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V:\Otros\Información Contractual\"/>
    </mc:Choice>
  </mc:AlternateContent>
  <bookViews>
    <workbookView xWindow="0" yWindow="0" windowWidth="21600" windowHeight="8835" tabRatio="910"/>
  </bookViews>
  <sheets>
    <sheet name="PROYECTO" sheetId="2" r:id="rId1"/>
    <sheet name="DETALLE_PERSONAS" sheetId="1" r:id="rId2"/>
    <sheet name="DETALLE_ITEMS" sheetId="5" r:id="rId3"/>
    <sheet name="PROYECTOS" sheetId="9" r:id="rId4"/>
    <sheet name="ITEMS" sheetId="7" r:id="rId5"/>
    <sheet name="TIPO_REEMBOLSO" sheetId="6" r:id="rId6"/>
    <sheet name="ROLES" sheetId="4" r:id="rId7"/>
    <sheet name="CONCEPTOS" sheetId="3" r:id="rId8"/>
    <sheet name="CONTRATOS_PROYECTO" sheetId="8" r:id="rId9"/>
  </sheets>
  <externalReferences>
    <externalReference r:id="rId10"/>
    <externalReference r:id="rId11"/>
    <externalReference r:id="rId12"/>
  </externalReferences>
  <definedNames>
    <definedName name="_xlnm._FilterDatabase" localSheetId="2" hidden="1">DETALLE_ITEMS!$A$1:$Q$151</definedName>
    <definedName name="_xlnm._FilterDatabase" localSheetId="1" hidden="1">DETALLE_PERSONAS!$A$1:$M$472</definedName>
    <definedName name="_xlnm._FilterDatabase" localSheetId="0" hidden="1">PROYECTO!$A$1:$R$51</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34" i="2" l="1"/>
  <c r="E21" i="2" l="1"/>
  <c r="E32" i="2" l="1"/>
  <c r="E29" i="2"/>
  <c r="D26" i="2"/>
  <c r="E26" i="2"/>
  <c r="E22" i="2"/>
  <c r="E16" i="2" l="1"/>
  <c r="N3" i="1" l="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2" i="1"/>
  <c r="D6" i="1" l="1"/>
  <c r="D7" i="1"/>
  <c r="K43" i="1"/>
  <c r="K44" i="1"/>
  <c r="K45" i="1"/>
  <c r="K47" i="1"/>
  <c r="K48" i="1"/>
  <c r="K151" i="5" l="1"/>
  <c r="M151" i="5" s="1"/>
  <c r="Q151" i="5"/>
  <c r="P151" i="5"/>
  <c r="O151" i="5"/>
  <c r="L151" i="5"/>
  <c r="Q150" i="5"/>
  <c r="P150" i="5"/>
  <c r="O150" i="5"/>
  <c r="L150" i="5"/>
  <c r="K150" i="5"/>
  <c r="Q149" i="5"/>
  <c r="P149" i="5"/>
  <c r="O149" i="5"/>
  <c r="L149" i="5"/>
  <c r="K149" i="5"/>
  <c r="Q148" i="5"/>
  <c r="P148" i="5"/>
  <c r="O148" i="5"/>
  <c r="L148" i="5"/>
  <c r="K148" i="5"/>
  <c r="Q147" i="5"/>
  <c r="P147" i="5"/>
  <c r="O147" i="5"/>
  <c r="L147" i="5"/>
  <c r="K147" i="5"/>
  <c r="Q146" i="5"/>
  <c r="P146" i="5"/>
  <c r="O146" i="5"/>
  <c r="L146" i="5"/>
  <c r="K146" i="5"/>
  <c r="M146" i="5" s="1"/>
  <c r="Q145" i="5"/>
  <c r="P145" i="5"/>
  <c r="O145" i="5"/>
  <c r="L145" i="5"/>
  <c r="K145" i="5"/>
  <c r="Q144" i="5"/>
  <c r="P144" i="5"/>
  <c r="O144" i="5"/>
  <c r="L144" i="5"/>
  <c r="K144" i="5"/>
  <c r="Q143" i="5"/>
  <c r="P143" i="5"/>
  <c r="O143" i="5"/>
  <c r="L143" i="5"/>
  <c r="K143" i="5"/>
  <c r="Q142" i="5"/>
  <c r="P142" i="5"/>
  <c r="O142" i="5"/>
  <c r="L142" i="5"/>
  <c r="K142" i="5"/>
  <c r="Q141" i="5"/>
  <c r="P141" i="5"/>
  <c r="O141" i="5"/>
  <c r="L141" i="5"/>
  <c r="K141" i="5"/>
  <c r="Q140" i="5"/>
  <c r="P140" i="5"/>
  <c r="O140" i="5"/>
  <c r="L140" i="5"/>
  <c r="K140" i="5"/>
  <c r="Q139" i="5"/>
  <c r="P139" i="5"/>
  <c r="O139" i="5"/>
  <c r="L139" i="5"/>
  <c r="K139" i="5"/>
  <c r="Q138" i="5"/>
  <c r="P138" i="5"/>
  <c r="O138" i="5"/>
  <c r="L138" i="5"/>
  <c r="K138" i="5"/>
  <c r="M138" i="5" s="1"/>
  <c r="Q137" i="5"/>
  <c r="P137" i="5"/>
  <c r="O137" i="5"/>
  <c r="L137" i="5"/>
  <c r="K137" i="5"/>
  <c r="Q136" i="5"/>
  <c r="P136" i="5"/>
  <c r="O136" i="5"/>
  <c r="L136" i="5"/>
  <c r="K136" i="5"/>
  <c r="Q135" i="5"/>
  <c r="P135" i="5"/>
  <c r="O135" i="5"/>
  <c r="L135" i="5"/>
  <c r="K135" i="5"/>
  <c r="Q134" i="5"/>
  <c r="P134" i="5"/>
  <c r="O134" i="5"/>
  <c r="L134" i="5"/>
  <c r="K134" i="5"/>
  <c r="Q133" i="5"/>
  <c r="P133" i="5"/>
  <c r="O133" i="5"/>
  <c r="L133" i="5"/>
  <c r="K133" i="5"/>
  <c r="Q132" i="5"/>
  <c r="P132" i="5"/>
  <c r="O132" i="5"/>
  <c r="L132" i="5"/>
  <c r="K132" i="5"/>
  <c r="Q131" i="5"/>
  <c r="P131" i="5"/>
  <c r="O131" i="5"/>
  <c r="L131" i="5"/>
  <c r="K131" i="5"/>
  <c r="Q130" i="5"/>
  <c r="P130" i="5"/>
  <c r="O130" i="5"/>
  <c r="L130" i="5"/>
  <c r="K130" i="5"/>
  <c r="M130" i="5" s="1"/>
  <c r="Q129" i="5"/>
  <c r="P129" i="5"/>
  <c r="O129" i="5"/>
  <c r="L129" i="5"/>
  <c r="K129" i="5"/>
  <c r="Q128" i="5"/>
  <c r="P128" i="5"/>
  <c r="O128" i="5"/>
  <c r="L128" i="5"/>
  <c r="K128" i="5"/>
  <c r="Q127" i="5"/>
  <c r="P127" i="5"/>
  <c r="O127" i="5"/>
  <c r="L127" i="5"/>
  <c r="K127" i="5"/>
  <c r="Q126" i="5"/>
  <c r="P126" i="5"/>
  <c r="O126" i="5"/>
  <c r="L126" i="5"/>
  <c r="K126" i="5"/>
  <c r="Q125" i="5"/>
  <c r="P125" i="5"/>
  <c r="O125" i="5"/>
  <c r="L125" i="5"/>
  <c r="K125" i="5"/>
  <c r="Q124" i="5"/>
  <c r="P124" i="5"/>
  <c r="O124" i="5"/>
  <c r="L124" i="5"/>
  <c r="K124" i="5"/>
  <c r="Q123" i="5"/>
  <c r="P123" i="5"/>
  <c r="O123" i="5"/>
  <c r="L123" i="5"/>
  <c r="K123" i="5"/>
  <c r="Q122" i="5"/>
  <c r="P122" i="5"/>
  <c r="O122" i="5"/>
  <c r="L122" i="5"/>
  <c r="K122" i="5"/>
  <c r="Q121" i="5"/>
  <c r="P121" i="5"/>
  <c r="O121" i="5"/>
  <c r="L121" i="5"/>
  <c r="K121" i="5"/>
  <c r="Q120" i="5"/>
  <c r="P120" i="5"/>
  <c r="O120" i="5"/>
  <c r="L120" i="5"/>
  <c r="K120" i="5"/>
  <c r="Q119" i="5"/>
  <c r="P119" i="5"/>
  <c r="O119" i="5"/>
  <c r="L119" i="5"/>
  <c r="K119" i="5"/>
  <c r="Q118" i="5"/>
  <c r="P118" i="5"/>
  <c r="O118" i="5"/>
  <c r="L118" i="5"/>
  <c r="K118" i="5"/>
  <c r="Q117" i="5"/>
  <c r="P117" i="5"/>
  <c r="O117" i="5"/>
  <c r="L117" i="5"/>
  <c r="K117" i="5"/>
  <c r="Q116" i="5"/>
  <c r="P116" i="5"/>
  <c r="O116" i="5"/>
  <c r="L116" i="5"/>
  <c r="K116" i="5"/>
  <c r="Q115" i="5"/>
  <c r="P115" i="5"/>
  <c r="O115" i="5"/>
  <c r="L115" i="5"/>
  <c r="K115" i="5"/>
  <c r="Q114" i="5"/>
  <c r="P114" i="5"/>
  <c r="O114" i="5"/>
  <c r="L114" i="5"/>
  <c r="K114" i="5"/>
  <c r="Q113" i="5"/>
  <c r="P113" i="5"/>
  <c r="O113" i="5"/>
  <c r="L113" i="5"/>
  <c r="K113" i="5"/>
  <c r="Q112" i="5"/>
  <c r="P112" i="5"/>
  <c r="O112" i="5"/>
  <c r="L112" i="5"/>
  <c r="K112" i="5"/>
  <c r="Q111" i="5"/>
  <c r="P111" i="5"/>
  <c r="O111" i="5"/>
  <c r="L111" i="5"/>
  <c r="K111" i="5"/>
  <c r="Q110" i="5"/>
  <c r="P110" i="5"/>
  <c r="O110" i="5"/>
  <c r="L110" i="5"/>
  <c r="K110" i="5"/>
  <c r="Q109" i="5"/>
  <c r="P109" i="5"/>
  <c r="O109" i="5"/>
  <c r="L109" i="5"/>
  <c r="K109" i="5"/>
  <c r="Q108" i="5"/>
  <c r="P108" i="5"/>
  <c r="O108" i="5"/>
  <c r="L108" i="5"/>
  <c r="K108" i="5"/>
  <c r="Q107" i="5"/>
  <c r="P107" i="5"/>
  <c r="O107" i="5"/>
  <c r="L107" i="5"/>
  <c r="K107" i="5"/>
  <c r="Q106" i="5"/>
  <c r="P106" i="5"/>
  <c r="O106" i="5"/>
  <c r="L106" i="5"/>
  <c r="K106" i="5"/>
  <c r="Q105" i="5"/>
  <c r="P105" i="5"/>
  <c r="O105" i="5"/>
  <c r="L105" i="5"/>
  <c r="K105" i="5"/>
  <c r="Q104" i="5"/>
  <c r="P104" i="5"/>
  <c r="O104" i="5"/>
  <c r="L104" i="5"/>
  <c r="K104" i="5"/>
  <c r="Q103" i="5"/>
  <c r="P103" i="5"/>
  <c r="O103" i="5"/>
  <c r="L103" i="5"/>
  <c r="K103" i="5"/>
  <c r="Q102" i="5"/>
  <c r="P102" i="5"/>
  <c r="O102" i="5"/>
  <c r="L102" i="5"/>
  <c r="K102" i="5"/>
  <c r="Q101" i="5"/>
  <c r="P101" i="5"/>
  <c r="O101" i="5"/>
  <c r="L101" i="5"/>
  <c r="K101" i="5"/>
  <c r="Q100" i="5"/>
  <c r="P100" i="5"/>
  <c r="O100" i="5"/>
  <c r="L100" i="5"/>
  <c r="K100" i="5"/>
  <c r="Q99" i="5"/>
  <c r="P99" i="5"/>
  <c r="O99" i="5"/>
  <c r="L99" i="5"/>
  <c r="K99" i="5"/>
  <c r="Q98" i="5"/>
  <c r="P98" i="5"/>
  <c r="O98" i="5"/>
  <c r="L98" i="5"/>
  <c r="K98" i="5"/>
  <c r="Q97" i="5"/>
  <c r="P97" i="5"/>
  <c r="O97" i="5"/>
  <c r="L97" i="5"/>
  <c r="K97" i="5"/>
  <c r="Q96" i="5"/>
  <c r="P96" i="5"/>
  <c r="O96" i="5"/>
  <c r="L96" i="5"/>
  <c r="K96" i="5"/>
  <c r="Q95" i="5"/>
  <c r="P95" i="5"/>
  <c r="O95" i="5"/>
  <c r="L95" i="5"/>
  <c r="K95" i="5"/>
  <c r="Q94" i="5"/>
  <c r="P94" i="5"/>
  <c r="O94" i="5"/>
  <c r="L94" i="5"/>
  <c r="K94" i="5"/>
  <c r="Q93" i="5"/>
  <c r="P93" i="5"/>
  <c r="O93" i="5"/>
  <c r="L93" i="5"/>
  <c r="K93" i="5"/>
  <c r="Q92" i="5"/>
  <c r="P92" i="5"/>
  <c r="O92" i="5"/>
  <c r="L92" i="5"/>
  <c r="K92" i="5"/>
  <c r="Q91" i="5"/>
  <c r="P91" i="5"/>
  <c r="O91" i="5"/>
  <c r="L91" i="5"/>
  <c r="K91" i="5"/>
  <c r="Q90" i="5"/>
  <c r="P90" i="5"/>
  <c r="O90" i="5"/>
  <c r="L90" i="5"/>
  <c r="K90" i="5"/>
  <c r="Q89" i="5"/>
  <c r="P89" i="5"/>
  <c r="O89" i="5"/>
  <c r="L89" i="5"/>
  <c r="K89" i="5"/>
  <c r="Q88" i="5"/>
  <c r="P88" i="5"/>
  <c r="O88" i="5"/>
  <c r="L88" i="5"/>
  <c r="K88" i="5"/>
  <c r="Q87" i="5"/>
  <c r="P87" i="5"/>
  <c r="O87" i="5"/>
  <c r="L87" i="5"/>
  <c r="K87" i="5"/>
  <c r="Q86" i="5"/>
  <c r="P86" i="5"/>
  <c r="O86" i="5"/>
  <c r="L86" i="5"/>
  <c r="K86" i="5"/>
  <c r="Q85" i="5"/>
  <c r="P85" i="5"/>
  <c r="O85" i="5"/>
  <c r="L85" i="5"/>
  <c r="K85" i="5"/>
  <c r="Q84" i="5"/>
  <c r="P84" i="5"/>
  <c r="O84" i="5"/>
  <c r="L84" i="5"/>
  <c r="K84" i="5"/>
  <c r="Q83" i="5"/>
  <c r="P83" i="5"/>
  <c r="O83" i="5"/>
  <c r="L83" i="5"/>
  <c r="K83" i="5"/>
  <c r="Q82" i="5"/>
  <c r="P82" i="5"/>
  <c r="O82" i="5"/>
  <c r="L82" i="5"/>
  <c r="K82" i="5"/>
  <c r="Q81" i="5"/>
  <c r="P81" i="5"/>
  <c r="O81" i="5"/>
  <c r="L81" i="5"/>
  <c r="K81" i="5"/>
  <c r="Q80" i="5"/>
  <c r="P80" i="5"/>
  <c r="O80" i="5"/>
  <c r="L80" i="5"/>
  <c r="K80" i="5"/>
  <c r="Q79" i="5"/>
  <c r="P79" i="5"/>
  <c r="O79" i="5"/>
  <c r="L79" i="5"/>
  <c r="K79" i="5"/>
  <c r="Q78" i="5"/>
  <c r="P78" i="5"/>
  <c r="O78" i="5"/>
  <c r="L78" i="5"/>
  <c r="K78" i="5"/>
  <c r="Q77" i="5"/>
  <c r="P77" i="5"/>
  <c r="O77" i="5"/>
  <c r="L77" i="5"/>
  <c r="K77" i="5"/>
  <c r="Q76" i="5"/>
  <c r="P76" i="5"/>
  <c r="O76" i="5"/>
  <c r="L76" i="5"/>
  <c r="K76" i="5"/>
  <c r="Q75" i="5"/>
  <c r="P75" i="5"/>
  <c r="O75" i="5"/>
  <c r="L75" i="5"/>
  <c r="K75" i="5"/>
  <c r="Q74" i="5"/>
  <c r="P74" i="5"/>
  <c r="O74" i="5"/>
  <c r="L74" i="5"/>
  <c r="K74" i="5"/>
  <c r="Q73" i="5"/>
  <c r="P73" i="5"/>
  <c r="O73" i="5"/>
  <c r="L73" i="5"/>
  <c r="K73" i="5"/>
  <c r="Q72" i="5"/>
  <c r="P72" i="5"/>
  <c r="O72" i="5"/>
  <c r="L72" i="5"/>
  <c r="K72" i="5"/>
  <c r="Q71" i="5"/>
  <c r="P71" i="5"/>
  <c r="O71" i="5"/>
  <c r="L71" i="5"/>
  <c r="K71" i="5"/>
  <c r="Q70" i="5"/>
  <c r="P70" i="5"/>
  <c r="O70" i="5"/>
  <c r="L70" i="5"/>
  <c r="K70" i="5"/>
  <c r="Q69" i="5"/>
  <c r="P69" i="5"/>
  <c r="O69" i="5"/>
  <c r="L69" i="5"/>
  <c r="K69" i="5"/>
  <c r="Q68" i="5"/>
  <c r="P68" i="5"/>
  <c r="O68" i="5"/>
  <c r="L68" i="5"/>
  <c r="K68" i="5"/>
  <c r="Q67" i="5"/>
  <c r="P67" i="5"/>
  <c r="O67" i="5"/>
  <c r="L67" i="5"/>
  <c r="K67" i="5"/>
  <c r="Q66" i="5"/>
  <c r="P66" i="5"/>
  <c r="O66" i="5"/>
  <c r="L66" i="5"/>
  <c r="K66" i="5"/>
  <c r="Q65" i="5"/>
  <c r="P65" i="5"/>
  <c r="O65" i="5"/>
  <c r="L65" i="5"/>
  <c r="K65" i="5"/>
  <c r="Q64" i="5"/>
  <c r="P64" i="5"/>
  <c r="O64" i="5"/>
  <c r="L64" i="5"/>
  <c r="K64" i="5"/>
  <c r="Q63" i="5"/>
  <c r="P63" i="5"/>
  <c r="O63" i="5"/>
  <c r="L63" i="5"/>
  <c r="K63" i="5"/>
  <c r="Q62" i="5"/>
  <c r="P62" i="5"/>
  <c r="O62" i="5"/>
  <c r="L62" i="5"/>
  <c r="K62" i="5"/>
  <c r="Q61" i="5"/>
  <c r="P61" i="5"/>
  <c r="O61" i="5"/>
  <c r="L61" i="5"/>
  <c r="K61" i="5"/>
  <c r="Q60" i="5"/>
  <c r="P60" i="5"/>
  <c r="O60" i="5"/>
  <c r="L60" i="5"/>
  <c r="K60" i="5"/>
  <c r="Q59" i="5"/>
  <c r="P59" i="5"/>
  <c r="O59" i="5"/>
  <c r="L59" i="5"/>
  <c r="K59" i="5"/>
  <c r="Q58" i="5"/>
  <c r="P58" i="5"/>
  <c r="O58" i="5"/>
  <c r="L58" i="5"/>
  <c r="K58" i="5"/>
  <c r="Q57" i="5"/>
  <c r="P57" i="5"/>
  <c r="O57" i="5"/>
  <c r="L57" i="5"/>
  <c r="K57" i="5"/>
  <c r="Q56" i="5"/>
  <c r="P56" i="5"/>
  <c r="O56" i="5"/>
  <c r="L56" i="5"/>
  <c r="K56" i="5"/>
  <c r="Q55" i="5"/>
  <c r="P55" i="5"/>
  <c r="O55" i="5"/>
  <c r="L55" i="5"/>
  <c r="K55" i="5"/>
  <c r="Q54" i="5"/>
  <c r="P54" i="5"/>
  <c r="O54" i="5"/>
  <c r="L54" i="5"/>
  <c r="K54" i="5"/>
  <c r="Q53" i="5"/>
  <c r="P53" i="5"/>
  <c r="O53" i="5"/>
  <c r="L53" i="5"/>
  <c r="K53" i="5"/>
  <c r="M53" i="5" s="1"/>
  <c r="Q52" i="5"/>
  <c r="P52" i="5"/>
  <c r="O52" i="5"/>
  <c r="L52" i="5"/>
  <c r="K52" i="5"/>
  <c r="Q51" i="5"/>
  <c r="P51" i="5"/>
  <c r="O51" i="5"/>
  <c r="L51" i="5"/>
  <c r="K51" i="5"/>
  <c r="Q50" i="5"/>
  <c r="P50" i="5"/>
  <c r="O50" i="5"/>
  <c r="L50" i="5"/>
  <c r="K50" i="5"/>
  <c r="Q49" i="5"/>
  <c r="P49" i="5"/>
  <c r="O49" i="5"/>
  <c r="L49" i="5"/>
  <c r="K49" i="5"/>
  <c r="Q48" i="5"/>
  <c r="P48" i="5"/>
  <c r="O48" i="5"/>
  <c r="L48" i="5"/>
  <c r="K48" i="5"/>
  <c r="M48" i="5" s="1"/>
  <c r="Q47" i="5"/>
  <c r="P47" i="5"/>
  <c r="O47" i="5"/>
  <c r="L47" i="5"/>
  <c r="K47" i="5"/>
  <c r="Q46" i="5"/>
  <c r="P46" i="5"/>
  <c r="O46" i="5"/>
  <c r="L46" i="5"/>
  <c r="K46" i="5"/>
  <c r="Q45" i="5"/>
  <c r="P45" i="5"/>
  <c r="O45" i="5"/>
  <c r="L45" i="5"/>
  <c r="K45" i="5"/>
  <c r="M45" i="5" s="1"/>
  <c r="Q44" i="5"/>
  <c r="P44" i="5"/>
  <c r="O44" i="5"/>
  <c r="L44" i="5"/>
  <c r="K44" i="5"/>
  <c r="Q43" i="5"/>
  <c r="P43" i="5"/>
  <c r="O43" i="5"/>
  <c r="L43" i="5"/>
  <c r="K43" i="5"/>
  <c r="Q42" i="5"/>
  <c r="P42" i="5"/>
  <c r="O42" i="5"/>
  <c r="L42" i="5"/>
  <c r="K42" i="5"/>
  <c r="Q41" i="5"/>
  <c r="P41" i="5"/>
  <c r="O41" i="5"/>
  <c r="L41" i="5"/>
  <c r="K41" i="5"/>
  <c r="Q40" i="5"/>
  <c r="P40" i="5"/>
  <c r="O40" i="5"/>
  <c r="L40" i="5"/>
  <c r="K40" i="5"/>
  <c r="M40" i="5" s="1"/>
  <c r="Q39" i="5"/>
  <c r="P39" i="5"/>
  <c r="O39" i="5"/>
  <c r="L39" i="5"/>
  <c r="K39" i="5"/>
  <c r="Q38" i="5"/>
  <c r="P38" i="5"/>
  <c r="O38" i="5"/>
  <c r="L38" i="5"/>
  <c r="K38" i="5"/>
  <c r="Q37" i="5"/>
  <c r="P37" i="5"/>
  <c r="O37" i="5"/>
  <c r="L37" i="5"/>
  <c r="K37" i="5"/>
  <c r="M37" i="5" s="1"/>
  <c r="Q36" i="5"/>
  <c r="P36" i="5"/>
  <c r="O36" i="5"/>
  <c r="L36" i="5"/>
  <c r="K36" i="5"/>
  <c r="Q35" i="5"/>
  <c r="P35" i="5"/>
  <c r="O35" i="5"/>
  <c r="L35" i="5"/>
  <c r="K35" i="5"/>
  <c r="Q34" i="5"/>
  <c r="P34" i="5"/>
  <c r="O34" i="5"/>
  <c r="L34" i="5"/>
  <c r="K34" i="5"/>
  <c r="Q33" i="5"/>
  <c r="P33" i="5"/>
  <c r="O33" i="5"/>
  <c r="L33" i="5"/>
  <c r="K33" i="5"/>
  <c r="Q32" i="5"/>
  <c r="P32" i="5"/>
  <c r="O32" i="5"/>
  <c r="L32" i="5"/>
  <c r="K32" i="5"/>
  <c r="M32" i="5" s="1"/>
  <c r="Q31" i="5"/>
  <c r="P31" i="5"/>
  <c r="O31" i="5"/>
  <c r="L31" i="5"/>
  <c r="K31" i="5"/>
  <c r="Q30" i="5"/>
  <c r="P30" i="5"/>
  <c r="O30" i="5"/>
  <c r="L30" i="5"/>
  <c r="K30" i="5"/>
  <c r="Q29" i="5"/>
  <c r="P29" i="5"/>
  <c r="O29" i="5"/>
  <c r="L29" i="5"/>
  <c r="K29" i="5"/>
  <c r="M29" i="5" s="1"/>
  <c r="Q28" i="5"/>
  <c r="P28" i="5"/>
  <c r="O28" i="5"/>
  <c r="L28" i="5"/>
  <c r="K28" i="5"/>
  <c r="Q27" i="5"/>
  <c r="P27" i="5"/>
  <c r="O27" i="5"/>
  <c r="L27" i="5"/>
  <c r="K27" i="5"/>
  <c r="Q26" i="5"/>
  <c r="P26" i="5"/>
  <c r="O26" i="5"/>
  <c r="L26" i="5"/>
  <c r="K26" i="5"/>
  <c r="Q25" i="5"/>
  <c r="P25" i="5"/>
  <c r="O25" i="5"/>
  <c r="L25" i="5"/>
  <c r="K25" i="5"/>
  <c r="Q24" i="5"/>
  <c r="P24" i="5"/>
  <c r="O24" i="5"/>
  <c r="L24" i="5"/>
  <c r="K24" i="5"/>
  <c r="M24" i="5" s="1"/>
  <c r="Q23" i="5"/>
  <c r="P23" i="5"/>
  <c r="O23" i="5"/>
  <c r="L23" i="5"/>
  <c r="K23" i="5"/>
  <c r="Q22" i="5"/>
  <c r="P22" i="5"/>
  <c r="O22" i="5"/>
  <c r="L22" i="5"/>
  <c r="K22" i="5"/>
  <c r="Q21" i="5"/>
  <c r="P21" i="5"/>
  <c r="O21" i="5"/>
  <c r="L21" i="5"/>
  <c r="K21" i="5"/>
  <c r="M21" i="5" s="1"/>
  <c r="Q20" i="5"/>
  <c r="P20" i="5"/>
  <c r="O20" i="5"/>
  <c r="L20" i="5"/>
  <c r="K20" i="5"/>
  <c r="Q19" i="5"/>
  <c r="P19" i="5"/>
  <c r="O19" i="5"/>
  <c r="L19" i="5"/>
  <c r="K19" i="5"/>
  <c r="Q18" i="5"/>
  <c r="P18" i="5"/>
  <c r="O18" i="5"/>
  <c r="L18" i="5"/>
  <c r="K18" i="5"/>
  <c r="Q17" i="5"/>
  <c r="P17" i="5"/>
  <c r="O17" i="5"/>
  <c r="L17" i="5"/>
  <c r="K17" i="5"/>
  <c r="Q16" i="5"/>
  <c r="P16" i="5"/>
  <c r="O16" i="5"/>
  <c r="L16" i="5"/>
  <c r="K16" i="5"/>
  <c r="M16" i="5" s="1"/>
  <c r="Q15" i="5"/>
  <c r="P15" i="5"/>
  <c r="O15" i="5"/>
  <c r="L15" i="5"/>
  <c r="K15" i="5"/>
  <c r="Q14" i="5"/>
  <c r="P14" i="5"/>
  <c r="O14" i="5"/>
  <c r="L14" i="5"/>
  <c r="K14" i="5"/>
  <c r="Q13" i="5"/>
  <c r="P13" i="5"/>
  <c r="O13" i="5"/>
  <c r="L13" i="5"/>
  <c r="K13" i="5"/>
  <c r="M13" i="5" s="1"/>
  <c r="Q12" i="5"/>
  <c r="P12" i="5"/>
  <c r="O12" i="5"/>
  <c r="L12" i="5"/>
  <c r="K12" i="5"/>
  <c r="M132" i="5" l="1"/>
  <c r="M54" i="5"/>
  <c r="M60" i="5"/>
  <c r="M68" i="5"/>
  <c r="M76" i="5"/>
  <c r="M84" i="5"/>
  <c r="M92" i="5"/>
  <c r="M100" i="5"/>
  <c r="M108" i="5"/>
  <c r="M116" i="5"/>
  <c r="M124" i="5"/>
  <c r="M140" i="5"/>
  <c r="M133" i="5"/>
  <c r="M14" i="5"/>
  <c r="M22" i="5"/>
  <c r="M30" i="5"/>
  <c r="M38" i="5"/>
  <c r="M46" i="5"/>
  <c r="M110" i="5"/>
  <c r="M118" i="5"/>
  <c r="M126" i="5"/>
  <c r="M134" i="5"/>
  <c r="M142" i="5"/>
  <c r="M93" i="5"/>
  <c r="M125" i="5"/>
  <c r="M58" i="5"/>
  <c r="M66" i="5"/>
  <c r="M74" i="5"/>
  <c r="M82" i="5"/>
  <c r="M90" i="5"/>
  <c r="M98" i="5"/>
  <c r="M106" i="5"/>
  <c r="M114" i="5"/>
  <c r="M122" i="5"/>
  <c r="M15" i="5"/>
  <c r="M23" i="5"/>
  <c r="M31" i="5"/>
  <c r="M62" i="5"/>
  <c r="M70" i="5"/>
  <c r="M94" i="5"/>
  <c r="M102" i="5"/>
  <c r="M12" i="5"/>
  <c r="M20" i="5"/>
  <c r="M28" i="5"/>
  <c r="M36" i="5"/>
  <c r="M44" i="5"/>
  <c r="M52" i="5"/>
  <c r="M59" i="5"/>
  <c r="M67" i="5"/>
  <c r="M75" i="5"/>
  <c r="M83" i="5"/>
  <c r="M91" i="5"/>
  <c r="M99" i="5"/>
  <c r="M107" i="5"/>
  <c r="M115" i="5"/>
  <c r="M123" i="5"/>
  <c r="M131" i="5"/>
  <c r="M139" i="5"/>
  <c r="M147" i="5"/>
  <c r="M17" i="5"/>
  <c r="M51" i="5"/>
  <c r="M57" i="5"/>
  <c r="M65" i="5"/>
  <c r="M73" i="5"/>
  <c r="M81" i="5"/>
  <c r="M89" i="5"/>
  <c r="M97" i="5"/>
  <c r="M105" i="5"/>
  <c r="M113" i="5"/>
  <c r="M121" i="5"/>
  <c r="M129" i="5"/>
  <c r="M137" i="5"/>
  <c r="M145" i="5"/>
  <c r="M150" i="5"/>
  <c r="M78" i="5"/>
  <c r="M18" i="5"/>
  <c r="M26" i="5"/>
  <c r="M34" i="5"/>
  <c r="M42" i="5"/>
  <c r="M50" i="5"/>
  <c r="M56" i="5"/>
  <c r="M64" i="5"/>
  <c r="M72" i="5"/>
  <c r="M80" i="5"/>
  <c r="M88" i="5"/>
  <c r="M96" i="5"/>
  <c r="M104" i="5"/>
  <c r="M112" i="5"/>
  <c r="M120" i="5"/>
  <c r="M39" i="5"/>
  <c r="M47" i="5"/>
  <c r="M77" i="5"/>
  <c r="M85" i="5"/>
  <c r="M101" i="5"/>
  <c r="M109" i="5"/>
  <c r="M117" i="5"/>
  <c r="M141" i="5"/>
  <c r="M149" i="5"/>
  <c r="M128" i="5"/>
  <c r="M136" i="5"/>
  <c r="M144" i="5"/>
  <c r="M25" i="5"/>
  <c r="M33" i="5"/>
  <c r="M41" i="5"/>
  <c r="M61" i="5"/>
  <c r="M69" i="5"/>
  <c r="M19" i="5"/>
  <c r="M27" i="5"/>
  <c r="M35" i="5"/>
  <c r="M43" i="5"/>
  <c r="M49" i="5"/>
  <c r="M55" i="5"/>
  <c r="M63" i="5"/>
  <c r="M71" i="5"/>
  <c r="M79" i="5"/>
  <c r="M87" i="5"/>
  <c r="M95" i="5"/>
  <c r="M103" i="5"/>
  <c r="M111" i="5"/>
  <c r="M119" i="5"/>
  <c r="M127" i="5"/>
  <c r="M135" i="5"/>
  <c r="M143" i="5"/>
  <c r="M148" i="5"/>
  <c r="M86" i="5"/>
  <c r="D24" i="2"/>
  <c r="D45" i="2" l="1"/>
  <c r="H3" i="2" l="1"/>
  <c r="H4" i="2"/>
  <c r="H5" i="2"/>
  <c r="H6" i="2"/>
  <c r="H7" i="2"/>
  <c r="H8" i="2"/>
  <c r="H9" i="2"/>
  <c r="H11" i="2"/>
  <c r="H12" i="2"/>
  <c r="H13" i="2"/>
  <c r="H14" i="2"/>
  <c r="H15" i="2"/>
  <c r="H16" i="2"/>
  <c r="H17" i="2"/>
  <c r="H18" i="2"/>
  <c r="H19" i="2"/>
  <c r="H20" i="2"/>
  <c r="H21" i="2"/>
  <c r="H22" i="2"/>
  <c r="H23" i="2"/>
  <c r="H25" i="2"/>
  <c r="H26" i="2"/>
  <c r="H27" i="2"/>
  <c r="H29" i="2"/>
  <c r="H30" i="2"/>
  <c r="H32" i="2"/>
  <c r="H33" i="2"/>
  <c r="H35" i="2"/>
  <c r="H37" i="2"/>
  <c r="H38" i="2"/>
  <c r="H39" i="2"/>
  <c r="H40" i="2"/>
  <c r="H41" i="2"/>
  <c r="H42" i="2"/>
  <c r="H43" i="2"/>
  <c r="H45" i="2"/>
  <c r="H46" i="2"/>
  <c r="H47" i="2"/>
  <c r="H48" i="2"/>
  <c r="H49" i="2"/>
  <c r="H50" i="2"/>
  <c r="H51" i="2"/>
  <c r="H52" i="2"/>
  <c r="H53" i="2"/>
  <c r="H55" i="2"/>
  <c r="H54" i="2"/>
  <c r="H56" i="2"/>
  <c r="H28" i="2"/>
  <c r="H31" i="2"/>
  <c r="H34" i="2"/>
  <c r="H44" i="2"/>
  <c r="H36" i="2"/>
  <c r="H24" i="2"/>
  <c r="H2" i="2"/>
  <c r="H10" i="2"/>
  <c r="H62" i="2" l="1"/>
  <c r="O123" i="8"/>
  <c r="O122" i="8"/>
  <c r="O121" i="8"/>
  <c r="O120" i="8"/>
  <c r="O119" i="8"/>
  <c r="O118" i="8"/>
  <c r="O117" i="8"/>
  <c r="O116" i="8"/>
  <c r="O115" i="8"/>
  <c r="O114" i="8"/>
  <c r="O113" i="8"/>
  <c r="O112" i="8"/>
  <c r="O111" i="8"/>
  <c r="O110" i="8"/>
  <c r="O109" i="8"/>
  <c r="O108" i="8"/>
  <c r="O107" i="8"/>
  <c r="O106" i="8"/>
  <c r="O105" i="8"/>
  <c r="O104" i="8"/>
  <c r="O103" i="8"/>
  <c r="O102" i="8"/>
  <c r="O101" i="8"/>
  <c r="O100" i="8"/>
  <c r="O99" i="8"/>
  <c r="O98" i="8"/>
  <c r="O97" i="8"/>
  <c r="O96" i="8"/>
  <c r="O95" i="8"/>
  <c r="O94" i="8"/>
  <c r="O93" i="8"/>
  <c r="O92" i="8"/>
  <c r="O91" i="8"/>
  <c r="O90" i="8"/>
  <c r="O89" i="8"/>
  <c r="O88" i="8"/>
  <c r="O87" i="8"/>
  <c r="O86" i="8"/>
  <c r="O85" i="8"/>
  <c r="O84" i="8"/>
  <c r="O83" i="8"/>
  <c r="O82" i="8"/>
  <c r="O81" i="8"/>
  <c r="O80" i="8"/>
  <c r="O79" i="8"/>
  <c r="O78" i="8"/>
  <c r="O77" i="8"/>
  <c r="O76" i="8"/>
  <c r="O75" i="8"/>
  <c r="O74" i="8"/>
  <c r="O73" i="8"/>
  <c r="O72" i="8"/>
  <c r="O71" i="8"/>
  <c r="O70" i="8"/>
  <c r="O69" i="8"/>
  <c r="O68" i="8"/>
  <c r="O67" i="8"/>
  <c r="O66" i="8"/>
  <c r="O65" i="8"/>
  <c r="O64" i="8"/>
  <c r="O63" i="8"/>
  <c r="O62" i="8"/>
  <c r="O61" i="8"/>
  <c r="O60" i="8"/>
  <c r="O59" i="8"/>
  <c r="O58" i="8"/>
  <c r="O57" i="8"/>
  <c r="O56" i="8"/>
  <c r="O55" i="8"/>
  <c r="O54" i="8"/>
  <c r="O53" i="8"/>
  <c r="O52" i="8"/>
  <c r="O51" i="8"/>
  <c r="O50" i="8"/>
  <c r="O49" i="8"/>
  <c r="O48" i="8"/>
  <c r="O47" i="8"/>
  <c r="O46" i="8"/>
  <c r="O45" i="8"/>
  <c r="O44" i="8"/>
  <c r="O43" i="8"/>
  <c r="O42" i="8"/>
  <c r="O41" i="8"/>
  <c r="O40" i="8"/>
  <c r="O39" i="8"/>
  <c r="O38" i="8"/>
  <c r="O37" i="8"/>
  <c r="O36" i="8"/>
  <c r="O35" i="8"/>
  <c r="O34" i="8"/>
  <c r="O33" i="8"/>
  <c r="O32" i="8"/>
  <c r="O31" i="8"/>
  <c r="O30" i="8"/>
  <c r="O29" i="8"/>
  <c r="O28" i="8"/>
  <c r="O27" i="8"/>
  <c r="O26" i="8"/>
  <c r="O25" i="8"/>
  <c r="O24" i="8"/>
  <c r="O23" i="8"/>
  <c r="O22" i="8"/>
  <c r="O21" i="8"/>
  <c r="O20" i="8"/>
  <c r="O19" i="8"/>
  <c r="O18" i="8"/>
  <c r="O17" i="8"/>
  <c r="O16" i="8"/>
  <c r="O15" i="8"/>
  <c r="O14" i="8"/>
  <c r="O13" i="8"/>
  <c r="O12" i="8"/>
  <c r="O11" i="8"/>
  <c r="O10" i="8"/>
  <c r="O9" i="8"/>
  <c r="O8" i="8"/>
  <c r="O7" i="8"/>
  <c r="O6" i="8"/>
  <c r="O5" i="8"/>
  <c r="O4" i="8"/>
  <c r="O3" i="8"/>
  <c r="O2" i="8"/>
  <c r="C411" i="4"/>
  <c r="C410" i="4"/>
  <c r="C409" i="4"/>
  <c r="C408" i="4"/>
  <c r="C407" i="4"/>
  <c r="C406" i="4"/>
  <c r="C405" i="4"/>
  <c r="C404" i="4"/>
  <c r="C403" i="4"/>
  <c r="C402" i="4"/>
  <c r="C401" i="4"/>
  <c r="C400" i="4"/>
  <c r="C399" i="4"/>
  <c r="C398" i="4"/>
  <c r="C397" i="4"/>
  <c r="C396" i="4"/>
  <c r="C395" i="4"/>
  <c r="C394" i="4"/>
  <c r="C393" i="4"/>
  <c r="C392" i="4"/>
  <c r="C391" i="4"/>
  <c r="C390" i="4"/>
  <c r="C389" i="4"/>
  <c r="C388" i="4"/>
  <c r="C387" i="4"/>
  <c r="C386" i="4"/>
  <c r="C385" i="4"/>
  <c r="C384" i="4"/>
  <c r="C383" i="4"/>
  <c r="C382" i="4"/>
  <c r="C381" i="4"/>
  <c r="C380" i="4"/>
  <c r="C379" i="4"/>
  <c r="C378" i="4"/>
  <c r="C377" i="4"/>
  <c r="C376" i="4"/>
  <c r="C375" i="4"/>
  <c r="C374" i="4"/>
  <c r="C373" i="4"/>
  <c r="C372" i="4"/>
  <c r="C371" i="4"/>
  <c r="C370" i="4"/>
  <c r="C369" i="4"/>
  <c r="C368" i="4"/>
  <c r="C367" i="4"/>
  <c r="C366" i="4"/>
  <c r="C365" i="4"/>
  <c r="C364" i="4"/>
  <c r="C363" i="4"/>
  <c r="C362" i="4"/>
  <c r="C361" i="4"/>
  <c r="C360" i="4"/>
  <c r="C359" i="4"/>
  <c r="C358" i="4"/>
  <c r="C357" i="4"/>
  <c r="C356" i="4"/>
  <c r="C355" i="4"/>
  <c r="C354" i="4"/>
  <c r="C353" i="4"/>
  <c r="C352" i="4"/>
  <c r="C351" i="4"/>
  <c r="C350" i="4"/>
  <c r="C349" i="4"/>
  <c r="C348" i="4"/>
  <c r="C347" i="4"/>
  <c r="C346" i="4"/>
  <c r="C345" i="4"/>
  <c r="C344" i="4"/>
  <c r="C343" i="4"/>
  <c r="C342" i="4"/>
  <c r="C341" i="4"/>
  <c r="C340" i="4"/>
  <c r="C339" i="4"/>
  <c r="C338" i="4"/>
  <c r="C337" i="4"/>
  <c r="C336" i="4"/>
  <c r="C335" i="4"/>
  <c r="C334" i="4"/>
  <c r="C333" i="4"/>
  <c r="C332" i="4"/>
  <c r="C331" i="4"/>
  <c r="C330" i="4"/>
  <c r="C329" i="4"/>
  <c r="C328" i="4"/>
  <c r="C327" i="4"/>
  <c r="C326" i="4"/>
  <c r="C325" i="4"/>
  <c r="C324" i="4"/>
  <c r="C323" i="4"/>
  <c r="C322" i="4"/>
  <c r="C321" i="4"/>
  <c r="C320" i="4"/>
  <c r="C319" i="4"/>
  <c r="C318" i="4"/>
  <c r="C317" i="4"/>
  <c r="C316" i="4"/>
  <c r="C315" i="4"/>
  <c r="C314" i="4"/>
  <c r="C313" i="4"/>
  <c r="C312" i="4"/>
  <c r="C311" i="4"/>
  <c r="C310" i="4"/>
  <c r="C309" i="4"/>
  <c r="C308" i="4"/>
  <c r="C307" i="4"/>
  <c r="C306" i="4"/>
  <c r="C305" i="4"/>
  <c r="C304" i="4"/>
  <c r="C303" i="4"/>
  <c r="C302" i="4"/>
  <c r="C301" i="4"/>
  <c r="C300" i="4"/>
  <c r="C299" i="4"/>
  <c r="C298" i="4"/>
  <c r="C297" i="4"/>
  <c r="C296" i="4"/>
  <c r="C295" i="4"/>
  <c r="C294" i="4"/>
  <c r="C293" i="4"/>
  <c r="C292" i="4"/>
  <c r="C291" i="4"/>
  <c r="C290" i="4"/>
  <c r="C289" i="4"/>
  <c r="C288" i="4"/>
  <c r="C287" i="4"/>
  <c r="C286" i="4"/>
  <c r="C285" i="4"/>
  <c r="C284" i="4"/>
  <c r="C283" i="4"/>
  <c r="C282" i="4"/>
  <c r="C281" i="4"/>
  <c r="C280" i="4"/>
  <c r="C279" i="4"/>
  <c r="C278" i="4"/>
  <c r="C277" i="4"/>
  <c r="C276" i="4"/>
  <c r="C275" i="4"/>
  <c r="C274" i="4"/>
  <c r="C273" i="4"/>
  <c r="C272" i="4"/>
  <c r="C271" i="4"/>
  <c r="C270" i="4"/>
  <c r="C269" i="4"/>
  <c r="C268" i="4"/>
  <c r="C267" i="4"/>
  <c r="C266" i="4"/>
  <c r="C265" i="4"/>
  <c r="C264" i="4"/>
  <c r="C263" i="4"/>
  <c r="C262" i="4"/>
  <c r="C261" i="4"/>
  <c r="C260" i="4"/>
  <c r="C259" i="4"/>
  <c r="C258" i="4"/>
  <c r="C257" i="4"/>
  <c r="C256" i="4"/>
  <c r="C255" i="4"/>
  <c r="C254" i="4"/>
  <c r="C253" i="4"/>
  <c r="C252" i="4"/>
  <c r="C251" i="4"/>
  <c r="C250" i="4"/>
  <c r="C249" i="4"/>
  <c r="C248" i="4"/>
  <c r="C247" i="4"/>
  <c r="C246" i="4"/>
  <c r="C245" i="4"/>
  <c r="C244" i="4"/>
  <c r="C243" i="4"/>
  <c r="C242" i="4"/>
  <c r="C241" i="4"/>
  <c r="C240" i="4"/>
  <c r="C239" i="4"/>
  <c r="C238" i="4"/>
  <c r="C237" i="4"/>
  <c r="C236" i="4"/>
  <c r="C235" i="4"/>
  <c r="C234" i="4"/>
  <c r="C233" i="4"/>
  <c r="C232" i="4"/>
  <c r="C231" i="4"/>
  <c r="C230" i="4"/>
  <c r="C229" i="4"/>
  <c r="C228" i="4"/>
  <c r="C227" i="4"/>
  <c r="C226" i="4"/>
  <c r="C225" i="4"/>
  <c r="C224" i="4"/>
  <c r="C223" i="4"/>
  <c r="C222" i="4"/>
  <c r="C221" i="4"/>
  <c r="C220" i="4"/>
  <c r="C219" i="4"/>
  <c r="C218" i="4"/>
  <c r="C217" i="4"/>
  <c r="C216" i="4"/>
  <c r="C215" i="4"/>
  <c r="C214" i="4"/>
  <c r="C213" i="4"/>
  <c r="C212" i="4"/>
  <c r="C211" i="4"/>
  <c r="C210" i="4"/>
  <c r="C209" i="4"/>
  <c r="C208" i="4"/>
  <c r="C207" i="4"/>
  <c r="C206" i="4"/>
  <c r="C205" i="4"/>
  <c r="C204" i="4"/>
  <c r="C203" i="4"/>
  <c r="C202" i="4"/>
  <c r="C201" i="4"/>
  <c r="C200" i="4"/>
  <c r="C199" i="4"/>
  <c r="C198" i="4"/>
  <c r="C197" i="4"/>
  <c r="C196" i="4"/>
  <c r="C195" i="4"/>
  <c r="C194" i="4"/>
  <c r="C193" i="4"/>
  <c r="C192" i="4"/>
  <c r="C191" i="4"/>
  <c r="C190" i="4"/>
  <c r="C189" i="4"/>
  <c r="C188" i="4"/>
  <c r="C187" i="4"/>
  <c r="C186" i="4"/>
  <c r="C185" i="4"/>
  <c r="C184" i="4"/>
  <c r="C183" i="4"/>
  <c r="C182" i="4"/>
  <c r="C181" i="4"/>
  <c r="C180" i="4"/>
  <c r="C179" i="4"/>
  <c r="C178" i="4"/>
  <c r="C177" i="4"/>
  <c r="C176" i="4"/>
  <c r="C175" i="4"/>
  <c r="C174" i="4"/>
  <c r="C173" i="4"/>
  <c r="C172" i="4"/>
  <c r="C171" i="4"/>
  <c r="C170" i="4"/>
  <c r="C169" i="4"/>
  <c r="C168" i="4"/>
  <c r="C167" i="4"/>
  <c r="C166" i="4"/>
  <c r="C165" i="4"/>
  <c r="C164" i="4"/>
  <c r="C163" i="4"/>
  <c r="C162" i="4"/>
  <c r="C161" i="4"/>
  <c r="C160" i="4"/>
  <c r="C159" i="4"/>
  <c r="C158" i="4"/>
  <c r="C157" i="4"/>
  <c r="C156" i="4"/>
  <c r="C155" i="4"/>
  <c r="C154" i="4"/>
  <c r="C153" i="4"/>
  <c r="C152" i="4"/>
  <c r="C151" i="4"/>
  <c r="C150" i="4"/>
  <c r="C149" i="4"/>
  <c r="C148" i="4"/>
  <c r="C147" i="4"/>
  <c r="C146" i="4"/>
  <c r="C145" i="4"/>
  <c r="C144" i="4"/>
  <c r="C143" i="4"/>
  <c r="C142" i="4"/>
  <c r="C141" i="4"/>
  <c r="C140" i="4"/>
  <c r="C139" i="4"/>
  <c r="C138" i="4"/>
  <c r="C137" i="4"/>
  <c r="C136" i="4"/>
  <c r="C135" i="4"/>
  <c r="C134" i="4"/>
  <c r="C133" i="4"/>
  <c r="C132" i="4"/>
  <c r="C131" i="4"/>
  <c r="C130" i="4"/>
  <c r="C129" i="4"/>
  <c r="C128" i="4"/>
  <c r="C127" i="4"/>
  <c r="C126" i="4"/>
  <c r="C125" i="4"/>
  <c r="C124" i="4"/>
  <c r="C123" i="4"/>
  <c r="C122" i="4"/>
  <c r="C121" i="4"/>
  <c r="C120" i="4"/>
  <c r="C119" i="4"/>
  <c r="C118" i="4"/>
  <c r="C117" i="4"/>
  <c r="C116" i="4"/>
  <c r="C115" i="4"/>
  <c r="C114" i="4"/>
  <c r="C113" i="4"/>
  <c r="C112" i="4"/>
  <c r="C111" i="4"/>
  <c r="C110" i="4"/>
  <c r="C109" i="4"/>
  <c r="C108" i="4"/>
  <c r="C107" i="4"/>
  <c r="C106" i="4"/>
  <c r="C105" i="4"/>
  <c r="C104" i="4"/>
  <c r="C103" i="4"/>
  <c r="C102" i="4"/>
  <c r="C101" i="4"/>
  <c r="C100" i="4"/>
  <c r="C99" i="4"/>
  <c r="C98" i="4"/>
  <c r="C97" i="4"/>
  <c r="C96" i="4"/>
  <c r="C95" i="4"/>
  <c r="C94" i="4"/>
  <c r="C93" i="4"/>
  <c r="C92" i="4"/>
  <c r="C91" i="4"/>
  <c r="C90" i="4"/>
  <c r="C89" i="4"/>
  <c r="C88" i="4"/>
  <c r="C87" i="4"/>
  <c r="C86" i="4"/>
  <c r="C85" i="4"/>
  <c r="C84" i="4"/>
  <c r="C83" i="4"/>
  <c r="C82" i="4"/>
  <c r="C81" i="4"/>
  <c r="C80" i="4"/>
  <c r="C79" i="4"/>
  <c r="C78" i="4"/>
  <c r="C77" i="4"/>
  <c r="C76" i="4"/>
  <c r="C75" i="4"/>
  <c r="C74" i="4"/>
  <c r="C73" i="4"/>
  <c r="C72" i="4"/>
  <c r="C71" i="4"/>
  <c r="C70" i="4"/>
  <c r="C69" i="4"/>
  <c r="C68" i="4"/>
  <c r="C67" i="4"/>
  <c r="C66" i="4"/>
  <c r="C65" i="4"/>
  <c r="C64" i="4"/>
  <c r="C63" i="4"/>
  <c r="C62" i="4"/>
  <c r="C61" i="4"/>
  <c r="C60" i="4"/>
  <c r="C59" i="4"/>
  <c r="C58" i="4"/>
  <c r="C57" i="4"/>
  <c r="C56" i="4"/>
  <c r="C55" i="4"/>
  <c r="C54" i="4"/>
  <c r="C53" i="4"/>
  <c r="C52" i="4"/>
  <c r="C51" i="4"/>
  <c r="C50" i="4"/>
  <c r="C49" i="4"/>
  <c r="C48" i="4"/>
  <c r="C47" i="4"/>
  <c r="C46" i="4"/>
  <c r="C45" i="4"/>
  <c r="C44" i="4"/>
  <c r="C43" i="4"/>
  <c r="C42" i="4"/>
  <c r="C41" i="4"/>
  <c r="C40" i="4"/>
  <c r="C39" i="4"/>
  <c r="C38" i="4"/>
  <c r="C37" i="4"/>
  <c r="C36" i="4"/>
  <c r="C35" i="4"/>
  <c r="C34" i="4"/>
  <c r="C33" i="4"/>
  <c r="C32" i="4"/>
  <c r="C31" i="4"/>
  <c r="C30" i="4"/>
  <c r="C29" i="4"/>
  <c r="C28" i="4"/>
  <c r="C27" i="4"/>
  <c r="C26" i="4"/>
  <c r="C25" i="4"/>
  <c r="C24" i="4"/>
  <c r="C23" i="4"/>
  <c r="C22" i="4"/>
  <c r="C21" i="4"/>
  <c r="C20" i="4"/>
  <c r="C19" i="4"/>
  <c r="C18" i="4"/>
  <c r="C17" i="4"/>
  <c r="C16" i="4"/>
  <c r="C15" i="4"/>
  <c r="C14" i="4"/>
  <c r="C13" i="4"/>
  <c r="C12" i="4"/>
  <c r="C11" i="4"/>
  <c r="C10" i="4"/>
  <c r="C9" i="4"/>
  <c r="C8" i="4"/>
  <c r="C7" i="4"/>
  <c r="C6" i="4"/>
  <c r="C5" i="4"/>
  <c r="C4" i="4"/>
  <c r="C3" i="4"/>
  <c r="C2" i="4"/>
  <c r="C9" i="7"/>
  <c r="C8" i="7"/>
  <c r="C7" i="7"/>
  <c r="C6" i="7"/>
  <c r="C5" i="7"/>
  <c r="C4" i="7"/>
  <c r="C3" i="7"/>
  <c r="C2" i="7"/>
  <c r="G59" i="5"/>
  <c r="G58" i="5"/>
  <c r="G30" i="5"/>
  <c r="Q11" i="5"/>
  <c r="P11" i="5"/>
  <c r="O11" i="5"/>
  <c r="L11" i="5"/>
  <c r="K11" i="5"/>
  <c r="Q10" i="5"/>
  <c r="P10" i="5"/>
  <c r="O10" i="5"/>
  <c r="L10" i="5"/>
  <c r="K10" i="5"/>
  <c r="Q9" i="5"/>
  <c r="P9" i="5"/>
  <c r="O9" i="5"/>
  <c r="L9" i="5"/>
  <c r="K9" i="5"/>
  <c r="Q8" i="5"/>
  <c r="P8" i="5"/>
  <c r="O8" i="5"/>
  <c r="L8" i="5"/>
  <c r="K8" i="5"/>
  <c r="Q7" i="5"/>
  <c r="P7" i="5"/>
  <c r="O7" i="5"/>
  <c r="L7" i="5"/>
  <c r="K7" i="5"/>
  <c r="Q6" i="5"/>
  <c r="P6" i="5"/>
  <c r="O6" i="5"/>
  <c r="L6" i="5"/>
  <c r="K6" i="5"/>
  <c r="Q5" i="5"/>
  <c r="P5" i="5"/>
  <c r="O5" i="5"/>
  <c r="L5" i="5"/>
  <c r="K5" i="5"/>
  <c r="Q4" i="5"/>
  <c r="P4" i="5"/>
  <c r="O4" i="5"/>
  <c r="L4" i="5"/>
  <c r="K4" i="5"/>
  <c r="Q3" i="5"/>
  <c r="P3" i="5"/>
  <c r="O3" i="5"/>
  <c r="L3" i="5"/>
  <c r="K3" i="5"/>
  <c r="Q2" i="5"/>
  <c r="P2" i="5"/>
  <c r="O2" i="5"/>
  <c r="L2" i="5"/>
  <c r="K2" i="5"/>
  <c r="G69" i="2"/>
  <c r="E69" i="2"/>
  <c r="D65" i="2"/>
  <c r="I62" i="2"/>
  <c r="D54" i="2"/>
  <c r="D55" i="2"/>
  <c r="D53" i="2"/>
  <c r="D49" i="2"/>
  <c r="D48" i="2"/>
  <c r="D47" i="2"/>
  <c r="D46" i="2"/>
  <c r="E43" i="2"/>
  <c r="D43" i="2"/>
  <c r="D41" i="2"/>
  <c r="R38" i="2"/>
  <c r="E37" i="2"/>
  <c r="D30" i="2"/>
  <c r="D27" i="2"/>
  <c r="E25" i="2"/>
  <c r="D25" i="2"/>
  <c r="D20" i="2"/>
  <c r="D13" i="2"/>
  <c r="E9" i="2"/>
  <c r="E5" i="2"/>
  <c r="E3" i="2"/>
  <c r="M11" i="5" l="1"/>
  <c r="M6" i="5"/>
  <c r="M2" i="5"/>
  <c r="M10" i="5"/>
  <c r="M9" i="5"/>
  <c r="M5" i="5"/>
  <c r="M4" i="5"/>
  <c r="M8" i="5"/>
  <c r="M3" i="5"/>
  <c r="N3" i="5" s="1"/>
  <c r="M7" i="5"/>
  <c r="J62" i="2"/>
  <c r="N11" i="5" l="1"/>
  <c r="N68" i="5"/>
  <c r="N80" i="5"/>
  <c r="N99" i="5"/>
  <c r="N146" i="5"/>
  <c r="N93" i="5"/>
  <c r="N67" i="5"/>
  <c r="N32" i="5"/>
  <c r="N122" i="5"/>
  <c r="N73" i="5"/>
  <c r="N124" i="5"/>
  <c r="N125" i="5"/>
  <c r="N42" i="5"/>
  <c r="N110" i="5"/>
  <c r="N8" i="5"/>
  <c r="N126" i="5"/>
  <c r="N50" i="5"/>
  <c r="N92" i="5"/>
  <c r="N66" i="5"/>
  <c r="N133" i="5"/>
  <c r="N119" i="5"/>
  <c r="N150" i="5"/>
  <c r="N118" i="5"/>
  <c r="N61" i="5"/>
  <c r="N71" i="5"/>
  <c r="N39" i="5"/>
  <c r="N139" i="5"/>
  <c r="N28" i="5"/>
  <c r="N81" i="5"/>
  <c r="N4" i="5"/>
  <c r="N72" i="5"/>
  <c r="N120" i="5"/>
  <c r="N102" i="5"/>
  <c r="N14" i="5"/>
  <c r="N106" i="5"/>
  <c r="N15" i="5"/>
  <c r="N33" i="5"/>
  <c r="N144" i="5"/>
  <c r="N62" i="5"/>
  <c r="N107" i="5"/>
  <c r="N112" i="5"/>
  <c r="N151" i="5"/>
  <c r="N16" i="5"/>
  <c r="N98" i="5"/>
  <c r="N10" i="5"/>
  <c r="N54" i="5"/>
  <c r="N127" i="5"/>
  <c r="N95" i="5"/>
  <c r="N64" i="5"/>
  <c r="N132" i="5"/>
  <c r="N69" i="5"/>
  <c r="N24" i="5"/>
  <c r="N97" i="5"/>
  <c r="N22" i="5"/>
  <c r="N12" i="5"/>
  <c r="N43" i="5"/>
  <c r="N83" i="5"/>
  <c r="N121" i="5"/>
  <c r="N21" i="5"/>
  <c r="N63" i="5"/>
  <c r="N74" i="5"/>
  <c r="N135" i="5"/>
  <c r="N104" i="5"/>
  <c r="N114" i="5"/>
  <c r="N47" i="5"/>
  <c r="N51" i="5"/>
  <c r="N101" i="5"/>
  <c r="N19" i="5"/>
  <c r="N109" i="5"/>
  <c r="N86" i="5"/>
  <c r="N100" i="5"/>
  <c r="N76" i="5"/>
  <c r="N52" i="5"/>
  <c r="N65" i="5"/>
  <c r="N38" i="5"/>
  <c r="N142" i="5"/>
  <c r="N18" i="5"/>
  <c r="N129" i="5"/>
  <c r="N70" i="5"/>
  <c r="N89" i="5"/>
  <c r="N140" i="5"/>
  <c r="N31" i="5"/>
  <c r="N103" i="5"/>
  <c r="N96" i="5"/>
  <c r="N78" i="5"/>
  <c r="N5" i="5"/>
  <c r="N131" i="5"/>
  <c r="N113" i="5"/>
  <c r="N45" i="5"/>
  <c r="N141" i="5"/>
  <c r="N77" i="5"/>
  <c r="N40" i="5"/>
  <c r="N128" i="5"/>
  <c r="N123" i="5"/>
  <c r="N41" i="5"/>
  <c r="N56" i="5"/>
  <c r="N60" i="5"/>
  <c r="N147" i="5"/>
  <c r="N30" i="5"/>
  <c r="N87" i="5"/>
  <c r="N138" i="5"/>
  <c r="N57" i="5"/>
  <c r="N149" i="5"/>
  <c r="N35" i="5"/>
  <c r="N55" i="5"/>
  <c r="N58" i="5"/>
  <c r="N2" i="5"/>
  <c r="N111" i="5"/>
  <c r="N49" i="5"/>
  <c r="N7" i="5"/>
  <c r="N108" i="5"/>
  <c r="N82" i="5"/>
  <c r="N137" i="5"/>
  <c r="N91" i="5"/>
  <c r="N46" i="5"/>
  <c r="N130" i="5"/>
  <c r="N37" i="5"/>
  <c r="N44" i="5"/>
  <c r="N79" i="5"/>
  <c r="N25" i="5"/>
  <c r="N115" i="5"/>
  <c r="N75" i="5"/>
  <c r="N29" i="5"/>
  <c r="N20" i="5"/>
  <c r="N117" i="5"/>
  <c r="N94" i="5"/>
  <c r="N136" i="5"/>
  <c r="N23" i="5"/>
  <c r="N34" i="5"/>
  <c r="N6" i="5"/>
  <c r="N88" i="5"/>
  <c r="N105" i="5"/>
  <c r="N48" i="5"/>
  <c r="N13" i="5"/>
  <c r="N84" i="5"/>
  <c r="N53" i="5"/>
  <c r="N59" i="5"/>
  <c r="N116" i="5"/>
  <c r="N36" i="5"/>
  <c r="N148" i="5"/>
  <c r="N143" i="5"/>
  <c r="N90" i="5"/>
  <c r="N134" i="5"/>
  <c r="N85" i="5"/>
  <c r="N26" i="5"/>
  <c r="N145" i="5"/>
  <c r="N27" i="5"/>
  <c r="N17" i="5"/>
  <c r="N9" i="5"/>
</calcChain>
</file>

<file path=xl/comments1.xml><?xml version="1.0" encoding="utf-8"?>
<comments xmlns="http://schemas.openxmlformats.org/spreadsheetml/2006/main">
  <authors>
    <author>Andres Madrigal C</author>
  </authors>
  <commentList>
    <comment ref="E1" authorId="0" shapeId="0">
      <text>
        <r>
          <rPr>
            <b/>
            <sz val="9"/>
            <color indexed="81"/>
            <rFont val="Tahoma"/>
            <family val="2"/>
          </rPr>
          <t>Andres Madrigal C:</t>
        </r>
        <r>
          <rPr>
            <sz val="9"/>
            <color indexed="81"/>
            <rFont val="Tahoma"/>
            <family val="2"/>
          </rPr>
          <t xml:space="preserve">
Valor contractual antes de impuestos
</t>
        </r>
      </text>
    </comment>
    <comment ref="G1" authorId="0" shapeId="0">
      <text>
        <r>
          <rPr>
            <b/>
            <sz val="9"/>
            <color indexed="81"/>
            <rFont val="Tahoma"/>
            <family val="2"/>
          </rPr>
          <t>Andres Madrigal C:</t>
        </r>
        <r>
          <rPr>
            <sz val="9"/>
            <color indexed="81"/>
            <rFont val="Tahoma"/>
            <family val="2"/>
          </rPr>
          <t xml:space="preserve">
Información acumulada del control de Pagos antes de impuestos</t>
        </r>
      </text>
    </comment>
    <comment ref="D3" authorId="0" shapeId="0">
      <text>
        <r>
          <rPr>
            <b/>
            <sz val="9"/>
            <color indexed="81"/>
            <rFont val="Tahoma"/>
            <family val="2"/>
          </rPr>
          <t>Andres Madrigal C:</t>
        </r>
        <r>
          <rPr>
            <sz val="9"/>
            <color indexed="81"/>
            <rFont val="Tahoma"/>
            <family val="2"/>
          </rPr>
          <t xml:space="preserve">
Para poder pronosticar el dinero pendiente  por facturar, se modifica la fecha de finalización del contrato.
25-sep-18</t>
        </r>
      </text>
    </comment>
    <comment ref="G3" authorId="0" shapeId="0">
      <text>
        <r>
          <rPr>
            <b/>
            <sz val="9"/>
            <color indexed="81"/>
            <rFont val="Tahoma"/>
            <family val="2"/>
          </rPr>
          <t>Andres Madrigal C:</t>
        </r>
        <r>
          <rPr>
            <sz val="9"/>
            <color indexed="81"/>
            <rFont val="Tahoma"/>
            <family val="2"/>
          </rPr>
          <t xml:space="preserve">
Facturación acumulada según cuadro de control: 16323656085.6324
Se modifica para que el saldo final de los 183 millones de pesos pendientes por facturar de acuerdo con la información de Martha Patricia.</t>
        </r>
      </text>
    </comment>
    <comment ref="D4" authorId="0" shapeId="0">
      <text>
        <r>
          <rPr>
            <b/>
            <sz val="9"/>
            <color indexed="81"/>
            <rFont val="Tahoma"/>
            <family val="2"/>
          </rPr>
          <t>Andres Madrigal C:</t>
        </r>
        <r>
          <rPr>
            <sz val="9"/>
            <color indexed="81"/>
            <rFont val="Tahoma"/>
            <family val="2"/>
          </rPr>
          <t xml:space="preserve">
Se modifica la fecha fin de</t>
        </r>
      </text>
    </comment>
    <comment ref="G4" authorId="0" shapeId="0">
      <text>
        <r>
          <rPr>
            <b/>
            <sz val="9"/>
            <color indexed="81"/>
            <rFont val="Tahoma"/>
            <family val="2"/>
          </rPr>
          <t>Andres Madrigal C:</t>
        </r>
        <r>
          <rPr>
            <sz val="9"/>
            <color indexed="81"/>
            <rFont val="Tahoma"/>
            <family val="2"/>
          </rPr>
          <t xml:space="preserve">
La facturación acumulada se estima para que el saldo de 577 millones pendientes por facturar</t>
        </r>
      </text>
    </comment>
    <comment ref="N15" authorId="0" shapeId="0">
      <text>
        <r>
          <rPr>
            <b/>
            <sz val="9"/>
            <color indexed="81"/>
            <rFont val="Tahoma"/>
            <family val="2"/>
          </rPr>
          <t>Andres Madrigal C:</t>
        </r>
        <r>
          <rPr>
            <sz val="9"/>
            <color indexed="81"/>
            <rFont val="Tahoma"/>
            <family val="2"/>
          </rPr>
          <t xml:space="preserve">
De acuerdo con Ricardo La Rotta es posible que haya otro sí hasta abril-19</t>
        </r>
      </text>
    </comment>
    <comment ref="E32" authorId="0" shapeId="0">
      <text>
        <r>
          <rPr>
            <b/>
            <sz val="9"/>
            <color indexed="81"/>
            <rFont val="Tahoma"/>
            <family val="2"/>
          </rPr>
          <t>Andres Madrigal C:</t>
        </r>
        <r>
          <rPr>
            <sz val="9"/>
            <color indexed="81"/>
            <rFont val="Tahoma"/>
            <family val="2"/>
          </rPr>
          <t xml:space="preserve">
Se ajusta al valor de los adicionales.
El valor de 111.494.819 se elimina</t>
        </r>
      </text>
    </comment>
    <comment ref="G32" authorId="0" shapeId="0">
      <text>
        <r>
          <rPr>
            <b/>
            <sz val="9"/>
            <color indexed="81"/>
            <rFont val="Tahoma"/>
            <family val="2"/>
          </rPr>
          <t>Andres Madrigal C:</t>
        </r>
        <r>
          <rPr>
            <sz val="9"/>
            <color indexed="81"/>
            <rFont val="Tahoma"/>
            <family val="2"/>
          </rPr>
          <t xml:space="preserve">
Se ponen las facturas que ya se enviaron del contrato de adición.
84.715.649</t>
        </r>
      </text>
    </comment>
    <comment ref="N32" authorId="0" shapeId="0">
      <text>
        <r>
          <rPr>
            <b/>
            <sz val="9"/>
            <color indexed="81"/>
            <rFont val="Tahoma"/>
            <family val="2"/>
          </rPr>
          <t>Andres Madrigal C:</t>
        </r>
        <r>
          <rPr>
            <sz val="9"/>
            <color indexed="81"/>
            <rFont val="Tahoma"/>
            <family val="2"/>
          </rPr>
          <t xml:space="preserve">
Según Ricardo LaRotta podría existir otro sí de ampliación de plazo de 2 meses.</t>
        </r>
      </text>
    </comment>
  </commentList>
</comments>
</file>

<file path=xl/comments2.xml><?xml version="1.0" encoding="utf-8"?>
<comments xmlns="http://schemas.openxmlformats.org/spreadsheetml/2006/main">
  <authors>
    <author>Andres Madrigal C</author>
  </authors>
  <commentList>
    <comment ref="I46" authorId="0" shapeId="0">
      <text>
        <r>
          <rPr>
            <b/>
            <sz val="9"/>
            <color indexed="81"/>
            <rFont val="Tahoma"/>
            <family val="2"/>
          </rPr>
          <t>Andres Madrigal C:</t>
        </r>
        <r>
          <rPr>
            <sz val="9"/>
            <color indexed="81"/>
            <rFont val="Tahoma"/>
            <family val="2"/>
          </rPr>
          <t xml:space="preserve">
La persona en el control de pagos no se estaba cobrando, pero entró en ene-19, de acuerdo con las novedes</t>
        </r>
      </text>
    </comment>
  </commentList>
</comments>
</file>

<file path=xl/comments3.xml><?xml version="1.0" encoding="utf-8"?>
<comments xmlns="http://schemas.openxmlformats.org/spreadsheetml/2006/main">
  <authors>
    <author>Andres Madrigal C</author>
  </authors>
  <commentList>
    <comment ref="J1" authorId="0" shapeId="0">
      <text>
        <r>
          <rPr>
            <b/>
            <sz val="9"/>
            <color indexed="81"/>
            <rFont val="Tahoma"/>
            <family val="2"/>
          </rPr>
          <t>Andres Madrigal C:</t>
        </r>
        <r>
          <rPr>
            <sz val="9"/>
            <color indexed="81"/>
            <rFont val="Tahoma"/>
            <family val="2"/>
          </rPr>
          <t xml:space="preserve">
Total facturado del control de pagos antes de impuestos. Mes a mes</t>
        </r>
      </text>
    </comment>
  </commentList>
</comments>
</file>

<file path=xl/sharedStrings.xml><?xml version="1.0" encoding="utf-8"?>
<sst xmlns="http://schemas.openxmlformats.org/spreadsheetml/2006/main" count="5351" uniqueCount="1208">
  <si>
    <t>DIRECTOR DE CONTRATACIONES</t>
  </si>
  <si>
    <t>COORDINADOR</t>
  </si>
  <si>
    <t>DIRECTOR</t>
  </si>
  <si>
    <t>RESIDENTE NOCTURNO</t>
  </si>
  <si>
    <t>PROFESIONAL CONTRATACIONES</t>
  </si>
  <si>
    <t>RESIDENTE ADMINISTRATIVO</t>
  </si>
  <si>
    <t>INSPECTOR</t>
  </si>
  <si>
    <t>INSPECTOR INSTALACIONES</t>
  </si>
  <si>
    <t>ROL</t>
  </si>
  <si>
    <t>SALARIO COMERCIAL</t>
  </si>
  <si>
    <t>PLAZO EN MESES EN CONTRATO</t>
  </si>
  <si>
    <t>FECHA INICIO</t>
  </si>
  <si>
    <t>TIPO_SERVICIO</t>
  </si>
  <si>
    <t>COD_CONCEPTO_PSL</t>
  </si>
  <si>
    <t>CODIGO_EN_PSL</t>
  </si>
  <si>
    <t>TEXTO_EN_PSL</t>
  </si>
  <si>
    <t>01PPS</t>
  </si>
  <si>
    <t>PRESUPUESTOS SALDOS INICIALES</t>
  </si>
  <si>
    <t>01PPT</t>
  </si>
  <si>
    <t>PRESUPUESTOS</t>
  </si>
  <si>
    <t>01RG</t>
  </si>
  <si>
    <t>RECUPERACION GASTOS CLIENTES</t>
  </si>
  <si>
    <t>02PRG</t>
  </si>
  <si>
    <t>PROGRAMACION</t>
  </si>
  <si>
    <t>02RG</t>
  </si>
  <si>
    <t xml:space="preserve">RECUPERACION </t>
  </si>
  <si>
    <t>03ING</t>
  </si>
  <si>
    <t>INTERVENTORIA-GTOS PERSONAL</t>
  </si>
  <si>
    <t>03INR</t>
  </si>
  <si>
    <t>INTERVENTORIA-GTOS REMBOLSABLE</t>
  </si>
  <si>
    <t>03INS</t>
  </si>
  <si>
    <t>INTERVENTORIA-GTOS PERS SALDOS</t>
  </si>
  <si>
    <t>03INT</t>
  </si>
  <si>
    <t>INTERVENTORIA -HONORARIOS</t>
  </si>
  <si>
    <t>03ITP</t>
  </si>
  <si>
    <t>INTERVENTORIA-TOPOGRAFIA</t>
  </si>
  <si>
    <t>03ITS</t>
  </si>
  <si>
    <t>INTERVENTORIA-HONOR SALDOS INI</t>
  </si>
  <si>
    <t>03ORG</t>
  </si>
  <si>
    <t>OTRAS RECUPERACIONES DE GASTOS</t>
  </si>
  <si>
    <t>04ING</t>
  </si>
  <si>
    <t>CONTROL PROGRAMACION-GTOS PERS</t>
  </si>
  <si>
    <t>04INR</t>
  </si>
  <si>
    <t>CONTROL PROGRAMACION-GTOS REMB</t>
  </si>
  <si>
    <t>04INT</t>
  </si>
  <si>
    <t>CONTROL PROGRAMACION-HONORARIO</t>
  </si>
  <si>
    <t>05ING</t>
  </si>
  <si>
    <t>CONTROL PRESUPUESTO-GTOS PERSO</t>
  </si>
  <si>
    <t>05INR</t>
  </si>
  <si>
    <t>CONTROL PRESUPUESTO-GTOS REMBO</t>
  </si>
  <si>
    <t>05INT</t>
  </si>
  <si>
    <t>CONTROL PRESUPUESTO-HONORARIOS</t>
  </si>
  <si>
    <t>060AN</t>
  </si>
  <si>
    <t>ANTICIPO - PUENTE</t>
  </si>
  <si>
    <t>06ASG</t>
  </si>
  <si>
    <t>ASESORIAS Y CONSULTORIAS - G P</t>
  </si>
  <si>
    <t>ASESORIAS-GASTOS PERSONAL</t>
  </si>
  <si>
    <t>06ASH</t>
  </si>
  <si>
    <t>ASESORIAS  Y CONSULTORIAS -HON</t>
  </si>
  <si>
    <t>ASESORIAS-HONORARIOS</t>
  </si>
  <si>
    <t>06ASR</t>
  </si>
  <si>
    <t>ASESORIAS YCONSULT REMBOLSABLE</t>
  </si>
  <si>
    <t>ASESORIAS-GASTOS REMBOLSABLE</t>
  </si>
  <si>
    <t>06AST</t>
  </si>
  <si>
    <t>ASESORIAS Y CONSULT TOPOGRAFIA</t>
  </si>
  <si>
    <t>ASESORIAS-TOPOGRAFIA</t>
  </si>
  <si>
    <t>07GPS</t>
  </si>
  <si>
    <t>GERENCIA-GTOS PERS SALDOS INIC</t>
  </si>
  <si>
    <t>07GRH</t>
  </si>
  <si>
    <t>GERENCIA-HONORARIOS</t>
  </si>
  <si>
    <t>07GRP</t>
  </si>
  <si>
    <t>GERENCIA-GASTOS PERSONAL</t>
  </si>
  <si>
    <t>07GRR</t>
  </si>
  <si>
    <t>GERENCIA-GASTOS REMBOLSABLE</t>
  </si>
  <si>
    <t>07GRS</t>
  </si>
  <si>
    <t>GERENCIA-HONOR SALDOS INICIALE</t>
  </si>
  <si>
    <t>07GRT</t>
  </si>
  <si>
    <t>GERENCIA-TOPOGRAFIA</t>
  </si>
  <si>
    <t>08GRG</t>
  </si>
  <si>
    <t>GERENCIA OBRA-BASE GRAVADA</t>
  </si>
  <si>
    <t>08GRH</t>
  </si>
  <si>
    <t>GERENCIA OBRA-BASE NO GRAVADA</t>
  </si>
  <si>
    <t>08LEH</t>
  </si>
  <si>
    <t>ASESORIA LEED-HONORARIOS</t>
  </si>
  <si>
    <t>09CMH</t>
  </si>
  <si>
    <t>COMMISSIONING-HONORARIOS</t>
  </si>
  <si>
    <t>10OTH</t>
  </si>
  <si>
    <t>OTROS INGENIERIA-HONORARIOS</t>
  </si>
  <si>
    <t>10OTP</t>
  </si>
  <si>
    <t>OTROS INGENIERIA-GTOS PERSONAL</t>
  </si>
  <si>
    <t>10OTR</t>
  </si>
  <si>
    <t>OTROS INGENIERIA-GTOS REMBOLSB</t>
  </si>
  <si>
    <t>10OTS</t>
  </si>
  <si>
    <t>OTROS ING-TOPO SALDOS INICIALE</t>
  </si>
  <si>
    <t>10OTT</t>
  </si>
  <si>
    <t>OTROS INGENIERIA-TOPOGRAFIA</t>
  </si>
  <si>
    <t>11ADM</t>
  </si>
  <si>
    <t>ADMINISTRACION DELEGADA</t>
  </si>
  <si>
    <t>12ARA</t>
  </si>
  <si>
    <t>ARRIENDO APARTAMENTOS</t>
  </si>
  <si>
    <t>12ARO</t>
  </si>
  <si>
    <t>ARRIENDOS OFICINAS</t>
  </si>
  <si>
    <t>COD_ROL</t>
  </si>
  <si>
    <t>DESCRIPCION</t>
  </si>
  <si>
    <t>DIRECTOR JPM</t>
  </si>
  <si>
    <t>RESIDENTE JPM</t>
  </si>
  <si>
    <t>ARQUITECTO JPM</t>
  </si>
  <si>
    <t>ADMINISTRADOR DE PROYECTO</t>
  </si>
  <si>
    <t>ALMACENISTA</t>
  </si>
  <si>
    <t>APRENDIZ</t>
  </si>
  <si>
    <t>ARQUIRECTO DISEÑADOR CON ESP EN URBANISMO</t>
  </si>
  <si>
    <t>ARQUITECTO DISEÑADOR</t>
  </si>
  <si>
    <t>ARQUITECTO DISEÑADOR ( ASESOR EXTERNO)</t>
  </si>
  <si>
    <t>ASESOR ELECTRICO</t>
  </si>
  <si>
    <t>ASESOR ELECTRONICO</t>
  </si>
  <si>
    <t>ASESOR ESTRUCTURAL</t>
  </si>
  <si>
    <t>ASESOR HIDRAULICO</t>
  </si>
  <si>
    <t>ASESOR HIDROSANITARIO</t>
  </si>
  <si>
    <t>ASESOR JURIDICO</t>
  </si>
  <si>
    <t>ASESOR MECANICO</t>
  </si>
  <si>
    <t>ASISTENTE COMPRAS Y CONTRATOS</t>
  </si>
  <si>
    <t>AUXILIAR ADMINISTRATIVO</t>
  </si>
  <si>
    <t>AUXILIAR ADMINISTRATIVO (ADICIONAL)</t>
  </si>
  <si>
    <t>AUXILIAR ADMINISTRATIVO Y DE CONTROLES</t>
  </si>
  <si>
    <t>AUXILIAR CONTABLE OFICINA</t>
  </si>
  <si>
    <t>AUXILIAR CONTROL COSTOS</t>
  </si>
  <si>
    <t>AUXILIAR CONTROL CRONOGRAMA</t>
  </si>
  <si>
    <t>AUXILIAR DE CONTRATACIONES</t>
  </si>
  <si>
    <t>AUXILIAR DE CONTROLES</t>
  </si>
  <si>
    <t>AUXILIAR DE COORDINACION DE DISEÑOS</t>
  </si>
  <si>
    <t>AUXILIAR DE PRESUPUESTOS</t>
  </si>
  <si>
    <t>AUXILIAR TECNICO ADMINSTRATIVO</t>
  </si>
  <si>
    <t>AUXULIAR ADMINISTRATIVO (TECNICA)</t>
  </si>
  <si>
    <t>CADENERO</t>
  </si>
  <si>
    <t>COORDINADOR ADMINISTRATIVO</t>
  </si>
  <si>
    <t>COORDINADOR ADMINISTRATIVO (RESIDENTE ADMINISTRATIVO)</t>
  </si>
  <si>
    <t>COORDINADOR BIM</t>
  </si>
  <si>
    <t>COORDINADOR DE ARQUITECTURA (RESIDENTE)</t>
  </si>
  <si>
    <t>COORDINADOR DE COMPRAS</t>
  </si>
  <si>
    <t>COORDINADOR DE CONTRATACIONES</t>
  </si>
  <si>
    <t>COORDINADOR DE INSTALACIONES (RESIDENTE DE REDES)</t>
  </si>
  <si>
    <t>COORDINADOR DE INTERVENTORIA A DISEÑOS Y ESTUDIOS TECNICOS</t>
  </si>
  <si>
    <t>COORDINADOR DE INTERVENTORIA DE OBRA</t>
  </si>
  <si>
    <t>COORDINADOR DE PRESUPUESTO</t>
  </si>
  <si>
    <t>COORDINADOR ETAPA PREVIA</t>
  </si>
  <si>
    <t>COORDINADOR FINANCIERO</t>
  </si>
  <si>
    <t>COORDINADOR GERENCIA</t>
  </si>
  <si>
    <t>COORDINADOR SISO (RESIDENTE SISO)</t>
  </si>
  <si>
    <t>COORDINADOR TECNICO</t>
  </si>
  <si>
    <t>COORDINADOR ZONA BOYACA</t>
  </si>
  <si>
    <t>DIRECTOR  - COORDINADOR INTEGRAL</t>
  </si>
  <si>
    <t>DIRECTOR ADMINISTRATIVA</t>
  </si>
  <si>
    <t>DIRECTOR CONTRATACIONES</t>
  </si>
  <si>
    <t>DIRECTOR DE INTERVENTORIA</t>
  </si>
  <si>
    <t>DIRECTOR DE OBRA</t>
  </si>
  <si>
    <t>DIRECTOR DE PRESUPUESTOS</t>
  </si>
  <si>
    <t>DIRECTOR ENVIGADO</t>
  </si>
  <si>
    <t>DIRECTOR FINANCIERO</t>
  </si>
  <si>
    <t>DIRECTOR GENERAL</t>
  </si>
  <si>
    <t>DIRECTOR GERENCIA ADMON Y FINANCIERA</t>
  </si>
  <si>
    <t>DIRECTOR INTERVENTORIA</t>
  </si>
  <si>
    <t>DIRECTOR INTERVENTORIA DE CONSTRUCCION</t>
  </si>
  <si>
    <t>DIRECTOR INTERVENTORIA TECNICA</t>
  </si>
  <si>
    <t>DIRECTOR LOCAL (DIRECTOR)</t>
  </si>
  <si>
    <t>DIRECTOR PROYECTO</t>
  </si>
  <si>
    <t>DIRECTOR RESIDENTE</t>
  </si>
  <si>
    <t>DIRECTOR RESIDENTE DE INTERVENTORIA</t>
  </si>
  <si>
    <t>DIRECTOR TUNJA</t>
  </si>
  <si>
    <t>DIRECTORA</t>
  </si>
  <si>
    <t>ESPECIALISTA ELECTRICO</t>
  </si>
  <si>
    <t>ESPECIALISTA ESTRUCTURAL</t>
  </si>
  <si>
    <t>ESPECIALISTA ESTRUCTURAL (ASESOR EXTERNO)</t>
  </si>
  <si>
    <t>ESPECIALISTA HDROSANITARIO</t>
  </si>
  <si>
    <t>ESPECIALISTA HIDROSANITARIO (ASESOR EXTERNO)</t>
  </si>
  <si>
    <t>GERENTE COORDINADOR</t>
  </si>
  <si>
    <t>GERENTE DE INTERVENTORIA</t>
  </si>
  <si>
    <t>GERENTE DE PROYECTO</t>
  </si>
  <si>
    <t>GERENTE DE PROYECTOS</t>
  </si>
  <si>
    <t>GERENTE INTEGRAL DE OBRA</t>
  </si>
  <si>
    <t>INGENIERO AUXILIAR</t>
  </si>
  <si>
    <t>INGENIERO CIVIL RESIDENTE ESTRUCTURAS</t>
  </si>
  <si>
    <t>INGENIERO RESIDENTE DE OBRA</t>
  </si>
  <si>
    <t>INSDPECTOR ETAPAS 3 Y OBRAS FINALES</t>
  </si>
  <si>
    <t>INSPECTOR (AUTORIZADO DIV TECNICA)</t>
  </si>
  <si>
    <t>INSPECTOR 1</t>
  </si>
  <si>
    <t>INSPECTOR 2</t>
  </si>
  <si>
    <t>INSPECTOR 3</t>
  </si>
  <si>
    <t>INSPECTOR ACABADOS (RESIDENTE)</t>
  </si>
  <si>
    <t>INSPECTOR BARRANQUILLA</t>
  </si>
  <si>
    <t>INSPECTOR BUCARAMANGA</t>
  </si>
  <si>
    <t>INSPECTOR CALI</t>
  </si>
  <si>
    <t>INSPECTOR CIMENTACION ETAPA 1</t>
  </si>
  <si>
    <t>INSPECTOR CIVIL GENERAL</t>
  </si>
  <si>
    <t>INSPECTOR COLEGIO ALEJANDRO HUMBOLT</t>
  </si>
  <si>
    <t>INSPECTOR COLOMBIA</t>
  </si>
  <si>
    <t>INSPECTOR COMERCIO</t>
  </si>
  <si>
    <t>INSPECTOR DE ACABADOS</t>
  </si>
  <si>
    <t>INSPECTOR DE ACABADOS 1</t>
  </si>
  <si>
    <t>INSPECTOR DE ACABADOS 2</t>
  </si>
  <si>
    <t>INSPECTOR DE ESTRUCTURA</t>
  </si>
  <si>
    <t>INSPECTOR DE ESTRUCTURA 1</t>
  </si>
  <si>
    <t>INSPECTOR DE ESTRUCTURA 2</t>
  </si>
  <si>
    <t>INSPECTOR DE EXTERIORES</t>
  </si>
  <si>
    <t>INSPECTOR DE INSTALACIONES</t>
  </si>
  <si>
    <t>INSPECTOR DE INSTALACIONES 1</t>
  </si>
  <si>
    <t>INSPECTOR DE INSTALACIONES 2</t>
  </si>
  <si>
    <t>INSPECTOR DE INTERVENTORIA 1</t>
  </si>
  <si>
    <t>INSPECTOR DE OBRA 1</t>
  </si>
  <si>
    <t>INSPECTOR DE OBRA 2</t>
  </si>
  <si>
    <t>INSPECTOR DE OBRA 3</t>
  </si>
  <si>
    <t>INSPECTOR DE OBRA 4</t>
  </si>
  <si>
    <t>INSPECTOR DE OBRA CIVIL</t>
  </si>
  <si>
    <t>INSPECTOR DE OBRA CIVIL FRENTE 1</t>
  </si>
  <si>
    <t>INSPECTOR DE OBRA CIVIL FRENTE 2</t>
  </si>
  <si>
    <t>INSPECTOR DE PILOTAJE Y CIMENTACION</t>
  </si>
  <si>
    <t>INSPECTOR ENVIGADO</t>
  </si>
  <si>
    <t>INSPECTOR ESTRUCTURA</t>
  </si>
  <si>
    <t>INSPECTOR ETAPAS 2 Y 4</t>
  </si>
  <si>
    <t>INSPECTOR EXTERIORES</t>
  </si>
  <si>
    <t>INSPECTOR GENERAL</t>
  </si>
  <si>
    <t>INSPECTOR HANGAR ERD</t>
  </si>
  <si>
    <t>INSPECTOR HSEQ</t>
  </si>
  <si>
    <t>INSPECTOR HSEQ 2</t>
  </si>
  <si>
    <t>INSPECTOR HSQE 1</t>
  </si>
  <si>
    <t>INSPECTOR HSQE 3</t>
  </si>
  <si>
    <t>INSPECTOR LIDER</t>
  </si>
  <si>
    <t>INSPECTOR MECANICO</t>
  </si>
  <si>
    <t>INSPECTOR MEDELLIN TAMPA</t>
  </si>
  <si>
    <t>INSPECTOR NOCTURNO</t>
  </si>
  <si>
    <t>INSPECTOR NOCTURNO  ADICIONAL</t>
  </si>
  <si>
    <t>INSPECTOR OBRA 5</t>
  </si>
  <si>
    <t>INSPECTOR SANTA ROSA DE VITERBO</t>
  </si>
  <si>
    <t>INSPECTOR SISO</t>
  </si>
  <si>
    <t>INSPECTOR SISO SENIOR</t>
  </si>
  <si>
    <t>INSPECTOR SISOMA</t>
  </si>
  <si>
    <t>INSPECTOR SOGAMOSO</t>
  </si>
  <si>
    <t>INSPECTOR SOTANOS</t>
  </si>
  <si>
    <t>INSPECTOR TORRE 1</t>
  </si>
  <si>
    <t>INSPECTOR TORRE 1 ESTRUCTURA</t>
  </si>
  <si>
    <t>INSPECTOR TORRE 2</t>
  </si>
  <si>
    <t>INSPECTOR TPA</t>
  </si>
  <si>
    <t>INSPECTOR TUNJA COLEGIO LEONOR ALVAREZ PINZON</t>
  </si>
  <si>
    <t>INSPECTOR TURMEQUE</t>
  </si>
  <si>
    <t>INSPECTOR URBANISMO</t>
  </si>
  <si>
    <t>INSPECTOR VIP</t>
  </si>
  <si>
    <t>INTERVENTOR DISEÑO ACABADOS Y ESPECIFICACIONES</t>
  </si>
  <si>
    <t>INTERVENTOR DISEÑO CIMENTACION Y ESTRUCTURAS 1</t>
  </si>
  <si>
    <t>INTERVENTOR DISEÑO ELECTRICAS Y AFINES</t>
  </si>
  <si>
    <t>INTERVENTOR DISEÑO HIDROSANITARIAS, MECANICAS RP</t>
  </si>
  <si>
    <t>INTERVENTOR DISEÑO VM/AC</t>
  </si>
  <si>
    <t>PROFEISONAL PRESUPUESTOS</t>
  </si>
  <si>
    <t>PROFESIONAL ACOMPAÑAMIENTO ETAPA PREVIA</t>
  </si>
  <si>
    <t>PROFESIONAL ADMINISTRATIVO</t>
  </si>
  <si>
    <t>PROFESIONAL AUXILIAR</t>
  </si>
  <si>
    <t>PROFESIONAL AUXILIAR ADMINISTRATIVO</t>
  </si>
  <si>
    <t>PROFESIONAL CONTROL DE PPTO Y PROGRAMACION</t>
  </si>
  <si>
    <t>PROFESIONAL COORDINACION CAMBIOS</t>
  </si>
  <si>
    <t>PROFESIONAL COORDINACION DE DISEÑOS</t>
  </si>
  <si>
    <t>PROFESIONAL COORDINACION DE DISEÑOS (NO ESTA EN IB)</t>
  </si>
  <si>
    <t>PROFESIONAL COORDINACION DE SERVICIO</t>
  </si>
  <si>
    <t>PROFESIONAL CRONOGRAMAS</t>
  </si>
  <si>
    <t>PROFESIONAL DE ACABADOS</t>
  </si>
  <si>
    <t>PROFESIONAL DE APOYO (ARQUITECTO)</t>
  </si>
  <si>
    <t>PROFESIONAL DE APOYO (INGENIERO)</t>
  </si>
  <si>
    <t>PROFESIONAL DE APOYO (INGENIERO) FFIIE 2</t>
  </si>
  <si>
    <t>PROFESIONAL DE APOYO ADMINISTRADOR</t>
  </si>
  <si>
    <t>PROFESIONAL DE APOYO ARQUITECTO</t>
  </si>
  <si>
    <t>PROFESIONAL DE APOYO INGENIERIA CIVIL</t>
  </si>
  <si>
    <t>PROFESIONAL DE CALIDAD Y SEGURIDAD INDUSTRIAL</t>
  </si>
  <si>
    <t>PROFESIONAL DE CALIDAD Y SEGURIDAD INDUSTRIAL SOGAMOSO</t>
  </si>
  <si>
    <t>PROFESIONAL DE CONTRATACIONES</t>
  </si>
  <si>
    <t>PROFESIONAL DE COORDINACION</t>
  </si>
  <si>
    <t>PROFESIONAL DE COORDINACION DE DISEÑOS</t>
  </si>
  <si>
    <t>PROFESIONAL DE COSTOS, PRESUPUESTOS Y PROGRAMACION</t>
  </si>
  <si>
    <t>PROFESIONAL DE ESTRUCTURA</t>
  </si>
  <si>
    <t>PROFESIONAL DE PRESUPUESTO Y PROGRAMACION</t>
  </si>
  <si>
    <t>PROFESIONAL DE PRESUPUESTOS</t>
  </si>
  <si>
    <t>PROFESIONAL DE SOPORTE</t>
  </si>
  <si>
    <t>PROFESIONAL HSEQ BOYACA</t>
  </si>
  <si>
    <t>RESIDENRE DE COMERCIO</t>
  </si>
  <si>
    <t>RESIDENRE DE SOTANOS</t>
  </si>
  <si>
    <t>RESIDENTE</t>
  </si>
  <si>
    <t>RESIDENTE  ADMINISTRATIVO</t>
  </si>
  <si>
    <t>RESIDENTE  DE ACABADOS</t>
  </si>
  <si>
    <t>RESIDENTE (APOYO)</t>
  </si>
  <si>
    <t>RESIDENTE ACABADOS ADICIONAL</t>
  </si>
  <si>
    <t>RESIDENTE ADICIONAL</t>
  </si>
  <si>
    <t>RESIDENTE ADMINISTRATIVA</t>
  </si>
  <si>
    <t>RESIDENTE ADMINISTRATIVO - OFICINA CENTRAL BOGOTA</t>
  </si>
  <si>
    <t>RESIDENTE ADMINISTRATIVO (ADICIONAL)</t>
  </si>
  <si>
    <t>RESIDENTE ADMINISTRATIVO 1</t>
  </si>
  <si>
    <t>RESIDENTE ADMINISTRATIVO 2</t>
  </si>
  <si>
    <t>RESIDENTE ADMON Y FINANCIERO</t>
  </si>
  <si>
    <t>RESIDENTE AMBIENTAL</t>
  </si>
  <si>
    <t>RESIDENTE ARCABUCO</t>
  </si>
  <si>
    <t>RESIDENTE ARQUITECTO ACABADOS</t>
  </si>
  <si>
    <t>RESIDENTE BARRANCABERMEJA</t>
  </si>
  <si>
    <t>RESIDENTE BIM</t>
  </si>
  <si>
    <t>RESIDENTE BUCARMANGA</t>
  </si>
  <si>
    <t>RESIDENTE CALI</t>
  </si>
  <si>
    <t>RESIDENTE CIMENTACION Y ESTRUCTURA</t>
  </si>
  <si>
    <t>RESIDENTE CONTROL DE OBRA</t>
  </si>
  <si>
    <t>RESIDENTE COORDINACION DE INSTALACIONES</t>
  </si>
  <si>
    <t>RESIDENTE COORDINACION OBRA NEGRA</t>
  </si>
  <si>
    <t>RESIDENTE DE ACABADOS</t>
  </si>
  <si>
    <t>RESIDENTE DE CONTROLES</t>
  </si>
  <si>
    <t>RESIDENTE DE COORDINACION</t>
  </si>
  <si>
    <t>RESIDENTE DE COORDINACION DE CONTRATOS</t>
  </si>
  <si>
    <t>RESIDENTE DE COORDINACION DE DISEÑOS</t>
  </si>
  <si>
    <t>RESIDENTE DE COORDINACION INSTALACIONES Y EQUIPOS</t>
  </si>
  <si>
    <t>RESIDENTE DE COORDINACION OBRA NEGRA Y ACABADOS</t>
  </si>
  <si>
    <t>RESIDENTE DE ESTRUCTURA</t>
  </si>
  <si>
    <t>RESIDENTE DE ESTRUCTURA Y URBANISMO (TECNICO)</t>
  </si>
  <si>
    <t>RESIDENTE DE EXTERIORES</t>
  </si>
  <si>
    <t>RESIDENTE DE INSTALACIONE S</t>
  </si>
  <si>
    <t>RESIDENTE DE INSTALACIONES</t>
  </si>
  <si>
    <t>RESIDENTE DE INSTALACIONES 100%</t>
  </si>
  <si>
    <t>RESIDENTE DE INSTALACIONES 50%</t>
  </si>
  <si>
    <t>RESIDENTE DE INSTALACIONES, TORRES Y COMERCIO</t>
  </si>
  <si>
    <t>RESIDENTE DE INTERVENTORIA</t>
  </si>
  <si>
    <t>RESIDENTE DE OBRA</t>
  </si>
  <si>
    <t>RESIDENTE DE OBRA GRIS Y ACABADOS</t>
  </si>
  <si>
    <t>RESIDENTE DE TRAMITES Y EXTERIORES</t>
  </si>
  <si>
    <t>RESIDENTE ELECTRICO</t>
  </si>
  <si>
    <t>RESIDENTE ERD</t>
  </si>
  <si>
    <t>RESIDENTE ETAPA 3 Y OBRAS FINALES</t>
  </si>
  <si>
    <t>RESIDENTE ETAPAS 2 Y 4</t>
  </si>
  <si>
    <t>RESIDENTE GENERAL</t>
  </si>
  <si>
    <t>RESIDENTE GEOTECNIA</t>
  </si>
  <si>
    <t>RESIDENTE GIRON</t>
  </si>
  <si>
    <t>RESIDENTE HIDROSANITARIO</t>
  </si>
  <si>
    <t>RESIDENTE INGENIERO ESTRUCTURA</t>
  </si>
  <si>
    <t>RESIDENTE INSTALACIONES</t>
  </si>
  <si>
    <t>RESIDENTE INSTALACIONES (TECNICO)</t>
  </si>
  <si>
    <t>RESIDENTE INTERVENTOR ACABADOS 1</t>
  </si>
  <si>
    <t>RESIDENTE INTERVENTOR ACABADOS 2</t>
  </si>
  <si>
    <t>RESIDENTE INTERVENTOR CIMENTACION Y ESTRUCTURA 1</t>
  </si>
  <si>
    <t>RESIDENTE INTERVENTOR CIMENTACION Y ESTRUCTURA 2</t>
  </si>
  <si>
    <t>RESIDENTE INTERVENTOR HIDROSANITARIAS</t>
  </si>
  <si>
    <t>RESIDENTE INTERVENTOR HSQE</t>
  </si>
  <si>
    <t>RESIDENTE INTERVENTOR INSTALACIONES ELECTRICAS</t>
  </si>
  <si>
    <t>RESIDENTE INTERVENTOR VM/AC</t>
  </si>
  <si>
    <t>RESIDENTE INTERVENTORIA 1</t>
  </si>
  <si>
    <t>RESIDENTE INTERVENTORIA 2 (TOLUVIEJO)</t>
  </si>
  <si>
    <t>RESIDENTE MAQUINARIA Y EQUIPO</t>
  </si>
  <si>
    <t>RESIDENTE MARIA GORETTI</t>
  </si>
  <si>
    <t>RESIDENTE MECANICO</t>
  </si>
  <si>
    <t>RESIDENTE MEDELLIN</t>
  </si>
  <si>
    <t>RESIDENTE MEP 1 (INSTALACIONES)</t>
  </si>
  <si>
    <t>RESIDENTE MEP 2 (INSTALACIONES)</t>
  </si>
  <si>
    <t>RESIDENTE SACHICA</t>
  </si>
  <si>
    <t>RESIDENTE SANTA MARTA - BQUILLA - RIOHACHA</t>
  </si>
  <si>
    <t>RESIDENTE SANTA ROSA DE VITERBO</t>
  </si>
  <si>
    <t>RESIDENTE SEGURIDAD Y SALUD EN EL TRABAJO</t>
  </si>
  <si>
    <t>RESIDENTE SILVESTRE ARENAS</t>
  </si>
  <si>
    <t>RESIDENTE SISO</t>
  </si>
  <si>
    <t>RESIDENTE SISOMA</t>
  </si>
  <si>
    <t>RESIDENTE SOGAMOSO</t>
  </si>
  <si>
    <t>RESIDENTE TECNICA (REFUERZO)</t>
  </si>
  <si>
    <t>RESIDENTE TECNICO</t>
  </si>
  <si>
    <t>RESIDENTE TECNICO - CONTROL DE PLANOS</t>
  </si>
  <si>
    <t>RESIDENTE TECNICO (RECIBO Y ENTREGAS)</t>
  </si>
  <si>
    <t>RESIDENTE TECNICO COLOMBIA</t>
  </si>
  <si>
    <t>RESIDENTE TECNICO DE COORDINACION</t>
  </si>
  <si>
    <t>RESIDENTE TECNICO DIURNO ADICIONAL</t>
  </si>
  <si>
    <t>RESIDENTE TECNICO ENVIGADO</t>
  </si>
  <si>
    <t>RESIDENTE TECNICO MEDELLIN</t>
  </si>
  <si>
    <t>RESIDENTE TECNICO NOCTURNO</t>
  </si>
  <si>
    <t>RESIDENTE TECNICO Y ADMINISTRATIVO</t>
  </si>
  <si>
    <t>RESIDENTE TORRE 1</t>
  </si>
  <si>
    <t>RESIDENTE TORRE 2</t>
  </si>
  <si>
    <t>RESIDENTE TPA</t>
  </si>
  <si>
    <t>RESIDENTE TRANSITO Y TRANSPORTE</t>
  </si>
  <si>
    <t>RESIDENTE TUNJA COLEGIO LEONOR ALVAREZ PINZON</t>
  </si>
  <si>
    <t>RESIDENTE TURMEQUE</t>
  </si>
  <si>
    <t>RESIDENTE URBANISMO</t>
  </si>
  <si>
    <t>RESIDENTE VIP</t>
  </si>
  <si>
    <t>SECRETARIA</t>
  </si>
  <si>
    <t>SUBGERENTE DISEÑOS Y ETAPA PREVIA</t>
  </si>
  <si>
    <t>SUBGERENTE ETAPA PREVIA</t>
  </si>
  <si>
    <t>SUBGERENTE VISITADOR (COORDINADOR)</t>
  </si>
  <si>
    <t>TOPOGRAFO</t>
  </si>
  <si>
    <t>TRABAJADOR SOCIAL</t>
  </si>
  <si>
    <t>TRABAJADORA SOCIAL SACHICA</t>
  </si>
  <si>
    <t>TRABAJADORA SOCIAL SOGAMOSO</t>
  </si>
  <si>
    <t>VISITADOR DE OBRA (COORDINADOR)</t>
  </si>
  <si>
    <t>APOYO SUPERVISOR ESTRUCTURAL</t>
  </si>
  <si>
    <t>ARQUITECTO RESIDENTE</t>
  </si>
  <si>
    <t>ASESOR AMBIENTAL</t>
  </si>
  <si>
    <t>ASESOR FINANCIERO</t>
  </si>
  <si>
    <t>ASESOR GEOTECNIA</t>
  </si>
  <si>
    <t>ASESOR INSTALACIONES</t>
  </si>
  <si>
    <t>AUXILIAR CONTABLE OBRA</t>
  </si>
  <si>
    <t>AUXILIAR SISOMA</t>
  </si>
  <si>
    <t>COORDINADOR - SUPERVISOR ESTRUCTURAL</t>
  </si>
  <si>
    <t>COORDINADOR INTEGRAL</t>
  </si>
  <si>
    <t>DIRECTOR (C. CIVICO)</t>
  </si>
  <si>
    <t>DIRECTOR (JAPON)</t>
  </si>
  <si>
    <t>DIRECTOR (P1-GOLOSA-EDUCATIVO)</t>
  </si>
  <si>
    <t>DIRECTOR 1A</t>
  </si>
  <si>
    <t>DIRECTOR 1B</t>
  </si>
  <si>
    <t>ESPECIALISTA DE INSTALACIONES</t>
  </si>
  <si>
    <t>ESPECIALISTA ESTRUCTURAS</t>
  </si>
  <si>
    <t>ESPECIALISTA HIDROSANITARIO</t>
  </si>
  <si>
    <t>ESPECIALISTA INSTALACIONES</t>
  </si>
  <si>
    <t>ESPECIALISTA MECANICO</t>
  </si>
  <si>
    <t>INPECTOR DE INTERVENTORIA 1</t>
  </si>
  <si>
    <t>INPECTOR DE INTERVENTORIA 2</t>
  </si>
  <si>
    <t>INPECTOR DE INTERVENTORIA 3</t>
  </si>
  <si>
    <t>INSPECTOR ACABADOS</t>
  </si>
  <si>
    <t>INSPECTOR ACABADOS 1</t>
  </si>
  <si>
    <t>INSPECTOR ACABADOS 2</t>
  </si>
  <si>
    <t>INSPECTOR ADICIONAL</t>
  </si>
  <si>
    <t>INSPECTOR CALI 1</t>
  </si>
  <si>
    <t>INSPECTOR CIMENTACION Y ESTRUCTURA</t>
  </si>
  <si>
    <t>INSPECTOR DE CIMENTACIONES ETAPA 1</t>
  </si>
  <si>
    <t>INSPECTOR DIURNO</t>
  </si>
  <si>
    <t>INSPECTOR EN OBRA</t>
  </si>
  <si>
    <t>INSPECTOR ESTRUCTURA 1</t>
  </si>
  <si>
    <t>INSPECTOR ESTRUCTURA 2</t>
  </si>
  <si>
    <t>INSPECTOR ETAPA 3 Y OBRAS FINALES</t>
  </si>
  <si>
    <t>INSPECTOR FACHADA</t>
  </si>
  <si>
    <t>INSPECTOR INSTALACIONES 1</t>
  </si>
  <si>
    <t>INSPECTOR INSTALACIONES 2</t>
  </si>
  <si>
    <t>INSPECTOR PILOTAJE Y CIMENTACION Y ESTRUCTURA</t>
  </si>
  <si>
    <t>INSPECTOR SANTA MARTA 1</t>
  </si>
  <si>
    <t>INSPECTOR TECNICO</t>
  </si>
  <si>
    <t>PROFESIONAL ACABADOS</t>
  </si>
  <si>
    <t>PROFESIONAL DE CONTRATACIONES 1</t>
  </si>
  <si>
    <t>PROFESIONAL DE CONTRATACIONES 2</t>
  </si>
  <si>
    <t>PROFESIONAL DE CONTRATACIONES 3</t>
  </si>
  <si>
    <t>PROFESIONAL DE CONTRATACIONES 4</t>
  </si>
  <si>
    <t>PROFESIONAL DE CONTRATACIONES 5</t>
  </si>
  <si>
    <t>PROFESIONAL DE COSTOS, PPTO Y PROG</t>
  </si>
  <si>
    <t>PROFESIONAL DE ESTRUCTURA 1</t>
  </si>
  <si>
    <t>PROFESIONAL DE PRESUPUESTACION</t>
  </si>
  <si>
    <t>PROFESIONAL DE PROGRAMACION</t>
  </si>
  <si>
    <t>PROFESIONAL GRADUADO PRESUPUESTOS</t>
  </si>
  <si>
    <t>RESIDENTE ACABADOS</t>
  </si>
  <si>
    <t>RESIDENTE ADMINISTRATIVO ADICIONAL</t>
  </si>
  <si>
    <t>RESIDENTE DE CONTROL DE PRESUPUESTO Y PROGRAMACION</t>
  </si>
  <si>
    <t>RESIDENTE DE OBRA BOGOTA</t>
  </si>
  <si>
    <t>RESIDENTE DE OBRA MANIZALES</t>
  </si>
  <si>
    <t>RESIDENTE DE OBRA VALLEDUPAR</t>
  </si>
  <si>
    <t>RESIDENTE DE RECIBOS Y ENTREGAS</t>
  </si>
  <si>
    <t>RESIDENTE DE RESTAURACION</t>
  </si>
  <si>
    <t>RESIDENTE ESTRUCTURA</t>
  </si>
  <si>
    <t>RESIDENTE MEP 1</t>
  </si>
  <si>
    <t>RESIDENTE MEP 2</t>
  </si>
  <si>
    <t>RESIDENTE SANTA MARTA BARRANQUILLA Y RIOHACHA</t>
  </si>
  <si>
    <t>RESIDENTE TECNICO ADICIONAL</t>
  </si>
  <si>
    <t>RESIDENTE TECNICO DE INSTALACIONES</t>
  </si>
  <si>
    <t>RESIDENTE TECNICO DE INTERVENTORIA</t>
  </si>
  <si>
    <t>RESIDENTE TECNICO DIURNO</t>
  </si>
  <si>
    <t>RESIDENTE TECNOLOGO</t>
  </si>
  <si>
    <t>SUBGERENTE VISITADOR BOGOTA</t>
  </si>
  <si>
    <t>SUBGERENTE VISITADOR MANIZALES</t>
  </si>
  <si>
    <t>SUBGERENTE VISITADOR VALLEDUPAR</t>
  </si>
  <si>
    <t>TEST_MONITOREO</t>
  </si>
  <si>
    <t>TEST_MONITOREO2</t>
  </si>
  <si>
    <t>test7</t>
  </si>
  <si>
    <t xml:space="preserve">SUPERVISOR TECNICO </t>
  </si>
  <si>
    <t xml:space="preserve">AUXILIAR DE INGENIERIA </t>
  </si>
  <si>
    <t>RESIDENTE CONTRATACIONES</t>
  </si>
  <si>
    <t>CASA LA BUHARDILLA</t>
  </si>
  <si>
    <t>CAMBIO CUBIERTAS DEL CENTRO COMERCIAL ANDINO</t>
  </si>
  <si>
    <t>URBANISMO  PLAZA CLARO CONVENIO IDU 1457</t>
  </si>
  <si>
    <t>ZONAS EXTERIORES CENTRO COMERCIAL ANDINO</t>
  </si>
  <si>
    <t>REMODELACION Y SUMINISTRO DE LOS BAÑOS DEL CENTRO COMERCIAL ANDINO</t>
  </si>
  <si>
    <t>DISTRITO 90</t>
  </si>
  <si>
    <t>COLPATRIA ALAMEDA SAN DIEGO</t>
  </si>
  <si>
    <t>DESCRIPCIÓN PROYECTO</t>
  </si>
  <si>
    <t>DEDICACIÓN</t>
  </si>
  <si>
    <t>PRESTACIONES</t>
  </si>
  <si>
    <t>MULTIPLICADOR</t>
  </si>
  <si>
    <t>ITEM</t>
  </si>
  <si>
    <t>FECHA_INI</t>
  </si>
  <si>
    <t>OBSERVACIONES</t>
  </si>
  <si>
    <t>% (DEPENDIENTES)</t>
  </si>
  <si>
    <t>COD_TIPO_REEMBOLSO</t>
  </si>
  <si>
    <t>COD_ITEM</t>
  </si>
  <si>
    <t>HONORARIOS</t>
  </si>
  <si>
    <t>CUOTA FIJA PROYECTO</t>
  </si>
  <si>
    <t>TOPOGRAFIA</t>
  </si>
  <si>
    <t>GASTOS DE VIAJE</t>
  </si>
  <si>
    <t>HORAS EXTRA PACTADAS FIJAS</t>
  </si>
  <si>
    <t>OTROS</t>
  </si>
  <si>
    <t>OTROS DESCUENTOS</t>
  </si>
  <si>
    <t>REEMBOLSABLES</t>
  </si>
  <si>
    <t>CECO</t>
  </si>
  <si>
    <t>CENTRO HOSPITALARIO (GERENCIA E INTERVENTORIA)</t>
  </si>
  <si>
    <t>REMODELACIÓN CENTRO COMERCIAL METRÓPOLIS</t>
  </si>
  <si>
    <t>HOSPITAL UNIVERSITARIO COMPENSAR CLINICA EL BOSQUE</t>
  </si>
  <si>
    <t>CENTRO MUNDIAL DE NEGOCIOS</t>
  </si>
  <si>
    <t>DESARROLLO CAMPUS UNI. EAN</t>
  </si>
  <si>
    <t>MALL PLAZA BARRANQUILLA ETAPA PREVIA</t>
  </si>
  <si>
    <t>COLEGIO HELVETIA FASE 1 ETAPA 2</t>
  </si>
  <si>
    <t>REMODELACIÓN CENTRO COMERCIAL SALITRE PLAZA</t>
  </si>
  <si>
    <t>TELESKOP</t>
  </si>
  <si>
    <t>SAN ROQUE</t>
  </si>
  <si>
    <t>CENTRO EMPRESARIAL C80</t>
  </si>
  <si>
    <t xml:space="preserve">COLSUBSIDIO LA COLINA </t>
  </si>
  <si>
    <t>HOTEL HILTON SANTA MARTA</t>
  </si>
  <si>
    <t>PARQUEADEROS GATA GOLOSA OTROS</t>
  </si>
  <si>
    <t>POLITECNICO GRAN COLOMBIANO</t>
  </si>
  <si>
    <t>SALAMANCA Y CALATAYUD</t>
  </si>
  <si>
    <t>UNIVERSIDAD SANTO TOMAS TUNJA</t>
  </si>
  <si>
    <t>REMODELACIÓN COREDOR Y PLAZOLETA DE LAS AMÉRICAS</t>
  </si>
  <si>
    <t>VIA DEPRIMIDA CRA 57</t>
  </si>
  <si>
    <t>BODEGA CELTA GUILLERMO SERRANO</t>
  </si>
  <si>
    <t>HOTEL GETSEMANÍ</t>
  </si>
  <si>
    <t>EDIFICIO CALLE 92-11</t>
  </si>
  <si>
    <t xml:space="preserve">IROTAMA TORRE C </t>
  </si>
  <si>
    <t>FACHADAS CENTRO COMERCIAL ATLANTIS</t>
  </si>
  <si>
    <t>HOSPITAL UNIVERSITARIO FUNDACIÓN SANTA FE - INTEGRACIÓN</t>
  </si>
  <si>
    <t>PRIMEROS EDIFICIOS U. CENTRAL</t>
  </si>
  <si>
    <t>PROYECTOS VARIOS UNI EXTERNADO</t>
  </si>
  <si>
    <t>CENTROS COMERCIALES TUNJA Y ENVIGADO</t>
  </si>
  <si>
    <t>PROYECTOS CINEPOLIS</t>
  </si>
  <si>
    <t>TORRE 3A PLAZA DE LAS AMÉRICAS</t>
  </si>
  <si>
    <t>BODEGA PROSEGUR</t>
  </si>
  <si>
    <t>EDIFICIO QUINTA MUTIS</t>
  </si>
  <si>
    <t>PROYECTOS VARIOS AVIANCA</t>
  </si>
  <si>
    <t>FISCALIA CUCUTA INTERVENTORIA</t>
  </si>
  <si>
    <t>CENTRO DE ESPECIALISTA CARRERA SEPTIMA TORRE SUR</t>
  </si>
  <si>
    <t>BODEGA BAENAMORA</t>
  </si>
  <si>
    <t>MEGAVITRINA</t>
  </si>
  <si>
    <t>CENTRO DE INVESTIGACION DE BIOLOGIA LA VEGA</t>
  </si>
  <si>
    <t>EDIFICIO NUEVA SEDE CORPORATIVA CINECOLOMBIA</t>
  </si>
  <si>
    <t>EDIFICIO 593</t>
  </si>
  <si>
    <t>PRIMERA ETAPA UNIVERSITARIO SAN DAMIAN</t>
  </si>
  <si>
    <t>CALLE 77</t>
  </si>
  <si>
    <t>REMODELACION CEDIS HOMECENTER FUNZA</t>
  </si>
  <si>
    <t>HALLAZGOS FIC</t>
  </si>
  <si>
    <t>REPARACIÓN TORRES DE SANTA LUCÍA</t>
  </si>
  <si>
    <t>FINALIZACION INTEGRACION HOSPITAL UNIVERSITARIO-FUNDACION SANTA FE DE BOGOTA</t>
  </si>
  <si>
    <t>CENTRO COMERCIAL NUESTRO CARTAGO</t>
  </si>
  <si>
    <t>CENTRO COMERCIAL NUESTRO BOGOTA</t>
  </si>
  <si>
    <t>PROJECT MONITORING</t>
  </si>
  <si>
    <t>INTERVENTORIA</t>
  </si>
  <si>
    <t>ASESORÍA</t>
  </si>
  <si>
    <t>GERENCIA</t>
  </si>
  <si>
    <t>ADMINISTRACIÓN DELEGADA</t>
  </si>
  <si>
    <t>CONTADOR</t>
  </si>
  <si>
    <t>PROFESIONAL SOCIAL</t>
  </si>
  <si>
    <t>SUPERVISIÓN TÉCNICA</t>
  </si>
  <si>
    <t>ESPECIALISTA DISEÑO GEOMETRICO</t>
  </si>
  <si>
    <t>INGENIERO CATASTRAL</t>
  </si>
  <si>
    <t>ESPECIALISTA CATASTRAL</t>
  </si>
  <si>
    <t>ESPECIALISTA EN TRANSITO</t>
  </si>
  <si>
    <t>ESPECIALISTA EN PAVIMENTOS</t>
  </si>
  <si>
    <t>ESPECIALISTA GEOTECNIA</t>
  </si>
  <si>
    <t>ESPECIALISTA EN SEGURIDAD Y SALUD EN EL TRABAJO</t>
  </si>
  <si>
    <t>ESPECIALISTA FORESTAL</t>
  </si>
  <si>
    <t>BIOLOGO</t>
  </si>
  <si>
    <t>ANTROPOLOGO</t>
  </si>
  <si>
    <t>COD_CONTRATO_ROL</t>
  </si>
  <si>
    <t xml:space="preserve">RESIDENTE DE CONTROLES NOCTURNO </t>
  </si>
  <si>
    <t>ARQUEOLOGO</t>
  </si>
  <si>
    <t>INSPECTOR LABORATORISTA</t>
  </si>
  <si>
    <t xml:space="preserve">ALMACENISTA NOCTURNO </t>
  </si>
  <si>
    <t>INSPECTOR DE REDES</t>
  </si>
  <si>
    <t>RESIDENTE SOTANOS</t>
  </si>
  <si>
    <t xml:space="preserve">RESIDENTE DE COMERCIO </t>
  </si>
  <si>
    <t xml:space="preserve">PROFESIONAL DE CONTROLES </t>
  </si>
  <si>
    <t>SOPORTE GERENCIAL SYASA 1</t>
  </si>
  <si>
    <t xml:space="preserve">SOPORTE GERENCIAL SYASA 2 </t>
  </si>
  <si>
    <t>DIRECTOR INTERNACIONAL SYASA</t>
  </si>
  <si>
    <t xml:space="preserve">PROFESIONAL DE CONTROLES SYASA </t>
  </si>
  <si>
    <t>PROFESIONAL CONTRATACIONES 50%</t>
  </si>
  <si>
    <t>AUXILIAR DE INGENIERIA 2</t>
  </si>
  <si>
    <t>COD_CONTRATO_PROYECTO</t>
  </si>
  <si>
    <t>COD_CONTRATO</t>
  </si>
  <si>
    <t>COD_PROYECTO</t>
  </si>
  <si>
    <t>COD_FORMA_PAGO</t>
  </si>
  <si>
    <t>COMPLETA</t>
  </si>
  <si>
    <t>MODIFICADO_POR</t>
  </si>
  <si>
    <t>FECHA_ULTIMA_MODIFICACION</t>
  </si>
  <si>
    <t>CREADO_POR</t>
  </si>
  <si>
    <t>FECHA_CREACION</t>
  </si>
  <si>
    <t>CENTRO_COSTOS</t>
  </si>
  <si>
    <t>COD_ESTADO_ORDEN_SERVICIO</t>
  </si>
  <si>
    <t>CORREO_RESPONSABLE</t>
  </si>
  <si>
    <t>TELEFONO_RESPONSABLE</t>
  </si>
  <si>
    <t>SI</t>
  </si>
  <si>
    <t>ADMIN</t>
  </si>
  <si>
    <t>director.analitica@payc.com.co</t>
  </si>
  <si>
    <t>NULL</t>
  </si>
  <si>
    <t>NO</t>
  </si>
  <si>
    <t>director.analitica@payc.com.oc</t>
  </si>
  <si>
    <t>HOLA1</t>
  </si>
  <si>
    <t>DIRECTOR.ANALITICA@PAYC.COM.CO</t>
  </si>
  <si>
    <t>CONTRATO DE GERENCIA DE CONSTRUCCIÓN E INTERVENTORIA DEL PROYECTO CENTRO HOSPITALARIO SERENA DEL MAR SUSCRITO ENTRE CENTRO HOSPITALARIO SERENA DEL MAR S.A. Y LA UNION TEMPORAL NOVUS CIVITAS-PAYC (1385-CHSE)</t>
  </si>
  <si>
    <t>CONTRATO DE PRESTACION DE SERVICIOS DE INTERVENTORIA PARA EL PROYECTO MALL PLAZA EN MANIZALES - MPMZ-031 (1468-MALL)</t>
  </si>
  <si>
    <t>CONTRATO DE ASESORIA GERENCIAL, ACOMPAÑAMIENTO E INTERVENTORIA DEL PROYECTO AMERICA CENTRO MUNDIAL DE NEGOCIOS (1577-ACMN)</t>
  </si>
  <si>
    <t>DIRECTOR.ANALITICA@PAYC.COM</t>
  </si>
  <si>
    <t>CONTRATO DE PRESTACION DE SERVICIOS DE INTERVENTORIA PARA EL PROYECTO MALL PLAZA BARRANQUILLA - MPBQ-022 (1588)</t>
  </si>
  <si>
    <t>CONTRATO DE GERENCIA E INTERVENTORIA DE ETAPA PREVIA Y OBRA PARA EL PROYECTO REMODELACION DE SALITRE PLAZA CENTRO COMERCIAL. (1618) - ETAPA DE OBRA</t>
  </si>
  <si>
    <t>CONTRATO No. DSM0093-2016 PARA LA GERENCIA DE CONSTRUCCION DEL PROYECTO CENTRO CORPORATIVO SERENA DEL MAR SUSCRITO ENTRE DESARROLLOS SERENA DEL MAR SUCURSAL COLOMBIA Y LA UNION TEMPORAL NOVUSCIVITAS - PAYC (1647)</t>
  </si>
  <si>
    <t>mario.remirez@payc.com.co</t>
  </si>
  <si>
    <t>CONTRATO DE INTERVENTORIA TECNICA, ADMINISTRATIVA Y FINANCIERA DURANTE LAS ACTIVIDADES DE CONSTRUCCION DEL PROYECTO  EDIFICIO TELESKOP No CONTRATO 113 (1656)</t>
  </si>
  <si>
    <t>CONTRATO No 2016-000536 SUSCRITO ENTRE LA CAJA COLOMBIANA DE SUBSIDIO FAMILIAR "COLSUBSIDIO" Y PAYC S.A.S (GERENCIA DE OBRA E INTERVENTORIA TECNICA ADMINISTRATIVA-ETAPA I DEL PROYECTO CLUB LA COLINA EDIFICIO DE PARQUEADEROS) (1687)</t>
  </si>
  <si>
    <t>CONTRATO DE PRESTACION DE SERVICIOS ADMINISTRATIVOS Y SOPORTE ADMINISTRATIVO AL PROYECTO DE "PARQUEADERO DE LA GATA GOLOSA" UA-0108-16 (1698)</t>
  </si>
  <si>
    <t>CONTRATO INTERVENTORIA INTEGRAL (TÉCNICA, ADMINISTRATIVA, FINANCIERA Y AMBIENTAL) SUSCRITO ENTRE LA UNIVERSIDAD SANTO TOMÁS Y LA EMPRESA PAYC S.A.S PARA EL PROYECTO CAMPUS UNIVERSIDAD SANTO TOMÁS SECCIONAL TUNJA (1713)</t>
  </si>
  <si>
    <t>CONTRATO PARA LA REALIZACION DE LA INTERVENTORIA TECNICA Y ADMINISTRATIVA DURANTE LA "REMODELACION DE CORREDOR Y PLAZOLETA DEL PROYECTO AMPLIACION Y REMODELACION DEL CENTRO COMERCIAL PLAZA DE LAS AMERICAS PH"-1714</t>
  </si>
  <si>
    <t>CONTRATO DE GERENCIA INTEGRAL PARA LOS PROYECTOS DEL PLAN DE INVERSIONES DE LA UNIVERSIDAD DE LOS ANDES-UA-0137-16 (1715)</t>
  </si>
  <si>
    <t>CONTRATO PARA EL DESARROLLO DE LA INTERVENTORIA TECNICA Y ADMINISTRATIVA  PARA LA CONSTRUCCION DE UNA BODEGA DE 10.000 M2 EN EL PARQUE INDUSTRIAL CELTA (1722-BOGS)</t>
  </si>
  <si>
    <t xml:space="preserve">CONTRATO DE PRESTACIÓN DE SERVICIOS DE GERENCIA DE OBRA E INTERVENTORÍA </t>
  </si>
  <si>
    <t>CONTRATO DE PRESTACION DE SERVICIOS DE INTERVENTORIA TECNICA, ADMINISTRATIVA Y FINANCIERA AL DISEÑO Y LA CONSTRUCCION DEL PROYECTO HOTEL DE LUJO GETSEMANI-(1734)</t>
  </si>
  <si>
    <t>CONTRATO No. UA-0053-17 PARA LA CONSTRUCCIÓN POR EL SISTEMA DE ADMINISTRACIÓN DELEGADA DE LAS OBRAS DE SUPERVISIÓN DE ACABADOS Y DOTACIÓN DEL PISO 3 Y DOTACIÓN DEL PISO 3M UNIANDES - CENTRO CORPORATIVO SERENA DEL MAR</t>
  </si>
  <si>
    <t>CONTRATO DE PRESTACION DE SERVICIOS DE INTERVENTORIA DEL PROYECTO INMOBILIARIO DENOMINADO "EDIFICIO CALLE 92-11" CELEBRADO ENTRE LA FIDUCIARIA BANCOLOMBIA S.A. Y PAYC S.A.S-(FIC1744).</t>
  </si>
  <si>
    <t>CONTRATO DE INTERVENTORIA TECNICA Y ADMINISTRATIVA CONTROL DE PRESUPUESTO Y CONTROL DE PROGRAMACION DURANTE LA ETAPA DE CONSTRUCCION DEL PROYECTO "IROTAMA DEL MAR TORRE C"- (1751)</t>
  </si>
  <si>
    <t>CONTRATO DE GERENCIA DE OBRA E INTERVENTORIA PROYECTO "INTEGRACION HOSPITAL UNIVERSITARIO"-(1755)</t>
  </si>
  <si>
    <t>CONTRATO DE PRESTACION DE SERVICIOS PARA "LA GERENCIA DEL PROYECTO PARA LA CONSTRUCCION DEL PROYECTO CAMPUS-SEDE CENTRO/PRIMEROS EDIFICIOS" CELEBRADO ENTRE PAYC S.A.S. Y LA UNIVERSIDAD CENTRAL No CPS-010-2017 (1756).</t>
  </si>
  <si>
    <t>CONTRATO DE ASESORIA GERENCIAL E INTERVENTORIA DURANTE LA ETAPA DE DISEÑO DEL PROYECTO "PROYECTOS VARIOS" SUSCRITO ENTRE  LA UNIVERSIDAD EXTERNADO DE COLOMBIA Y PAYC S.A.S. (1758)</t>
  </si>
  <si>
    <t>CONTRATO DE PRESTACION DE SERVICIOS DE MONITOREO DEL PROYECTO CENTROS COMERCIALES VIVA TUNJA Y ENVIGADO (1789)</t>
  </si>
  <si>
    <t>CONTRATO DE INTERVENTORIA TECNICA Y ADMINISTRATIVA PARA EL PROYECTO REMODELACION DEL HOTEL MARYLAND ,SE ENCUENTRA UBICADO EN LA AV. COLOMBIA No.9-38 DE LA ISLA DE SAN ANDRES, COLOMBIA.-(1796)</t>
  </si>
  <si>
    <t>CONSTRUCCION DEL EDIFICIO 3 Y 3A DEL PROYECTO AMPLIACION Y FREMODELACIONDEL CENTRO COMERCIAL PLAZA DE LAS AMERICAS PH -(1802)</t>
  </si>
  <si>
    <t>CONTRATO DE INTERVENTORIA TECNICA Y ADMINISTRATIVA PARA EL PROYECTO BODEGA PROSEGUR, SUSCRITO  ENTRE PAYC S.A.S Y COMPAÑIA TRANSPORTADORA DE VALORES PROSEGUR COLOMBIA S.A.-(1803)</t>
  </si>
  <si>
    <t>CONTRATO DE INTERVENTORIA TECNICA Y CONTROL DE INVERSION DURANTE LA ETAPA DE CONTRUCCION PARA EL PROYECTO DENOMINADO CENTRO ESPECIALISTA CRA 7 SUR -1816</t>
  </si>
  <si>
    <t>CONTRATO DE GERENCIA E INTERVENTORIA DE OBRA Y ETAPA DE DISEÑOS SUSCRITOS ENTRE BAENAMORA &amp; CIA  LTDA. Y PAYC S.A.S.</t>
  </si>
  <si>
    <t>CONTRATO DE COORDINACIÓN INTEGRAL DE CONSTRUCCIÓN ASESORÍA GERENCIAL EN ETAPA DE OBRA ENTRE AKTIVOS INMOBILIARIOS S.A.S Y PAYC S.A.S. PROYECTO MEGAPORT (1824).</t>
  </si>
  <si>
    <t>INTERVENTORIA TECNICA, ADMINISTRATIVA DEL PROYECTO "NUEVA SEDE CORPORATIVA DE CINE COLOMBIA"-BOGOTA (1829)</t>
  </si>
  <si>
    <t>CONTRATO DE GERENCIA DE OBRA E INTERVENTORIA PARA LOS LOCALES ARTURO CALLE VIVA ENVIGADO (1841).</t>
  </si>
  <si>
    <t>GERENCIA DE OBRA E INTERVENTORIA DURANTE LA ETAPA PREVIA, PARA EL PROYECTO "REMODELACION DE LA CUBIERTA DE LA PLAZOLETA DE COMIDAS" (1845)  DEL CENTRO COMERCIAL ANDINO.</t>
  </si>
  <si>
    <t>CONTRATO DE PRESTACION DE SERVICIOS DE INTERVENTORIA PARA LAS OBRAS DE URBANISMO-CONVENIO IDU1457-2017, SUSCRITO ENTRE COMUNICACION CELULAR S.A. COMCEL S.A. Y PAYC S.A.S. "URBANISMO PLAZA CLARO IDU 1457"(1846).</t>
  </si>
  <si>
    <t>GERENCIA DE OBRA E INTERVENTORIA DURANTE LA ETAPA PREVIA, PARA EL PROYECTO " REMODELACION DEL RESTO DE EXTERIORES DEL CENTRO COMERCIAL ANDINO" (1849).</t>
  </si>
  <si>
    <t>GERENCIA DE OBRA E INTERVENTORIA, PARA EL PROYECTO "REMODELACION DE LOS BAÑOS DEL SEGUNDO PISO DEL CENTRO COMERCIAL ANDINO" (1850)  .</t>
  </si>
  <si>
    <t>CONTRATO  DE PRESTACIÓN DE SERVICIOS DE INTERVENTORIA No.D90-009 SERVICIO DE SUPERVISION TÉCNICA, INTERVENTORIA TÉCNICA E INTERVENTORIA ADMINISTRATIVA DE LA CONSTRUCCIÓN Y ENTREGA DEL PROYECTO DISTRITO 90 (1856)</t>
  </si>
  <si>
    <t>JAIMEPARRAMILIC@GMAIL.COM</t>
  </si>
  <si>
    <t>EDIFICIO DE DIRECCION GENERAL BANCO AGRARIO - CONTRATO AAA - 1234</t>
  </si>
  <si>
    <t>CONTRATO PRESTACION DE SERVICIOS No MOA-2077-18</t>
  </si>
  <si>
    <t>CONTRATO DE INTERVENTORIA PARA LOS PROYECTOS DE PISO 6 Y 4 DEL BLOQUE D REMODELACION DE RAYOS X Y CONSULTORIA ALLIANZ DEL BLOQUE H.(1875)</t>
  </si>
  <si>
    <t>CONTRATO DE PRESTACION DE SERVICIOS No. 1231-2018-206 ENTRE SODIMAC COLOMBIA S.A. Y PAYC S.A.S. PARA LA INTERVENTORIA TECNICA DEL PROYECTO DE AMPLIACION DEL CENTRO DE DISTRIBUCION CEDIS-MERCURIO-FUNZA (1874)</t>
  </si>
  <si>
    <t>CONTRATO PACR No. 15 DE INTERVENTORIA TECNICA PARA EL EDIFICIO 593 ETAPA DE OBRA (1860)</t>
  </si>
  <si>
    <t>IROTAMA RESERVADO</t>
  </si>
  <si>
    <t>CONTRATO Y OTRO SI No. 1 AL CONTRATO No 1070-004 PRESTACION DE SERVICIO PARA LA INTERVENTORIA TECNICA DE OBRA Y REVISION DE DISEÑOS SUSCRITO ENTRE CONSTRUCCIONES PRANIFICADAS S.A. Y PAYC S.A.S. PARA EL PROYECTO PASO DEPRIMIDO CRA 57 CIUDAD EMPRESARIAL SARMIENTO ANGULO (1720)</t>
  </si>
  <si>
    <t>director.analitica@patc.com.co</t>
  </si>
  <si>
    <t>CONTRATO MARCO DE INTERVENTORIA SUSCRITO ENTRE EL CONSORCIO FFIE ALIANZA BBVA ACTUANDO UNICA Y EXCLUSIVAMENTE COMO VOCERO Y ADMINISTRADOR DEL PATRIMONIO AUTONOMO DEL FONDO DE INFRAESTRUCTURA EDUCATIVA - FFIE Y PAYC S.A.S. (1670).</t>
  </si>
  <si>
    <t xml:space="preserve">CONTRATO MARCO DE INTERVENTORIA TECNICA SUSCRITO ENTRE EL CONSORCIO DE SEDE EDUCATIVAS (INGETEC S.A, INGETEC G&amp;S S.A.- PAYC S.A.S.) PARA EL PROYECTO FONDO DE INFRAESTRUCTURA EDUCATIVA - FFIE 006 GRUPO 2 (1700). </t>
  </si>
  <si>
    <t>CONTRATO DE PRESTACION DE SERVICIOS PARA LA INTERVENTORIA TECNICA Y ADMINISTRATIVA DE LA CONSTRUCCION DEL EDIFICIO CALLE 77 (1873)</t>
  </si>
  <si>
    <t xml:space="preserve">SERVICIOS DE INTERVENTORIA PARA RECONSTRUCCIÓN Y REPARACIÓN DE LAS DIECISIETE (17) CASAS UBICADAS EN EL BARRIO LA CAROLA DE MANIZALES </t>
  </si>
  <si>
    <t>alvaro.maldonado@payc.com.co</t>
  </si>
  <si>
    <t>CONTRATO DE INTERVENTORIA TÉCNICA Y ADMINISTRATIVA, CONTROL DE PRESUPUESTO, CONTROL DE PROGRAMACIÓN Y SUPERVISIÓN TÉCNICA NUMERO DE CONTRATO: 139</t>
  </si>
  <si>
    <t>CONTRATO DE VEEDURÍA</t>
  </si>
  <si>
    <t>CENTRO COMERCIAL NUESTRO BOGOTÁ</t>
  </si>
  <si>
    <t>CONTRATO DE PRESTACIÓN DE SERVICIOS PARA LA ELABORACIÓN DEL PRESUPUESTO PARA LA CONSTRUCCIÓN DEL CENTRO COMERCIAL VENTURA CARTAGENA</t>
  </si>
  <si>
    <t>OTROS INGENIERÍA</t>
  </si>
  <si>
    <t xml:space="preserve">UNIVERSIDAD EAN </t>
  </si>
  <si>
    <t>CONTRATO No. 44A</t>
  </si>
  <si>
    <t>CONTRATO DE REMODELACION EDIFICACIÓN EXISTENTE CIUDADELA COMERCIAL METRÓPOLIS. (1507)
LEGALIZACION  GASTOS REEMBOLSABLES (COSTO DE PERSONAL)  DE REMODELACION EDIFICACION EXISTENTE PROYECTO DE AMPLIACION CIUDADELA COMERCIAL METROPOLIS.</t>
  </si>
  <si>
    <t xml:space="preserve">CONTRATO No. UT 025-2015 PARA LA PRESTACION DE SERVICIOS PROFESIONALES DE CARACTER INDEPENDIENTE PARA DESARROLLAR LA GERENCIA DE OBRA DEL PROYECTO HOSPITAL UNIVERSITARIO EL BOSQUE - COMPENSAR (1565)
</t>
  </si>
  <si>
    <t>CONTRATO  DE GERENCIA E INTERVENTORIA DE OBRA No. 1141 EN LA ETAPA DE DISEÑO Y CONSTRUCCION DE LA OBRA  SEGUNDA ETAPA DE LA SEDE PRINCIPAL DE LA UNIVERSIDAD EAN (1580-DEAN)
GERENCIA DE OBRA E INTERVENTORIA FASE DE CONSTRUCCION</t>
  </si>
  <si>
    <t>CONTRATO DE GERENCIA DE OBRA E INTERVENTORIA DURANTE LA ETAPA PREVIA Y DE CONSTRUCCION PARA EL PROYECTO DENOMINADO OBRAS FASE 1 COLEGIO HELVETIA (1596-HELV)
ETAPA DE OBRA</t>
  </si>
  <si>
    <t>CONTRATO DE INTERVENTORIA TECNICA Y ADMINISTRATIVA PARA LA CONSTRUCCION DE LA FASE I DEL PROYECTO ATRIO 
CONTRATANTE: QBO CONSTRUCTORES S.A.S.</t>
  </si>
  <si>
    <t>CONTRATO PARA LA REALIZACION DE LA INTERVENTORIA TECNICA  DEL PROYECTO CENTRO EMPRESARIAL C80 (1686).
SE FACTURA A NOMBRE DE COOPERATIVA DE AHORRO Y CREDITO FINCOMERCIO LTDA NIT:860007327-5</t>
  </si>
  <si>
    <t>CONTRATO DE INTERVENTORÍA TÉCNICA Y ADMINISTRATIVA CONTROL DE PRESUPUESTO Y CONTROL DE PROGRAMACIÓN DEL HOTEL HILTON SANTA MARTA (1689).
ALIANZA FIDUCIARIA S.A. ACTUANDO COMO VOCERA Y ADMINISTRADORA DEL  FIDEICOMISO SANTA MARTA CARIBBEAN HOTEL</t>
  </si>
  <si>
    <t xml:space="preserve">CONTRATO PG6870_210616 PARA LA GERENCIA DE OBRA E INTERVENTORIA PARA EL PROYECTO CAMPUS CIUDAD (1701).
</t>
  </si>
  <si>
    <t>CONTRATO PA-SYC-No. 02
CONTRATO DE  INTERVENTORIA TECNICA Y ADMINISTRATIVA DURANTE LA ETAPA DE CONSTRUCCION PARA EL PROYECTO DENOMINADO "SALAMANCA Y CLATAYUD"-(1705)</t>
  </si>
  <si>
    <t xml:space="preserve">CONTRATO DE PRESTACION DE SERVICIOS DE GERENCIA DE OBRA E INTERVENTORIA PARA EL PROYECTO "REMODELACION DE LA FACHADAS CENTRO COMERCIAL ATLANTIS PLAZA"-1753.
</t>
  </si>
  <si>
    <t xml:space="preserve">CONTRATO MARCO DE PRESTACION DE SERVICIO PARA LA SUPEVISION TECNICA Y ADMINISTRATIVA (INTERVENTORIA) DE LA EJECUCION DEL PROYECTO EN TODAS SUS ETAPAS, CELEBRADO ENTRE OPERADORA COLOMBIANA DE CINES  S.A.S. Y POR OTRA PARTE PAYC S.A.S- (1798). 
</t>
  </si>
  <si>
    <t>CONTRATO DE INTERVENTORIA TECNICA, ADMINISTRATIVA Y FINANCIERA No. 2017-2309.
CONTRATO DE PRESTACION DE SERVICIO DE INTERVENTORIA TECNICA, ADMINISTRATIVA Y FINANCIERA PARA EL PROYECTO HALLAZGOS FIC  EXITO ENVIGADO.</t>
  </si>
  <si>
    <t>CONTRATO DE SERVICIO DE GERENCIA Y SUPERVISION TECNICA DE LA ETAPA PREVIA PARA EL PROYECTO PRIMER EDIFICIO QUINTA DE MUTIS-(1804) 
ORDEN DE COMPRA No.4500078686</t>
  </si>
  <si>
    <t xml:space="preserve">CONTRATO DE GESTION INTEGRAL DE PROYECTOS No. 322-DC-2017 CELEBRADO ENTRE AEROVIAS DEL CONTINENTE AMERICANO S.A. AVIANCA Y PAYC S.A.S. (1806)
</t>
  </si>
  <si>
    <t>CONTRATO DE CONSULTORIA TECNICA No. 002-2017- PAD FISCALIA CUCUTA
INTERVENTORIA DE OBRA Y GERENCIA INTEGRAL AL PROYECTO SEDE UNICA DE LA FISCALIA GENRAL DE LA NACION EN LA CIUDAD DE CUCUTA-(1813).</t>
  </si>
  <si>
    <t xml:space="preserve">PROYECTO ESTACION EXPERIMENTAL GERENCIA ETAPA PREVIA Y CONSTRUCTIVA PARA EL PROYECTO UBICADO EN LA VEGA CUNDINAMARCA, SEGÚN PROPUESTA MOA-0419-18 DEL 07 DE FEBRERO DE 2018
</t>
  </si>
  <si>
    <t xml:space="preserve">CASA BUHARDILLA-PROYECTO ADECUACION Y REFORZAMIENTO LA BUHARDILLA. INTERVENTORIA TECNICA Y ADMINISTRATIVA PARA EL PROYECTO,ETAPA DE OBRA SEGÚN PROPUESTA MOA-3017-18 DE SEPTIEMBRE 24  DE 2018.
</t>
  </si>
  <si>
    <t xml:space="preserve">CONTRATO DE GERENCIA DE OBRA E INTERVENTORIA PARA LOS LOCALES ARTURO CALLE SANTA FE MEDELLIN (1839).
</t>
  </si>
  <si>
    <t xml:space="preserve">CONTRATO DE GERENCIA DE OBRA E INTERVENTORIA PARA LOS LOCALES ARTURO CALLE VIVA TUNJA (1843).
</t>
  </si>
  <si>
    <t>CONTRATO No. C0054-18
ACUERDO DE SERVICIO DE ADMINISTRACION DE PROYECTO, PARA EL PROYECTO OFICINA BID PISO 20- (1848)</t>
  </si>
  <si>
    <t xml:space="preserve">CONTRATO No. 18005191 DE SUPERVISION TECNICA CONTINUA DEL PROYECTO COLPATRIA ALAMEDA SAN DIEGO (1857).
</t>
  </si>
  <si>
    <t>CONTRATO DE INTERVENTORIA No. 2013953
FABRICA DE INTERVENTORIA A LOS CONTRATOS DE OBRA QUE CELEBREN LOS PATRIMONIOS AUTÓNOMOS QUE CONSTITUYA EL FIDEICOMISO - PROGRAMA DE VIVIENDA GRATUITA - FABRICA 2 (1453-FAB2)</t>
  </si>
  <si>
    <t xml:space="preserve">CONTRATO MARCO DE INTERVENTORIA TECNICA SUSCRITO ENTRE EL CONSORCIO DE SEDE EDUCATIVAS (INGETEC S.A, INGETEC G&amp;S S.A.- PAYC S.A.S.) PARA EL PROYECTO FONDO DE INFRAESTRUCTURA EDUCATIVA - FFIE 006 GRUPO 7 (1706). 
</t>
  </si>
  <si>
    <t>CONTRATO DE GERENCIA Y GESTIÓN INTEGRAL DE SUPERVISIÓN Y CONTROL DEL PROYECTO  ETAPA 1 MEDIO UNIVERSITARIO SAN DAMIAN I.U. 
CESMAG - PASTO CONTRATO No. 002-18</t>
  </si>
  <si>
    <t xml:space="preserve">CONTRATO DE GERENCIA DE OBRA E INTERVENTORÍA PROYECTO  INTEGRACION HOSPITAL UNIVERSITARIO-FUNDACION SANTA FE DE BOGOTA
</t>
  </si>
  <si>
    <t xml:space="preserve">CONTRATO DE VEEDURÍA
CENTRO COMERCIAL NUESTRO BOGOTÁ
</t>
  </si>
  <si>
    <t xml:space="preserve">CONTRATO DE VEEDURÍA
CENTRO COMERCIAL NUESTRO CARTAGO
</t>
  </si>
  <si>
    <t>HONORARIOS CON DESCUENTOS O ADICIONES</t>
  </si>
  <si>
    <t>RESIDENTE TECNICO NOCTURNO ADICIONAL</t>
  </si>
  <si>
    <t>INSPECTOR DE OBRA NOCTURNO</t>
  </si>
  <si>
    <t>INSPECTOR DE OBRA NOCTURNO ADICIONAL</t>
  </si>
  <si>
    <t>INSPECTOR MAMPOSTERIA 1</t>
  </si>
  <si>
    <t>INSPECTOR MAMPOSTERIA 2</t>
  </si>
  <si>
    <t>INSPECTOR AFINADOS 1</t>
  </si>
  <si>
    <t>INSPECTOR AFINADOS 2</t>
  </si>
  <si>
    <t>RESIDENTE MAMPOSTERIA 1</t>
  </si>
  <si>
    <t>RESIDENTE MAMPOSTERIA 2</t>
  </si>
  <si>
    <t>RESIDENTE DE URBANISMOS EXTERIORES</t>
  </si>
  <si>
    <t>INSPECTOR DE URBANISMOS EXTERIORES</t>
  </si>
  <si>
    <t>INSPECTOR SISO EXTERIORES</t>
  </si>
  <si>
    <t>FABRICA DE INTERVENTORIA - FONADE</t>
  </si>
  <si>
    <t>CENTRO COMERCIAL MALL PLAZA MANIZALES</t>
  </si>
  <si>
    <t>FFIE CONSORCIO</t>
  </si>
  <si>
    <t>GERENCIA INTEGRAL UNIANDES</t>
  </si>
  <si>
    <t>EDIFICIO SANTA MARIA</t>
  </si>
  <si>
    <t>CENTRO COMERCIAL ALEGRA</t>
  </si>
  <si>
    <t>REMODELACION OFICINAS BID PISO 20</t>
  </si>
  <si>
    <t>EDIFICIO DE DIRECCION GENERAL BANCO AGRARIO</t>
  </si>
  <si>
    <t>REPARACION CASA C.C. MALL PLAZA</t>
  </si>
  <si>
    <t>IBIS BUDGET MARLY</t>
  </si>
  <si>
    <t>VENTURA CARTAGENA</t>
  </si>
  <si>
    <t>MEDITERRANEO</t>
  </si>
  <si>
    <t>COLPATRIA LA FELICIDAD EL OASIS</t>
  </si>
  <si>
    <t>REMODELACION C.C.PLAZA DE LAS AMÉRICAS</t>
  </si>
  <si>
    <t>AREA</t>
  </si>
  <si>
    <t>PLAZO_PREVIA</t>
  </si>
  <si>
    <t>FECHA_INI_PREVIA</t>
  </si>
  <si>
    <t>PLAZO_OBRA</t>
  </si>
  <si>
    <t>FECHA_INI_OBRA</t>
  </si>
  <si>
    <t>PLAZO_LIQUIDACION</t>
  </si>
  <si>
    <t>FECHA_INI_LIQUIDACION</t>
  </si>
  <si>
    <t>ESTRUCTURA</t>
  </si>
  <si>
    <t>CIMENTACION</t>
  </si>
  <si>
    <t>SOTANOS</t>
  </si>
  <si>
    <t>PISOS</t>
  </si>
  <si>
    <t>VALOR_PROYECTO</t>
  </si>
  <si>
    <t>DIRECCION</t>
  </si>
  <si>
    <t>COD_TIPO_SERVICIO</t>
  </si>
  <si>
    <t>COD_TIPO_OBRA</t>
  </si>
  <si>
    <t>SINIESTRO INCENCIO CENTRO INTERNACIONAL DE CONVENCIONES AGORA</t>
  </si>
  <si>
    <t>INCENDIO</t>
  </si>
  <si>
    <t>COLORE CASABLANCA</t>
  </si>
  <si>
    <t>COLORE</t>
  </si>
  <si>
    <t>COLORE LA CENTRAL</t>
  </si>
  <si>
    <t>PISOS 13,14 y QUINCE HOSPITAL UNIVERSITARIO EL BOSQUE  - COMPENSAR</t>
  </si>
  <si>
    <t>HOSPI</t>
  </si>
  <si>
    <t>ENTREGA Y PUESTA EN MARCHA UNIVERSIDAD EXTERNADO BLOQUES H E I</t>
  </si>
  <si>
    <t>CEDI MERCADERIA IBAGUE</t>
  </si>
  <si>
    <t>CEDI</t>
  </si>
  <si>
    <t>BUHAR</t>
  </si>
  <si>
    <t>LOCAL ARTURO CALLE SANTA FE MEDELLIN</t>
  </si>
  <si>
    <t>MEDELLIN</t>
  </si>
  <si>
    <t>LOCAL ARTURO CALLE VIVA ENVIGADO</t>
  </si>
  <si>
    <t>LOCAL ARTURO CALLE CHIPICHAPE</t>
  </si>
  <si>
    <t>LOCAL ARTURO CALLE VIVA TUNJA</t>
  </si>
  <si>
    <t>LOCAL ARTURO CALLE VENTURA PLAZA</t>
  </si>
  <si>
    <t>ANDINO</t>
  </si>
  <si>
    <t xml:space="preserve">CLARO </t>
  </si>
  <si>
    <t>EDIFICIO PATRIMONIO</t>
  </si>
  <si>
    <t>BID</t>
  </si>
  <si>
    <t>EXT ANDINO</t>
  </si>
  <si>
    <t xml:space="preserve">REMO ANDINO </t>
  </si>
  <si>
    <t>ETAPA 1 PROYECTO CLUB LA COLINA EDIFICIO PARQUEADERO</t>
  </si>
  <si>
    <t>PLAN PARCIAL</t>
  </si>
  <si>
    <t>CAMBIO CUBIERTA GIMNASIO ELEMENTALES  Y COLOCACION FILTROS AULAS SUPERIORES</t>
  </si>
  <si>
    <t>GYM</t>
  </si>
  <si>
    <t>REMODELACION TORRE SAMSUNG</t>
  </si>
  <si>
    <t xml:space="preserve">SIN INFORMACIÓN </t>
  </si>
  <si>
    <t>SIN INFORMACIÓN</t>
  </si>
  <si>
    <t>COLPATRIA</t>
  </si>
  <si>
    <t xml:space="preserve">AGRARIO </t>
  </si>
  <si>
    <t>CALLE 34 No 72-31</t>
  </si>
  <si>
    <t>CENTRO HOSPITALARIO SERENA DEL MAR</t>
  </si>
  <si>
    <t>Concreto con placas postensadas</t>
  </si>
  <si>
    <t>Pilotaje</t>
  </si>
  <si>
    <t>2,5E+11</t>
  </si>
  <si>
    <t xml:space="preserve">SERENA DEL MAR </t>
  </si>
  <si>
    <t>CENTRO CORPORATIVO SERENA DEL MAR</t>
  </si>
  <si>
    <t xml:space="preserve">MALL PLAZA </t>
  </si>
  <si>
    <t>AV CARRERA 68 No. 75A-50</t>
  </si>
  <si>
    <t>COMPENSAR CLÍNICA EL BOSQUE / 07</t>
  </si>
  <si>
    <t>Cl. 134 #7b-41</t>
  </si>
  <si>
    <t>CMN</t>
  </si>
  <si>
    <t>CARRERA 11 # 78-47</t>
  </si>
  <si>
    <t>MALL PLAZA BARRANQUILLA</t>
  </si>
  <si>
    <t>MALL QUILLA</t>
  </si>
  <si>
    <t>Calle 128 #96</t>
  </si>
  <si>
    <t>Cra. 68b #24-39</t>
  </si>
  <si>
    <t>ATRIO - QBO</t>
  </si>
  <si>
    <t>ATRIO</t>
  </si>
  <si>
    <t>BLOQUE C - UNIANDES</t>
  </si>
  <si>
    <t>Cra. 1 #18a-12</t>
  </si>
  <si>
    <t xml:space="preserve">SERENA </t>
  </si>
  <si>
    <t>CARRERA 7 No. 33-91</t>
  </si>
  <si>
    <t>PLAZA CREA Y SUEÑA ANDINO</t>
  </si>
  <si>
    <t>CARRERA 11 #82-71</t>
  </si>
  <si>
    <t>Carrera 80</t>
  </si>
  <si>
    <t>COLSUBSIDIO LA COLINA</t>
  </si>
  <si>
    <t xml:space="preserve">SANTA MARTA </t>
  </si>
  <si>
    <t xml:space="preserve">GOLOSA </t>
  </si>
  <si>
    <t>Cl. 12 #7-53</t>
  </si>
  <si>
    <t>SALAMANCA</t>
  </si>
  <si>
    <t>AVENIDA UNIVERSITARIA No 46-121</t>
  </si>
  <si>
    <t>TRANSVERSAL 71 D No. 6-94</t>
  </si>
  <si>
    <t>PROYECTOS UNIVERSIDAD DE LOS ANDES</t>
  </si>
  <si>
    <t>MENSUAL</t>
  </si>
  <si>
    <t>CARRERA 1 OESTE No. 72A-96</t>
  </si>
  <si>
    <t>HOTEL DE LUJO GETSEMANÍ</t>
  </si>
  <si>
    <t xml:space="preserve">H GET </t>
  </si>
  <si>
    <t>EDIFICIO CALLE 93 - CARRERA 15 EXTERNADO</t>
  </si>
  <si>
    <t>EXTER</t>
  </si>
  <si>
    <t>PISO 3 Y 3M UNIANDES - CENTRO CORPORATIVO SERENA DEL MAR</t>
  </si>
  <si>
    <t>UA</t>
  </si>
  <si>
    <t>CALLE 92</t>
  </si>
  <si>
    <t>ATLANTIS</t>
  </si>
  <si>
    <t xml:space="preserve">FUN SANTAFE </t>
  </si>
  <si>
    <t>U. CENTRAL</t>
  </si>
  <si>
    <t>EX</t>
  </si>
  <si>
    <t>PISO 4 - OFICINA NOVUS</t>
  </si>
  <si>
    <t xml:space="preserve">TUNJA </t>
  </si>
  <si>
    <t>CENTRO COMERCIAL VENTURA</t>
  </si>
  <si>
    <t>ALEGRA</t>
  </si>
  <si>
    <t>SANTA L</t>
  </si>
  <si>
    <t>HOTEL DECAMERÓN MARYLAND</t>
  </si>
  <si>
    <t xml:space="preserve">MANIZALES </t>
  </si>
  <si>
    <t xml:space="preserve">ENVIGADO </t>
  </si>
  <si>
    <t>OFICINAS BID</t>
  </si>
  <si>
    <t>TORRE PLAZA A</t>
  </si>
  <si>
    <t>PROSEGUR</t>
  </si>
  <si>
    <t>MUTIS</t>
  </si>
  <si>
    <t>I.E. HERIBERTO GARCIA- I.E. ARROYOHONDO</t>
  </si>
  <si>
    <t>GARCIA</t>
  </si>
  <si>
    <t xml:space="preserve">AVIANCA </t>
  </si>
  <si>
    <t>VARIOS CLÍNICA DEL COUNTRY</t>
  </si>
  <si>
    <t>FISCALIA CUCUTA</t>
  </si>
  <si>
    <t>SEPTIMA</t>
  </si>
  <si>
    <t>BAE</t>
  </si>
  <si>
    <t>CAMPUS  BOLIVAR</t>
  </si>
  <si>
    <t>MEGAV</t>
  </si>
  <si>
    <t>TIENDA FALABELLA MALL PLAZA MANIZALES</t>
  </si>
  <si>
    <t>INV BIO</t>
  </si>
  <si>
    <t>$1.888.239.000</t>
  </si>
  <si>
    <t>CINECO</t>
  </si>
  <si>
    <t>URBANISMO CENTRO MUNDIAL DE NEGOCIOS</t>
  </si>
  <si>
    <t>CENTRO MUNDIAL</t>
  </si>
  <si>
    <t>PROYECTO PRUEBA REUNIÓN 1</t>
  </si>
  <si>
    <t>TEST DIRECCION</t>
  </si>
  <si>
    <t>ALAMEDA SAN DIEGO ETAPA 3</t>
  </si>
  <si>
    <t>APORTICADA</t>
  </si>
  <si>
    <t>PRUEBA JPM 2</t>
  </si>
  <si>
    <t>sdgsedfgesrg</t>
  </si>
  <si>
    <t>sdfsdfsdf</t>
  </si>
  <si>
    <t>PRUEBA</t>
  </si>
  <si>
    <t>exito</t>
  </si>
  <si>
    <t>EXITO_CLL_75</t>
  </si>
  <si>
    <t>OLD</t>
  </si>
  <si>
    <t>FULL</t>
  </si>
  <si>
    <t>CALL 75</t>
  </si>
  <si>
    <t>EXITO</t>
  </si>
  <si>
    <t>PRUEBA 3 JPM</t>
  </si>
  <si>
    <t>fgsert345</t>
  </si>
  <si>
    <t>ASdasd</t>
  </si>
  <si>
    <t>TEST PARA PRUEBAS</t>
  </si>
  <si>
    <t>ALGFO</t>
  </si>
  <si>
    <t>adfadsfadsf</t>
  </si>
  <si>
    <t>adsasd</t>
  </si>
  <si>
    <t>hola</t>
  </si>
  <si>
    <t>UNIANDES</t>
  </si>
  <si>
    <t>TEST JPM CORRECCIÓN PIVOT GRIDS</t>
  </si>
  <si>
    <t>PROYECTOS DE BLOQUE D Y H - CLINICA DEL COUNTRY</t>
  </si>
  <si>
    <t>FFF</t>
  </si>
  <si>
    <t>FF</t>
  </si>
  <si>
    <t>asdasd</t>
  </si>
  <si>
    <t>sdfsdf</t>
  </si>
  <si>
    <t>234ef</t>
  </si>
  <si>
    <t>PROYECTOS DE BLOQUE D Y H - CLINICA DEL COUNTR</t>
  </si>
  <si>
    <t>asdf</t>
  </si>
  <si>
    <t xml:space="preserve"> BLOQUE D Y H - CLINICA DEL COUNTRY</t>
  </si>
  <si>
    <t>Cra. 16 A No. 83 - 11</t>
  </si>
  <si>
    <t>HJHJHJ</t>
  </si>
  <si>
    <t>SIN INFORMACION</t>
  </si>
  <si>
    <t xml:space="preserve">SIN INFORMACION </t>
  </si>
  <si>
    <t xml:space="preserve">FUNZA </t>
  </si>
  <si>
    <t>IROTAMA</t>
  </si>
  <si>
    <t>VÍA DEPRIMIDA CARRERA 57</t>
  </si>
  <si>
    <t xml:space="preserve">CARRERA 57 </t>
  </si>
  <si>
    <t>CENTRO INTERNACIONAL DE CONVENCIONES</t>
  </si>
  <si>
    <t>PROGRAMA DE VIVIENDAS GRATUITAS - FABRICA 2 FONADE</t>
  </si>
  <si>
    <t>PLAN NACIONAL INFRAESTRUCTURA EDUCATIVA - CENTRO ORIENTE</t>
  </si>
  <si>
    <t xml:space="preserve">MINISTERIO DE EDUCACION FFIE GRUPO 2 </t>
  </si>
  <si>
    <t>4,05E+10</t>
  </si>
  <si>
    <t xml:space="preserve">MINISTERIO DE EDUCACIÓN FFIE GRUPO 7 </t>
  </si>
  <si>
    <t>2,3E+10</t>
  </si>
  <si>
    <t xml:space="preserve">EDIFICIO CALLE 77 </t>
  </si>
  <si>
    <t>PRIMERA ETAPA MEDIO UNIVERSITARIO SAN DAMIAN</t>
  </si>
  <si>
    <t>COLORE MALL PLAZA MANIZALES</t>
  </si>
  <si>
    <t>COLORE PLAZA CENTRAL ARTURO CALLE</t>
  </si>
  <si>
    <t>TEST</t>
  </si>
  <si>
    <t>TEST1</t>
  </si>
  <si>
    <t>asdasdasd</t>
  </si>
  <si>
    <t xml:space="preserve">COLORE PLAZA CENTRAL </t>
  </si>
  <si>
    <t xml:space="preserve">COLORE ANTARES SOACHA </t>
  </si>
  <si>
    <t xml:space="preserve">COLORE CAMPANARIO </t>
  </si>
  <si>
    <t xml:space="preserve">COLORE GRAN PLAZA </t>
  </si>
  <si>
    <t xml:space="preserve">COLORE NUESTRO MONTERÍA </t>
  </si>
  <si>
    <t xml:space="preserve">COLORE DIVER PLAZA </t>
  </si>
  <si>
    <t xml:space="preserve">COLORE CALIMA </t>
  </si>
  <si>
    <t xml:space="preserve">ALMACENES EXITO </t>
  </si>
  <si>
    <t xml:space="preserve">EXITO </t>
  </si>
  <si>
    <t>$10.000.000</t>
  </si>
  <si>
    <t>EXITO COLINA</t>
  </si>
  <si>
    <t>COMERCIAL</t>
  </si>
  <si>
    <t xml:space="preserve">CALLE 90 </t>
  </si>
  <si>
    <t>HOTELERÍA</t>
  </si>
  <si>
    <t>HGFHGHG</t>
  </si>
  <si>
    <t xml:space="preserve">REPARACIÓN CASAS MALL PLAZA MANIZALES </t>
  </si>
  <si>
    <t xml:space="preserve"> LA CAROLA DE MANIZALES </t>
  </si>
  <si>
    <t>$415.493.821</t>
  </si>
  <si>
    <t>CALLE 50 # 8-03</t>
  </si>
  <si>
    <t xml:space="preserve">Calle 119 No. 7-75 </t>
  </si>
  <si>
    <t>Avenida Carrera 86 No. 63-20</t>
  </si>
  <si>
    <t>Carrera 2 Calle 33 Vía al municipio de Anserma Nuevo del municipio de Cartago, Valle del Cauca</t>
  </si>
  <si>
    <t>3,5E+07</t>
  </si>
  <si>
    <t>Cartagena</t>
  </si>
  <si>
    <t>1,37E+08</t>
  </si>
  <si>
    <t>Carrera 54 A # 127a-45</t>
  </si>
  <si>
    <t>REMODELACION C.C.PLAZA DE LAS AMERICAS</t>
  </si>
  <si>
    <t>Transversal 71D # 6- 94 sur</t>
  </si>
  <si>
    <t>W:\1453 - FABRICA FONADE\1453- PRORROGA 6, ADICION 3 Y MODIFICACION 7</t>
  </si>
  <si>
    <t>W:\1507 - CENTRO COMERCIAL METROPOLIS\1507- OTROSÍ No. 5 Fiduciaria- Metrópolis - Obligaciones PAYC</t>
  </si>
  <si>
    <t>FECHA INICIO CONTROL PAGO</t>
  </si>
  <si>
    <t>FECHA INICIO CONTRATO</t>
  </si>
  <si>
    <t>CENTRO COSTO</t>
  </si>
  <si>
    <t>AÑO SALARIO</t>
  </si>
  <si>
    <t>MESES USO</t>
  </si>
  <si>
    <t>TIPO REEMBOLSO</t>
  </si>
  <si>
    <t>COSTO VARIABLE (MENSUAL)</t>
  </si>
  <si>
    <t>FECHA FIN</t>
  </si>
  <si>
    <t>VALOR TOTAL</t>
  </si>
  <si>
    <t>RUTA</t>
  </si>
  <si>
    <t>TOTAL FACTURADO</t>
  </si>
  <si>
    <t>FACTURACIÓN ACUMULADA</t>
  </si>
  <si>
    <t>RESIDENTE DE COSTOS Y PRESUPUESTOS</t>
  </si>
  <si>
    <t>PROFESIONAL SISO</t>
  </si>
  <si>
    <t>Las prestaciones sociales no cuadran con ningún valor estándar</t>
  </si>
  <si>
    <t>FIJO</t>
  </si>
  <si>
    <t>VARIABLE</t>
  </si>
  <si>
    <t>DEPENDIENTE DE LO FACTURADO POR PERSONAL</t>
  </si>
  <si>
    <t>W:\1877- REMODELACIÓN C.C. PLAZA DE LAS AMERICAS-NUEVO\1877- contrato 44A legalizado PLAZA DE LAS AMERICAS</t>
  </si>
  <si>
    <t>W:\1880-REPARACION CASAS MALL PLAZA MANIZALES\1880-Contra propuesta Reparacion Casas MALL PLAZA MANIZALES.</t>
  </si>
  <si>
    <t>W:\1881-IBIS BUDGET MARLY\1881- contrato legalizado IBIS BUDGET MARLY</t>
  </si>
  <si>
    <t xml:space="preserve">FECHA INICIO CONTROL DE PAGOS </t>
  </si>
  <si>
    <t>W:\1860- EDIFICIO 593\1860-CONTRATO EDIFICIO 593</t>
  </si>
  <si>
    <t>W:\1861-SAN DAMIAN\CONTRATO SAN DAMIAN\1861-CONTRATO CESMAG CONS.PAYC-DOSSPHERA</t>
  </si>
  <si>
    <t>W:\1858- EDIFICIO DE DIRECCION GENERAL BANCO AGRARIO\1858-CONTRATO LEGALIZADO</t>
  </si>
  <si>
    <t>W:\1857 - COLPATRIA ALAMEDA SAN DIEGO ETAPA 3\1857-Contrato Legalizado-Alameda san diego ET. 3</t>
  </si>
  <si>
    <t>W:\1856-DISTRITO 90\1856-Contrato Distrito 90 firmado</t>
  </si>
  <si>
    <t>W:\1848-OFICNAS BID PISO 20\1848-CONTRATO BID LEGALIZADO</t>
  </si>
  <si>
    <t xml:space="preserve">CUOTA FIJA </t>
  </si>
  <si>
    <t>W:\1845-CUBIERTAS ANDINO\1845-OFERTA MERCATL LEGALIZADA</t>
  </si>
  <si>
    <t>W:\1829-EDIFICIO NUEVA SEDE CORP. CINECOLOMBIA\1829-CONTRATO LEGALIZADO CINECOLOMBIA</t>
  </si>
  <si>
    <t xml:space="preserve">W:\1826- CENTRO DE BIOLOGIA LA VEGA\1826-contrato legalizado </t>
  </si>
  <si>
    <t>W:\1756- PRIMEROS EDIFICIOS U. CENTRAL\1756-otrosi 1 La Central 1 Edificios</t>
  </si>
  <si>
    <t>Se adiciona el otro sí que está en curso</t>
  </si>
  <si>
    <t>W:\1758-PROYECTOS VARIOS UNI EXTERNADO\1758- CONTRATO - LEGALIZADO</t>
  </si>
  <si>
    <t>W:\1789- CENTROS COMERCIALES TUNJA Y ENVIGADO\1789- Contrato viva tunja y envigado 2</t>
  </si>
  <si>
    <t>W:\1791- CENTRO COMERCIAL ALEGRA\1791- CONTRATO C.C. ALEGRA BARRANQUILLA ETAPA 1</t>
  </si>
  <si>
    <t>W:\1802-TORRE 2 PLAZA DE LAS AMÉRICAS\1802- OTROSÍ 1 firmado plaza de las americas edificio 2</t>
  </si>
  <si>
    <t>W:\1804- EDIFICIO QUINTA MUTIS\1804 -CONTRATO LEGALIZADO</t>
  </si>
  <si>
    <t>W:\1806- PROYECTOS VARIOS AVIANCA\1806-OTRO SI FIRMADO POR LAS PARTES</t>
  </si>
  <si>
    <t>Revisar respecto al cuadro de control</t>
  </si>
  <si>
    <t>W:\1873- CALLE 77 -IC constructora\1873-Contrato edificio calle 77</t>
  </si>
  <si>
    <t>W:\1874-HOMECENTER FUNZA\1874 - CONTRATO LEGALIZADO HOMECENTER FUNZA</t>
  </si>
  <si>
    <t>No es clara la ubicación del anexo MOA-1028-17, para poder corroborar la información del contrato. Se toma la información del Excel "2018-11-9 ampliación varios"</t>
  </si>
  <si>
    <t xml:space="preserve">Etapa de Obra </t>
  </si>
  <si>
    <t>W:\1824-MEGAVITRINA</t>
  </si>
  <si>
    <t>W:\1818-BAENAMORA\1818- BAENAMORA CONTRATO LEGALIZADO</t>
  </si>
  <si>
    <t>Etapa Previa</t>
  </si>
  <si>
    <t xml:space="preserve">Etapa Previa/no hay ingreso </t>
  </si>
  <si>
    <t xml:space="preserve">Etapa de Obra/no hay ongreso  </t>
  </si>
  <si>
    <t xml:space="preserve">Etapa Previa </t>
  </si>
  <si>
    <t>FIJO GERENCIA</t>
  </si>
  <si>
    <t>FIJO INTERVENTORIA</t>
  </si>
  <si>
    <t>ESTE VALOR CAMBIA MENSUALMENTE</t>
  </si>
  <si>
    <t>W:\1813-FISCALÍA CÚCUTA\1813 - CONTRATO LEGALIZADO</t>
  </si>
  <si>
    <t>W:\1753-FACHADAS CENTRO COMERCIAL ATLANTIS\1753-CONTRATO LEGALIZADO ATLANTIS</t>
  </si>
  <si>
    <t xml:space="preserve">SE TIENE EN CUENTA ULTIMO CONTRATO LE GALIZADO </t>
  </si>
  <si>
    <t>W:\1751- IROTAMA TORRE C\1751- CONTRATO NUMERACIÓN- LEGALIZADO</t>
  </si>
  <si>
    <t>SE AGREGO SEGÚN CONTRATO</t>
  </si>
  <si>
    <t>W:\1744-EDIFICIO CALLE 92-11\1744- CONTRATO- LEGALIZADO</t>
  </si>
  <si>
    <t>W:\1743-PISO 3 Y 3M UNIANDES-CENTRO CORPORATIVO SERENA DEL MAR\</t>
  </si>
  <si>
    <t>W:\1720-VÍA DEPRIMIDA CARRERA 57\1720- CONTRATO LEGALIZADO</t>
  </si>
  <si>
    <t xml:space="preserve">GERENCIA </t>
  </si>
  <si>
    <t>W:\1715- PROYECTOS UNIVERSIDAD DE LOS ANDES\1715- CONTRATO LEGALIZADO-ilovepdf-compressed</t>
  </si>
  <si>
    <t>W:\1713- UNIVERSIDAD SANTO TOMÁS TUNJA\1713- CONTRATO LEGALIZADO CON FECHA</t>
  </si>
  <si>
    <t>HONORAROS ETAPA DE OBRA</t>
  </si>
  <si>
    <t xml:space="preserve">ESTAPA PREVIA </t>
  </si>
  <si>
    <t xml:space="preserve">HONORAROS OTRO SI </t>
  </si>
  <si>
    <t>ETAPA DE OBRA</t>
  </si>
  <si>
    <t>ETAPA DE OBRA/NO HAY INGRESO</t>
  </si>
  <si>
    <t xml:space="preserve">OTRO SI </t>
  </si>
  <si>
    <t>SEGÚN OTRO SI 2</t>
  </si>
  <si>
    <t>W:\1701-POLITÉCNICO GRANCOLOMBIANO\1701- CONTRATO- LEGALIZADO</t>
  </si>
  <si>
    <t>ESTE HONORARIO DE PACTO AL INICIO DEL CONTRATO PERO EN EL CONTROL DE PAGOS SE COBRO HASTA MARZO DEL 2017</t>
  </si>
  <si>
    <t xml:space="preserve">CON EL SEGUNDO SI, CAMBIO EL VALOR MENSUAL Y LA CANTIDAD DE MESES </t>
  </si>
  <si>
    <t xml:space="preserve">SEGÚN OTRO SI 2/NO HAY INGRESO AUN </t>
  </si>
  <si>
    <t xml:space="preserve">HONORARIOS SEGÚN CONTATRO </t>
  </si>
  <si>
    <t>SEGÚN OTRO SI</t>
  </si>
  <si>
    <t>SEGÚN OTRO SI/NO HAY INGRESO EN CP</t>
  </si>
  <si>
    <t>W:\1689-HOTEL HILTON SANTA MARTA\1689- CONTRATO LEGALIZADO</t>
  </si>
  <si>
    <t xml:space="preserve">SE REGISTRO INFORMACION SEGÚN CONTRATO,OTRO SI /EL VALOR DEL CONTRATO NO ES SEGURO REVISAR </t>
  </si>
  <si>
    <t>W:\1687 - COLSUBSIDIO LA COLINA\1687- Contrato Colsubsidio Legalizado</t>
  </si>
  <si>
    <t xml:space="preserve">HONORARIO SEGÚN CONTRATO INICIAL </t>
  </si>
  <si>
    <t xml:space="preserve">SEGÚN CONTRATO SALARIO PONDERADO </t>
  </si>
  <si>
    <t xml:space="preserve">HONORARIO ADICIONAL SEGÚN OTRO SI </t>
  </si>
  <si>
    <t>SEGÚN CONTRATO</t>
  </si>
  <si>
    <t>CENTRO ORIENTE MINEDUCACIÓN FFIE</t>
  </si>
  <si>
    <t>W:\1670 - CENTRO ORIENTE MINEDUCACIÓN FFIE\1670 - Contrato - LEGALIZADO</t>
  </si>
  <si>
    <t>SEGÚN CONTRATO Y OTRO SI 1</t>
  </si>
  <si>
    <t xml:space="preserve">SEGÚN CONTRATO Y OTRO SI 1 NO HAY INGRESO EN EL CP </t>
  </si>
  <si>
    <t xml:space="preserve">SEGÚN CONTRATO Y OTRO SI 1, EN EL CONTROL DE PAGOS SOLO INGRESO DOS MESES Y SE LIQUIDO CON EL SALARIO DE INSPECTOR NOCTURNO </t>
  </si>
  <si>
    <t xml:space="preserve">SEGÚN CONTRATO </t>
  </si>
  <si>
    <t xml:space="preserve">SEGÚN CONTRATO Y OTRO SI 1  </t>
  </si>
  <si>
    <t>SEGÚN OTRO SI 2, LOS HONORARIOS SOLO IRIAN HASTA MAYO PERO SE SIGUIO COBRANDO APLICANDO UN DESCUENTO DEL 2%</t>
  </si>
  <si>
    <t>W:\1596 - COLEGIO HELVETIA FASE 1 Y ETAPA 2\1596 - Contrato - LEGALIZADO</t>
  </si>
  <si>
    <t xml:space="preserve">W:\1618 - REMODELACIÓN CENTRO COMERCIAL SALITRE PLAZA\1596-Contrato colegio helvetia fase 1 </t>
  </si>
  <si>
    <t>W:\1580 - DESARROLLO CAMPUS UNI. EAN\1580 - CONTRATO EAN - LEGALIZADO</t>
  </si>
  <si>
    <t xml:space="preserve">SEGÚN OTRO SI 3 </t>
  </si>
  <si>
    <t xml:space="preserve">INTERVENTORIA </t>
  </si>
  <si>
    <t>W:\1700- MINISTERIO DE EDUCACIÓN FFIE 006 GRUPO 2\SE REGISTRO INFORMACION SEGÚN CONTRATO,OTRO SI</t>
  </si>
  <si>
    <t xml:space="preserve"> MINISTERIO DE EDUCACIÓN FFIE 006 GRUPO 2</t>
  </si>
  <si>
    <t xml:space="preserve">NO SE ENCONTRO EL CONTRO Y EN EL OTRO SI NO HAY ESTA INFORMACION </t>
  </si>
  <si>
    <t>W:\1588 - MALL PLAZA BARRANQUILLA\1588-Otrosi No.1 Mall plaza Barranquilla</t>
  </si>
  <si>
    <t xml:space="preserve">HONORARIOS ETAPA PREVIA </t>
  </si>
  <si>
    <t>W:\1698 - PARQUEADEROS GATA GOLOSA\1698-Otrosí No. 1 legalizado</t>
  </si>
  <si>
    <t xml:space="preserve">SE REGISTRO INFORMACION SEGÚN CONTRATO Y OTRO SI 1,CUOTA FIJA </t>
  </si>
  <si>
    <t>W:\1723- EDIFICIO SANTA MARÍA\1723- CONTRATO LEGALIZADO</t>
  </si>
  <si>
    <t xml:space="preserve">SEGÚN CONTRATO SALARIO PONDERADO, NO ENCONTRE CP GENERAL </t>
  </si>
  <si>
    <t xml:space="preserve">SE REGISTRO INFORMACION SEGÚN CONTRATO EN ETAPA DE OBRA/ SI SE ENTREGA A TIEMPO HABRA UNAS BONIFICACIONES </t>
  </si>
  <si>
    <t>SEGÚN OTRO SI 1</t>
  </si>
  <si>
    <t>LOS SALARIOS SE SUBIERON SEGÚN ACUERDO FINAL CONTRATO INTERVENTORIA</t>
  </si>
  <si>
    <t xml:space="preserve"> SEGÚN ACUERDO FINAL CONTRATO INTERVENTORIA</t>
  </si>
  <si>
    <t xml:space="preserve"> SEGÚN ACUERDO FINAL CONTRATO INTERVENTORIA/PRESTACIONES DEL 0.5 Y TODOS LOS INSPECTORES TIENE EL 0.59</t>
  </si>
  <si>
    <t xml:space="preserve">SEGÚN CONTRATO, ADICIONALMETE EL CONTRATANTE RETENDRA MENSUALMENTE UN VALOR EQUIVALENTE AL 10% A MOTIVO DE GARANTIA EL CUAL SE CANCELARA AL FINALIZAR EL CONTRATO </t>
  </si>
  <si>
    <t>SE TOMO INFORMACIÓN DE LA ECONÓNOMICA</t>
  </si>
  <si>
    <t>ok</t>
  </si>
  <si>
    <t>Es cuenta de cobro factura el consorcio</t>
  </si>
  <si>
    <t xml:space="preserve">TIENE ACTA DE SUSPENSION </t>
  </si>
  <si>
    <t xml:space="preserve">CUOTA POR AVANCE DE OBRA </t>
  </si>
  <si>
    <t>SALARIO INCLUIDO VALOR DE PRESTACIONES</t>
  </si>
  <si>
    <t>Etapa Previa / Se deja valor de la Económica dado que contrato no es claro</t>
  </si>
  <si>
    <t>INSPECTOR SÓTANOS</t>
  </si>
  <si>
    <t>Etapa de obra / Fecha de inicio se deja el valor de la económica</t>
  </si>
  <si>
    <t>RESIDENTE COMERCIO</t>
  </si>
  <si>
    <t>RESIDENTE RECIBO Y ENTREGAS</t>
  </si>
  <si>
    <t>Etapa de obra / Fecha de inicio se deja el valor de la económica / Personal reembolsable</t>
  </si>
  <si>
    <t>INSPECTOR COMERCIO ESTRUCTURA</t>
  </si>
  <si>
    <t>INSPECTOR COMERCIO ACABADOS</t>
  </si>
  <si>
    <t>RESIDENTE VENTANERÍA TORRES</t>
  </si>
  <si>
    <t>INSPECTOR TORRE 1 ACABADOS</t>
  </si>
  <si>
    <t>FIJO ETAPA PREVIA</t>
  </si>
  <si>
    <t>FIJO PILOTAJE Y ESTRUCTURA DE SÓTANOS</t>
  </si>
  <si>
    <t>LIQUIDACIÓN</t>
  </si>
  <si>
    <t>PLANTA INDUSTRIAL METALMECANICA Y OFICINAS ADMINISTRATIVAS TECNINTEGRAL</t>
  </si>
  <si>
    <t>W:\1888-PLANTA INDUSTRIAL METALMECANICA Y OFICINAS ADMINISTRATIVAS TECNINTEGRAL</t>
  </si>
  <si>
    <t>W:\1884-CENTRO COMERCIAL NUESTRO CARTAGO\1884-Nuestro Cartago - Contrato de veeduría</t>
  </si>
  <si>
    <t>W:\1883-CENTRO COMERCIAL NUESTRO BOGOTA\1883-Nuestro Bogotá - Contrato de veeduría</t>
  </si>
  <si>
    <t>W:\1622 - ATRIO - QBO\Ampliacion Contrato\Ampliación 23 de noviembre de 2017</t>
  </si>
  <si>
    <t>SOPORTE GERENCIAL PAYC</t>
  </si>
  <si>
    <t xml:space="preserve">FECHA DE INICIO SE AGREGA SGUN EL INICIO DE ULTIMO OTRO SI, HASTA EL 8 DE ABEL DE 2019 </t>
  </si>
  <si>
    <t xml:space="preserve">PERSONAL SEGÚN ADICION </t>
  </si>
  <si>
    <t xml:space="preserve">HONORARIOS APARTIR DE ABRIL DEL 2019 </t>
  </si>
  <si>
    <t xml:space="preserve">HASTA ABRIL </t>
  </si>
  <si>
    <t>Etapa de diseños</t>
  </si>
  <si>
    <t>Asesoría de costos</t>
  </si>
  <si>
    <t>Fase de construcción</t>
  </si>
  <si>
    <t>Etapa de diseños - Fecha inicio no es de incorporación del personal sino inicio del contrato, la incorporación se hace de acuerdo a la necesidad del proyecto</t>
  </si>
  <si>
    <t>Fase de construcción - Fecha inicio no es de incorporación del personal sino inicio del contrato, la incorporación se hace de acuerdo a la necesidad del proyecto</t>
  </si>
  <si>
    <t>Contrato de Gerencia</t>
  </si>
  <si>
    <t>Contrato 24</t>
  </si>
  <si>
    <t>Contrato 26</t>
  </si>
  <si>
    <t>Pendiente incluir información del contrato 25</t>
  </si>
  <si>
    <t>Contrato Gerencia: 3.242.924.745 Préstamo de personal: 2.376.118.379</t>
  </si>
  <si>
    <t>Información de acuerdo a Otro Si</t>
  </si>
  <si>
    <t>Contrato iniciado el 16 de diciembre - Es continuación del contrato del ceco 1714</t>
  </si>
  <si>
    <t>Etapa de Obra</t>
  </si>
  <si>
    <t>La Oferta Mercantil Legalizada equivale al contrato</t>
  </si>
  <si>
    <t>Según Otro si 3 este es el valor facturado a la fecha, sin embargo, el control de pagos está por menor valor</t>
  </si>
  <si>
    <t>CENTRO CIVICO</t>
  </si>
  <si>
    <t>PLAZA DE LAS AMÉRICAS ETAPA 3 Y 4</t>
  </si>
  <si>
    <t>Revisar la carpeta de contratos, ya se escaneó el contrato final</t>
  </si>
  <si>
    <t>X</t>
  </si>
  <si>
    <t>RESIDENTE TÉCNICO</t>
  </si>
  <si>
    <t>PROFESIONAL DISEÑOS</t>
  </si>
  <si>
    <t>ASESOR ELECTRÓNICO</t>
  </si>
  <si>
    <t>INSPECTOR DE ESTRUCTURAS</t>
  </si>
  <si>
    <t>PROFESIONAL PRESUPUESTACION</t>
  </si>
  <si>
    <t xml:space="preserve">RESIDENTE TECNICO </t>
  </si>
  <si>
    <t xml:space="preserve">AUXILIAR ADMINISTRATIVO </t>
  </si>
  <si>
    <t>PROFESIONAL DE COORDINACIÓN DE DISEÑOS</t>
  </si>
  <si>
    <t xml:space="preserve">RESIDENTE SISO </t>
  </si>
  <si>
    <t>RESIDENTE DE URBANISMO</t>
  </si>
  <si>
    <t>HORAS EXTRA</t>
  </si>
  <si>
    <t>RESIDENTE 2</t>
  </si>
  <si>
    <t>RESIDENTE PLANEACION - LOGISTICA</t>
  </si>
  <si>
    <t>RESIDENTE TORRE 5</t>
  </si>
  <si>
    <t>RESIDENTE VENTANERIA CARPINTERÍA METÁLICA</t>
  </si>
  <si>
    <t>RESIDENTE ASCENSORES (MECÁNICO)</t>
  </si>
  <si>
    <t>INSPECTOR PLATAFORMAS</t>
  </si>
  <si>
    <t>INSPECTOR TORRE 4</t>
  </si>
  <si>
    <t/>
  </si>
  <si>
    <t>Se carga la propuesta del proyecto</t>
  </si>
  <si>
    <t>MALL PLAZA CALI (ETAPA 1)</t>
  </si>
  <si>
    <t xml:space="preserve">SE REGISTRO INFORMACION SEGÚN CONTRATO,OTRO SI EN EL PERSONAL NO SE INCLUYO LOS 8.5 MESES ADICIONALES DEL OTRO SI </t>
  </si>
  <si>
    <t>Valor del contrato corregido teniendo en cuenta la base de datos de contratos, levantada a partir de la base de las ordenes de trabajo</t>
  </si>
  <si>
    <t>NO existen ingresos de este centro de costo, lo único que se debe incluir en este CECO son los costos que estamos pagando.</t>
  </si>
  <si>
    <t>Martha Patricia nos envía la información de los valores pendientes por recibir</t>
  </si>
  <si>
    <t>183 millones pendientes por recibir</t>
  </si>
  <si>
    <t>COMENTARIOS</t>
  </si>
  <si>
    <t>REVISAR CON ARCHIVOS FFIE</t>
  </si>
  <si>
    <t>Bolsa de 2018 acabó, hay que incluir el otro sí</t>
  </si>
  <si>
    <t>ADICIONALES A LA ORDEN</t>
  </si>
  <si>
    <t>REMODELACIÓN PISO 6 CLINICA EL COUNTRY</t>
  </si>
  <si>
    <t>Proyeco recien agregado</t>
  </si>
  <si>
    <t>W:\1895-REMODELACION PISO 6 CLINICA COUNTRY</t>
  </si>
  <si>
    <t>De acuerdo con el otro sí 1</t>
  </si>
  <si>
    <t>Ajustado de acuerdo con el control de pagos de la propuesta</t>
  </si>
  <si>
    <t>Revisado contrato de ampliación</t>
  </si>
  <si>
    <t>Sin otro sí</t>
  </si>
  <si>
    <t>ESPECIALISTA DISEÑO DE REDES</t>
  </si>
  <si>
    <t>ESPECIALISTA AMBIENTAL</t>
  </si>
  <si>
    <t>W:\1846-CLARO IDU\Solicitud de ampliación</t>
  </si>
  <si>
    <t>Por avance de Obra, Lida Constanza Rojas nos envía el avance planificado del proyecto y con esta información se realiza la proyección financiera del proyecto</t>
  </si>
  <si>
    <t>POR AVANCE DE OBRA</t>
  </si>
  <si>
    <t>Se actualiza de acuerdo con la propuesta economica</t>
  </si>
  <si>
    <t>S:\public\Word\Propuestas\Particulares\Centro Comercial Mall Plaza\2018-OCT-30 Mall Plaza Cali</t>
  </si>
  <si>
    <t>S:\public\Word\Propuestas\Particulares\Universidad de los Andes\2018 10 22 INTERVENTORÍA CENTRO CÍVICO FASE I\PROPUESTA ECONÓMICA ESCANEADA</t>
  </si>
  <si>
    <t>Se registra la información del contrato, Otro si 1, 2 y se incluye el Otro sí 3 que está en trámite</t>
  </si>
  <si>
    <t>Actualmente se encuentra en trámite otro si de este proyecto - Se incluye información del otro si a pesar de no estar legalizado aún.
Valor del contrato corregido teniendo en cuenta la base de datos de contratos, levantada a partir de la base de las ordenes de trabajo. 
Se supone que hay un nuevo contrato que no conocemos</t>
  </si>
  <si>
    <t>S:\public\Word\Propuestas\Particulares\Universidad de los Andes\Universidad_Andes Económicas\Gerencia Integral</t>
  </si>
  <si>
    <t>Valores tomados de la ampliación del contrato (DESDE ENERO-19)</t>
  </si>
  <si>
    <t>Proyecto con cuota fija y por avance de obra</t>
  </si>
  <si>
    <t>No ponerlo como ingreso del 2019. Es para legalizar 2018</t>
  </si>
  <si>
    <t>AGREGADO</t>
  </si>
  <si>
    <t>Según Control de Pagos</t>
  </si>
  <si>
    <t>OTRO SÍ 3 DESDE ENERO 2019</t>
  </si>
  <si>
    <t>Se está cobrando menos de lo contractual como salario base</t>
  </si>
  <si>
    <t>Pendiente de legalización de Otro sí</t>
  </si>
  <si>
    <t>Contrato por avance de obra. Se adjunta la proyección de la propuesta económica</t>
  </si>
  <si>
    <t>PROYECCIÓN DE PROPUESTA ECONÓMICA</t>
  </si>
  <si>
    <t>SE MODIFICARON VALORES SEGÚN EL CONTRATO LAS FECHAS DE ACUERDO CON LA PROPUESTA ECONÓMICA</t>
  </si>
  <si>
    <t>Revisar con Financiera</t>
  </si>
  <si>
    <t>Fase preconstrucción</t>
  </si>
  <si>
    <t>Fase de obra y liquidación</t>
  </si>
  <si>
    <t>IVA</t>
  </si>
  <si>
    <t>Gasto reembolsable</t>
  </si>
  <si>
    <t>Fase obra</t>
  </si>
  <si>
    <t>Revisar con Financiera ya que en diciembre se cobró etapa previa, pero debió cobrarse etapa de obra</t>
  </si>
  <si>
    <t>Revisar con financiera las prestaciones de uno de los inspectores</t>
  </si>
  <si>
    <t>VEEDURÍA</t>
  </si>
  <si>
    <t>Información tomada de la solicitud de la ampliación y dado que no se conoce el literal B, no se conocen las condiciones pactadas</t>
  </si>
  <si>
    <t>Facturación por honorarios pendiente de 577millones para julio 2019. Depende del flujo de fondo del proyectos. Depende de Multi (el cliente). Se estima recibir el pago en Mayo. Costo de personal debería estar en 0. Alvaro Díaz debería confirmar hasta cuando va</t>
  </si>
  <si>
    <t>Revisar contrato</t>
  </si>
  <si>
    <t>VERBALMENTE SE ACORDÓ PROYECTAR ESTOS VALORES CONSTANTES HASTA MAYO</t>
  </si>
  <si>
    <t>Registros Totales</t>
  </si>
  <si>
    <t>Registros Corregidos</t>
  </si>
  <si>
    <t xml:space="preserve">DESCUENTOS DE PERSONAL </t>
  </si>
  <si>
    <t>FUENTE INFORMACIÓN</t>
  </si>
  <si>
    <t>FECHAS DE INICIO ECONÓMICA</t>
  </si>
  <si>
    <t>AVANCE</t>
  </si>
  <si>
    <t>TIENE SUSPENSIÓN</t>
  </si>
  <si>
    <t>CONTRACTUAL</t>
  </si>
  <si>
    <t>VERBAL</t>
  </si>
  <si>
    <t>ECONÓMICA</t>
  </si>
  <si>
    <t>CONTROL DE PAGOS</t>
  </si>
  <si>
    <t>CONTRACTUAL SIN LEGALIZACIÓN</t>
  </si>
  <si>
    <t>FFIE</t>
  </si>
  <si>
    <t>S:\public\Word\Propuestas\Particulares\universidad EAN\CONTRACTUAL</t>
  </si>
  <si>
    <t>W:\1588 - MALL PLAZA BARRANQUILLA\Ampliacion Contrato</t>
  </si>
  <si>
    <t>Se agrega toda la información del Otro sí 2. Sin embargo, esto hace que el personal se cobre hasta 2019, cuando el contrato va hasta 2020</t>
  </si>
  <si>
    <t>Se agrega toda la información contractual, sin embargo, esa información no está alineada con el control de pagos</t>
  </si>
  <si>
    <t>No se especifica en el contrato que es cuota fija</t>
  </si>
  <si>
    <t>Se ajusta de acuerdo con la propuesta económica</t>
  </si>
  <si>
    <t>Cuota fija, del contrato firmado</t>
  </si>
  <si>
    <t>Verificar qué pasará con este proyecto, ya que al parecer se incluirá en Varios Uniandes</t>
  </si>
  <si>
    <t>Tomado del control de pagos y la adición de la carpeta comercial</t>
  </si>
  <si>
    <t>Se corrige con la información de Vanessa, donde se extiende hasta abril-19 la etapa previa</t>
  </si>
  <si>
    <t>Se corrige con la información de Vanessa, los honorarios se disminuye al 70%</t>
  </si>
  <si>
    <t>Pagan reembolsable</t>
  </si>
  <si>
    <t>ES CUOTA FIJA, AJUSTAR LOS VALORES</t>
  </si>
  <si>
    <t>Existe otro sí, que va hasta feb-20</t>
  </si>
  <si>
    <t xml:space="preserve">según economica </t>
  </si>
  <si>
    <t>Se modifica manualmente de acuerdo con la información de la carpeta de contratos</t>
  </si>
  <si>
    <t>GASTOS REEMBOLSABLES, ESTE VALOR CAMBIA EN EL MES 13. SE CAMBIA EL VALOR DEL HONORARIO VARIABLE, YA QUE ESTE INCLUÍA IVA</t>
  </si>
  <si>
    <t xml:space="preserve">Según contrato y económica, en CP no hay fecha de inicio </t>
  </si>
  <si>
    <t>Se modifica el valor del contrato, de acuerdo con el documento de cesión legalizado del 27-feb-18</t>
  </si>
  <si>
    <t>Los especialistas no se han cobrado en el control de pagos. No se deben cobrar los especialistas porque no estuvieron</t>
  </si>
  <si>
    <t>No cuadrará el valor del contrato, con las proyecciones, ya que se tomó el valor de la económica</t>
  </si>
  <si>
    <t>Valor facturado pendiente, se proyecto como una cuota fija</t>
  </si>
  <si>
    <t>Proyecto por avance de obra, por tanto el saldo se proyecta con cuotas fijas mensuales</t>
  </si>
  <si>
    <t>INFORMACION SEGÚN OTRO SI 23 DE NOV 2017</t>
  </si>
  <si>
    <t>Según económica enviada por comercial</t>
  </si>
  <si>
    <t>Se carga información enviada por comercial</t>
  </si>
  <si>
    <t>No se cuenta con propuesta comercial, sólo con valor final y número de meses, por tanto se carga como cuota fija</t>
  </si>
  <si>
    <t>según otro si, no se tiene claridad en el valor de las prestaciones y la dedicacion se agregaron valores según lo acordado</t>
  </si>
  <si>
    <t>Proyecto acabó en 2018, sin embargo, se envío una nueva propuesta para la etapa de obra enviada por comercial</t>
  </si>
  <si>
    <t>Se incluye el Otro sí 3. Enviado por comercial, se incluye suponiendo que todas las personas estarán en el proyecto hasta 22-jun-19</t>
  </si>
  <si>
    <t>En la propuesta económica existe un 20% adicional de Horas Extra. Este valor no se incluye en la proyección</t>
  </si>
  <si>
    <t>Pendiente por iniciar</t>
  </si>
  <si>
    <t>Se incluirá como una cuota fija constante en 14 meses, valor total del contrato 137.200.000</t>
  </si>
  <si>
    <t>Por avance de obra</t>
  </si>
  <si>
    <t>Comercial no tiene conocimiento acerca del nuevo Auxiliar SISO</t>
  </si>
  <si>
    <t>Uniforme en desde enero hasta mayo. 250.000.000</t>
  </si>
  <si>
    <t>Uniforme en desde enero hasta mayo</t>
  </si>
  <si>
    <t>No se puede concluir el tipo de servicio, ya que existe diferencia entre el ODET y la propuesta</t>
  </si>
  <si>
    <t>El tipo de servicio se extrae del Artículo 1.2. del contrato C0045-18, donde se define que PAYC prestará servicios de gestión de proyectos</t>
  </si>
  <si>
    <t>CLINICA AVIDANTI-IBAGUE</t>
  </si>
  <si>
    <t>W:\1899-CLINICA AVIDANTI-IBAGUE</t>
  </si>
  <si>
    <t>CARRERA 40 SUR # 103-40</t>
  </si>
  <si>
    <t>según contrato firmado</t>
  </si>
  <si>
    <t>ECONOMICA</t>
  </si>
  <si>
    <t xml:space="preserve">ECONOMICA ETAPA DE DISEÑO </t>
  </si>
  <si>
    <t xml:space="preserve">ECONOMICA ETAPA DE CONSTRUCCION </t>
  </si>
  <si>
    <t>ECONOMICA ETAPA CUBIERTAS</t>
  </si>
  <si>
    <t xml:space="preserve">PLAZA INSPIRA CC ANDINO </t>
  </si>
  <si>
    <t>PARQUE LOS NEVADOS</t>
  </si>
  <si>
    <t xml:space="preserve">CONTROL TECNICO ITINERANTE </t>
  </si>
  <si>
    <t xml:space="preserve">ECONOMICA ETAPA DE OBRA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</si>
</sst>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 #,##0;[Red]\-&quot;$&quot;\ #,##0"/>
    <numFmt numFmtId="42" formatCode="_-&quot;$&quot;\ * #,##0_-;\-&quot;$&quot;\ * #,##0_-;_-&quot;$&quot;\ * &quot;-&quot;_-;_-@_-"/>
    <numFmt numFmtId="41" formatCode="_-* #,##0_-;\-* #,##0_-;_-* &quot;-&quot;_-;_-@_-"/>
    <numFmt numFmtId="44" formatCode="_-&quot;$&quot;\ * #,##0.00_-;\-&quot;$&quot;\ * #,##0.00_-;_-&quot;$&quot;\ * &quot;-&quot;??_-;_-@_-"/>
    <numFmt numFmtId="43" formatCode="_-* #,##0.00_-;\-* #,##0.00_-;_-* &quot;-&quot;??_-;_-@_-"/>
    <numFmt numFmtId="164" formatCode="_(&quot;$&quot;* #,##0.00_);_(&quot;$&quot;* \(#,##0.00\);_(&quot;$&quot;* &quot;-&quot;??_);_(@_)"/>
    <numFmt numFmtId="165" formatCode="_(* #,##0.00_);_(* \(#,##0.00\);_(* &quot;-&quot;??_);_(@_)"/>
    <numFmt numFmtId="166" formatCode="[$-C0A]d\-mmm\-yy;@"/>
    <numFmt numFmtId="167" formatCode="_(&quot;$&quot;* #,##0_);_(&quot;$&quot;* \(#,##0\);_(&quot;$&quot;* &quot;-&quot;??_);_(@_)"/>
    <numFmt numFmtId="168" formatCode="_-&quot;$&quot;* #,##0_-;\-&quot;$&quot;* #,##0_-;_-&quot;$&quot;* &quot;-&quot;??_-;_-@_-"/>
    <numFmt numFmtId="169" formatCode="_-* #,##0_-;\-* #,##0_-;_-* &quot;-&quot;??_-;_-@_-"/>
  </numFmts>
  <fonts count="10" x14ac:knownFonts="1">
    <font>
      <sz val="11"/>
      <color theme="1"/>
      <name val="Calibri"/>
      <family val="2"/>
      <scheme val="minor"/>
    </font>
    <font>
      <b/>
      <sz val="11"/>
      <color theme="1"/>
      <name val="Calibri"/>
      <family val="2"/>
      <scheme val="minor"/>
    </font>
    <font>
      <sz val="10"/>
      <name val="Arial"/>
      <family val="2"/>
    </font>
    <font>
      <sz val="11"/>
      <color theme="0"/>
      <name val="Calibri"/>
      <family val="2"/>
      <scheme val="minor"/>
    </font>
    <font>
      <sz val="11"/>
      <name val="Calibri"/>
      <family val="2"/>
      <scheme val="minor"/>
    </font>
    <font>
      <sz val="11"/>
      <color theme="1"/>
      <name val="Calibri"/>
      <family val="2"/>
      <scheme val="minor"/>
    </font>
    <font>
      <sz val="9"/>
      <color indexed="81"/>
      <name val="Tahoma"/>
      <family val="2"/>
    </font>
    <font>
      <b/>
      <sz val="9"/>
      <color indexed="81"/>
      <name val="Tahoma"/>
      <family val="2"/>
    </font>
    <font>
      <sz val="11"/>
      <color indexed="8"/>
      <name val="Calibri"/>
      <family val="2"/>
    </font>
    <font>
      <b/>
      <sz val="11"/>
      <name val="Calibri"/>
      <family val="2"/>
      <scheme val="minor"/>
    </font>
  </fonts>
  <fills count="9">
    <fill>
      <patternFill patternType="none"/>
    </fill>
    <fill>
      <patternFill patternType="gray125"/>
    </fill>
    <fill>
      <patternFill patternType="solid">
        <fgColor theme="0" tint="-0.34998626667073579"/>
        <bgColor indexed="64"/>
      </patternFill>
    </fill>
    <fill>
      <patternFill patternType="solid">
        <fgColor rgb="FFFF0000"/>
        <bgColor indexed="64"/>
      </patternFill>
    </fill>
    <fill>
      <patternFill patternType="solid">
        <fgColor rgb="FF00B0F0"/>
        <bgColor indexed="64"/>
      </patternFill>
    </fill>
    <fill>
      <patternFill patternType="solid">
        <fgColor theme="4" tint="0.79998168889431442"/>
        <bgColor indexed="64"/>
      </patternFill>
    </fill>
    <fill>
      <patternFill patternType="solid">
        <fgColor rgb="FFFFC000"/>
        <bgColor indexed="64"/>
      </patternFill>
    </fill>
    <fill>
      <patternFill patternType="solid">
        <fgColor theme="0"/>
        <bgColor indexed="64"/>
      </patternFill>
    </fill>
    <fill>
      <patternFill patternType="solid">
        <fgColor rgb="FF92D05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19">
    <xf numFmtId="0" fontId="0" fillId="0" borderId="0"/>
    <xf numFmtId="0" fontId="2" fillId="0" borderId="0"/>
    <xf numFmtId="164" fontId="5"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8" fillId="0" borderId="0"/>
    <xf numFmtId="9"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42" fontId="5" fillId="0" borderId="0" applyFont="0" applyFill="0" applyBorder="0" applyAlignment="0" applyProtection="0"/>
    <xf numFmtId="43" fontId="5" fillId="0" borderId="0" applyFont="0" applyFill="0" applyBorder="0" applyAlignment="0" applyProtection="0"/>
    <xf numFmtId="41" fontId="5" fillId="0" borderId="0" applyFont="0" applyFill="0" applyBorder="0" applyAlignment="0" applyProtection="0"/>
    <xf numFmtId="9" fontId="5" fillId="0" borderId="0" applyFont="0" applyFill="0" applyBorder="0" applyAlignment="0" applyProtection="0"/>
    <xf numFmtId="44" fontId="5"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2" fontId="5" fillId="0" borderId="0" applyFont="0" applyFill="0" applyBorder="0" applyAlignment="0" applyProtection="0"/>
    <xf numFmtId="43" fontId="5" fillId="0" borderId="0" applyFont="0" applyFill="0" applyBorder="0" applyAlignment="0" applyProtection="0"/>
    <xf numFmtId="41" fontId="5" fillId="0" borderId="0" applyFont="0" applyFill="0" applyBorder="0" applyAlignment="0" applyProtection="0"/>
  </cellStyleXfs>
  <cellXfs count="107">
    <xf numFmtId="0" fontId="0" fillId="0" borderId="0" xfId="0"/>
    <xf numFmtId="0" fontId="0" fillId="0" borderId="1" xfId="0" applyBorder="1"/>
    <xf numFmtId="0" fontId="0" fillId="0" borderId="1" xfId="0" applyBorder="1" applyAlignment="1">
      <alignment wrapText="1"/>
    </xf>
    <xf numFmtId="0" fontId="1" fillId="2" borderId="1" xfId="0" applyFont="1" applyFill="1" applyBorder="1" applyAlignment="1">
      <alignment wrapText="1"/>
    </xf>
    <xf numFmtId="0" fontId="0" fillId="3" borderId="1" xfId="0" applyFill="1" applyBorder="1" applyAlignment="1">
      <alignment wrapText="1"/>
    </xf>
    <xf numFmtId="0" fontId="3" fillId="2" borderId="1" xfId="0" applyFont="1" applyFill="1" applyBorder="1"/>
    <xf numFmtId="0" fontId="4" fillId="0" borderId="1" xfId="0" applyFont="1" applyFill="1" applyBorder="1"/>
    <xf numFmtId="0" fontId="0" fillId="0" borderId="1" xfId="0" applyFill="1" applyBorder="1"/>
    <xf numFmtId="14" fontId="0" fillId="0" borderId="1" xfId="0" applyNumberFormat="1" applyBorder="1"/>
    <xf numFmtId="0" fontId="0" fillId="4" borderId="1" xfId="0" applyFill="1" applyBorder="1"/>
    <xf numFmtId="167" fontId="0" fillId="0" borderId="1" xfId="2" applyNumberFormat="1" applyFont="1" applyBorder="1"/>
    <xf numFmtId="0" fontId="0" fillId="0" borderId="0" xfId="0" applyFill="1"/>
    <xf numFmtId="2" fontId="0" fillId="0" borderId="1" xfId="0" applyNumberFormat="1" applyBorder="1"/>
    <xf numFmtId="14" fontId="0" fillId="0" borderId="1" xfId="0" applyNumberFormat="1" applyFill="1" applyBorder="1"/>
    <xf numFmtId="0" fontId="0" fillId="0" borderId="1" xfId="0" applyFont="1" applyFill="1" applyBorder="1"/>
    <xf numFmtId="168" fontId="0" fillId="0" borderId="1" xfId="2" applyNumberFormat="1" applyFont="1" applyFill="1" applyBorder="1"/>
    <xf numFmtId="0" fontId="1" fillId="0" borderId="0" xfId="0" applyFont="1" applyFill="1"/>
    <xf numFmtId="3" fontId="0" fillId="0" borderId="1" xfId="0" applyNumberFormat="1" applyBorder="1"/>
    <xf numFmtId="164" fontId="0" fillId="0" borderId="1" xfId="2" applyFont="1" applyBorder="1"/>
    <xf numFmtId="2" fontId="0" fillId="0" borderId="1" xfId="0" applyNumberFormat="1" applyFill="1" applyBorder="1"/>
    <xf numFmtId="14" fontId="0" fillId="0" borderId="0" xfId="0" applyNumberFormat="1"/>
    <xf numFmtId="0" fontId="0" fillId="0" borderId="0" xfId="0" applyBorder="1"/>
    <xf numFmtId="11" fontId="0" fillId="0" borderId="0" xfId="0" applyNumberFormat="1"/>
    <xf numFmtId="6" fontId="0" fillId="0" borderId="0" xfId="0" applyNumberFormat="1"/>
    <xf numFmtId="0" fontId="0" fillId="5" borderId="0" xfId="0" applyFill="1"/>
    <xf numFmtId="0" fontId="0" fillId="4" borderId="0" xfId="0" applyFill="1"/>
    <xf numFmtId="167" fontId="0" fillId="0" borderId="1" xfId="2" applyNumberFormat="1" applyFont="1" applyFill="1" applyBorder="1"/>
    <xf numFmtId="0" fontId="1" fillId="2" borderId="1" xfId="0" applyFont="1" applyFill="1" applyBorder="1" applyAlignment="1">
      <alignment horizontal="center" vertical="center" wrapText="1"/>
    </xf>
    <xf numFmtId="0" fontId="0" fillId="0" borderId="0" xfId="0" applyAlignment="1">
      <alignment horizontal="center" vertical="center" wrapText="1"/>
    </xf>
    <xf numFmtId="0" fontId="9" fillId="2" borderId="0" xfId="0" applyFont="1" applyFill="1" applyAlignment="1">
      <alignment horizontal="center" vertical="center" wrapText="1"/>
    </xf>
    <xf numFmtId="0" fontId="9" fillId="2" borderId="2" xfId="0" applyFont="1" applyFill="1" applyBorder="1" applyAlignment="1">
      <alignment horizontal="center" vertical="center" wrapText="1"/>
    </xf>
    <xf numFmtId="0" fontId="9" fillId="2" borderId="0" xfId="0" applyFont="1" applyFill="1" applyBorder="1" applyAlignment="1">
      <alignment horizontal="center" vertical="center" wrapText="1"/>
    </xf>
    <xf numFmtId="0" fontId="9" fillId="0" borderId="0" xfId="0" applyFont="1" applyAlignment="1">
      <alignment horizontal="center" vertical="center" wrapText="1"/>
    </xf>
    <xf numFmtId="166" fontId="1" fillId="2" borderId="1" xfId="0" applyNumberFormat="1" applyFont="1" applyFill="1" applyBorder="1" applyAlignment="1">
      <alignment horizontal="center" vertical="center" wrapText="1"/>
    </xf>
    <xf numFmtId="0" fontId="0" fillId="0" borderId="1" xfId="0" applyBorder="1" applyAlignment="1">
      <alignment horizontal="center"/>
    </xf>
    <xf numFmtId="0" fontId="0" fillId="0" borderId="0" xfId="0" applyAlignment="1">
      <alignment horizontal="center"/>
    </xf>
    <xf numFmtId="0" fontId="0" fillId="0" borderId="1" xfId="0" applyBorder="1" applyAlignment="1">
      <alignment horizontal="center" vertical="center"/>
    </xf>
    <xf numFmtId="2" fontId="0" fillId="0" borderId="1" xfId="0" applyNumberFormat="1" applyBorder="1" applyAlignment="1">
      <alignment horizontal="center" vertical="center"/>
    </xf>
    <xf numFmtId="0" fontId="0" fillId="0" borderId="0" xfId="0" applyAlignment="1">
      <alignment horizontal="center" vertical="center"/>
    </xf>
    <xf numFmtId="42" fontId="1" fillId="2" borderId="1" xfId="9" applyFont="1" applyFill="1" applyBorder="1" applyAlignment="1">
      <alignment horizontal="center" vertical="center" wrapText="1"/>
    </xf>
    <xf numFmtId="42" fontId="0" fillId="0" borderId="1" xfId="9" applyFont="1" applyBorder="1"/>
    <xf numFmtId="42" fontId="0" fillId="0" borderId="1" xfId="9" applyFont="1" applyFill="1" applyBorder="1"/>
    <xf numFmtId="42" fontId="0" fillId="4" borderId="1" xfId="9" applyFont="1" applyFill="1" applyBorder="1"/>
    <xf numFmtId="42" fontId="0" fillId="0" borderId="0" xfId="9" applyFont="1"/>
    <xf numFmtId="0" fontId="0" fillId="6" borderId="3" xfId="0" applyFill="1" applyBorder="1" applyAlignment="1">
      <alignment wrapText="1"/>
    </xf>
    <xf numFmtId="0" fontId="0" fillId="6" borderId="0" xfId="0" applyFill="1"/>
    <xf numFmtId="0" fontId="1" fillId="2" borderId="1" xfId="0" applyNumberFormat="1" applyFont="1" applyFill="1" applyBorder="1" applyAlignment="1">
      <alignment horizontal="center" vertical="center" wrapText="1"/>
    </xf>
    <xf numFmtId="0" fontId="0" fillId="0" borderId="1" xfId="0" applyNumberFormat="1" applyBorder="1"/>
    <xf numFmtId="0" fontId="0" fillId="0" borderId="1" xfId="2" applyNumberFormat="1" applyFont="1" applyBorder="1"/>
    <xf numFmtId="0" fontId="0" fillId="7" borderId="1" xfId="0" applyFill="1" applyBorder="1"/>
    <xf numFmtId="0" fontId="4" fillId="8" borderId="1" xfId="0" applyFont="1" applyFill="1" applyBorder="1"/>
    <xf numFmtId="0" fontId="0" fillId="8" borderId="1" xfId="0" applyFill="1" applyBorder="1"/>
    <xf numFmtId="0" fontId="4" fillId="6" borderId="1" xfId="0" applyFont="1" applyFill="1" applyBorder="1"/>
    <xf numFmtId="0" fontId="0" fillId="6" borderId="1" xfId="0" applyFill="1" applyBorder="1"/>
    <xf numFmtId="0" fontId="0" fillId="7" borderId="0" xfId="0" applyFill="1"/>
    <xf numFmtId="167" fontId="0" fillId="7" borderId="1" xfId="2" applyNumberFormat="1" applyFont="1" applyFill="1" applyBorder="1"/>
    <xf numFmtId="42" fontId="0" fillId="7" borderId="1" xfId="9" applyFont="1" applyFill="1" applyBorder="1"/>
    <xf numFmtId="0" fontId="0" fillId="6" borderId="1" xfId="0" applyFont="1" applyFill="1" applyBorder="1"/>
    <xf numFmtId="169" fontId="0" fillId="0" borderId="0" xfId="10" applyNumberFormat="1" applyFont="1"/>
    <xf numFmtId="169" fontId="1" fillId="2" borderId="1" xfId="10" applyNumberFormat="1" applyFont="1" applyFill="1" applyBorder="1" applyAlignment="1">
      <alignment horizontal="center" vertical="center" wrapText="1"/>
    </xf>
    <xf numFmtId="169" fontId="0" fillId="0" borderId="1" xfId="10" applyNumberFormat="1" applyFont="1" applyBorder="1"/>
    <xf numFmtId="169" fontId="9" fillId="2" borderId="2" xfId="10" applyNumberFormat="1" applyFont="1" applyFill="1" applyBorder="1" applyAlignment="1">
      <alignment horizontal="center" vertical="center" wrapText="1"/>
    </xf>
    <xf numFmtId="0" fontId="0" fillId="3" borderId="0" xfId="0" applyFill="1"/>
    <xf numFmtId="169" fontId="0" fillId="0" borderId="0" xfId="10" applyNumberFormat="1" applyFont="1" applyBorder="1"/>
    <xf numFmtId="0" fontId="0" fillId="0" borderId="0" xfId="0" applyNumberFormat="1" applyBorder="1"/>
    <xf numFmtId="0" fontId="0" fillId="0" borderId="0" xfId="0" applyBorder="1" applyAlignment="1">
      <alignment horizontal="center" vertical="center"/>
    </xf>
    <xf numFmtId="14" fontId="0" fillId="0" borderId="0" xfId="0" applyNumberFormat="1" applyBorder="1"/>
    <xf numFmtId="14" fontId="0" fillId="0" borderId="0" xfId="0" applyNumberFormat="1" applyFill="1" applyBorder="1"/>
    <xf numFmtId="0" fontId="0" fillId="0" borderId="0" xfId="0" applyBorder="1" applyAlignment="1">
      <alignment horizontal="center"/>
    </xf>
    <xf numFmtId="42" fontId="0" fillId="0" borderId="1" xfId="9" applyFont="1" applyBorder="1" applyAlignment="1">
      <alignment wrapText="1"/>
    </xf>
    <xf numFmtId="42" fontId="0" fillId="8" borderId="1" xfId="9" applyFont="1" applyFill="1" applyBorder="1"/>
    <xf numFmtId="0" fontId="0" fillId="8" borderId="0" xfId="0" applyFill="1"/>
    <xf numFmtId="167" fontId="0" fillId="8" borderId="1" xfId="2" applyNumberFormat="1" applyFont="1" applyFill="1" applyBorder="1"/>
    <xf numFmtId="0" fontId="0" fillId="8" borderId="1" xfId="0" applyFont="1" applyFill="1" applyBorder="1"/>
    <xf numFmtId="168" fontId="0" fillId="8" borderId="1" xfId="2" applyNumberFormat="1" applyFont="1" applyFill="1" applyBorder="1"/>
    <xf numFmtId="0" fontId="1" fillId="8" borderId="0" xfId="0" applyFont="1" applyFill="1"/>
    <xf numFmtId="42" fontId="0" fillId="0" borderId="1" xfId="9" quotePrefix="1" applyFont="1" applyBorder="1"/>
    <xf numFmtId="0" fontId="0" fillId="0" borderId="0" xfId="0" applyFont="1" applyFill="1"/>
    <xf numFmtId="41" fontId="0" fillId="0" borderId="0" xfId="11" applyFont="1"/>
    <xf numFmtId="43" fontId="0" fillId="0" borderId="0" xfId="0" applyNumberFormat="1"/>
    <xf numFmtId="3" fontId="0" fillId="0" borderId="1" xfId="0" applyNumberFormat="1" applyBorder="1" applyAlignment="1">
      <alignment horizontal="center" vertical="center"/>
    </xf>
    <xf numFmtId="0" fontId="1" fillId="2" borderId="1" xfId="11" applyNumberFormat="1" applyFont="1" applyFill="1" applyBorder="1" applyAlignment="1">
      <alignment horizontal="center" vertical="center" wrapText="1"/>
    </xf>
    <xf numFmtId="0" fontId="0" fillId="0" borderId="1" xfId="11" applyNumberFormat="1" applyFont="1" applyBorder="1" applyAlignment="1">
      <alignment horizontal="center" vertical="center" wrapText="1"/>
    </xf>
    <xf numFmtId="0" fontId="0" fillId="0" borderId="1" xfId="11" applyNumberFormat="1" applyFont="1" applyFill="1" applyBorder="1" applyAlignment="1">
      <alignment horizontal="center" vertical="center" wrapText="1"/>
    </xf>
    <xf numFmtId="0" fontId="0" fillId="0" borderId="0" xfId="11" applyNumberFormat="1" applyFont="1" applyAlignment="1">
      <alignment horizontal="center" vertical="center" wrapText="1"/>
    </xf>
    <xf numFmtId="0" fontId="0" fillId="8" borderId="1" xfId="11" applyNumberFormat="1" applyFont="1" applyFill="1" applyBorder="1" applyAlignment="1">
      <alignment horizontal="center" vertical="center" wrapText="1"/>
    </xf>
    <xf numFmtId="9" fontId="0" fillId="0" borderId="0" xfId="12" applyFont="1"/>
    <xf numFmtId="41" fontId="0" fillId="0" borderId="1" xfId="11" applyFont="1" applyBorder="1"/>
    <xf numFmtId="0" fontId="0" fillId="0" borderId="0" xfId="0"/>
    <xf numFmtId="0" fontId="0" fillId="0" borderId="1" xfId="0" applyBorder="1"/>
    <xf numFmtId="14" fontId="0" fillId="0" borderId="1" xfId="0" applyNumberFormat="1" applyBorder="1"/>
    <xf numFmtId="14" fontId="0" fillId="0" borderId="1" xfId="0" applyNumberFormat="1" applyFill="1" applyBorder="1"/>
    <xf numFmtId="3" fontId="0" fillId="0" borderId="1" xfId="0" applyNumberFormat="1" applyBorder="1"/>
    <xf numFmtId="0" fontId="0" fillId="0" borderId="1" xfId="0" applyBorder="1" applyAlignment="1">
      <alignment horizontal="center"/>
    </xf>
    <xf numFmtId="0" fontId="0" fillId="0" borderId="1" xfId="0" applyBorder="1" applyAlignment="1">
      <alignment horizontal="center" vertical="center"/>
    </xf>
    <xf numFmtId="0" fontId="0" fillId="0" borderId="0" xfId="0" applyAlignment="1">
      <alignment horizontal="center" vertical="center"/>
    </xf>
    <xf numFmtId="0" fontId="0" fillId="0" borderId="1" xfId="13" applyNumberFormat="1" applyFont="1" applyBorder="1"/>
    <xf numFmtId="3" fontId="0" fillId="0" borderId="3" xfId="0" applyNumberFormat="1" applyFill="1" applyBorder="1"/>
    <xf numFmtId="166" fontId="0" fillId="0" borderId="1" xfId="0" applyNumberFormat="1" applyBorder="1" applyAlignment="1">
      <alignment horizontal="center" vertical="center"/>
    </xf>
    <xf numFmtId="166" fontId="0" fillId="0" borderId="1" xfId="0" applyNumberFormat="1" applyFill="1" applyBorder="1" applyAlignment="1">
      <alignment horizontal="center" vertical="center"/>
    </xf>
    <xf numFmtId="166" fontId="0" fillId="8" borderId="1" xfId="0" applyNumberFormat="1" applyFill="1" applyBorder="1" applyAlignment="1">
      <alignment horizontal="center" vertical="center"/>
    </xf>
    <xf numFmtId="166" fontId="0" fillId="0" borderId="0" xfId="0" applyNumberFormat="1" applyAlignment="1">
      <alignment horizontal="center" vertical="center"/>
    </xf>
    <xf numFmtId="42" fontId="0" fillId="0" borderId="0" xfId="9" applyFont="1" applyBorder="1"/>
    <xf numFmtId="0" fontId="0" fillId="7" borderId="1" xfId="0" applyFont="1" applyFill="1" applyBorder="1"/>
    <xf numFmtId="166" fontId="0" fillId="7" borderId="1" xfId="0" applyNumberFormat="1" applyFont="1" applyFill="1" applyBorder="1" applyAlignment="1">
      <alignment horizontal="center" vertical="center"/>
    </xf>
    <xf numFmtId="0" fontId="0" fillId="7" borderId="1" xfId="11" applyNumberFormat="1" applyFont="1" applyFill="1" applyBorder="1" applyAlignment="1">
      <alignment horizontal="center" vertical="center" wrapText="1"/>
    </xf>
    <xf numFmtId="0" fontId="1" fillId="7" borderId="0" xfId="0" applyFont="1" applyFill="1"/>
  </cellXfs>
  <cellStyles count="19">
    <cellStyle name="Millares" xfId="10" builtinId="3"/>
    <cellStyle name="Millares [0]" xfId="11" builtinId="6"/>
    <cellStyle name="Millares [0] 2" xfId="18"/>
    <cellStyle name="Millares 2" xfId="7"/>
    <cellStyle name="Millares 2 2" xfId="14"/>
    <cellStyle name="Millares 3" xfId="8"/>
    <cellStyle name="Millares 3 2" xfId="15"/>
    <cellStyle name="Millares 4" xfId="17"/>
    <cellStyle name="Moneda" xfId="2" builtinId="4"/>
    <cellStyle name="Moneda [0]" xfId="9" builtinId="7"/>
    <cellStyle name="Moneda [0] 2" xfId="16"/>
    <cellStyle name="Moneda 2" xfId="13"/>
    <cellStyle name="Normal" xfId="0" builtinId="0"/>
    <cellStyle name="Normal 2" xfId="5"/>
    <cellStyle name="Normal 2 2" xfId="1"/>
    <cellStyle name="Porcentaje" xfId="12" builtinId="5"/>
    <cellStyle name="Porcentaje 2" xfId="6"/>
    <cellStyle name="Porcentaje 3" xfId="3"/>
    <cellStyle name="Porcentual 2" xfId="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3.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F:\PROYECTO\Descargas\Informaci&#243;n%20Contractual%20v3.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F:\PROYECTO\Escritorio\Copia%20de%20Informaci&#243;n%20Contractual.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Informaci&#243;n%20Contractual%20-%20Cop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YECTO"/>
      <sheetName val="DETALLE_PERSONAS"/>
      <sheetName val="DETALLE_ITEMS"/>
      <sheetName val="PROYECTOS"/>
      <sheetName val="ITEMS"/>
      <sheetName val="TIPO_REEMBOLSO"/>
      <sheetName val="ROLES"/>
      <sheetName val="CONCEPTOS"/>
      <sheetName val="CONTRATOS_PROYECTO"/>
    </sheetNames>
    <sheetDataSet>
      <sheetData sheetId="0"/>
      <sheetData sheetId="1"/>
      <sheetData sheetId="2"/>
      <sheetData sheetId="3"/>
      <sheetData sheetId="4"/>
      <sheetData sheetId="5"/>
      <sheetData sheetId="6"/>
      <sheetData sheetId="7"/>
      <sheetData sheetId="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YECTO"/>
      <sheetName val="DETALLE_PERSONAS"/>
      <sheetName val="DETALLE_ITEMS"/>
      <sheetName val="PROYECTOS"/>
      <sheetName val="ITEMS"/>
      <sheetName val="TIPO_REEMBOLSO"/>
      <sheetName val="ROLES"/>
      <sheetName val="CONCEPTOS"/>
      <sheetName val="CONTRATOS_PROYECTO"/>
      <sheetName val="PONDERADO"/>
    </sheetNames>
    <sheetDataSet>
      <sheetData sheetId="0"/>
      <sheetData sheetId="1" refreshError="1"/>
      <sheetData sheetId="2" refreshError="1"/>
      <sheetData sheetId="3" refreshError="1"/>
      <sheetData sheetId="4"/>
      <sheetData sheetId="5"/>
      <sheetData sheetId="6"/>
      <sheetData sheetId="7" refreshError="1"/>
      <sheetData sheetId="8"/>
      <sheetData sheetId="9"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YECTO"/>
      <sheetName val="DETALLE_PERSONAS"/>
      <sheetName val="DETALLE_ITEMS"/>
      <sheetName val="PROYECTOS"/>
      <sheetName val="ITEMS"/>
      <sheetName val="TIPO_REEMBOLSO"/>
      <sheetName val="ROLES"/>
      <sheetName val="CONCEPTOS"/>
      <sheetName val="CONTRATOS_PROYECTO"/>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1">
    <tabColor theme="9"/>
  </sheetPr>
  <dimension ref="A1:R149"/>
  <sheetViews>
    <sheetView tabSelected="1" zoomScale="85" zoomScaleNormal="85" workbookViewId="0">
      <pane xSplit="1" ySplit="1" topLeftCell="B2" activePane="bottomRight" state="frozen"/>
      <selection activeCell="A68" sqref="A68"/>
      <selection pane="topRight" activeCell="A68" sqref="A68"/>
      <selection pane="bottomLeft" activeCell="A68" sqref="A68"/>
      <selection pane="bottomRight" activeCell="E14" sqref="E14"/>
    </sheetView>
  </sheetViews>
  <sheetFormatPr baseColWidth="10" defaultRowHeight="15" x14ac:dyDescent="0.25"/>
  <cols>
    <col min="1" max="1" width="8.140625" bestFit="1" customWidth="1"/>
    <col min="2" max="2" width="61" customWidth="1"/>
    <col min="3" max="3" width="10.42578125" style="101" bestFit="1" customWidth="1"/>
    <col min="4" max="4" width="13.28515625" style="101" customWidth="1"/>
    <col min="5" max="5" width="16.28515625" bestFit="1" customWidth="1"/>
    <col min="6" max="6" width="18.5703125" customWidth="1"/>
    <col min="7" max="7" width="18.28515625" style="43" customWidth="1"/>
    <col min="8" max="8" width="9.140625" style="84" bestFit="1" customWidth="1"/>
    <col min="9" max="9" width="10.5703125" style="84" bestFit="1" customWidth="1"/>
    <col min="10" max="15" width="18.28515625" style="43" customWidth="1"/>
    <col min="16" max="16" width="16.42578125" style="43" bestFit="1" customWidth="1"/>
    <col min="17" max="17" width="13.85546875" bestFit="1" customWidth="1"/>
    <col min="18" max="18" width="19.5703125" customWidth="1"/>
    <col min="19" max="19" width="16.7109375" bestFit="1" customWidth="1"/>
  </cols>
  <sheetData>
    <row r="1" spans="1:18" s="28" customFormat="1" ht="45" x14ac:dyDescent="0.25">
      <c r="A1" s="27" t="s">
        <v>912</v>
      </c>
      <c r="B1" s="27" t="s">
        <v>471</v>
      </c>
      <c r="C1" s="33" t="s">
        <v>11</v>
      </c>
      <c r="D1" s="33" t="s">
        <v>917</v>
      </c>
      <c r="E1" s="27" t="s">
        <v>918</v>
      </c>
      <c r="F1" s="27" t="s">
        <v>12</v>
      </c>
      <c r="G1" s="39" t="s">
        <v>921</v>
      </c>
      <c r="H1" s="81" t="s">
        <v>1144</v>
      </c>
      <c r="I1" s="81" t="s">
        <v>1145</v>
      </c>
      <c r="J1" s="39" t="s">
        <v>1147</v>
      </c>
      <c r="K1" s="39" t="s">
        <v>1148</v>
      </c>
      <c r="L1" s="39" t="s">
        <v>1149</v>
      </c>
      <c r="M1" s="39" t="s">
        <v>1150</v>
      </c>
      <c r="N1" s="39" t="s">
        <v>1098</v>
      </c>
      <c r="O1" s="39"/>
      <c r="P1" s="39" t="s">
        <v>477</v>
      </c>
      <c r="Q1" s="27" t="s">
        <v>919</v>
      </c>
      <c r="R1" s="27" t="s">
        <v>1024</v>
      </c>
    </row>
    <row r="2" spans="1:18" s="16" customFormat="1" x14ac:dyDescent="0.25">
      <c r="A2" s="52">
        <v>1385</v>
      </c>
      <c r="B2" s="7" t="s">
        <v>490</v>
      </c>
      <c r="C2" s="98">
        <v>43122</v>
      </c>
      <c r="D2" s="98">
        <v>43638</v>
      </c>
      <c r="E2" s="10">
        <v>8830060365</v>
      </c>
      <c r="F2" s="1" t="s">
        <v>541</v>
      </c>
      <c r="G2" s="40">
        <v>6841700331</v>
      </c>
      <c r="H2" s="83">
        <f>COUNTIF(DETALLE_PERSONAS!$B$1:$B$446,A2)+COUNTIF(DETALLE_ITEMS!$A$1:$A$151,A2)</f>
        <v>22</v>
      </c>
      <c r="I2" s="82"/>
      <c r="J2" s="40" t="s">
        <v>1153</v>
      </c>
      <c r="K2" s="40"/>
      <c r="L2" s="40"/>
      <c r="M2" s="40"/>
      <c r="N2" s="40" t="s">
        <v>1186</v>
      </c>
      <c r="O2" s="40"/>
      <c r="P2" s="40"/>
      <c r="Q2" s="1"/>
      <c r="R2"/>
    </row>
    <row r="3" spans="1:18" s="16" customFormat="1" x14ac:dyDescent="0.25">
      <c r="A3" s="53">
        <v>1453</v>
      </c>
      <c r="B3" s="1" t="s">
        <v>690</v>
      </c>
      <c r="C3" s="98">
        <v>41291</v>
      </c>
      <c r="D3" s="98">
        <v>43830</v>
      </c>
      <c r="E3" s="10">
        <f>(20064109633.73/1.16)+(360000000/1.19)+(119075735/1.19)</f>
        <v>17699230887.234646</v>
      </c>
      <c r="F3" s="1" t="s">
        <v>539</v>
      </c>
      <c r="G3" s="40">
        <v>17516230887.234646</v>
      </c>
      <c r="H3" s="83">
        <f>COUNTIF(DETALLE_PERSONAS!$B$1:$B$446,A3)+COUNTIF(DETALLE_ITEMS!$A$1:$A$151,A3)</f>
        <v>3</v>
      </c>
      <c r="I3" s="82">
        <v>0</v>
      </c>
      <c r="J3" s="40" t="s">
        <v>1152</v>
      </c>
      <c r="K3" s="40"/>
      <c r="L3" s="40"/>
      <c r="M3" s="40"/>
      <c r="N3" s="40" t="s">
        <v>1123</v>
      </c>
      <c r="O3" s="40"/>
      <c r="P3" s="40" t="s">
        <v>1097</v>
      </c>
      <c r="Q3" s="1" t="s">
        <v>908</v>
      </c>
      <c r="R3"/>
    </row>
    <row r="4" spans="1:18" s="16" customFormat="1" x14ac:dyDescent="0.25">
      <c r="A4" s="53">
        <v>1507</v>
      </c>
      <c r="B4" s="1" t="s">
        <v>491</v>
      </c>
      <c r="C4" s="98">
        <v>42522</v>
      </c>
      <c r="D4" s="98">
        <v>43667</v>
      </c>
      <c r="E4" s="10">
        <v>4041562599.7321372</v>
      </c>
      <c r="F4" s="1" t="s">
        <v>542</v>
      </c>
      <c r="G4" s="40">
        <v>3464562599.7321372</v>
      </c>
      <c r="H4" s="83">
        <f>COUNTIF(DETALLE_PERSONAS!$B$1:$B$446,A4)+COUNTIF(DETALLE_ITEMS!$A$1:$A$151,A4)</f>
        <v>1</v>
      </c>
      <c r="I4" s="82">
        <v>0</v>
      </c>
      <c r="J4" s="40" t="s">
        <v>1151</v>
      </c>
      <c r="K4" s="40"/>
      <c r="L4" s="40"/>
      <c r="M4" s="40"/>
      <c r="N4" s="40" t="s">
        <v>1123</v>
      </c>
      <c r="O4" s="40"/>
      <c r="P4" s="40" t="s">
        <v>1141</v>
      </c>
      <c r="Q4" s="1" t="s">
        <v>909</v>
      </c>
      <c r="R4"/>
    </row>
    <row r="5" spans="1:18" s="16" customFormat="1" x14ac:dyDescent="0.25">
      <c r="A5" s="52">
        <v>1577</v>
      </c>
      <c r="B5" s="7" t="s">
        <v>493</v>
      </c>
      <c r="C5" s="98">
        <v>41852</v>
      </c>
      <c r="D5" s="98">
        <v>43678</v>
      </c>
      <c r="E5" s="10">
        <f>100730000+1713000000+1553722838+1616634307</f>
        <v>4984087145</v>
      </c>
      <c r="F5" s="1" t="s">
        <v>539</v>
      </c>
      <c r="G5" s="40">
        <v>3786300658</v>
      </c>
      <c r="H5" s="83">
        <f>COUNTIF(DETALLE_PERSONAS!$B$1:$B$446,A5)+COUNTIF(DETALLE_ITEMS!$A$1:$A$151,A5)</f>
        <v>29</v>
      </c>
      <c r="I5" s="82">
        <v>6</v>
      </c>
      <c r="J5" s="40" t="s">
        <v>1153</v>
      </c>
      <c r="K5" s="40"/>
      <c r="L5" s="40"/>
      <c r="M5" s="40"/>
      <c r="N5" s="40" t="s">
        <v>1123</v>
      </c>
      <c r="O5" s="40"/>
      <c r="P5" s="40" t="s">
        <v>1146</v>
      </c>
      <c r="Q5" s="1"/>
    </row>
    <row r="6" spans="1:18" s="16" customFormat="1" x14ac:dyDescent="0.25">
      <c r="A6" s="52">
        <v>1580</v>
      </c>
      <c r="B6" s="7" t="s">
        <v>494</v>
      </c>
      <c r="C6" s="98">
        <v>43025</v>
      </c>
      <c r="D6" s="98">
        <v>43889</v>
      </c>
      <c r="E6" s="10">
        <v>2477254514</v>
      </c>
      <c r="F6" s="1" t="s">
        <v>541</v>
      </c>
      <c r="G6" s="41">
        <v>1147708914</v>
      </c>
      <c r="H6" s="83">
        <f>COUNTIF(DETALLE_PERSONAS!$B$1:$B$446,A6)+COUNTIF(DETALLE_ITEMS!$A$1:$A$151,A6)</f>
        <v>9</v>
      </c>
      <c r="I6" s="83">
        <v>8</v>
      </c>
      <c r="J6" s="40" t="s">
        <v>1153</v>
      </c>
      <c r="K6" s="40"/>
      <c r="L6" s="40"/>
      <c r="M6" s="40"/>
      <c r="N6" s="40" t="s">
        <v>1123</v>
      </c>
      <c r="O6" s="40"/>
      <c r="P6" s="41" t="s">
        <v>1067</v>
      </c>
      <c r="Q6" s="14" t="s">
        <v>1006</v>
      </c>
      <c r="R6" s="16" t="s">
        <v>1157</v>
      </c>
    </row>
    <row r="7" spans="1:18" s="16" customFormat="1" x14ac:dyDescent="0.25">
      <c r="A7" s="52">
        <v>1588</v>
      </c>
      <c r="B7" s="7" t="s">
        <v>495</v>
      </c>
      <c r="C7" s="98">
        <v>42125</v>
      </c>
      <c r="D7" s="98">
        <v>43585</v>
      </c>
      <c r="E7" s="10">
        <v>2785866588</v>
      </c>
      <c r="F7" s="1" t="s">
        <v>539</v>
      </c>
      <c r="G7" s="40">
        <v>2546139440.2405519</v>
      </c>
      <c r="H7" s="83">
        <f>COUNTIF(DETALLE_PERSONAS!$B$1:$B$446,A7)+COUNTIF(DETALLE_ITEMS!$A$1:$A$151,A7)</f>
        <v>33</v>
      </c>
      <c r="I7" s="82">
        <v>12</v>
      </c>
      <c r="J7" s="40" t="s">
        <v>1153</v>
      </c>
      <c r="K7" s="40"/>
      <c r="L7" s="40"/>
      <c r="M7" s="40"/>
      <c r="N7" s="40" t="s">
        <v>1123</v>
      </c>
      <c r="O7" s="40"/>
      <c r="P7" s="40" t="s">
        <v>1094</v>
      </c>
      <c r="Q7" s="1" t="s">
        <v>1012</v>
      </c>
      <c r="R7" t="s">
        <v>1158</v>
      </c>
    </row>
    <row r="8" spans="1:18" s="16" customFormat="1" x14ac:dyDescent="0.25">
      <c r="A8" s="52">
        <v>1596</v>
      </c>
      <c r="B8" s="14" t="s">
        <v>496</v>
      </c>
      <c r="C8" s="98">
        <v>43077</v>
      </c>
      <c r="D8" s="98">
        <v>43676</v>
      </c>
      <c r="E8" s="15">
        <v>813147253</v>
      </c>
      <c r="F8" s="1" t="s">
        <v>541</v>
      </c>
      <c r="G8" s="41">
        <v>513828286</v>
      </c>
      <c r="H8" s="83">
        <f>COUNTIF(DETALLE_PERSONAS!$B$1:$B$446,A8)+COUNTIF(DETALLE_ITEMS!$A$1:$A$151,A8)</f>
        <v>6</v>
      </c>
      <c r="I8" s="83">
        <v>2</v>
      </c>
      <c r="J8" s="40" t="s">
        <v>1151</v>
      </c>
      <c r="K8" s="40"/>
      <c r="L8" s="40"/>
      <c r="M8" s="40"/>
      <c r="N8" s="40" t="s">
        <v>1123</v>
      </c>
      <c r="O8" s="40"/>
      <c r="P8" s="41" t="s">
        <v>1018</v>
      </c>
      <c r="Q8" s="14" t="s">
        <v>1004</v>
      </c>
    </row>
    <row r="9" spans="1:18" s="11" customFormat="1" x14ac:dyDescent="0.25">
      <c r="A9" s="52">
        <v>1618</v>
      </c>
      <c r="B9" s="14" t="s">
        <v>497</v>
      </c>
      <c r="C9" s="98">
        <v>42129</v>
      </c>
      <c r="D9" s="98">
        <v>43524</v>
      </c>
      <c r="E9" s="15">
        <f>1773422682+369694697</f>
        <v>2143117379</v>
      </c>
      <c r="F9" s="1" t="s">
        <v>541</v>
      </c>
      <c r="G9" s="41">
        <v>1998080758</v>
      </c>
      <c r="H9" s="83">
        <f>COUNTIF(DETALLE_PERSONAS!$B$1:$B$446,A9)+COUNTIF(DETALLE_ITEMS!$A$1:$A$151,A9)</f>
        <v>15</v>
      </c>
      <c r="I9" s="83">
        <v>0</v>
      </c>
      <c r="J9" s="40" t="s">
        <v>1151</v>
      </c>
      <c r="K9" s="40"/>
      <c r="L9" s="40"/>
      <c r="M9" s="40"/>
      <c r="N9" s="40" t="s">
        <v>1123</v>
      </c>
      <c r="O9" s="40"/>
      <c r="P9" s="41" t="s">
        <v>1117</v>
      </c>
      <c r="Q9" s="14" t="s">
        <v>1005</v>
      </c>
      <c r="R9" s="16"/>
    </row>
    <row r="10" spans="1:18" x14ac:dyDescent="0.25">
      <c r="A10" s="53">
        <v>1622</v>
      </c>
      <c r="B10" s="89" t="s">
        <v>768</v>
      </c>
      <c r="C10" s="98">
        <v>42069</v>
      </c>
      <c r="D10" s="98">
        <v>43799</v>
      </c>
      <c r="E10" s="10">
        <v>8830060365</v>
      </c>
      <c r="F10" s="1" t="s">
        <v>539</v>
      </c>
      <c r="G10" s="40">
        <v>6841700331</v>
      </c>
      <c r="H10" s="83">
        <f>COUNTIF(DETALLE_PERSONAS!$B$1:$B$446,A10)+COUNTIF(DETALLE_ITEMS!$A$1:$A$151,A10)</f>
        <v>42</v>
      </c>
      <c r="I10" s="82">
        <v>0</v>
      </c>
      <c r="J10" s="40" t="s">
        <v>1151</v>
      </c>
      <c r="K10" s="40"/>
      <c r="L10" s="40"/>
      <c r="M10" s="40"/>
      <c r="N10" s="40" t="s">
        <v>1123</v>
      </c>
      <c r="O10" s="40" t="s">
        <v>1140</v>
      </c>
      <c r="P10" s="40" t="s">
        <v>1180</v>
      </c>
      <c r="Q10" s="89" t="s">
        <v>1047</v>
      </c>
    </row>
    <row r="11" spans="1:18" x14ac:dyDescent="0.25">
      <c r="A11" s="52">
        <v>1687</v>
      </c>
      <c r="B11" s="14" t="s">
        <v>501</v>
      </c>
      <c r="C11" s="98">
        <v>42556</v>
      </c>
      <c r="D11" s="98">
        <v>43602</v>
      </c>
      <c r="E11" s="15">
        <v>2625541821</v>
      </c>
      <c r="F11" s="1" t="s">
        <v>541</v>
      </c>
      <c r="G11" s="41">
        <v>2438906433</v>
      </c>
      <c r="H11" s="83">
        <f>COUNTIF(DETALLE_PERSONAS!$B$1:$B$446,A11)+COUNTIF(DETALLE_ITEMS!$A$1:$A$151,A11)</f>
        <v>12</v>
      </c>
      <c r="I11" s="83">
        <v>0</v>
      </c>
      <c r="J11" s="40" t="s">
        <v>1154</v>
      </c>
      <c r="K11" s="40"/>
      <c r="L11" s="40"/>
      <c r="M11" s="40"/>
      <c r="N11" s="40" t="s">
        <v>1123</v>
      </c>
      <c r="O11" s="40" t="s">
        <v>1165</v>
      </c>
      <c r="P11" s="41" t="s">
        <v>1093</v>
      </c>
      <c r="Q11" s="14" t="s">
        <v>991</v>
      </c>
      <c r="R11" s="88"/>
    </row>
    <row r="12" spans="1:18" x14ac:dyDescent="0.25">
      <c r="A12" s="52">
        <v>1689</v>
      </c>
      <c r="B12" s="14" t="s">
        <v>502</v>
      </c>
      <c r="C12" s="98">
        <v>42601</v>
      </c>
      <c r="D12" s="98">
        <v>43830</v>
      </c>
      <c r="E12" s="15">
        <v>1441400751</v>
      </c>
      <c r="F12" s="1" t="s">
        <v>539</v>
      </c>
      <c r="G12" s="41">
        <v>1073247947</v>
      </c>
      <c r="H12" s="83">
        <f>COUNTIF(DETALLE_PERSONAS!$B$1:$B$446,A12)+COUNTIF(DETALLE_ITEMS!$A$1:$A$151,A12)</f>
        <v>7</v>
      </c>
      <c r="I12" s="83">
        <v>0</v>
      </c>
      <c r="J12" s="40" t="s">
        <v>1151</v>
      </c>
      <c r="K12" s="40"/>
      <c r="L12" s="40"/>
      <c r="M12" s="40"/>
      <c r="N12" s="40" t="s">
        <v>1123</v>
      </c>
      <c r="O12" s="40"/>
      <c r="P12" s="41" t="s">
        <v>990</v>
      </c>
      <c r="Q12" s="14" t="s">
        <v>989</v>
      </c>
      <c r="R12" s="16"/>
    </row>
    <row r="13" spans="1:18" s="11" customFormat="1" x14ac:dyDescent="0.25">
      <c r="A13" s="52">
        <v>1701</v>
      </c>
      <c r="B13" s="14" t="s">
        <v>504</v>
      </c>
      <c r="C13" s="98">
        <v>42614</v>
      </c>
      <c r="D13" s="98">
        <f>EDATE(C13,41)</f>
        <v>43862</v>
      </c>
      <c r="E13" s="15">
        <v>3071135258</v>
      </c>
      <c r="F13" s="1" t="s">
        <v>541</v>
      </c>
      <c r="G13" s="41">
        <v>1309766882</v>
      </c>
      <c r="H13" s="83">
        <f>COUNTIF(DETALLE_PERSONAS!$B$1:$B$446,A13)+COUNTIF(DETALLE_ITEMS!$A$1:$A$151,A13)</f>
        <v>10</v>
      </c>
      <c r="I13" s="83">
        <v>8</v>
      </c>
      <c r="J13" s="40" t="s">
        <v>1151</v>
      </c>
      <c r="K13" s="40"/>
      <c r="L13" s="40"/>
      <c r="M13" s="40"/>
      <c r="N13" s="40" t="s">
        <v>1123</v>
      </c>
      <c r="O13" s="40" t="s">
        <v>1131</v>
      </c>
      <c r="P13" s="41" t="s">
        <v>1159</v>
      </c>
      <c r="Q13" s="14" t="s">
        <v>982</v>
      </c>
      <c r="R13" s="16"/>
    </row>
    <row r="14" spans="1:18" x14ac:dyDescent="0.25">
      <c r="A14" s="52">
        <v>1713</v>
      </c>
      <c r="B14" s="14" t="s">
        <v>506</v>
      </c>
      <c r="C14" s="98">
        <v>42632</v>
      </c>
      <c r="D14" s="98">
        <v>43496</v>
      </c>
      <c r="E14" s="15">
        <v>1383725155.8800001</v>
      </c>
      <c r="F14" s="1" t="s">
        <v>539</v>
      </c>
      <c r="G14" s="40">
        <v>1485746688</v>
      </c>
      <c r="H14" s="83">
        <f>COUNTIF(DETALLE_PERSONAS!$B$1:$B$446,A14)+COUNTIF(DETALLE_ITEMS!$A$1:$A$151,A14)</f>
        <v>17</v>
      </c>
      <c r="I14" s="82">
        <v>3</v>
      </c>
      <c r="J14" s="40" t="s">
        <v>1151</v>
      </c>
      <c r="K14" s="40"/>
      <c r="L14" s="40"/>
      <c r="M14" s="40"/>
      <c r="N14" s="40" t="s">
        <v>1123</v>
      </c>
      <c r="O14" s="40" t="s">
        <v>1131</v>
      </c>
      <c r="P14" s="41" t="s">
        <v>1160</v>
      </c>
      <c r="Q14" s="14" t="s">
        <v>974</v>
      </c>
      <c r="R14" s="16"/>
    </row>
    <row r="15" spans="1:18" x14ac:dyDescent="0.25">
      <c r="A15" s="52">
        <v>1715</v>
      </c>
      <c r="B15" s="1" t="s">
        <v>693</v>
      </c>
      <c r="C15" s="98">
        <v>42649</v>
      </c>
      <c r="D15" s="98">
        <v>43555</v>
      </c>
      <c r="E15" s="10">
        <v>2024665704</v>
      </c>
      <c r="F15" s="1" t="s">
        <v>972</v>
      </c>
      <c r="G15" s="40">
        <v>4407321173.5594006</v>
      </c>
      <c r="H15" s="83">
        <f>COUNTIF(DETALLE_PERSONAS!$B$1:$B$446,A15)+COUNTIF(DETALLE_ITEMS!$A$1:$A$151,A15)</f>
        <v>26</v>
      </c>
      <c r="I15" s="82">
        <v>0</v>
      </c>
      <c r="J15" s="40" t="s">
        <v>1155</v>
      </c>
      <c r="K15" s="40"/>
      <c r="L15" s="40"/>
      <c r="M15" s="40"/>
      <c r="N15" s="40" t="s">
        <v>1123</v>
      </c>
      <c r="O15" s="40"/>
      <c r="P15" s="69" t="s">
        <v>1118</v>
      </c>
      <c r="Q15" s="1" t="s">
        <v>973</v>
      </c>
      <c r="R15" s="77" t="s">
        <v>1119</v>
      </c>
    </row>
    <row r="16" spans="1:18" s="11" customFormat="1" x14ac:dyDescent="0.25">
      <c r="A16" s="52">
        <v>1723</v>
      </c>
      <c r="B16" s="89" t="s">
        <v>694</v>
      </c>
      <c r="C16" s="98">
        <v>42614</v>
      </c>
      <c r="D16" s="98">
        <v>43646</v>
      </c>
      <c r="E16" s="40">
        <f>3242924745+2376118379+611641421</f>
        <v>6230684545</v>
      </c>
      <c r="F16" s="1" t="s">
        <v>972</v>
      </c>
      <c r="G16" s="40">
        <v>4407321173.5594006</v>
      </c>
      <c r="H16" s="83">
        <f>COUNTIF(DETALLE_PERSONAS!$B$1:$B$446,A16)+COUNTIF(DETALLE_ITEMS!$A$1:$A$151,A16)</f>
        <v>46</v>
      </c>
      <c r="I16" s="82">
        <v>0</v>
      </c>
      <c r="J16" s="40" t="s">
        <v>1151</v>
      </c>
      <c r="K16" s="40"/>
      <c r="L16" s="40"/>
      <c r="M16" s="40"/>
      <c r="N16" s="40" t="s">
        <v>1123</v>
      </c>
      <c r="O16" s="40"/>
      <c r="P16" s="40" t="s">
        <v>1062</v>
      </c>
      <c r="Q16" s="89" t="s">
        <v>1016</v>
      </c>
    </row>
    <row r="17" spans="1:18" x14ac:dyDescent="0.25">
      <c r="A17" s="52">
        <v>1734</v>
      </c>
      <c r="B17" s="14" t="s">
        <v>510</v>
      </c>
      <c r="C17" s="98">
        <v>42751</v>
      </c>
      <c r="D17" s="98">
        <v>44197</v>
      </c>
      <c r="E17" s="15">
        <v>2644534367</v>
      </c>
      <c r="F17" s="1" t="s">
        <v>539</v>
      </c>
      <c r="G17" s="40">
        <v>939358411.50621021</v>
      </c>
      <c r="H17" s="83">
        <f>COUNTIF(DETALLE_PERSONAS!$B$1:$B$446,A17)+COUNTIF(DETALLE_ITEMS!$A$1:$A$151,A17)</f>
        <v>55</v>
      </c>
      <c r="I17" s="82">
        <v>0</v>
      </c>
      <c r="J17" s="40" t="s">
        <v>1153</v>
      </c>
      <c r="K17" s="40"/>
      <c r="L17" s="40"/>
      <c r="M17" s="40"/>
      <c r="N17" s="40" t="s">
        <v>1123</v>
      </c>
      <c r="O17" s="40"/>
      <c r="P17" s="76" t="s">
        <v>1106</v>
      </c>
      <c r="Q17" s="14" t="s">
        <v>970</v>
      </c>
    </row>
    <row r="18" spans="1:18" x14ac:dyDescent="0.25">
      <c r="A18" s="52">
        <v>1744</v>
      </c>
      <c r="B18" s="14" t="s">
        <v>511</v>
      </c>
      <c r="C18" s="98">
        <v>42793</v>
      </c>
      <c r="D18" s="98">
        <v>43708</v>
      </c>
      <c r="E18" s="15">
        <v>1081488368</v>
      </c>
      <c r="F18" s="1" t="s">
        <v>539</v>
      </c>
      <c r="G18" s="40">
        <v>784817788</v>
      </c>
      <c r="H18" s="83">
        <f>COUNTIF(DETALLE_PERSONAS!$B$1:$B$446,A18)+COUNTIF(DETALLE_ITEMS!$A$1:$A$151,A18)</f>
        <v>1</v>
      </c>
      <c r="I18" s="82">
        <v>0</v>
      </c>
      <c r="J18" s="40" t="s">
        <v>1151</v>
      </c>
      <c r="K18" s="40"/>
      <c r="L18" s="40"/>
      <c r="M18" s="40"/>
      <c r="N18" s="40" t="s">
        <v>1123</v>
      </c>
      <c r="O18" s="40"/>
      <c r="P18" s="41" t="s">
        <v>1161</v>
      </c>
      <c r="Q18" s="14" t="s">
        <v>969</v>
      </c>
    </row>
    <row r="19" spans="1:18" s="11" customFormat="1" x14ac:dyDescent="0.25">
      <c r="A19" s="57">
        <v>1751</v>
      </c>
      <c r="B19" s="14" t="s">
        <v>512</v>
      </c>
      <c r="C19" s="98">
        <v>42796</v>
      </c>
      <c r="D19" s="98">
        <v>43555</v>
      </c>
      <c r="E19" s="15">
        <v>805189890</v>
      </c>
      <c r="F19" s="1" t="s">
        <v>539</v>
      </c>
      <c r="G19" s="41">
        <v>687034054</v>
      </c>
      <c r="H19" s="83">
        <f>COUNTIF(DETALLE_PERSONAS!$B$1:$B$446,A19)+COUNTIF(DETALLE_ITEMS!$A$1:$A$151,A19)</f>
        <v>6</v>
      </c>
      <c r="I19" s="83">
        <v>2</v>
      </c>
      <c r="J19" s="40" t="s">
        <v>1151</v>
      </c>
      <c r="K19" s="40"/>
      <c r="L19" s="40"/>
      <c r="M19" s="40"/>
      <c r="N19" s="40" t="s">
        <v>1123</v>
      </c>
      <c r="O19" s="40"/>
      <c r="P19" s="41"/>
      <c r="Q19" s="14" t="s">
        <v>967</v>
      </c>
      <c r="R19"/>
    </row>
    <row r="20" spans="1:18" x14ac:dyDescent="0.25">
      <c r="A20" s="52">
        <v>1753</v>
      </c>
      <c r="B20" s="7" t="s">
        <v>513</v>
      </c>
      <c r="C20" s="98">
        <v>43283</v>
      </c>
      <c r="D20" s="98">
        <f>EDATE(C20,7)</f>
        <v>43498</v>
      </c>
      <c r="E20" s="10">
        <v>593540180</v>
      </c>
      <c r="F20" s="1" t="s">
        <v>541</v>
      </c>
      <c r="G20" s="41">
        <v>1323007066.5030434</v>
      </c>
      <c r="H20" s="83">
        <f>COUNTIF(DETALLE_PERSONAS!$B$1:$B$446,A20)+COUNTIF(DETALLE_ITEMS!$A$1:$A$151,A20)</f>
        <v>5</v>
      </c>
      <c r="I20" s="83">
        <v>0</v>
      </c>
      <c r="J20" s="40" t="s">
        <v>1151</v>
      </c>
      <c r="K20" s="40"/>
      <c r="L20" s="40"/>
      <c r="M20" s="40"/>
      <c r="N20" s="40" t="s">
        <v>1123</v>
      </c>
      <c r="O20" s="40"/>
      <c r="P20" s="41" t="s">
        <v>1108</v>
      </c>
      <c r="Q20" s="7" t="s">
        <v>965</v>
      </c>
    </row>
    <row r="21" spans="1:18" x14ac:dyDescent="0.25">
      <c r="A21" s="52">
        <v>1756</v>
      </c>
      <c r="B21" s="7" t="s">
        <v>515</v>
      </c>
      <c r="C21" s="98">
        <v>42795</v>
      </c>
      <c r="D21" s="98">
        <v>43606</v>
      </c>
      <c r="E21" s="10">
        <f>1688630330+348544764</f>
        <v>2037175094</v>
      </c>
      <c r="F21" s="1" t="s">
        <v>541</v>
      </c>
      <c r="G21" s="40">
        <v>1323007066.5030434</v>
      </c>
      <c r="H21" s="83">
        <f>COUNTIF(DETALLE_PERSONAS!$B$1:$B$446,A21)+COUNTIF(DETALLE_ITEMS!$A$1:$A$151,A21)</f>
        <v>1</v>
      </c>
      <c r="I21" s="82">
        <v>0</v>
      </c>
      <c r="J21" s="40" t="s">
        <v>1151</v>
      </c>
      <c r="K21" s="40"/>
      <c r="L21" s="40" t="s">
        <v>584</v>
      </c>
      <c r="M21" s="40"/>
      <c r="N21" s="40" t="s">
        <v>1123</v>
      </c>
      <c r="O21" s="40"/>
      <c r="P21" s="40" t="s">
        <v>1028</v>
      </c>
      <c r="Q21" s="1" t="s">
        <v>942</v>
      </c>
    </row>
    <row r="22" spans="1:18" x14ac:dyDescent="0.25">
      <c r="A22" s="52">
        <v>1758</v>
      </c>
      <c r="B22" s="7" t="s">
        <v>516</v>
      </c>
      <c r="C22" s="98">
        <v>42888</v>
      </c>
      <c r="D22" s="98">
        <v>43830</v>
      </c>
      <c r="E22" s="10">
        <f>632698394+495035926+220015967</f>
        <v>1347750287</v>
      </c>
      <c r="F22" s="1" t="s">
        <v>541</v>
      </c>
      <c r="G22" s="40">
        <v>599362746</v>
      </c>
      <c r="H22" s="83">
        <f>COUNTIF(DETALLE_PERSONAS!$B$1:$B$446,A22)+COUNTIF(DETALLE_ITEMS!$A$1:$A$151,A22)</f>
        <v>4</v>
      </c>
      <c r="I22" s="82">
        <v>4</v>
      </c>
      <c r="J22" s="40" t="s">
        <v>1153</v>
      </c>
      <c r="K22" s="40"/>
      <c r="L22" s="40"/>
      <c r="M22" s="40"/>
      <c r="N22" s="40" t="s">
        <v>1123</v>
      </c>
      <c r="O22" s="40"/>
      <c r="P22" s="40" t="s">
        <v>943</v>
      </c>
      <c r="Q22" s="1" t="s">
        <v>944</v>
      </c>
    </row>
    <row r="23" spans="1:18" s="25" customFormat="1" x14ac:dyDescent="0.25">
      <c r="A23" s="52">
        <v>1789</v>
      </c>
      <c r="B23" s="7" t="s">
        <v>517</v>
      </c>
      <c r="C23" s="98">
        <v>43011</v>
      </c>
      <c r="D23" s="98">
        <v>43585</v>
      </c>
      <c r="E23" s="10">
        <v>650428554</v>
      </c>
      <c r="F23" s="89" t="s">
        <v>538</v>
      </c>
      <c r="G23" s="40">
        <v>599362746</v>
      </c>
      <c r="H23" s="83">
        <f>COUNTIF(DETALLE_PERSONAS!$B$1:$B$446,A23)+COUNTIF(DETALLE_ITEMS!$A$1:$A$151,A23)</f>
        <v>6</v>
      </c>
      <c r="I23" s="82">
        <v>6</v>
      </c>
      <c r="J23" s="40" t="s">
        <v>1151</v>
      </c>
      <c r="K23" s="40"/>
      <c r="L23" s="40"/>
      <c r="M23" s="40"/>
      <c r="N23" s="40" t="s">
        <v>1123</v>
      </c>
      <c r="O23" s="40"/>
      <c r="P23" s="40" t="s">
        <v>1126</v>
      </c>
      <c r="Q23" s="89" t="s">
        <v>945</v>
      </c>
      <c r="R23" s="88"/>
    </row>
    <row r="24" spans="1:18" x14ac:dyDescent="0.25">
      <c r="A24" s="52">
        <v>1790</v>
      </c>
      <c r="B24" s="7" t="s">
        <v>800</v>
      </c>
      <c r="C24" s="98">
        <v>43563</v>
      </c>
      <c r="D24" s="98">
        <f>EDATE(C24,26)</f>
        <v>44355</v>
      </c>
      <c r="E24" s="10">
        <v>1616177762</v>
      </c>
      <c r="F24" s="1" t="s">
        <v>539</v>
      </c>
      <c r="G24" s="40">
        <v>517851358</v>
      </c>
      <c r="H24" s="83">
        <f>COUNTIF(DETALLE_PERSONAS!$B$1:$B$446,A24)+COUNTIF(DETALLE_ITEMS!$A$1:$A$151,A24)</f>
        <v>1</v>
      </c>
      <c r="I24" s="82"/>
      <c r="J24" s="40" t="s">
        <v>1153</v>
      </c>
      <c r="K24" s="40"/>
      <c r="L24" s="40"/>
      <c r="M24" s="40"/>
      <c r="N24" s="40"/>
      <c r="O24" s="40" t="s">
        <v>1188</v>
      </c>
      <c r="P24" s="89" t="s">
        <v>1183</v>
      </c>
      <c r="Q24" s="1"/>
    </row>
    <row r="25" spans="1:18" x14ac:dyDescent="0.25">
      <c r="A25" s="52">
        <v>1791</v>
      </c>
      <c r="B25" s="103" t="s">
        <v>695</v>
      </c>
      <c r="C25" s="104">
        <v>43335</v>
      </c>
      <c r="D25" s="104">
        <f>EDATE(C25,28)</f>
        <v>44188</v>
      </c>
      <c r="E25" s="55">
        <f>2093496184/1.19</f>
        <v>1759240490.7563026</v>
      </c>
      <c r="F25" s="103" t="s">
        <v>539</v>
      </c>
      <c r="G25" s="56">
        <v>502640140.1880402</v>
      </c>
      <c r="H25" s="105">
        <f>COUNTIF(DETALLE_PERSONAS!$B$1:$B$446,A25)+COUNTIF(DETALLE_ITEMS!$A$1:$A$151,A25)</f>
        <v>1</v>
      </c>
      <c r="I25" s="105">
        <v>0</v>
      </c>
      <c r="J25" s="40" t="s">
        <v>1151</v>
      </c>
      <c r="K25" s="40"/>
      <c r="L25" s="40"/>
      <c r="M25" s="40" t="s">
        <v>584</v>
      </c>
      <c r="N25" s="42" t="s">
        <v>1123</v>
      </c>
      <c r="O25" s="42" t="s">
        <v>1142</v>
      </c>
      <c r="P25" s="42" t="s">
        <v>1027</v>
      </c>
      <c r="Q25" s="9" t="s">
        <v>946</v>
      </c>
      <c r="R25" s="25"/>
    </row>
    <row r="26" spans="1:18" x14ac:dyDescent="0.25">
      <c r="A26" s="52">
        <v>1802</v>
      </c>
      <c r="B26" s="7" t="s">
        <v>519</v>
      </c>
      <c r="C26" s="98">
        <v>43070</v>
      </c>
      <c r="D26" s="98">
        <f>EDATE(C26,27)</f>
        <v>43891</v>
      </c>
      <c r="E26" s="55">
        <f>1411945204+126379800+42038865</f>
        <v>1580363869</v>
      </c>
      <c r="F26" s="1" t="s">
        <v>539</v>
      </c>
      <c r="G26" s="40">
        <v>1394577430</v>
      </c>
      <c r="H26" s="83">
        <f>COUNTIF(DETALLE_PERSONAS!$B$1:$B$446,A26)+COUNTIF(DETALLE_ITEMS!$A$1:$A$151,A26)</f>
        <v>11</v>
      </c>
      <c r="I26" s="82">
        <v>2</v>
      </c>
      <c r="J26" s="40" t="s">
        <v>1151</v>
      </c>
      <c r="K26" s="40"/>
      <c r="L26" s="40"/>
      <c r="M26" s="102"/>
      <c r="N26" s="40" t="s">
        <v>1123</v>
      </c>
      <c r="O26" s="40"/>
      <c r="P26" s="40"/>
      <c r="Q26" s="89" t="s">
        <v>947</v>
      </c>
      <c r="R26" s="88"/>
    </row>
    <row r="27" spans="1:18" x14ac:dyDescent="0.25">
      <c r="A27" s="52">
        <v>1804</v>
      </c>
      <c r="B27" s="7" t="s">
        <v>521</v>
      </c>
      <c r="C27" s="98">
        <v>43064</v>
      </c>
      <c r="D27" s="98">
        <f>EDATE(C27,15)</f>
        <v>43521</v>
      </c>
      <c r="E27" s="10">
        <v>447208046.21848744</v>
      </c>
      <c r="F27" s="1" t="s">
        <v>541</v>
      </c>
      <c r="G27" s="40">
        <v>327952570</v>
      </c>
      <c r="H27" s="83">
        <f>COUNTIF(DETALLE_PERSONAS!$B$1:$B$446,A27)+COUNTIF(DETALLE_ITEMS!$A$1:$A$151,A27)</f>
        <v>1</v>
      </c>
      <c r="I27" s="82">
        <v>0</v>
      </c>
      <c r="J27" s="40" t="s">
        <v>1151</v>
      </c>
      <c r="K27" s="40"/>
      <c r="L27" s="40"/>
      <c r="M27" s="40"/>
      <c r="N27" s="40" t="s">
        <v>1123</v>
      </c>
      <c r="O27" s="40"/>
      <c r="P27" s="56" t="s">
        <v>938</v>
      </c>
      <c r="Q27" s="1" t="s">
        <v>948</v>
      </c>
      <c r="R27" s="11"/>
    </row>
    <row r="28" spans="1:18" x14ac:dyDescent="0.25">
      <c r="A28" s="52">
        <v>1806</v>
      </c>
      <c r="B28" s="7" t="s">
        <v>522</v>
      </c>
      <c r="C28" s="98">
        <v>43070</v>
      </c>
      <c r="D28" s="98">
        <v>43586</v>
      </c>
      <c r="E28" s="10">
        <v>1348018423</v>
      </c>
      <c r="F28" s="1" t="s">
        <v>541</v>
      </c>
      <c r="G28" s="40">
        <v>1059310643</v>
      </c>
      <c r="H28" s="83">
        <f>COUNTIF(DETALLE_PERSONAS!$B$1:$B$446,A28)+COUNTIF(DETALLE_ITEMS!$A$1:$A$151,A28)</f>
        <v>1</v>
      </c>
      <c r="I28" s="82">
        <v>0</v>
      </c>
      <c r="J28" s="40" t="s">
        <v>1151</v>
      </c>
      <c r="K28" s="40"/>
      <c r="L28" s="40"/>
      <c r="M28" s="40"/>
      <c r="N28" s="40" t="s">
        <v>1192</v>
      </c>
      <c r="O28" s="40"/>
      <c r="P28" s="40" t="s">
        <v>1100</v>
      </c>
      <c r="Q28" s="1" t="s">
        <v>949</v>
      </c>
    </row>
    <row r="29" spans="1:18" x14ac:dyDescent="0.25">
      <c r="A29" s="52">
        <v>1813</v>
      </c>
      <c r="B29" s="7" t="s">
        <v>523</v>
      </c>
      <c r="C29" s="98">
        <v>43132</v>
      </c>
      <c r="D29" s="98">
        <v>43615</v>
      </c>
      <c r="E29" s="10">
        <f>1819777747+272907875.31</f>
        <v>2092685622.3099999</v>
      </c>
      <c r="F29" s="1" t="s">
        <v>539</v>
      </c>
      <c r="G29" s="41">
        <v>1394577430</v>
      </c>
      <c r="H29" s="83">
        <f>COUNTIF(DETALLE_PERSONAS!$B$1:$B$446,A29)+COUNTIF(DETALLE_ITEMS!$A$1:$A$151,A29)</f>
        <v>3</v>
      </c>
      <c r="I29" s="83">
        <v>0</v>
      </c>
      <c r="J29" s="40" t="s">
        <v>1151</v>
      </c>
      <c r="K29" s="40"/>
      <c r="L29" s="40" t="s">
        <v>584</v>
      </c>
      <c r="M29" s="40"/>
      <c r="N29" s="40" t="s">
        <v>1190</v>
      </c>
      <c r="O29" s="40" t="s">
        <v>1175</v>
      </c>
      <c r="P29" s="41" t="s">
        <v>1121</v>
      </c>
      <c r="Q29" s="7" t="s">
        <v>964</v>
      </c>
      <c r="R29" s="54"/>
    </row>
    <row r="30" spans="1:18" x14ac:dyDescent="0.25">
      <c r="A30" s="52">
        <v>1818</v>
      </c>
      <c r="B30" s="7" t="s">
        <v>525</v>
      </c>
      <c r="C30" s="98">
        <v>43282</v>
      </c>
      <c r="D30" s="98">
        <f>EDATE(C30,18)</f>
        <v>43831</v>
      </c>
      <c r="E30" s="10">
        <v>558936893</v>
      </c>
      <c r="F30" s="1" t="s">
        <v>541</v>
      </c>
      <c r="G30" s="40">
        <v>121913999</v>
      </c>
      <c r="H30" s="83">
        <f>COUNTIF(DETALLE_PERSONAS!$B$1:$B$446,A30)+COUNTIF(DETALLE_ITEMS!$A$1:$A$151,A30)</f>
        <v>13</v>
      </c>
      <c r="I30" s="82">
        <v>0</v>
      </c>
      <c r="J30" s="40" t="s">
        <v>1151</v>
      </c>
      <c r="K30" s="40"/>
      <c r="L30" s="40"/>
      <c r="M30" s="40"/>
      <c r="N30" s="40" t="s">
        <v>1123</v>
      </c>
      <c r="O30" s="40"/>
      <c r="P30" s="40"/>
      <c r="Q30" s="89" t="s">
        <v>956</v>
      </c>
    </row>
    <row r="31" spans="1:18" x14ac:dyDescent="0.25">
      <c r="A31" s="52">
        <v>1824</v>
      </c>
      <c r="B31" s="7" t="s">
        <v>526</v>
      </c>
      <c r="C31" s="98">
        <v>43132</v>
      </c>
      <c r="D31" s="98">
        <v>43586</v>
      </c>
      <c r="E31" s="10">
        <v>1146170852.9411767</v>
      </c>
      <c r="F31" s="1" t="s">
        <v>541</v>
      </c>
      <c r="G31" s="40">
        <v>392855292</v>
      </c>
      <c r="H31" s="83">
        <f>COUNTIF(DETALLE_PERSONAS!$B$1:$B$446,A31)+COUNTIF(DETALLE_ITEMS!$A$1:$A$151,A31)</f>
        <v>1</v>
      </c>
      <c r="I31" s="82">
        <v>0</v>
      </c>
      <c r="J31" s="40" t="s">
        <v>1151</v>
      </c>
      <c r="K31" s="40"/>
      <c r="L31" s="40"/>
      <c r="M31" s="40"/>
      <c r="N31" s="40" t="s">
        <v>1193</v>
      </c>
      <c r="O31" s="40"/>
      <c r="P31" s="40" t="s">
        <v>1100</v>
      </c>
      <c r="Q31" s="1" t="s">
        <v>955</v>
      </c>
    </row>
    <row r="32" spans="1:18" x14ac:dyDescent="0.25">
      <c r="A32" s="52">
        <v>1826</v>
      </c>
      <c r="B32" s="7" t="s">
        <v>527</v>
      </c>
      <c r="C32" s="98">
        <v>43160</v>
      </c>
      <c r="D32" s="98">
        <v>43656</v>
      </c>
      <c r="E32" s="10">
        <f>160008756+113934995</f>
        <v>273943751</v>
      </c>
      <c r="F32" s="1" t="s">
        <v>539</v>
      </c>
      <c r="G32" s="40">
        <v>104615541</v>
      </c>
      <c r="H32" s="83">
        <f>COUNTIF(DETALLE_PERSONAS!$B$1:$B$446,A32)+COUNTIF(DETALLE_ITEMS!$A$1:$A$151,A32)</f>
        <v>2</v>
      </c>
      <c r="I32" s="82">
        <v>9</v>
      </c>
      <c r="J32" s="40" t="s">
        <v>1153</v>
      </c>
      <c r="K32" s="40"/>
      <c r="L32" s="40"/>
      <c r="M32" s="40"/>
      <c r="N32" s="40" t="s">
        <v>1123</v>
      </c>
      <c r="O32" s="40"/>
      <c r="P32" s="40"/>
      <c r="Q32" s="1" t="s">
        <v>941</v>
      </c>
    </row>
    <row r="33" spans="1:18" x14ac:dyDescent="0.25">
      <c r="A33" s="52">
        <v>1829</v>
      </c>
      <c r="B33" s="7" t="s">
        <v>528</v>
      </c>
      <c r="C33" s="98">
        <v>43367</v>
      </c>
      <c r="D33" s="98">
        <v>44207</v>
      </c>
      <c r="E33" s="10">
        <v>2079522106</v>
      </c>
      <c r="F33" s="1" t="s">
        <v>539</v>
      </c>
      <c r="G33" s="40">
        <v>386757773.352</v>
      </c>
      <c r="H33" s="83">
        <f>COUNTIF(DETALLE_PERSONAS!$B$1:$B$446,A33)+COUNTIF(DETALLE_ITEMS!$A$1:$A$151,A33)</f>
        <v>11</v>
      </c>
      <c r="I33" s="82">
        <v>1</v>
      </c>
      <c r="J33" s="40" t="s">
        <v>1151</v>
      </c>
      <c r="K33" s="40"/>
      <c r="L33" s="40"/>
      <c r="M33" s="40"/>
      <c r="N33" s="40" t="s">
        <v>1123</v>
      </c>
      <c r="O33" s="40"/>
      <c r="P33" s="40" t="s">
        <v>1020</v>
      </c>
      <c r="Q33" s="1" t="s">
        <v>940</v>
      </c>
      <c r="R33" s="11"/>
    </row>
    <row r="34" spans="1:18" x14ac:dyDescent="0.25">
      <c r="A34" s="52">
        <v>1837</v>
      </c>
      <c r="B34" s="7" t="s">
        <v>727</v>
      </c>
      <c r="C34" s="98">
        <v>43498</v>
      </c>
      <c r="D34" s="98">
        <f>EDATE(C34,12)</f>
        <v>43863</v>
      </c>
      <c r="E34" s="10">
        <v>126000000</v>
      </c>
      <c r="F34" s="1" t="s">
        <v>539</v>
      </c>
      <c r="G34" s="40">
        <v>53214000</v>
      </c>
      <c r="H34" s="83">
        <f>COUNTIF(DETALLE_PERSONAS!$B$1:$B$446,A34)+COUNTIF(DETALLE_ITEMS!$A$1:$A$151,A34)</f>
        <v>5</v>
      </c>
      <c r="I34" s="82"/>
      <c r="J34" s="40" t="s">
        <v>1153</v>
      </c>
      <c r="K34" s="40"/>
      <c r="L34" s="40"/>
      <c r="M34" s="40"/>
      <c r="N34" s="40" t="s">
        <v>1182</v>
      </c>
      <c r="O34" s="40"/>
      <c r="P34" s="40" t="s">
        <v>1170</v>
      </c>
      <c r="Q34" s="1"/>
    </row>
    <row r="35" spans="1:18" x14ac:dyDescent="0.25">
      <c r="A35" s="52">
        <v>1838</v>
      </c>
      <c r="B35" s="7" t="s">
        <v>464</v>
      </c>
      <c r="C35" s="98">
        <v>43221</v>
      </c>
      <c r="D35" s="98">
        <v>43554</v>
      </c>
      <c r="E35" s="10">
        <v>177763960</v>
      </c>
      <c r="F35" s="1" t="s">
        <v>539</v>
      </c>
      <c r="G35" s="41">
        <v>611214917</v>
      </c>
      <c r="H35" s="83">
        <f>COUNTIF(DETALLE_PERSONAS!$B$1:$B$446,A35)+COUNTIF(DETALLE_ITEMS!$A$1:$A$151,A35)</f>
        <v>4</v>
      </c>
      <c r="I35" s="83">
        <v>0</v>
      </c>
      <c r="J35" s="40" t="s">
        <v>1151</v>
      </c>
      <c r="K35" s="40"/>
      <c r="L35" s="40"/>
      <c r="M35" s="40"/>
      <c r="N35" s="40" t="s">
        <v>1123</v>
      </c>
      <c r="O35" s="40"/>
      <c r="P35" s="41" t="s">
        <v>1107</v>
      </c>
      <c r="Q35" s="7"/>
    </row>
    <row r="36" spans="1:18" x14ac:dyDescent="0.25">
      <c r="A36" s="52">
        <v>1845</v>
      </c>
      <c r="B36" s="7" t="s">
        <v>465</v>
      </c>
      <c r="C36" s="98">
        <v>43313</v>
      </c>
      <c r="D36" s="98">
        <v>43465</v>
      </c>
      <c r="E36" s="10">
        <v>436274412.0986504</v>
      </c>
      <c r="F36" s="1" t="s">
        <v>541</v>
      </c>
      <c r="G36" s="40">
        <v>98687609</v>
      </c>
      <c r="H36" s="83">
        <f>COUNTIF(DETALLE_PERSONAS!$B$1:$B$446,A36)+COUNTIF(DETALLE_ITEMS!$A$1:$A$151,A36)</f>
        <v>6</v>
      </c>
      <c r="I36" s="82"/>
      <c r="J36" s="40" t="s">
        <v>1153</v>
      </c>
      <c r="K36" s="40"/>
      <c r="L36" s="40"/>
      <c r="M36" s="40"/>
      <c r="N36" s="40" t="s">
        <v>1187</v>
      </c>
      <c r="O36" s="40" t="s">
        <v>1185</v>
      </c>
      <c r="P36" s="40" t="s">
        <v>1066</v>
      </c>
      <c r="Q36" s="1" t="s">
        <v>939</v>
      </c>
    </row>
    <row r="37" spans="1:18" x14ac:dyDescent="0.25">
      <c r="A37" s="52">
        <v>1846</v>
      </c>
      <c r="B37" s="7" t="s">
        <v>466</v>
      </c>
      <c r="C37" s="98">
        <v>43252</v>
      </c>
      <c r="D37" s="98">
        <v>43539</v>
      </c>
      <c r="E37" s="10">
        <f>438160539+58863240</f>
        <v>497023779</v>
      </c>
      <c r="F37" s="1" t="s">
        <v>539</v>
      </c>
      <c r="G37" s="40">
        <v>56315340</v>
      </c>
      <c r="H37" s="83">
        <f>COUNTIF(DETALLE_PERSONAS!$B$1:$B$446,A37)+COUNTIF(DETALLE_ITEMS!$A$1:$A$151,A37)</f>
        <v>28</v>
      </c>
      <c r="I37" s="82">
        <v>0</v>
      </c>
      <c r="J37" s="40" t="s">
        <v>1155</v>
      </c>
      <c r="K37" s="40"/>
      <c r="L37" s="40"/>
      <c r="M37" s="40"/>
      <c r="N37" s="40" t="s">
        <v>1123</v>
      </c>
      <c r="O37" s="40" t="s">
        <v>1169</v>
      </c>
      <c r="P37" s="40" t="s">
        <v>943</v>
      </c>
      <c r="Q37" s="1" t="s">
        <v>1111</v>
      </c>
    </row>
    <row r="38" spans="1:18" x14ac:dyDescent="0.25">
      <c r="A38" s="53">
        <v>1848</v>
      </c>
      <c r="B38" s="89" t="s">
        <v>696</v>
      </c>
      <c r="C38" s="98">
        <v>43313</v>
      </c>
      <c r="D38" s="98">
        <v>43807</v>
      </c>
      <c r="E38" s="10">
        <v>294376980</v>
      </c>
      <c r="F38" s="1" t="s">
        <v>539</v>
      </c>
      <c r="G38" s="40">
        <v>104615541</v>
      </c>
      <c r="H38" s="83">
        <f>COUNTIF(DETALLE_PERSONAS!$B$1:$B$446,A38)+COUNTIF(DETALLE_ITEMS!$A$1:$A$151,A38)</f>
        <v>14</v>
      </c>
      <c r="I38" s="82">
        <v>0</v>
      </c>
      <c r="J38" s="40" t="s">
        <v>1151</v>
      </c>
      <c r="K38" s="40"/>
      <c r="L38" s="40" t="s">
        <v>584</v>
      </c>
      <c r="M38" s="40"/>
      <c r="N38" s="40" t="s">
        <v>1195</v>
      </c>
      <c r="O38" s="40" t="s">
        <v>1178</v>
      </c>
      <c r="P38" s="40" t="s">
        <v>1128</v>
      </c>
      <c r="Q38" s="1" t="s">
        <v>937</v>
      </c>
      <c r="R38">
        <f>DATEDIF(C38,D38,"M")</f>
        <v>16</v>
      </c>
    </row>
    <row r="39" spans="1:18" x14ac:dyDescent="0.25">
      <c r="A39" s="52">
        <v>1856</v>
      </c>
      <c r="B39" s="7" t="s">
        <v>469</v>
      </c>
      <c r="C39" s="98">
        <v>43266</v>
      </c>
      <c r="D39" s="98">
        <v>44255</v>
      </c>
      <c r="E39" s="10">
        <v>1537145968</v>
      </c>
      <c r="F39" s="1" t="s">
        <v>539</v>
      </c>
      <c r="G39" s="40">
        <v>133079117</v>
      </c>
      <c r="H39" s="83">
        <f>COUNTIF(DETALLE_PERSONAS!$B$1:$B$446,A39)+COUNTIF(DETALLE_ITEMS!$A$1:$A$151,A39)</f>
        <v>12</v>
      </c>
      <c r="I39" s="82">
        <v>1</v>
      </c>
      <c r="J39" s="40" t="s">
        <v>1153</v>
      </c>
      <c r="K39" s="40" t="s">
        <v>584</v>
      </c>
      <c r="L39" s="40"/>
      <c r="M39" s="40"/>
      <c r="N39" s="40" t="s">
        <v>1123</v>
      </c>
      <c r="O39" s="40" t="s">
        <v>1177</v>
      </c>
      <c r="P39" s="40" t="s">
        <v>1176</v>
      </c>
      <c r="Q39" s="1" t="s">
        <v>936</v>
      </c>
    </row>
    <row r="40" spans="1:18" s="11" customFormat="1" x14ac:dyDescent="0.25">
      <c r="A40" s="52">
        <v>1857</v>
      </c>
      <c r="B40" s="7" t="s">
        <v>470</v>
      </c>
      <c r="C40" s="98">
        <v>43298</v>
      </c>
      <c r="D40" s="98">
        <v>43753</v>
      </c>
      <c r="E40" s="10">
        <v>147000000</v>
      </c>
      <c r="F40" s="1" t="s">
        <v>545</v>
      </c>
      <c r="G40" s="40">
        <v>53214000</v>
      </c>
      <c r="H40" s="83">
        <f>COUNTIF(DETALLE_PERSONAS!$B$1:$B$446,A40)+COUNTIF(DETALLE_ITEMS!$A$1:$A$151,A40)</f>
        <v>1</v>
      </c>
      <c r="I40" s="82">
        <v>1</v>
      </c>
      <c r="J40" s="40" t="s">
        <v>1151</v>
      </c>
      <c r="K40" s="40"/>
      <c r="L40" s="40"/>
      <c r="M40" s="40"/>
      <c r="N40" s="40" t="s">
        <v>1123</v>
      </c>
      <c r="O40" s="40"/>
      <c r="P40" s="40" t="s">
        <v>938</v>
      </c>
      <c r="Q40" s="1" t="s">
        <v>935</v>
      </c>
      <c r="R40" s="88"/>
    </row>
    <row r="41" spans="1:18" s="25" customFormat="1" x14ac:dyDescent="0.25">
      <c r="A41" s="52">
        <v>1858</v>
      </c>
      <c r="B41" s="7" t="s">
        <v>697</v>
      </c>
      <c r="C41" s="98">
        <v>43311</v>
      </c>
      <c r="D41" s="98">
        <f>EDATE(C41,14)</f>
        <v>43738</v>
      </c>
      <c r="E41" s="10">
        <v>1317799735</v>
      </c>
      <c r="F41" s="1" t="s">
        <v>539</v>
      </c>
      <c r="G41" s="40">
        <v>611214917</v>
      </c>
      <c r="H41" s="83">
        <f>COUNTIF(DETALLE_PERSONAS!$B$1:$B$446,A41)+COUNTIF(DETALLE_ITEMS!$A$1:$A$151,A41)</f>
        <v>11</v>
      </c>
      <c r="I41" s="82">
        <v>0</v>
      </c>
      <c r="J41" s="40" t="s">
        <v>1151</v>
      </c>
      <c r="K41" s="40"/>
      <c r="L41" s="40" t="s">
        <v>584</v>
      </c>
      <c r="M41" s="40"/>
      <c r="N41" s="40" t="s">
        <v>1123</v>
      </c>
      <c r="O41" s="40"/>
      <c r="P41" s="40" t="s">
        <v>1112</v>
      </c>
      <c r="Q41" s="1" t="s">
        <v>934</v>
      </c>
      <c r="R41" s="88" t="s">
        <v>588</v>
      </c>
    </row>
    <row r="42" spans="1:18" s="25" customFormat="1" x14ac:dyDescent="0.25">
      <c r="A42" s="52">
        <v>1860</v>
      </c>
      <c r="B42" s="7" t="s">
        <v>529</v>
      </c>
      <c r="C42" s="98">
        <v>43315</v>
      </c>
      <c r="D42" s="98">
        <v>44318</v>
      </c>
      <c r="E42" s="10">
        <v>714738871</v>
      </c>
      <c r="F42" s="1" t="s">
        <v>539</v>
      </c>
      <c r="G42" s="40">
        <v>98687609</v>
      </c>
      <c r="H42" s="83">
        <f>COUNTIF(DETALLE_PERSONAS!$B$1:$B$446,A42)+COUNTIF(DETALLE_ITEMS!$A$1:$A$151,A42)</f>
        <v>5</v>
      </c>
      <c r="I42" s="82">
        <v>0</v>
      </c>
      <c r="J42" s="40" t="s">
        <v>1151</v>
      </c>
      <c r="K42" s="40"/>
      <c r="L42" s="40"/>
      <c r="M42" s="40"/>
      <c r="N42" s="40" t="s">
        <v>1123</v>
      </c>
      <c r="O42" s="40"/>
      <c r="P42" s="40"/>
      <c r="Q42" s="1" t="s">
        <v>932</v>
      </c>
      <c r="R42" s="88"/>
    </row>
    <row r="43" spans="1:18" s="25" customFormat="1" x14ac:dyDescent="0.25">
      <c r="A43" s="52">
        <v>1861</v>
      </c>
      <c r="B43" s="7" t="s">
        <v>530</v>
      </c>
      <c r="C43" s="98">
        <v>43370</v>
      </c>
      <c r="D43" s="98">
        <f>EDATE(C43,27)</f>
        <v>44192</v>
      </c>
      <c r="E43" s="10">
        <f>128060000+1743250000+47617560+1708609455</f>
        <v>3627537015</v>
      </c>
      <c r="F43" s="89" t="s">
        <v>541</v>
      </c>
      <c r="G43" s="40">
        <v>56315340</v>
      </c>
      <c r="H43" s="83">
        <f>COUNTIF(DETALLE_PERSONAS!$B$1:$B$446,A43)+COUNTIF(DETALLE_ITEMS!$A$1:$A$151,A43)</f>
        <v>24</v>
      </c>
      <c r="I43" s="82">
        <v>0</v>
      </c>
      <c r="J43" s="40" t="s">
        <v>1151</v>
      </c>
      <c r="K43" s="40" t="s">
        <v>584</v>
      </c>
      <c r="L43" s="40"/>
      <c r="M43" s="40"/>
      <c r="N43" s="40" t="s">
        <v>1123</v>
      </c>
      <c r="O43" s="40" t="s">
        <v>1137</v>
      </c>
      <c r="P43" s="40" t="s">
        <v>1026</v>
      </c>
      <c r="Q43" s="89" t="s">
        <v>933</v>
      </c>
      <c r="R43" s="88"/>
    </row>
    <row r="44" spans="1:18" s="25" customFormat="1" x14ac:dyDescent="0.25">
      <c r="A44" s="52">
        <v>1866</v>
      </c>
      <c r="B44" s="7" t="s">
        <v>702</v>
      </c>
      <c r="C44" s="98">
        <v>43498</v>
      </c>
      <c r="D44" s="98">
        <v>43923</v>
      </c>
      <c r="E44" s="10">
        <v>137200000</v>
      </c>
      <c r="F44" s="89" t="s">
        <v>545</v>
      </c>
      <c r="G44" s="40">
        <v>0</v>
      </c>
      <c r="H44" s="83">
        <f>COUNTIF(DETALLE_PERSONAS!$B$1:$B$446,A44)+COUNTIF(DETALLE_ITEMS!$A$1:$A$151,A44)</f>
        <v>1</v>
      </c>
      <c r="I44" s="82"/>
      <c r="J44" s="40" t="s">
        <v>1153</v>
      </c>
      <c r="K44" s="40"/>
      <c r="L44" s="40"/>
      <c r="M44" s="40"/>
      <c r="N44" s="40"/>
      <c r="O44" s="40"/>
      <c r="P44" s="40" t="s">
        <v>1189</v>
      </c>
      <c r="Q44" s="89"/>
      <c r="R44" s="88"/>
    </row>
    <row r="45" spans="1:18" s="25" customFormat="1" x14ac:dyDescent="0.25">
      <c r="A45" s="52">
        <v>1873</v>
      </c>
      <c r="B45" s="7" t="s">
        <v>531</v>
      </c>
      <c r="C45" s="98">
        <v>43321</v>
      </c>
      <c r="D45" s="98">
        <f>EDATE(C45,17)</f>
        <v>43839</v>
      </c>
      <c r="E45" s="10">
        <v>335861272</v>
      </c>
      <c r="F45" s="1" t="s">
        <v>539</v>
      </c>
      <c r="G45" s="40">
        <v>71091110</v>
      </c>
      <c r="H45" s="83">
        <f>COUNTIF(DETALLE_PERSONAS!$B$1:$B$446,A45)+COUNTIF(DETALLE_ITEMS!$A$1:$A$151,A45)</f>
        <v>5</v>
      </c>
      <c r="I45" s="82">
        <v>2</v>
      </c>
      <c r="J45" s="40" t="s">
        <v>1151</v>
      </c>
      <c r="K45" s="40"/>
      <c r="L45" s="40"/>
      <c r="M45" s="40"/>
      <c r="N45" s="40" t="s">
        <v>1123</v>
      </c>
      <c r="O45" s="40"/>
      <c r="P45" s="40" t="s">
        <v>950</v>
      </c>
      <c r="Q45" s="89" t="s">
        <v>951</v>
      </c>
      <c r="R45" s="88"/>
    </row>
    <row r="46" spans="1:18" x14ac:dyDescent="0.25">
      <c r="A46" s="52">
        <v>1874</v>
      </c>
      <c r="B46" s="7" t="s">
        <v>532</v>
      </c>
      <c r="C46" s="98">
        <v>43348</v>
      </c>
      <c r="D46" s="98">
        <f>EDATE(C46,14)</f>
        <v>43774</v>
      </c>
      <c r="E46" s="10">
        <v>600682540</v>
      </c>
      <c r="F46" s="1" t="s">
        <v>539</v>
      </c>
      <c r="G46" s="40">
        <v>127287057</v>
      </c>
      <c r="H46" s="83">
        <f>COUNTIF(DETALLE_PERSONAS!$B$1:$B$446,A46)+COUNTIF(DETALLE_ITEMS!$A$1:$A$151,A46)</f>
        <v>5</v>
      </c>
      <c r="I46" s="82">
        <v>0</v>
      </c>
      <c r="J46" s="40" t="s">
        <v>1151</v>
      </c>
      <c r="K46" s="40"/>
      <c r="L46" s="40"/>
      <c r="M46" s="40"/>
      <c r="N46" s="40" t="s">
        <v>1123</v>
      </c>
      <c r="O46" s="40"/>
      <c r="P46" s="40" t="s">
        <v>1025</v>
      </c>
      <c r="Q46" s="89" t="s">
        <v>952</v>
      </c>
    </row>
    <row r="47" spans="1:18" x14ac:dyDescent="0.25">
      <c r="A47" s="52">
        <v>1877</v>
      </c>
      <c r="B47" s="89" t="s">
        <v>703</v>
      </c>
      <c r="C47" s="98">
        <v>43339</v>
      </c>
      <c r="D47" s="98">
        <f>EDATE(C47,18)</f>
        <v>43888</v>
      </c>
      <c r="E47" s="10">
        <v>1474523167</v>
      </c>
      <c r="F47" s="1" t="s">
        <v>539</v>
      </c>
      <c r="G47" s="40">
        <v>28318301</v>
      </c>
      <c r="H47" s="83">
        <f>COUNTIF(DETALLE_PERSONAS!$B$1:$B$446,A47)+COUNTIF(DETALLE_ITEMS!$A$1:$A$151,A47)</f>
        <v>13</v>
      </c>
      <c r="I47" s="82">
        <v>2</v>
      </c>
      <c r="J47" s="40" t="s">
        <v>1151</v>
      </c>
      <c r="K47" s="40"/>
      <c r="L47" s="40"/>
      <c r="M47" s="40"/>
      <c r="N47" s="40" t="s">
        <v>1123</v>
      </c>
      <c r="O47" s="40" t="s">
        <v>1138</v>
      </c>
      <c r="P47" s="40" t="s">
        <v>1064</v>
      </c>
      <c r="Q47" s="89" t="s">
        <v>928</v>
      </c>
      <c r="R47" s="11"/>
    </row>
    <row r="48" spans="1:18" x14ac:dyDescent="0.25">
      <c r="A48" s="52">
        <v>1880</v>
      </c>
      <c r="B48" s="89" t="s">
        <v>698</v>
      </c>
      <c r="C48" s="98">
        <v>43374</v>
      </c>
      <c r="D48" s="98">
        <f>EDATE(C48,9)</f>
        <v>43647</v>
      </c>
      <c r="E48" s="10">
        <v>218417446</v>
      </c>
      <c r="F48" s="1" t="s">
        <v>539</v>
      </c>
      <c r="G48" s="40">
        <v>70965554</v>
      </c>
      <c r="H48" s="83">
        <f>COUNTIF(DETALLE_PERSONAS!$B$1:$B$446,A48)+COUNTIF(DETALLE_ITEMS!$A$1:$A$151,A48)</f>
        <v>6</v>
      </c>
      <c r="I48" s="82">
        <v>1</v>
      </c>
      <c r="J48" s="40" t="s">
        <v>1151</v>
      </c>
      <c r="K48" s="40"/>
      <c r="L48" s="40"/>
      <c r="M48" s="40"/>
      <c r="N48" s="40" t="s">
        <v>1123</v>
      </c>
      <c r="O48" s="40"/>
      <c r="P48" s="40"/>
      <c r="Q48" s="89" t="s">
        <v>929</v>
      </c>
      <c r="R48" s="25"/>
    </row>
    <row r="49" spans="1:18" x14ac:dyDescent="0.25">
      <c r="A49" s="52">
        <v>1881</v>
      </c>
      <c r="B49" s="89" t="s">
        <v>699</v>
      </c>
      <c r="C49" s="98">
        <v>43375</v>
      </c>
      <c r="D49" s="98">
        <f>EDATE(C49,23)</f>
        <v>44076</v>
      </c>
      <c r="E49" s="10">
        <v>415493821</v>
      </c>
      <c r="F49" s="1" t="s">
        <v>539</v>
      </c>
      <c r="G49" s="40">
        <v>50055590</v>
      </c>
      <c r="H49" s="83">
        <f>COUNTIF(DETALLE_PERSONAS!$B$1:$B$446,A49)+COUNTIF(DETALLE_ITEMS!$A$1:$A$151,A49)</f>
        <v>3</v>
      </c>
      <c r="I49" s="82">
        <v>0</v>
      </c>
      <c r="J49" s="40" t="s">
        <v>1151</v>
      </c>
      <c r="K49" s="40"/>
      <c r="L49" s="40"/>
      <c r="M49" s="40"/>
      <c r="N49" s="40" t="s">
        <v>1123</v>
      </c>
      <c r="O49" s="40"/>
      <c r="P49" s="40"/>
      <c r="Q49" s="89" t="s">
        <v>930</v>
      </c>
      <c r="R49" s="25"/>
    </row>
    <row r="50" spans="1:18" x14ac:dyDescent="0.25">
      <c r="A50" s="53">
        <v>1883</v>
      </c>
      <c r="B50" s="7" t="s">
        <v>537</v>
      </c>
      <c r="C50" s="99">
        <v>43411</v>
      </c>
      <c r="D50" s="99">
        <v>44195</v>
      </c>
      <c r="E50" s="26">
        <v>330870570</v>
      </c>
      <c r="F50" s="7" t="s">
        <v>1139</v>
      </c>
      <c r="G50" s="41">
        <v>1059310643</v>
      </c>
      <c r="H50" s="83">
        <f>COUNTIF(DETALLE_PERSONAS!$B$1:$B$446,A50)+COUNTIF(DETALLE_ITEMS!$A$1:$A$151,A50)</f>
        <v>1</v>
      </c>
      <c r="I50" s="83">
        <v>2</v>
      </c>
      <c r="J50" s="40" t="s">
        <v>1151</v>
      </c>
      <c r="K50" s="40"/>
      <c r="L50" s="40"/>
      <c r="M50" s="40"/>
      <c r="N50" s="40" t="s">
        <v>1123</v>
      </c>
      <c r="O50" s="40"/>
      <c r="P50" s="41" t="s">
        <v>938</v>
      </c>
      <c r="Q50" s="7" t="s">
        <v>1046</v>
      </c>
      <c r="R50" s="25"/>
    </row>
    <row r="51" spans="1:18" x14ac:dyDescent="0.25">
      <c r="A51" s="53">
        <v>1884</v>
      </c>
      <c r="B51" s="7" t="s">
        <v>536</v>
      </c>
      <c r="C51" s="99">
        <v>43411</v>
      </c>
      <c r="D51" s="99">
        <v>43738</v>
      </c>
      <c r="E51" s="26">
        <v>185647599</v>
      </c>
      <c r="F51" s="7" t="s">
        <v>1139</v>
      </c>
      <c r="G51" s="41">
        <v>392855292</v>
      </c>
      <c r="H51" s="83">
        <f>COUNTIF(DETALLE_PERSONAS!$B$1:$B$446,A51)+COUNTIF(DETALLE_ITEMS!$A$1:$A$151,A51)</f>
        <v>1</v>
      </c>
      <c r="I51" s="83">
        <v>0</v>
      </c>
      <c r="J51" s="40" t="s">
        <v>1151</v>
      </c>
      <c r="K51" s="40"/>
      <c r="L51" s="40"/>
      <c r="M51" s="40"/>
      <c r="N51" s="40" t="s">
        <v>1123</v>
      </c>
      <c r="O51" s="40"/>
      <c r="P51" s="41" t="s">
        <v>938</v>
      </c>
      <c r="Q51" s="7" t="s">
        <v>1045</v>
      </c>
      <c r="R51" s="25"/>
    </row>
    <row r="52" spans="1:18" x14ac:dyDescent="0.25">
      <c r="A52" s="53">
        <v>1888</v>
      </c>
      <c r="B52" s="7" t="s">
        <v>1043</v>
      </c>
      <c r="C52" s="99">
        <v>43405</v>
      </c>
      <c r="D52" s="99">
        <v>43891</v>
      </c>
      <c r="E52" s="26">
        <v>528680443</v>
      </c>
      <c r="F52" s="1" t="s">
        <v>541</v>
      </c>
      <c r="G52" s="41">
        <v>0</v>
      </c>
      <c r="H52" s="83">
        <f>COUNTIF(DETALLE_PERSONAS!$B$1:$B$446,A52)+COUNTIF(DETALLE_ITEMS!$A$1:$A$151,A52)</f>
        <v>8</v>
      </c>
      <c r="I52" s="83">
        <v>0</v>
      </c>
      <c r="J52" s="40" t="s">
        <v>1153</v>
      </c>
      <c r="K52" s="40"/>
      <c r="L52" s="40"/>
      <c r="M52" s="40"/>
      <c r="N52" s="40" t="s">
        <v>1123</v>
      </c>
      <c r="O52" s="40" t="s">
        <v>1194</v>
      </c>
      <c r="P52" s="41" t="s">
        <v>1091</v>
      </c>
      <c r="Q52" s="7" t="s">
        <v>1044</v>
      </c>
      <c r="R52" s="25"/>
    </row>
    <row r="53" spans="1:18" x14ac:dyDescent="0.25">
      <c r="A53" s="53">
        <v>1890</v>
      </c>
      <c r="B53" s="7" t="s">
        <v>1068</v>
      </c>
      <c r="C53" s="99">
        <v>43449</v>
      </c>
      <c r="D53" s="99">
        <f>EDATE(C53,24)</f>
        <v>44180</v>
      </c>
      <c r="E53" s="26">
        <v>860247406</v>
      </c>
      <c r="F53" s="1" t="s">
        <v>539</v>
      </c>
      <c r="G53" s="41">
        <v>0</v>
      </c>
      <c r="H53" s="83">
        <f>COUNTIF(DETALLE_PERSONAS!$B$1:$B$446,A53)+COUNTIF(DETALLE_ITEMS!$A$1:$A$151,A53)</f>
        <v>7</v>
      </c>
      <c r="I53" s="83">
        <v>0</v>
      </c>
      <c r="J53" s="40" t="s">
        <v>1153</v>
      </c>
      <c r="K53" s="40"/>
      <c r="L53" s="40"/>
      <c r="M53" s="40"/>
      <c r="N53" s="40" t="s">
        <v>1123</v>
      </c>
      <c r="O53" s="40"/>
      <c r="P53" s="40" t="s">
        <v>1114</v>
      </c>
      <c r="Q53" s="7" t="s">
        <v>1116</v>
      </c>
    </row>
    <row r="54" spans="1:18" x14ac:dyDescent="0.25">
      <c r="A54" s="53">
        <v>1891</v>
      </c>
      <c r="B54" s="7" t="s">
        <v>1069</v>
      </c>
      <c r="C54" s="99">
        <v>43497</v>
      </c>
      <c r="D54" s="99">
        <f>EDATE(C54,25)</f>
        <v>44256</v>
      </c>
      <c r="E54" s="26">
        <v>1409324741</v>
      </c>
      <c r="F54" s="1" t="s">
        <v>539</v>
      </c>
      <c r="G54" s="41">
        <v>0</v>
      </c>
      <c r="H54" s="83">
        <f>COUNTIF(DETALLE_PERSONAS!$B$1:$B$446,A54)+COUNTIF(DETALLE_ITEMS!$A$1:$A$151,A54)</f>
        <v>9</v>
      </c>
      <c r="I54" s="83">
        <v>0</v>
      </c>
      <c r="J54" s="40" t="s">
        <v>1151</v>
      </c>
      <c r="K54" s="40"/>
      <c r="L54" s="40"/>
      <c r="M54" s="40"/>
      <c r="N54" s="40" t="s">
        <v>1191</v>
      </c>
      <c r="O54" s="40"/>
      <c r="P54" s="41" t="s">
        <v>1070</v>
      </c>
      <c r="Q54" s="7"/>
    </row>
    <row r="55" spans="1:18" x14ac:dyDescent="0.25">
      <c r="A55" s="53">
        <v>1893</v>
      </c>
      <c r="B55" s="7" t="s">
        <v>1092</v>
      </c>
      <c r="C55" s="99">
        <v>43399</v>
      </c>
      <c r="D55" s="99">
        <f>EDATE(C55,17)</f>
        <v>43916</v>
      </c>
      <c r="E55" s="26">
        <v>574165219</v>
      </c>
      <c r="F55" s="1" t="s">
        <v>539</v>
      </c>
      <c r="G55" s="41">
        <v>0</v>
      </c>
      <c r="H55" s="83">
        <f>COUNTIF(DETALLE_PERSONAS!$B$1:$B$446,A55)+COUNTIF(DETALLE_ITEMS!$A$1:$A$151,A55)</f>
        <v>6</v>
      </c>
      <c r="I55" s="83">
        <v>0</v>
      </c>
      <c r="J55" s="40" t="s">
        <v>1153</v>
      </c>
      <c r="K55" s="40"/>
      <c r="L55" s="40"/>
      <c r="M55" s="40"/>
      <c r="N55" s="40" t="s">
        <v>1123</v>
      </c>
      <c r="O55" s="40"/>
      <c r="P55" s="40" t="s">
        <v>1114</v>
      </c>
      <c r="Q55" s="7" t="s">
        <v>1115</v>
      </c>
    </row>
    <row r="56" spans="1:18" x14ac:dyDescent="0.25">
      <c r="A56" s="53">
        <v>1895</v>
      </c>
      <c r="B56" s="7" t="s">
        <v>1102</v>
      </c>
      <c r="C56" s="99">
        <v>43453</v>
      </c>
      <c r="D56" s="99">
        <v>43526</v>
      </c>
      <c r="E56" s="26">
        <v>44399969</v>
      </c>
      <c r="F56" s="1" t="s">
        <v>539</v>
      </c>
      <c r="G56" s="41">
        <v>11440910</v>
      </c>
      <c r="H56" s="83">
        <f>COUNTIF(DETALLE_PERSONAS!$B$1:$B$446,A56)+COUNTIF(DETALLE_ITEMS!$A$1:$A$151,A56)</f>
        <v>5</v>
      </c>
      <c r="I56" s="83">
        <v>1</v>
      </c>
      <c r="J56" s="40" t="s">
        <v>1151</v>
      </c>
      <c r="K56" s="40"/>
      <c r="L56" s="40"/>
      <c r="M56" s="40"/>
      <c r="N56" s="40" t="s">
        <v>1123</v>
      </c>
      <c r="O56" s="40"/>
      <c r="P56" s="41" t="s">
        <v>1103</v>
      </c>
      <c r="Q56" s="7" t="s">
        <v>1104</v>
      </c>
    </row>
    <row r="57" spans="1:18" x14ac:dyDescent="0.25">
      <c r="A57" s="53">
        <v>1898</v>
      </c>
      <c r="B57" s="7" t="s">
        <v>1205</v>
      </c>
      <c r="C57" s="99">
        <v>43497</v>
      </c>
      <c r="D57" s="99">
        <v>43586</v>
      </c>
      <c r="E57" s="26">
        <v>30000000</v>
      </c>
      <c r="F57" s="7" t="s">
        <v>1206</v>
      </c>
      <c r="G57" s="41">
        <v>0</v>
      </c>
      <c r="H57" s="83"/>
      <c r="I57" s="83"/>
      <c r="J57" s="40" t="s">
        <v>1200</v>
      </c>
      <c r="K57" s="40"/>
      <c r="L57" s="40"/>
      <c r="M57" s="40"/>
      <c r="N57" s="40"/>
      <c r="O57" s="40"/>
      <c r="P57" s="41"/>
      <c r="Q57" s="7"/>
      <c r="R57" s="88"/>
    </row>
    <row r="58" spans="1:18" s="88" customFormat="1" x14ac:dyDescent="0.25">
      <c r="A58" s="53">
        <v>1899</v>
      </c>
      <c r="B58" s="7" t="s">
        <v>1196</v>
      </c>
      <c r="C58" s="99">
        <v>43525</v>
      </c>
      <c r="D58" s="99">
        <v>44256</v>
      </c>
      <c r="E58" s="26">
        <v>1417661272</v>
      </c>
      <c r="F58" s="7" t="s">
        <v>541</v>
      </c>
      <c r="G58" s="41">
        <v>0</v>
      </c>
      <c r="H58" s="83"/>
      <c r="I58" s="83"/>
      <c r="J58" s="40" t="s">
        <v>1151</v>
      </c>
      <c r="K58" s="40"/>
      <c r="L58" s="40"/>
      <c r="M58" s="40"/>
      <c r="N58" s="40" t="s">
        <v>1123</v>
      </c>
      <c r="O58" s="40"/>
      <c r="P58" s="41"/>
      <c r="Q58" s="7" t="s">
        <v>1197</v>
      </c>
    </row>
    <row r="59" spans="1:18" s="88" customFormat="1" x14ac:dyDescent="0.25">
      <c r="A59" s="53">
        <v>1900</v>
      </c>
      <c r="B59" s="7" t="s">
        <v>1204</v>
      </c>
      <c r="C59" s="99">
        <v>43556</v>
      </c>
      <c r="D59" s="99">
        <v>43862</v>
      </c>
      <c r="E59" s="26">
        <v>525619602</v>
      </c>
      <c r="F59" s="89" t="s">
        <v>539</v>
      </c>
      <c r="G59" s="41">
        <v>0</v>
      </c>
      <c r="H59" s="83"/>
      <c r="I59" s="83"/>
      <c r="J59" s="40" t="s">
        <v>1200</v>
      </c>
      <c r="K59" s="40"/>
      <c r="L59" s="40"/>
      <c r="M59" s="40"/>
      <c r="N59" s="40"/>
      <c r="O59" s="40"/>
      <c r="P59" s="41"/>
      <c r="Q59" s="7"/>
    </row>
    <row r="60" spans="1:18" s="88" customFormat="1" x14ac:dyDescent="0.25">
      <c r="A60" s="49"/>
      <c r="B60" s="7"/>
      <c r="C60" s="99"/>
      <c r="D60" s="99"/>
      <c r="E60" s="26"/>
      <c r="F60" s="7"/>
      <c r="G60" s="41"/>
      <c r="H60" s="83"/>
      <c r="I60" s="83"/>
      <c r="J60" s="40"/>
      <c r="K60" s="40"/>
      <c r="L60" s="40"/>
      <c r="M60" s="40"/>
      <c r="N60" s="40"/>
      <c r="O60" s="40"/>
      <c r="P60" s="41"/>
      <c r="Q60" s="7"/>
    </row>
    <row r="61" spans="1:18" s="88" customFormat="1" x14ac:dyDescent="0.25">
      <c r="A61" s="49"/>
      <c r="B61" s="7"/>
      <c r="C61" s="99"/>
      <c r="D61" s="99"/>
      <c r="E61" s="26"/>
      <c r="F61" s="7"/>
      <c r="G61" s="41"/>
      <c r="H61" s="83"/>
      <c r="I61" s="83"/>
      <c r="J61" s="40"/>
      <c r="K61" s="40"/>
      <c r="L61" s="40"/>
      <c r="M61" s="40"/>
      <c r="N61" s="40"/>
      <c r="O61" s="40"/>
      <c r="P61" s="41"/>
      <c r="Q61" s="7"/>
    </row>
    <row r="62" spans="1:18" s="71" customFormat="1" x14ac:dyDescent="0.25">
      <c r="A62"/>
      <c r="B62"/>
      <c r="C62" s="95"/>
      <c r="D62" s="95"/>
      <c r="E62"/>
      <c r="F62"/>
      <c r="G62"/>
      <c r="H62" s="84">
        <f>SUM(H2:H51)</f>
        <v>546</v>
      </c>
      <c r="I62" s="84">
        <f>SUM(I2:I51)</f>
        <v>72</v>
      </c>
      <c r="J62" s="86">
        <f>I62/H62</f>
        <v>0.13186813186813187</v>
      </c>
      <c r="K62"/>
      <c r="L62"/>
      <c r="M62"/>
      <c r="N62"/>
      <c r="O62"/>
      <c r="P62"/>
      <c r="Q62"/>
      <c r="R62"/>
    </row>
    <row r="63" spans="1:18" s="71" customFormat="1" x14ac:dyDescent="0.25">
      <c r="A63" s="50">
        <v>1698</v>
      </c>
      <c r="B63" s="73" t="s">
        <v>503</v>
      </c>
      <c r="C63" s="100">
        <v>42491</v>
      </c>
      <c r="D63" s="100">
        <v>43684</v>
      </c>
      <c r="E63" s="74">
        <v>84604607</v>
      </c>
      <c r="F63" s="73" t="s">
        <v>540</v>
      </c>
      <c r="G63" s="70">
        <v>65587200</v>
      </c>
      <c r="H63" s="85"/>
      <c r="I63" s="85"/>
      <c r="J63" s="70" t="s">
        <v>1151</v>
      </c>
      <c r="K63" s="70"/>
      <c r="L63" s="70"/>
      <c r="M63" s="70"/>
      <c r="N63" s="70" t="s">
        <v>1123</v>
      </c>
      <c r="O63" s="70" t="s">
        <v>1164</v>
      </c>
      <c r="P63" s="70" t="s">
        <v>1015</v>
      </c>
      <c r="Q63" s="73" t="s">
        <v>1014</v>
      </c>
      <c r="R63" s="75"/>
    </row>
    <row r="64" spans="1:18" s="11" customFormat="1" x14ac:dyDescent="0.25">
      <c r="A64" s="50">
        <v>1670</v>
      </c>
      <c r="B64" s="51" t="s">
        <v>996</v>
      </c>
      <c r="C64" s="100">
        <v>42443</v>
      </c>
      <c r="D64" s="100">
        <v>43691</v>
      </c>
      <c r="E64" s="72">
        <v>7000000000</v>
      </c>
      <c r="F64" s="51" t="s">
        <v>539</v>
      </c>
      <c r="G64" s="70"/>
      <c r="H64" s="85"/>
      <c r="I64" s="85"/>
      <c r="J64" s="70" t="s">
        <v>1156</v>
      </c>
      <c r="K64" s="70"/>
      <c r="L64" s="70"/>
      <c r="M64" s="70"/>
      <c r="N64" s="70" t="s">
        <v>1099</v>
      </c>
      <c r="O64" s="70"/>
      <c r="P64" s="70" t="s">
        <v>1096</v>
      </c>
      <c r="Q64" s="51" t="s">
        <v>997</v>
      </c>
      <c r="R64" s="71"/>
    </row>
    <row r="65" spans="1:18" s="11" customFormat="1" x14ac:dyDescent="0.25">
      <c r="A65" s="50">
        <v>1706</v>
      </c>
      <c r="B65" s="51" t="s">
        <v>692</v>
      </c>
      <c r="C65" s="100">
        <v>42537</v>
      </c>
      <c r="D65" s="100">
        <f>EDATE(C65,42)</f>
        <v>43815</v>
      </c>
      <c r="E65" s="72">
        <v>23000000000</v>
      </c>
      <c r="F65" s="51" t="s">
        <v>539</v>
      </c>
      <c r="G65" s="70"/>
      <c r="H65" s="85"/>
      <c r="I65" s="85"/>
      <c r="J65" s="70" t="s">
        <v>1156</v>
      </c>
      <c r="K65" s="70"/>
      <c r="L65" s="70"/>
      <c r="M65" s="70"/>
      <c r="N65" s="70" t="s">
        <v>1099</v>
      </c>
      <c r="O65" s="70"/>
      <c r="P65" s="70"/>
      <c r="Q65" s="51"/>
      <c r="R65" s="71"/>
    </row>
    <row r="66" spans="1:18" x14ac:dyDescent="0.25">
      <c r="A66" s="50">
        <v>1700</v>
      </c>
      <c r="B66" s="73" t="s">
        <v>1010</v>
      </c>
      <c r="C66" s="100">
        <v>42580</v>
      </c>
      <c r="D66" s="100"/>
      <c r="E66" s="74">
        <v>40500000000</v>
      </c>
      <c r="F66" s="51" t="s">
        <v>1008</v>
      </c>
      <c r="G66" s="70"/>
      <c r="H66" s="85"/>
      <c r="I66" s="85"/>
      <c r="J66" s="70" t="s">
        <v>1156</v>
      </c>
      <c r="K66" s="70"/>
      <c r="L66" s="70"/>
      <c r="M66" s="70"/>
      <c r="N66" s="70" t="s">
        <v>1099</v>
      </c>
      <c r="O66" s="70" t="s">
        <v>1168</v>
      </c>
      <c r="P66" s="70" t="s">
        <v>1095</v>
      </c>
      <c r="Q66" s="73" t="s">
        <v>1009</v>
      </c>
      <c r="R66" s="75"/>
    </row>
    <row r="67" spans="1:18" s="71" customFormat="1" ht="14.25" customHeight="1" x14ac:dyDescent="0.25">
      <c r="A67" s="50">
        <v>1565</v>
      </c>
      <c r="B67" s="73" t="s">
        <v>492</v>
      </c>
      <c r="C67" s="100">
        <v>42219</v>
      </c>
      <c r="D67" s="100">
        <v>43315</v>
      </c>
      <c r="E67" s="74">
        <v>3144779164.1379309</v>
      </c>
      <c r="F67" s="51" t="s">
        <v>541</v>
      </c>
      <c r="G67" s="70">
        <v>2779944788.8233232</v>
      </c>
      <c r="H67" s="85"/>
      <c r="I67" s="85"/>
      <c r="J67" s="70"/>
      <c r="K67" s="70"/>
      <c r="L67" s="70"/>
      <c r="M67" s="70"/>
      <c r="N67" s="70" t="s">
        <v>1100</v>
      </c>
      <c r="O67" s="70"/>
      <c r="P67" s="51" t="s">
        <v>1122</v>
      </c>
      <c r="Q67" s="73"/>
      <c r="R67" s="75" t="s">
        <v>584</v>
      </c>
    </row>
    <row r="68" spans="1:18" s="71" customFormat="1" x14ac:dyDescent="0.25">
      <c r="A68" s="50">
        <v>1720</v>
      </c>
      <c r="B68" s="73" t="s">
        <v>508</v>
      </c>
      <c r="C68" s="100">
        <v>42674</v>
      </c>
      <c r="D68" s="100">
        <v>43446</v>
      </c>
      <c r="E68" s="74">
        <v>810786121</v>
      </c>
      <c r="F68" s="51" t="s">
        <v>539</v>
      </c>
      <c r="G68" s="70">
        <v>784798009</v>
      </c>
      <c r="H68" s="85"/>
      <c r="I68" s="85"/>
      <c r="J68" s="70"/>
      <c r="K68" s="70"/>
      <c r="L68" s="70"/>
      <c r="M68" s="70"/>
      <c r="N68" s="70" t="s">
        <v>1100</v>
      </c>
      <c r="O68" s="70"/>
      <c r="P68" s="51" t="s">
        <v>1122</v>
      </c>
      <c r="Q68" s="73" t="s">
        <v>971</v>
      </c>
      <c r="R68" s="75"/>
    </row>
    <row r="69" spans="1:18" s="71" customFormat="1" x14ac:dyDescent="0.25">
      <c r="A69" s="50">
        <v>1803</v>
      </c>
      <c r="B69" s="51" t="s">
        <v>520</v>
      </c>
      <c r="C69" s="100">
        <v>43101</v>
      </c>
      <c r="D69" s="100">
        <v>43486</v>
      </c>
      <c r="E69" s="72">
        <f>33732424+153669996+25646408+5629698</f>
        <v>218678526</v>
      </c>
      <c r="F69" s="51" t="s">
        <v>539</v>
      </c>
      <c r="G69" s="70">
        <f>33732424+153669996+25646408+5629698</f>
        <v>218678526</v>
      </c>
      <c r="H69" s="85"/>
      <c r="I69" s="85"/>
      <c r="J69" s="70"/>
      <c r="K69" s="70"/>
      <c r="L69" s="70"/>
      <c r="M69" s="70"/>
      <c r="N69" s="70" t="s">
        <v>1100</v>
      </c>
      <c r="O69" s="70"/>
      <c r="P69" s="51" t="s">
        <v>1122</v>
      </c>
      <c r="Q69" s="51"/>
    </row>
    <row r="70" spans="1:18" s="62" customFormat="1" x14ac:dyDescent="0.25">
      <c r="A70"/>
      <c r="B70"/>
      <c r="C70" s="95"/>
      <c r="D70" s="95"/>
      <c r="E70"/>
      <c r="F70"/>
      <c r="G70"/>
      <c r="H70" s="84"/>
      <c r="I70" s="84"/>
      <c r="J70"/>
      <c r="K70"/>
      <c r="L70"/>
      <c r="M70"/>
      <c r="N70"/>
      <c r="O70"/>
      <c r="P70"/>
      <c r="Q70"/>
      <c r="R70"/>
    </row>
    <row r="71" spans="1:18" s="62" customFormat="1" x14ac:dyDescent="0.25">
      <c r="A71"/>
      <c r="B71"/>
      <c r="C71" s="95"/>
      <c r="D71" s="95"/>
      <c r="E71"/>
      <c r="F71"/>
      <c r="G71"/>
      <c r="H71"/>
      <c r="I71"/>
      <c r="J71"/>
      <c r="K71"/>
      <c r="L71"/>
      <c r="M71"/>
      <c r="N71"/>
      <c r="O71"/>
      <c r="P71"/>
      <c r="Q71"/>
      <c r="R71"/>
    </row>
    <row r="72" spans="1:18" s="62" customFormat="1" x14ac:dyDescent="0.25">
      <c r="A72" s="54"/>
      <c r="B72" s="54"/>
      <c r="C72" s="54"/>
      <c r="D72" s="54"/>
      <c r="E72" s="54"/>
      <c r="F72" s="54"/>
      <c r="G72" s="54"/>
      <c r="H72" s="54"/>
      <c r="I72" s="54"/>
      <c r="J72" s="54"/>
      <c r="K72" s="54"/>
      <c r="L72" s="54"/>
      <c r="M72" s="54"/>
      <c r="N72" s="54"/>
      <c r="O72" s="54"/>
      <c r="P72" s="54"/>
      <c r="Q72" s="54"/>
    </row>
    <row r="73" spans="1:18" s="62" customFormat="1" x14ac:dyDescent="0.25">
      <c r="A73" s="106"/>
      <c r="B73" s="54"/>
      <c r="C73" s="54"/>
      <c r="D73" s="54"/>
      <c r="E73" s="54"/>
      <c r="F73" s="54"/>
      <c r="G73" s="54"/>
      <c r="H73" s="54"/>
      <c r="I73" s="54"/>
      <c r="J73" s="54"/>
      <c r="K73" s="54"/>
      <c r="L73" s="54"/>
      <c r="M73" s="54"/>
      <c r="N73" s="54"/>
      <c r="O73" s="54"/>
      <c r="P73" s="54"/>
      <c r="Q73" s="54"/>
    </row>
    <row r="74" spans="1:18" s="62" customFormat="1" x14ac:dyDescent="0.25">
      <c r="A74" s="106"/>
      <c r="B74" s="54"/>
      <c r="C74" s="54"/>
      <c r="D74" s="54"/>
      <c r="E74" s="54"/>
      <c r="F74" s="54"/>
      <c r="G74" s="54"/>
      <c r="H74" s="54"/>
      <c r="I74" s="54"/>
      <c r="J74" s="54"/>
      <c r="K74" s="54"/>
      <c r="L74" s="54"/>
      <c r="M74" s="54"/>
      <c r="N74" s="54"/>
      <c r="O74" s="54"/>
      <c r="P74" s="54"/>
      <c r="Q74" s="54"/>
    </row>
    <row r="75" spans="1:18" s="62" customFormat="1" x14ac:dyDescent="0.25">
      <c r="A75" s="106"/>
      <c r="B75" s="54"/>
      <c r="C75" s="54"/>
      <c r="D75" s="54"/>
      <c r="E75" s="54"/>
      <c r="F75" s="54"/>
      <c r="G75" s="54"/>
      <c r="H75" s="54"/>
      <c r="I75" s="54"/>
      <c r="J75" s="54"/>
      <c r="K75" s="54"/>
      <c r="L75" s="54"/>
      <c r="M75" s="54"/>
      <c r="N75" s="54"/>
      <c r="O75" s="54"/>
      <c r="P75" s="54"/>
      <c r="Q75" s="54"/>
    </row>
    <row r="76" spans="1:18" s="62" customFormat="1" x14ac:dyDescent="0.25">
      <c r="A76" s="106"/>
      <c r="B76" s="54"/>
      <c r="C76" s="54"/>
      <c r="D76" s="54"/>
      <c r="E76" s="54"/>
      <c r="F76" s="54"/>
      <c r="G76" s="54"/>
      <c r="H76" s="54"/>
      <c r="I76" s="54"/>
      <c r="J76" s="54"/>
      <c r="K76" s="54"/>
      <c r="L76" s="54"/>
      <c r="M76" s="54"/>
      <c r="N76" s="54"/>
      <c r="O76" s="54"/>
      <c r="P76" s="54"/>
      <c r="Q76" s="54"/>
    </row>
    <row r="77" spans="1:18" s="62" customFormat="1" x14ac:dyDescent="0.25">
      <c r="A77" s="106"/>
      <c r="B77" s="54"/>
      <c r="C77" s="54"/>
      <c r="D77" s="54"/>
      <c r="E77" s="54"/>
      <c r="F77" s="54"/>
      <c r="G77" s="54"/>
      <c r="H77" s="54"/>
      <c r="I77" s="54"/>
      <c r="J77" s="54"/>
      <c r="K77" s="54"/>
      <c r="L77" s="54"/>
      <c r="M77" s="54"/>
      <c r="N77" s="54"/>
      <c r="O77" s="54"/>
      <c r="P77" s="54"/>
      <c r="Q77" s="54"/>
    </row>
    <row r="78" spans="1:18" s="62" customFormat="1" x14ac:dyDescent="0.25">
      <c r="A78" s="106"/>
      <c r="B78" s="54"/>
      <c r="C78" s="54"/>
      <c r="D78" s="54"/>
      <c r="E78" s="54"/>
      <c r="F78" s="54"/>
      <c r="G78" s="54"/>
      <c r="H78" s="54"/>
      <c r="I78" s="54"/>
      <c r="J78" s="54"/>
      <c r="K78" s="54"/>
      <c r="L78" s="54"/>
      <c r="M78" s="54"/>
      <c r="N78" s="54"/>
      <c r="O78" s="54"/>
      <c r="P78" s="54"/>
      <c r="Q78" s="54"/>
    </row>
    <row r="79" spans="1:18" s="62" customFormat="1" x14ac:dyDescent="0.25">
      <c r="A79" s="106"/>
      <c r="B79" s="54"/>
      <c r="C79" s="54"/>
      <c r="D79" s="54"/>
      <c r="E79" s="54"/>
      <c r="F79" s="54"/>
      <c r="G79" s="54"/>
      <c r="H79" s="54"/>
      <c r="I79" s="54"/>
      <c r="J79" s="54"/>
      <c r="K79" s="54"/>
      <c r="L79" s="54"/>
      <c r="M79" s="54"/>
      <c r="N79" s="54"/>
      <c r="O79" s="54"/>
      <c r="P79" s="54"/>
      <c r="Q79" s="54"/>
    </row>
    <row r="80" spans="1:18" s="62" customFormat="1" x14ac:dyDescent="0.25">
      <c r="A80" s="106" t="s">
        <v>588</v>
      </c>
      <c r="B80" s="54"/>
      <c r="C80" s="54"/>
      <c r="D80" s="54"/>
      <c r="E80" s="54"/>
      <c r="F80" s="54"/>
      <c r="G80" s="54"/>
      <c r="H80" s="54"/>
      <c r="I80" s="54"/>
      <c r="J80" s="54"/>
      <c r="K80" s="54"/>
      <c r="L80" s="54"/>
      <c r="M80" s="54"/>
      <c r="N80" s="54"/>
      <c r="O80" s="54"/>
      <c r="P80" s="54"/>
      <c r="Q80" s="54"/>
    </row>
    <row r="81" spans="1:17" s="62" customFormat="1" x14ac:dyDescent="0.25">
      <c r="A81" s="106"/>
      <c r="B81" s="54"/>
      <c r="C81" s="54"/>
      <c r="D81" s="54"/>
      <c r="E81" s="54"/>
      <c r="F81" s="54"/>
      <c r="G81" s="54"/>
      <c r="H81" s="54"/>
      <c r="I81" s="54"/>
      <c r="J81" s="54"/>
      <c r="K81" s="54"/>
      <c r="L81" s="54"/>
      <c r="M81" s="54"/>
      <c r="N81" s="54"/>
      <c r="O81" s="54"/>
      <c r="P81" s="54"/>
      <c r="Q81" s="54"/>
    </row>
    <row r="82" spans="1:17" s="62" customFormat="1" x14ac:dyDescent="0.25">
      <c r="A82" s="106"/>
      <c r="B82" s="54"/>
      <c r="C82" s="54"/>
      <c r="D82" s="54"/>
      <c r="E82" s="54"/>
      <c r="F82" s="54"/>
      <c r="G82" s="54"/>
      <c r="H82" s="54"/>
      <c r="I82" s="54"/>
      <c r="J82" s="54"/>
      <c r="K82" s="54"/>
      <c r="L82" s="54"/>
      <c r="M82" s="54"/>
      <c r="N82" s="54"/>
      <c r="O82" s="54"/>
      <c r="P82" s="54"/>
      <c r="Q82" s="54"/>
    </row>
    <row r="83" spans="1:17" s="62" customFormat="1" x14ac:dyDescent="0.25">
      <c r="A83" s="54"/>
      <c r="B83" s="54"/>
      <c r="C83" s="54"/>
      <c r="D83" s="54"/>
      <c r="E83" s="54"/>
      <c r="F83" s="54"/>
      <c r="G83" s="54"/>
      <c r="H83" s="54"/>
      <c r="I83" s="54"/>
      <c r="J83" s="54"/>
      <c r="K83" s="54"/>
      <c r="L83" s="54"/>
      <c r="M83" s="54"/>
      <c r="N83" s="54"/>
      <c r="O83" s="54"/>
      <c r="P83" s="54"/>
      <c r="Q83" s="54"/>
    </row>
    <row r="84" spans="1:17" s="62" customFormat="1" x14ac:dyDescent="0.25">
      <c r="A84" s="54"/>
      <c r="B84" s="54"/>
      <c r="C84" s="54"/>
      <c r="D84" s="54"/>
      <c r="E84" s="54"/>
      <c r="F84" s="54"/>
      <c r="G84" s="54"/>
      <c r="H84" s="54"/>
      <c r="I84" s="54"/>
      <c r="J84" s="54"/>
      <c r="K84" s="54"/>
      <c r="L84" s="54"/>
      <c r="M84" s="54"/>
      <c r="N84" s="54"/>
      <c r="O84" s="54"/>
      <c r="P84" s="54"/>
      <c r="Q84" s="54"/>
    </row>
    <row r="85" spans="1:17" s="62" customFormat="1" x14ac:dyDescent="0.25">
      <c r="A85" s="54"/>
      <c r="B85" s="54"/>
      <c r="C85" s="54"/>
      <c r="D85" s="54"/>
      <c r="E85" s="54"/>
      <c r="F85" s="54"/>
      <c r="G85" s="54"/>
      <c r="H85" s="54"/>
      <c r="I85" s="54"/>
      <c r="J85" s="54"/>
      <c r="K85" s="54"/>
      <c r="L85" s="54"/>
      <c r="M85" s="54"/>
      <c r="N85" s="54"/>
      <c r="O85" s="54"/>
      <c r="P85" s="54"/>
      <c r="Q85" s="54"/>
    </row>
    <row r="86" spans="1:17" s="62" customFormat="1" x14ac:dyDescent="0.25">
      <c r="A86" s="54"/>
      <c r="B86" s="54"/>
      <c r="C86" s="54"/>
      <c r="D86" s="54"/>
      <c r="E86" s="54"/>
      <c r="F86" s="54"/>
      <c r="G86" s="54"/>
      <c r="H86" s="54"/>
      <c r="I86" s="54"/>
      <c r="J86" s="54"/>
      <c r="K86" s="54"/>
      <c r="L86" s="54"/>
      <c r="M86" s="54"/>
      <c r="N86" s="54"/>
      <c r="O86" s="54"/>
      <c r="P86" s="54"/>
      <c r="Q86" s="54"/>
    </row>
    <row r="87" spans="1:17" s="62" customFormat="1" x14ac:dyDescent="0.25">
      <c r="A87" s="54"/>
      <c r="B87" s="54"/>
      <c r="C87" s="54"/>
      <c r="D87" s="54"/>
      <c r="E87" s="54"/>
      <c r="F87" s="54"/>
      <c r="G87" s="54"/>
      <c r="H87" s="54"/>
      <c r="I87" s="54"/>
      <c r="J87" s="54"/>
      <c r="K87" s="54"/>
      <c r="L87" s="54"/>
      <c r="M87" s="54"/>
      <c r="N87" s="54"/>
      <c r="O87" s="54"/>
      <c r="P87" s="54"/>
      <c r="Q87" s="54"/>
    </row>
    <row r="88" spans="1:17" s="62" customFormat="1" x14ac:dyDescent="0.25">
      <c r="A88" s="54"/>
      <c r="B88" s="54"/>
      <c r="C88" s="54"/>
      <c r="D88" s="54"/>
      <c r="E88" s="54"/>
      <c r="F88" s="54"/>
      <c r="G88" s="54"/>
      <c r="H88" s="54"/>
      <c r="I88" s="54"/>
      <c r="J88" s="54"/>
      <c r="K88" s="54"/>
      <c r="L88" s="54"/>
      <c r="M88" s="54"/>
      <c r="N88" s="54"/>
      <c r="O88" s="54"/>
      <c r="P88" s="54"/>
      <c r="Q88" s="54"/>
    </row>
    <row r="89" spans="1:17" s="24" customFormat="1" x14ac:dyDescent="0.25">
      <c r="A89" s="54"/>
      <c r="B89" s="54"/>
      <c r="C89" s="54"/>
      <c r="D89" s="54"/>
      <c r="E89" s="54"/>
      <c r="F89" s="54"/>
      <c r="G89" s="54"/>
      <c r="H89" s="54"/>
      <c r="I89" s="54"/>
      <c r="J89" s="54"/>
      <c r="K89" s="54"/>
      <c r="L89" s="54"/>
      <c r="M89" s="54"/>
      <c r="N89" s="54"/>
      <c r="O89" s="54"/>
      <c r="P89" s="54"/>
      <c r="Q89" s="54"/>
    </row>
    <row r="90" spans="1:17" s="24" customFormat="1" x14ac:dyDescent="0.25">
      <c r="A90" s="54"/>
      <c r="B90" s="54"/>
      <c r="C90" s="54"/>
      <c r="D90" s="54"/>
      <c r="E90" s="54"/>
      <c r="F90" s="54"/>
      <c r="G90" s="54"/>
      <c r="H90" s="54"/>
      <c r="I90" s="54"/>
      <c r="J90" s="54"/>
      <c r="K90" s="54"/>
      <c r="L90" s="54"/>
      <c r="M90" s="54"/>
      <c r="N90" s="54"/>
      <c r="O90" s="54"/>
      <c r="P90" s="54"/>
      <c r="Q90" s="54"/>
    </row>
    <row r="91" spans="1:17" s="24" customFormat="1" x14ac:dyDescent="0.25">
      <c r="A91" s="54"/>
      <c r="B91" s="54"/>
      <c r="C91" s="54"/>
      <c r="D91" s="54"/>
      <c r="E91" s="54"/>
      <c r="F91" s="54"/>
      <c r="G91" s="54"/>
      <c r="H91" s="54"/>
      <c r="I91" s="54"/>
      <c r="J91" s="54"/>
      <c r="K91" s="54"/>
      <c r="L91" s="54"/>
      <c r="M91" s="54"/>
      <c r="N91" s="54"/>
      <c r="O91" s="54"/>
      <c r="P91" s="54"/>
      <c r="Q91" s="54"/>
    </row>
    <row r="92" spans="1:17" s="24" customFormat="1" x14ac:dyDescent="0.25">
      <c r="A92" s="54" t="s">
        <v>588</v>
      </c>
      <c r="B92" s="54"/>
      <c r="C92" s="54"/>
      <c r="D92" s="54"/>
      <c r="E92" s="54"/>
      <c r="F92" s="54"/>
      <c r="G92" s="54"/>
      <c r="H92" s="54"/>
      <c r="I92" s="54"/>
      <c r="J92" s="54"/>
      <c r="K92" s="54"/>
      <c r="L92" s="54"/>
      <c r="M92" s="54"/>
      <c r="N92" s="54"/>
      <c r="O92" s="54"/>
      <c r="P92" s="54"/>
      <c r="Q92" s="54"/>
    </row>
    <row r="93" spans="1:17" s="24" customFormat="1" x14ac:dyDescent="0.25">
      <c r="A93" s="54"/>
      <c r="B93" s="54"/>
      <c r="C93" s="54"/>
      <c r="D93" s="54"/>
      <c r="E93" s="54"/>
      <c r="F93" s="54"/>
      <c r="G93" s="54"/>
      <c r="H93" s="54"/>
      <c r="I93" s="54"/>
      <c r="J93" s="54"/>
      <c r="K93" s="54"/>
      <c r="L93" s="54"/>
      <c r="M93" s="54"/>
      <c r="N93" s="54"/>
      <c r="O93" s="54"/>
      <c r="P93" s="54"/>
      <c r="Q93" s="54"/>
    </row>
    <row r="94" spans="1:17" s="24" customFormat="1" x14ac:dyDescent="0.25">
      <c r="A94" s="54"/>
      <c r="B94" s="54"/>
      <c r="C94" s="54"/>
      <c r="D94" s="54"/>
      <c r="E94" s="54"/>
      <c r="F94" s="54"/>
      <c r="G94" s="54"/>
      <c r="H94" s="54"/>
      <c r="I94" s="54"/>
      <c r="J94" s="54"/>
      <c r="K94" s="54"/>
      <c r="L94" s="54"/>
      <c r="M94" s="54"/>
      <c r="N94" s="54"/>
      <c r="O94" s="54"/>
      <c r="P94" s="54"/>
      <c r="Q94" s="54"/>
    </row>
    <row r="95" spans="1:17" s="24" customFormat="1" x14ac:dyDescent="0.25">
      <c r="A95" s="54"/>
      <c r="B95" s="54"/>
      <c r="C95" s="54"/>
      <c r="D95" s="54"/>
      <c r="E95" s="54"/>
      <c r="F95" s="54"/>
      <c r="G95" s="54"/>
      <c r="H95" s="54"/>
      <c r="I95" s="54"/>
      <c r="J95" s="54"/>
      <c r="K95" s="54"/>
      <c r="L95" s="54"/>
      <c r="M95" s="54"/>
      <c r="N95" s="54"/>
      <c r="O95" s="54"/>
      <c r="P95" s="54"/>
      <c r="Q95" s="54"/>
    </row>
    <row r="96" spans="1:17" s="24" customFormat="1" x14ac:dyDescent="0.25">
      <c r="A96" s="54"/>
      <c r="B96" s="54"/>
      <c r="C96" s="54"/>
      <c r="D96" s="54"/>
      <c r="E96" s="54"/>
      <c r="F96" s="54"/>
      <c r="G96" s="54"/>
      <c r="H96" s="54"/>
      <c r="I96" s="54"/>
      <c r="J96" s="54"/>
      <c r="K96" s="54"/>
      <c r="L96" s="54"/>
      <c r="M96" s="54"/>
      <c r="N96" s="54"/>
      <c r="O96" s="54"/>
      <c r="P96" s="54"/>
      <c r="Q96" s="54"/>
    </row>
    <row r="97" spans="1:17" s="24" customFormat="1" x14ac:dyDescent="0.25">
      <c r="A97" s="54"/>
      <c r="B97" s="54"/>
      <c r="C97" s="54"/>
      <c r="D97" s="54"/>
      <c r="E97" s="54"/>
      <c r="F97" s="54"/>
      <c r="G97" s="54"/>
      <c r="H97" s="54"/>
      <c r="I97" s="54"/>
      <c r="J97" s="54"/>
      <c r="K97" s="54"/>
      <c r="L97" s="54"/>
      <c r="M97" s="54"/>
      <c r="N97" s="54"/>
      <c r="O97" s="54"/>
      <c r="P97" s="54"/>
      <c r="Q97" s="54"/>
    </row>
    <row r="98" spans="1:17" s="24" customFormat="1" x14ac:dyDescent="0.25">
      <c r="A98" s="54"/>
      <c r="B98" s="54"/>
      <c r="C98" s="54"/>
      <c r="D98" s="54"/>
      <c r="E98" s="54"/>
      <c r="F98" s="54"/>
      <c r="G98" s="54"/>
      <c r="H98" s="54"/>
      <c r="I98" s="54"/>
      <c r="J98" s="54"/>
      <c r="K98" s="54"/>
      <c r="L98" s="54"/>
      <c r="M98" s="54"/>
      <c r="N98" s="54"/>
      <c r="O98" s="54"/>
      <c r="P98" s="54"/>
      <c r="Q98" s="54"/>
    </row>
    <row r="99" spans="1:17" s="24" customFormat="1" x14ac:dyDescent="0.25">
      <c r="A99" s="54"/>
      <c r="B99" s="54"/>
      <c r="C99" s="54"/>
      <c r="D99" s="54"/>
      <c r="E99" s="54"/>
      <c r="F99" s="54"/>
      <c r="G99" s="54"/>
      <c r="H99" s="54"/>
      <c r="I99" s="54"/>
      <c r="J99" s="54"/>
      <c r="K99" s="54"/>
      <c r="L99" s="54"/>
      <c r="M99" s="54"/>
      <c r="N99" s="54"/>
      <c r="O99" s="54"/>
      <c r="P99" s="54"/>
      <c r="Q99" s="54"/>
    </row>
    <row r="100" spans="1:17" s="24" customFormat="1" x14ac:dyDescent="0.25">
      <c r="A100" s="54"/>
      <c r="B100" s="54"/>
      <c r="C100" s="54"/>
      <c r="D100" s="54"/>
      <c r="E100" s="54"/>
      <c r="F100" s="54"/>
      <c r="G100" s="54"/>
      <c r="H100" s="54"/>
      <c r="I100" s="54"/>
      <c r="J100" s="54"/>
      <c r="K100" s="54"/>
      <c r="L100" s="54"/>
      <c r="M100" s="54"/>
      <c r="N100" s="54"/>
      <c r="O100" s="54"/>
      <c r="P100" s="54"/>
      <c r="Q100" s="54"/>
    </row>
    <row r="101" spans="1:17" s="24" customFormat="1" x14ac:dyDescent="0.25">
      <c r="A101" s="54"/>
      <c r="B101" s="54"/>
      <c r="C101" s="54"/>
      <c r="D101" s="54"/>
      <c r="E101" s="54"/>
      <c r="F101" s="54"/>
      <c r="G101" s="54"/>
      <c r="H101" s="54"/>
      <c r="I101" s="54"/>
      <c r="J101" s="54"/>
      <c r="K101" s="54"/>
      <c r="L101" s="54"/>
      <c r="M101" s="54"/>
      <c r="N101" s="54"/>
      <c r="O101" s="54"/>
      <c r="P101" s="54"/>
      <c r="Q101" s="54"/>
    </row>
    <row r="102" spans="1:17" s="24" customFormat="1" x14ac:dyDescent="0.25">
      <c r="A102" s="54"/>
      <c r="B102" s="54"/>
      <c r="C102" s="54"/>
      <c r="D102" s="54"/>
      <c r="E102" s="54"/>
      <c r="F102" s="54"/>
      <c r="G102" s="54"/>
      <c r="H102" s="54"/>
      <c r="I102" s="54"/>
      <c r="J102" s="54"/>
      <c r="K102" s="54"/>
      <c r="L102" s="54"/>
      <c r="M102" s="54"/>
      <c r="N102" s="54"/>
      <c r="O102" s="54"/>
      <c r="P102" s="54"/>
      <c r="Q102" s="54"/>
    </row>
    <row r="103" spans="1:17" s="24" customFormat="1" x14ac:dyDescent="0.25">
      <c r="A103" s="54"/>
      <c r="B103" s="54"/>
      <c r="C103" s="54"/>
      <c r="D103" s="54"/>
      <c r="E103" s="54"/>
      <c r="F103" s="54"/>
      <c r="G103" s="54"/>
      <c r="H103" s="54"/>
      <c r="I103" s="54"/>
      <c r="J103" s="54"/>
      <c r="K103" s="54"/>
      <c r="L103" s="54"/>
      <c r="M103" s="54"/>
      <c r="N103" s="54"/>
      <c r="O103" s="54"/>
      <c r="P103" s="54"/>
      <c r="Q103" s="54"/>
    </row>
    <row r="104" spans="1:17" s="24" customFormat="1" x14ac:dyDescent="0.25">
      <c r="A104" s="54"/>
      <c r="B104" s="54"/>
      <c r="C104" s="54"/>
      <c r="D104" s="54"/>
      <c r="E104" s="54"/>
      <c r="F104" s="54"/>
      <c r="G104" s="54"/>
      <c r="H104" s="54"/>
      <c r="I104" s="54"/>
      <c r="J104" s="54"/>
      <c r="K104" s="54"/>
      <c r="L104" s="54"/>
      <c r="M104" s="54"/>
      <c r="N104" s="54"/>
      <c r="O104" s="54"/>
      <c r="P104" s="54"/>
      <c r="Q104" s="54"/>
    </row>
    <row r="105" spans="1:17" s="24" customFormat="1" x14ac:dyDescent="0.25">
      <c r="A105" s="54"/>
      <c r="B105" s="54"/>
      <c r="C105" s="54"/>
      <c r="D105" s="54"/>
      <c r="E105" s="54"/>
      <c r="F105" s="54"/>
      <c r="G105" s="54"/>
      <c r="H105" s="54"/>
      <c r="I105" s="54"/>
      <c r="J105" s="54"/>
      <c r="K105" s="54"/>
      <c r="L105" s="54"/>
      <c r="M105" s="54"/>
      <c r="N105" s="54"/>
      <c r="O105" s="54"/>
      <c r="P105" s="54"/>
      <c r="Q105" s="54"/>
    </row>
    <row r="106" spans="1:17" s="24" customFormat="1" x14ac:dyDescent="0.25">
      <c r="A106" s="54"/>
      <c r="B106" s="54"/>
      <c r="C106" s="54"/>
      <c r="D106" s="54"/>
      <c r="E106" s="54"/>
      <c r="F106" s="54"/>
      <c r="G106" s="54"/>
      <c r="H106" s="54"/>
      <c r="I106" s="54"/>
      <c r="J106" s="54"/>
      <c r="K106" s="54"/>
      <c r="L106" s="54"/>
      <c r="M106" s="54"/>
      <c r="N106" s="54"/>
      <c r="O106" s="54"/>
      <c r="P106" s="54"/>
      <c r="Q106" s="54"/>
    </row>
    <row r="107" spans="1:17" s="24" customFormat="1" x14ac:dyDescent="0.25">
      <c r="A107" s="54"/>
      <c r="B107" s="54"/>
      <c r="C107" s="54"/>
      <c r="D107" s="54"/>
      <c r="E107" s="54"/>
      <c r="F107" s="54"/>
      <c r="G107" s="54"/>
      <c r="H107" s="54"/>
      <c r="I107" s="54"/>
      <c r="J107" s="54"/>
      <c r="K107" s="54"/>
      <c r="L107" s="54"/>
      <c r="M107" s="54"/>
      <c r="N107" s="54"/>
      <c r="O107" s="54"/>
      <c r="P107" s="54"/>
      <c r="Q107" s="54"/>
    </row>
    <row r="108" spans="1:17" s="24" customFormat="1" x14ac:dyDescent="0.25">
      <c r="A108" s="54"/>
      <c r="B108" s="54"/>
      <c r="C108" s="54"/>
      <c r="D108" s="54"/>
      <c r="E108" s="54"/>
      <c r="F108" s="54"/>
      <c r="G108" s="54"/>
      <c r="H108" s="54"/>
      <c r="I108" s="54"/>
      <c r="J108" s="54"/>
      <c r="K108" s="54"/>
      <c r="L108" s="54"/>
      <c r="M108" s="54"/>
      <c r="N108" s="54"/>
      <c r="O108" s="54"/>
      <c r="P108" s="54"/>
      <c r="Q108" s="54"/>
    </row>
    <row r="109" spans="1:17" s="24" customFormat="1" x14ac:dyDescent="0.25">
      <c r="A109" s="54"/>
      <c r="B109" s="54"/>
      <c r="C109" s="54"/>
      <c r="D109" s="54"/>
      <c r="E109" s="54"/>
      <c r="F109" s="54"/>
      <c r="G109" s="54"/>
      <c r="H109" s="54"/>
      <c r="I109" s="54"/>
      <c r="J109" s="54"/>
      <c r="K109" s="54"/>
      <c r="L109" s="54"/>
      <c r="M109" s="54"/>
      <c r="N109" s="54"/>
      <c r="O109" s="54"/>
      <c r="P109" s="54"/>
      <c r="Q109" s="54"/>
    </row>
    <row r="110" spans="1:17" s="24" customFormat="1" x14ac:dyDescent="0.25">
      <c r="A110" s="54"/>
      <c r="B110" s="54"/>
      <c r="C110" s="54"/>
      <c r="D110" s="54"/>
      <c r="E110" s="54"/>
      <c r="F110" s="54"/>
      <c r="G110" s="54"/>
      <c r="H110" s="54"/>
      <c r="I110" s="54"/>
      <c r="J110" s="54"/>
      <c r="K110" s="54"/>
      <c r="L110" s="54"/>
      <c r="M110" s="54"/>
      <c r="N110" s="54"/>
      <c r="O110" s="54"/>
      <c r="P110" s="54"/>
      <c r="Q110" s="54"/>
    </row>
    <row r="111" spans="1:17" s="24" customFormat="1" x14ac:dyDescent="0.25">
      <c r="A111" s="54"/>
      <c r="B111" s="54"/>
      <c r="C111" s="54"/>
      <c r="D111" s="54"/>
      <c r="E111" s="54"/>
      <c r="F111" s="54"/>
      <c r="G111" s="54"/>
      <c r="H111" s="54"/>
      <c r="I111" s="54"/>
      <c r="J111" s="54"/>
      <c r="K111" s="54"/>
      <c r="L111" s="54"/>
      <c r="M111" s="54"/>
      <c r="N111" s="54"/>
      <c r="O111" s="54"/>
      <c r="P111" s="54"/>
      <c r="Q111" s="54"/>
    </row>
    <row r="112" spans="1:17" s="24" customFormat="1" x14ac:dyDescent="0.25">
      <c r="A112" s="54"/>
      <c r="B112" s="54"/>
      <c r="C112" s="54"/>
      <c r="D112" s="54"/>
      <c r="E112" s="54"/>
      <c r="F112" s="54"/>
      <c r="G112" s="54"/>
      <c r="H112" s="54"/>
      <c r="I112" s="54"/>
      <c r="J112" s="54"/>
      <c r="K112" s="54"/>
      <c r="L112" s="54"/>
      <c r="M112" s="54"/>
      <c r="N112" s="54"/>
      <c r="O112" s="54"/>
      <c r="P112" s="54"/>
      <c r="Q112" s="54"/>
    </row>
    <row r="113" spans="1:17" s="24" customFormat="1" x14ac:dyDescent="0.25">
      <c r="A113" s="54"/>
      <c r="B113" s="54"/>
      <c r="C113" s="54"/>
      <c r="D113" s="54"/>
      <c r="E113" s="54"/>
      <c r="F113" s="54"/>
      <c r="G113" s="54"/>
      <c r="H113" s="54"/>
      <c r="I113" s="54"/>
      <c r="J113" s="54"/>
      <c r="K113" s="54"/>
      <c r="L113" s="54"/>
      <c r="M113" s="54"/>
      <c r="N113" s="54"/>
      <c r="O113" s="54"/>
      <c r="P113" s="54"/>
      <c r="Q113" s="54"/>
    </row>
    <row r="114" spans="1:17" s="24" customFormat="1" x14ac:dyDescent="0.25">
      <c r="A114" s="54"/>
      <c r="B114" s="54"/>
      <c r="C114" s="54"/>
      <c r="D114" s="54"/>
      <c r="E114" s="54"/>
      <c r="F114" s="54"/>
      <c r="G114" s="54"/>
      <c r="H114" s="54"/>
      <c r="I114" s="54"/>
      <c r="J114" s="54"/>
      <c r="K114" s="54"/>
      <c r="L114" s="54"/>
      <c r="M114" s="54"/>
      <c r="N114" s="54"/>
      <c r="O114" s="54"/>
      <c r="P114" s="54"/>
      <c r="Q114" s="54"/>
    </row>
    <row r="115" spans="1:17" s="24" customFormat="1" x14ac:dyDescent="0.25">
      <c r="A115" s="54"/>
      <c r="B115" s="54"/>
      <c r="C115" s="54"/>
      <c r="D115" s="54"/>
      <c r="E115" s="54"/>
      <c r="F115" s="54"/>
      <c r="G115" s="54"/>
      <c r="H115" s="54"/>
      <c r="I115" s="54"/>
      <c r="J115" s="54"/>
      <c r="K115" s="54"/>
      <c r="L115" s="54"/>
      <c r="M115" s="54"/>
      <c r="N115" s="54"/>
      <c r="O115" s="54"/>
      <c r="P115" s="54"/>
      <c r="Q115" s="54"/>
    </row>
    <row r="116" spans="1:17" s="24" customFormat="1" x14ac:dyDescent="0.25">
      <c r="A116" s="54"/>
      <c r="B116" s="54"/>
      <c r="C116" s="54"/>
      <c r="D116" s="54"/>
      <c r="E116" s="54"/>
      <c r="F116" s="54"/>
      <c r="G116" s="54"/>
      <c r="H116" s="54"/>
      <c r="I116" s="54"/>
      <c r="J116" s="54"/>
      <c r="K116" s="54"/>
      <c r="L116" s="54"/>
      <c r="M116" s="54"/>
      <c r="N116" s="54"/>
      <c r="O116" s="54"/>
      <c r="P116" s="54"/>
      <c r="Q116" s="54"/>
    </row>
    <row r="117" spans="1:17" s="24" customFormat="1" x14ac:dyDescent="0.25">
      <c r="A117" s="54"/>
      <c r="B117" s="54"/>
      <c r="C117" s="54"/>
      <c r="D117" s="54"/>
      <c r="E117" s="54"/>
      <c r="F117" s="54"/>
      <c r="G117" s="54"/>
      <c r="H117" s="54"/>
      <c r="I117" s="54"/>
      <c r="J117" s="54"/>
      <c r="K117" s="54"/>
      <c r="L117" s="54"/>
      <c r="M117" s="54"/>
      <c r="N117" s="54"/>
      <c r="O117" s="54"/>
      <c r="P117" s="54"/>
      <c r="Q117" s="54"/>
    </row>
    <row r="118" spans="1:17" s="24" customFormat="1" x14ac:dyDescent="0.25">
      <c r="A118" s="54"/>
      <c r="B118" s="54"/>
      <c r="C118" s="54"/>
      <c r="D118" s="54"/>
      <c r="E118" s="54"/>
      <c r="F118" s="54"/>
      <c r="G118" s="54"/>
      <c r="H118" s="54"/>
      <c r="I118" s="54"/>
      <c r="J118" s="54"/>
      <c r="K118" s="54"/>
      <c r="L118" s="54"/>
      <c r="M118" s="54"/>
      <c r="N118" s="54"/>
      <c r="O118" s="54"/>
      <c r="P118" s="54"/>
      <c r="Q118" s="54"/>
    </row>
    <row r="119" spans="1:17" s="24" customFormat="1" x14ac:dyDescent="0.25">
      <c r="A119" s="54"/>
      <c r="B119" s="54"/>
      <c r="C119" s="54"/>
      <c r="D119" s="54"/>
      <c r="E119" s="54"/>
      <c r="F119" s="54"/>
      <c r="G119" s="54"/>
      <c r="H119" s="54"/>
      <c r="I119" s="54"/>
      <c r="J119" s="54"/>
      <c r="K119" s="54"/>
      <c r="L119" s="54"/>
      <c r="M119" s="54"/>
      <c r="N119" s="54"/>
      <c r="O119" s="54"/>
      <c r="P119" s="54"/>
      <c r="Q119" s="54"/>
    </row>
    <row r="120" spans="1:17" s="24" customFormat="1" x14ac:dyDescent="0.25">
      <c r="A120" s="54"/>
      <c r="B120" s="54"/>
      <c r="C120" s="54"/>
      <c r="D120" s="54"/>
      <c r="E120" s="54"/>
      <c r="F120" s="54"/>
      <c r="G120" s="54"/>
      <c r="H120" s="54"/>
      <c r="I120" s="54"/>
      <c r="J120" s="54"/>
      <c r="K120" s="54"/>
      <c r="L120" s="54"/>
      <c r="M120" s="54"/>
      <c r="N120" s="54"/>
      <c r="O120" s="54"/>
      <c r="P120" s="54"/>
      <c r="Q120" s="54"/>
    </row>
    <row r="121" spans="1:17" s="24" customFormat="1" x14ac:dyDescent="0.25">
      <c r="A121" s="54"/>
      <c r="B121" s="54"/>
      <c r="C121" s="54"/>
      <c r="D121" s="54"/>
      <c r="E121" s="54"/>
      <c r="F121" s="54"/>
      <c r="G121" s="54"/>
      <c r="H121" s="54"/>
      <c r="I121" s="54"/>
      <c r="J121" s="54"/>
      <c r="K121" s="54"/>
      <c r="L121" s="54"/>
      <c r="M121" s="54"/>
      <c r="N121" s="54"/>
      <c r="O121" s="54"/>
      <c r="P121" s="54"/>
      <c r="Q121" s="54"/>
    </row>
    <row r="122" spans="1:17" s="24" customFormat="1" x14ac:dyDescent="0.25">
      <c r="A122" s="54"/>
      <c r="B122" s="54"/>
      <c r="C122" s="54"/>
      <c r="D122" s="54"/>
      <c r="E122" s="54"/>
      <c r="F122" s="54"/>
      <c r="G122" s="54"/>
      <c r="H122" s="54"/>
      <c r="I122" s="54"/>
      <c r="J122" s="54"/>
      <c r="K122" s="54"/>
      <c r="L122" s="54"/>
      <c r="M122" s="54"/>
      <c r="N122" s="54"/>
      <c r="O122" s="54"/>
      <c r="P122" s="54"/>
      <c r="Q122" s="54"/>
    </row>
    <row r="123" spans="1:17" s="24" customFormat="1" x14ac:dyDescent="0.25">
      <c r="A123" s="54"/>
      <c r="B123" s="54"/>
      <c r="C123" s="54"/>
      <c r="D123" s="54"/>
      <c r="E123" s="54"/>
      <c r="F123" s="54"/>
      <c r="G123" s="54"/>
      <c r="H123" s="54"/>
      <c r="I123" s="54"/>
      <c r="J123" s="54"/>
      <c r="K123" s="54"/>
      <c r="L123" s="54"/>
      <c r="M123" s="54"/>
      <c r="N123" s="54"/>
      <c r="O123" s="54"/>
      <c r="P123" s="54"/>
      <c r="Q123" s="54"/>
    </row>
    <row r="124" spans="1:17" s="24" customFormat="1" x14ac:dyDescent="0.25">
      <c r="A124" s="54"/>
      <c r="B124" s="54"/>
      <c r="C124" s="54"/>
      <c r="D124" s="54"/>
      <c r="E124" s="54"/>
      <c r="F124" s="54"/>
      <c r="G124" s="54"/>
      <c r="H124" s="54"/>
      <c r="I124" s="54"/>
      <c r="J124" s="54"/>
      <c r="K124" s="54"/>
      <c r="L124" s="54"/>
      <c r="M124" s="54"/>
      <c r="N124" s="54"/>
      <c r="O124" s="54"/>
      <c r="P124" s="54"/>
      <c r="Q124" s="54"/>
    </row>
    <row r="125" spans="1:17" s="24" customFormat="1" x14ac:dyDescent="0.25">
      <c r="A125" s="54"/>
      <c r="B125" s="54"/>
      <c r="C125" s="54"/>
      <c r="D125" s="54"/>
      <c r="E125" s="54"/>
      <c r="F125" s="54"/>
      <c r="G125" s="54"/>
      <c r="H125" s="54"/>
      <c r="I125" s="54"/>
      <c r="J125" s="54"/>
      <c r="K125" s="54"/>
      <c r="L125" s="54"/>
      <c r="M125" s="54"/>
      <c r="N125" s="54"/>
      <c r="O125" s="54"/>
      <c r="P125" s="54"/>
      <c r="Q125" s="54"/>
    </row>
    <row r="126" spans="1:17" s="24" customFormat="1" x14ac:dyDescent="0.25">
      <c r="A126" s="54"/>
      <c r="B126" s="54"/>
      <c r="C126" s="54"/>
      <c r="D126" s="54"/>
      <c r="E126" s="54"/>
      <c r="F126" s="54"/>
      <c r="G126" s="54"/>
      <c r="H126" s="54"/>
      <c r="I126" s="54"/>
      <c r="J126" s="54"/>
      <c r="K126" s="54"/>
      <c r="L126" s="54"/>
      <c r="M126" s="54"/>
      <c r="N126" s="54"/>
      <c r="O126" s="54"/>
      <c r="P126" s="54"/>
      <c r="Q126" s="54"/>
    </row>
    <row r="127" spans="1:17" s="24" customFormat="1" x14ac:dyDescent="0.25">
      <c r="A127" s="54"/>
      <c r="B127" s="54"/>
      <c r="C127" s="54"/>
      <c r="D127" s="54"/>
      <c r="E127" s="54"/>
      <c r="F127" s="54"/>
      <c r="G127" s="54"/>
      <c r="H127" s="54"/>
      <c r="I127" s="54"/>
      <c r="J127" s="54"/>
      <c r="K127" s="54"/>
      <c r="L127" s="54"/>
      <c r="M127" s="54"/>
      <c r="N127" s="54"/>
      <c r="O127" s="54"/>
      <c r="P127" s="54"/>
      <c r="Q127" s="54"/>
    </row>
    <row r="128" spans="1:17" s="24" customFormat="1" x14ac:dyDescent="0.25">
      <c r="A128" s="54"/>
      <c r="B128" s="54"/>
      <c r="C128" s="54"/>
      <c r="D128" s="54"/>
      <c r="E128" s="54"/>
      <c r="F128" s="54"/>
      <c r="G128" s="54"/>
      <c r="H128" s="54"/>
      <c r="I128" s="54"/>
      <c r="J128" s="54"/>
      <c r="K128" s="54"/>
      <c r="L128" s="54"/>
      <c r="M128" s="54"/>
      <c r="N128" s="54"/>
      <c r="O128" s="54"/>
      <c r="P128" s="54"/>
      <c r="Q128" s="54"/>
    </row>
    <row r="129" spans="1:17" s="24" customFormat="1" x14ac:dyDescent="0.25">
      <c r="A129" s="54"/>
      <c r="B129" s="54"/>
      <c r="C129" s="54"/>
      <c r="D129" s="54"/>
      <c r="E129" s="54"/>
      <c r="F129" s="54"/>
      <c r="G129" s="54"/>
      <c r="H129" s="54"/>
      <c r="I129" s="54"/>
      <c r="J129" s="54"/>
      <c r="K129" s="54"/>
      <c r="L129" s="54"/>
      <c r="M129" s="54"/>
      <c r="N129" s="54"/>
      <c r="O129" s="54"/>
      <c r="P129" s="54"/>
      <c r="Q129" s="54"/>
    </row>
    <row r="130" spans="1:17" s="24" customFormat="1" x14ac:dyDescent="0.25">
      <c r="A130" s="54"/>
      <c r="B130" s="54"/>
      <c r="C130" s="54"/>
      <c r="D130" s="54"/>
      <c r="E130" s="54"/>
      <c r="F130" s="54"/>
      <c r="G130" s="54"/>
      <c r="H130" s="54"/>
      <c r="I130" s="54"/>
      <c r="J130" s="54"/>
      <c r="K130" s="54"/>
      <c r="L130" s="54"/>
      <c r="M130" s="54"/>
      <c r="N130" s="54"/>
      <c r="O130" s="54"/>
      <c r="P130" s="54"/>
      <c r="Q130" s="54"/>
    </row>
    <row r="131" spans="1:17" s="24" customFormat="1" x14ac:dyDescent="0.25">
      <c r="A131" s="54"/>
      <c r="B131" s="54"/>
      <c r="C131" s="54"/>
      <c r="D131" s="54"/>
      <c r="E131" s="54"/>
      <c r="F131" s="54"/>
      <c r="G131" s="54"/>
      <c r="H131" s="54"/>
      <c r="I131" s="54"/>
      <c r="J131" s="54"/>
      <c r="K131" s="54"/>
      <c r="L131" s="54"/>
      <c r="M131" s="54"/>
      <c r="N131" s="54"/>
      <c r="O131" s="54"/>
      <c r="P131" s="54"/>
      <c r="Q131" s="54"/>
    </row>
    <row r="132" spans="1:17" s="24" customFormat="1" x14ac:dyDescent="0.25">
      <c r="A132" s="54"/>
      <c r="B132" s="54"/>
      <c r="C132" s="54"/>
      <c r="D132" s="54"/>
      <c r="E132" s="54"/>
      <c r="F132" s="54"/>
      <c r="G132" s="54"/>
      <c r="H132" s="54"/>
      <c r="I132" s="54"/>
      <c r="J132" s="54"/>
      <c r="K132" s="54"/>
      <c r="L132" s="54"/>
      <c r="M132" s="54"/>
      <c r="N132" s="54"/>
      <c r="O132" s="54"/>
      <c r="P132" s="54"/>
      <c r="Q132" s="54"/>
    </row>
    <row r="133" spans="1:17" s="24" customFormat="1" x14ac:dyDescent="0.25">
      <c r="A133" s="54"/>
      <c r="B133" s="54"/>
      <c r="C133" s="54"/>
      <c r="D133" s="54"/>
      <c r="E133" s="54"/>
      <c r="F133" s="54"/>
      <c r="G133" s="54"/>
      <c r="H133" s="54"/>
      <c r="I133" s="54"/>
      <c r="J133" s="54"/>
      <c r="K133" s="54"/>
      <c r="L133" s="54"/>
      <c r="M133" s="54"/>
      <c r="N133" s="54"/>
      <c r="O133" s="54"/>
      <c r="P133" s="54"/>
      <c r="Q133" s="54"/>
    </row>
    <row r="134" spans="1:17" s="24" customFormat="1" x14ac:dyDescent="0.25">
      <c r="A134" s="54"/>
      <c r="B134" s="54"/>
      <c r="C134" s="54"/>
      <c r="D134" s="54"/>
      <c r="E134" s="54"/>
      <c r="F134" s="54"/>
      <c r="G134" s="54"/>
      <c r="H134" s="54"/>
      <c r="I134" s="54"/>
      <c r="J134" s="54"/>
      <c r="K134" s="54"/>
      <c r="L134" s="54"/>
      <c r="M134" s="54"/>
      <c r="N134" s="54"/>
      <c r="O134" s="54"/>
      <c r="P134" s="54"/>
      <c r="Q134" s="54"/>
    </row>
    <row r="135" spans="1:17" s="24" customFormat="1" x14ac:dyDescent="0.25">
      <c r="A135" s="54"/>
      <c r="B135" s="54"/>
      <c r="C135" s="54"/>
      <c r="D135" s="54"/>
      <c r="E135" s="54"/>
      <c r="F135" s="54"/>
      <c r="G135" s="54"/>
      <c r="H135" s="54"/>
      <c r="I135" s="54"/>
      <c r="J135" s="54"/>
      <c r="K135" s="54"/>
      <c r="L135" s="54"/>
      <c r="M135" s="54"/>
      <c r="N135" s="54"/>
      <c r="O135" s="54"/>
      <c r="P135" s="54"/>
      <c r="Q135" s="54"/>
    </row>
    <row r="136" spans="1:17" s="24" customFormat="1" x14ac:dyDescent="0.25">
      <c r="A136" s="54"/>
      <c r="B136" s="54"/>
      <c r="C136" s="54"/>
      <c r="D136" s="54"/>
      <c r="E136" s="54"/>
      <c r="F136" s="54"/>
      <c r="G136" s="54"/>
      <c r="H136" s="54"/>
      <c r="I136" s="54"/>
      <c r="J136" s="54"/>
      <c r="K136" s="54"/>
      <c r="L136" s="54"/>
      <c r="M136" s="54"/>
      <c r="N136" s="54"/>
      <c r="O136" s="54"/>
      <c r="P136" s="54"/>
      <c r="Q136" s="54"/>
    </row>
    <row r="137" spans="1:17" s="24" customFormat="1" x14ac:dyDescent="0.25">
      <c r="A137" s="54"/>
      <c r="B137" s="54"/>
      <c r="C137" s="54"/>
      <c r="D137" s="54"/>
      <c r="E137" s="54"/>
      <c r="F137" s="54"/>
      <c r="G137" s="54"/>
      <c r="H137" s="54"/>
      <c r="I137" s="54"/>
      <c r="J137" s="54"/>
      <c r="K137" s="54"/>
      <c r="L137" s="54"/>
      <c r="M137" s="54"/>
      <c r="N137" s="54"/>
      <c r="O137" s="54"/>
      <c r="P137" s="54"/>
      <c r="Q137" s="54"/>
    </row>
    <row r="138" spans="1:17" s="24" customFormat="1" x14ac:dyDescent="0.25">
      <c r="A138" s="54"/>
      <c r="B138" s="54"/>
      <c r="C138" s="54"/>
      <c r="D138" s="54"/>
      <c r="E138" s="54"/>
      <c r="F138" s="54"/>
      <c r="G138" s="54"/>
      <c r="H138" s="54"/>
      <c r="I138" s="54"/>
      <c r="J138" s="54"/>
      <c r="K138" s="54"/>
      <c r="L138" s="54"/>
      <c r="M138" s="54"/>
      <c r="N138" s="54"/>
      <c r="O138" s="54"/>
      <c r="P138" s="54"/>
      <c r="Q138" s="54"/>
    </row>
    <row r="139" spans="1:17" s="24" customFormat="1" x14ac:dyDescent="0.25">
      <c r="A139" s="54"/>
      <c r="B139" s="54"/>
      <c r="C139" s="54"/>
      <c r="D139" s="54"/>
      <c r="E139" s="54"/>
      <c r="F139" s="54"/>
      <c r="G139" s="54"/>
      <c r="H139" s="54"/>
      <c r="I139" s="54"/>
      <c r="J139" s="54"/>
      <c r="K139" s="54"/>
      <c r="L139" s="54"/>
      <c r="M139" s="54"/>
      <c r="N139" s="54"/>
      <c r="O139" s="54"/>
      <c r="P139" s="54"/>
      <c r="Q139" s="54"/>
    </row>
    <row r="140" spans="1:17" s="24" customFormat="1" x14ac:dyDescent="0.25">
      <c r="A140" s="54"/>
      <c r="B140" s="54"/>
      <c r="C140" s="54"/>
      <c r="D140" s="54"/>
      <c r="E140" s="54"/>
      <c r="F140" s="54"/>
      <c r="G140" s="54"/>
      <c r="H140" s="54"/>
      <c r="I140" s="54"/>
      <c r="J140" s="54"/>
      <c r="K140" s="54"/>
      <c r="L140" s="54"/>
      <c r="M140" s="54"/>
      <c r="N140" s="54"/>
      <c r="O140" s="54"/>
      <c r="P140" s="54"/>
      <c r="Q140" s="54"/>
    </row>
    <row r="141" spans="1:17" s="24" customFormat="1" x14ac:dyDescent="0.25">
      <c r="A141" s="54"/>
      <c r="B141" s="54"/>
      <c r="C141" s="54"/>
      <c r="D141" s="54"/>
      <c r="E141" s="54"/>
      <c r="F141" s="54"/>
      <c r="G141" s="54"/>
      <c r="H141" s="54"/>
      <c r="I141" s="54"/>
      <c r="J141" s="54"/>
      <c r="K141" s="54"/>
      <c r="L141" s="54"/>
      <c r="M141" s="54"/>
      <c r="N141" s="54"/>
      <c r="O141" s="54"/>
      <c r="P141" s="54"/>
      <c r="Q141" s="54"/>
    </row>
    <row r="142" spans="1:17" s="24" customFormat="1" x14ac:dyDescent="0.25">
      <c r="A142" s="54"/>
      <c r="B142" s="54"/>
      <c r="C142" s="54"/>
      <c r="D142" s="54"/>
      <c r="E142" s="54"/>
      <c r="F142" s="54"/>
      <c r="G142" s="54"/>
      <c r="H142" s="54"/>
      <c r="I142" s="54"/>
      <c r="J142" s="54"/>
      <c r="K142" s="54"/>
      <c r="L142" s="54"/>
      <c r="M142" s="54"/>
      <c r="N142" s="54"/>
      <c r="O142" s="54"/>
      <c r="P142" s="54"/>
      <c r="Q142" s="54"/>
    </row>
    <row r="143" spans="1:17" s="24" customFormat="1" x14ac:dyDescent="0.25">
      <c r="A143" s="54"/>
      <c r="B143" s="54"/>
      <c r="C143" s="54"/>
      <c r="D143" s="54"/>
      <c r="E143" s="54"/>
      <c r="F143" s="54"/>
      <c r="G143" s="54"/>
      <c r="H143" s="54"/>
      <c r="I143" s="54"/>
      <c r="J143" s="54"/>
      <c r="K143" s="54"/>
      <c r="L143" s="54"/>
      <c r="M143" s="54"/>
      <c r="N143" s="54"/>
      <c r="O143" s="54"/>
      <c r="P143" s="54"/>
      <c r="Q143" s="54"/>
    </row>
    <row r="144" spans="1:17" s="24" customFormat="1" x14ac:dyDescent="0.25">
      <c r="A144" s="54"/>
      <c r="B144" s="54"/>
      <c r="C144" s="54"/>
      <c r="D144" s="54"/>
      <c r="E144" s="54"/>
      <c r="F144" s="54"/>
      <c r="G144" s="54"/>
      <c r="H144" s="54"/>
      <c r="I144" s="54"/>
      <c r="J144" s="54"/>
      <c r="K144" s="54"/>
      <c r="L144" s="54"/>
      <c r="M144" s="54"/>
      <c r="N144" s="54"/>
      <c r="O144" s="54"/>
      <c r="P144" s="54"/>
      <c r="Q144" s="54"/>
    </row>
    <row r="145" spans="1:17" s="24" customFormat="1" x14ac:dyDescent="0.25">
      <c r="A145" s="54"/>
      <c r="B145" s="54"/>
      <c r="C145" s="54"/>
      <c r="D145" s="54"/>
      <c r="E145" s="54"/>
      <c r="F145" s="54"/>
      <c r="G145" s="54"/>
      <c r="H145" s="54"/>
      <c r="I145" s="54"/>
      <c r="J145" s="54"/>
      <c r="K145" s="54"/>
      <c r="L145" s="54"/>
      <c r="M145" s="54"/>
      <c r="N145" s="54"/>
      <c r="O145" s="54"/>
      <c r="P145" s="54"/>
      <c r="Q145" s="54"/>
    </row>
    <row r="146" spans="1:17" s="24" customFormat="1" x14ac:dyDescent="0.25">
      <c r="A146" s="54"/>
      <c r="B146" s="54"/>
      <c r="C146" s="54"/>
      <c r="D146" s="54"/>
      <c r="E146" s="54"/>
      <c r="F146" s="54"/>
      <c r="G146" s="54"/>
      <c r="H146" s="54"/>
      <c r="I146" s="54"/>
      <c r="J146" s="54"/>
      <c r="K146" s="54"/>
      <c r="L146" s="54"/>
      <c r="M146" s="54"/>
      <c r="N146" s="54"/>
      <c r="O146" s="54"/>
      <c r="P146" s="54"/>
      <c r="Q146" s="54"/>
    </row>
    <row r="147" spans="1:17" x14ac:dyDescent="0.25">
      <c r="A147" s="54"/>
      <c r="B147" s="54"/>
      <c r="C147" s="54"/>
      <c r="D147" s="54"/>
      <c r="E147" s="54"/>
      <c r="F147" s="54"/>
      <c r="G147" s="54"/>
      <c r="H147" s="54"/>
      <c r="I147" s="54"/>
      <c r="J147" s="54"/>
      <c r="K147" s="54"/>
      <c r="L147" s="54"/>
      <c r="M147" s="54"/>
      <c r="N147" s="54"/>
      <c r="O147" s="54"/>
      <c r="P147" s="54"/>
      <c r="Q147" s="54"/>
    </row>
    <row r="148" spans="1:17" x14ac:dyDescent="0.25">
      <c r="A148" s="54"/>
      <c r="B148" s="54"/>
      <c r="C148" s="54"/>
      <c r="D148" s="54"/>
      <c r="E148" s="54"/>
      <c r="F148" s="54"/>
      <c r="G148" s="54"/>
      <c r="H148" s="54"/>
      <c r="I148" s="54"/>
      <c r="J148" s="54"/>
      <c r="K148" s="54"/>
      <c r="L148" s="54"/>
      <c r="M148" s="54"/>
      <c r="N148" s="54"/>
      <c r="O148" s="54"/>
      <c r="P148" s="54"/>
      <c r="Q148" s="54"/>
    </row>
    <row r="149" spans="1:17" x14ac:dyDescent="0.25">
      <c r="A149" s="54"/>
      <c r="B149" s="54"/>
      <c r="C149" s="54"/>
      <c r="D149" s="54"/>
      <c r="E149" s="54"/>
      <c r="F149" s="54"/>
      <c r="G149" s="54"/>
      <c r="H149" s="54"/>
      <c r="I149" s="54"/>
      <c r="J149" s="54"/>
      <c r="K149" s="54"/>
      <c r="L149" s="54"/>
      <c r="M149" s="54"/>
      <c r="N149" s="54"/>
      <c r="O149" s="54"/>
      <c r="P149" s="54"/>
      <c r="Q149" s="54"/>
    </row>
  </sheetData>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filterMode="1">
    <tabColor theme="9"/>
  </sheetPr>
  <dimension ref="A1:N489"/>
  <sheetViews>
    <sheetView zoomScaleNormal="100" workbookViewId="0">
      <pane xSplit="2" ySplit="1" topLeftCell="C407" activePane="bottomRight" state="frozen"/>
      <selection activeCell="A68" sqref="A68"/>
      <selection pane="topRight" activeCell="A68" sqref="A68"/>
      <selection pane="bottomLeft" activeCell="A68" sqref="A68"/>
      <selection pane="bottomRight" activeCell="C407" sqref="C407"/>
    </sheetView>
  </sheetViews>
  <sheetFormatPr baseColWidth="10" defaultRowHeight="15" x14ac:dyDescent="0.25"/>
  <cols>
    <col min="1" max="1" width="7.85546875" customWidth="1"/>
    <col min="2" max="2" width="8.140625" style="21" bestFit="1" customWidth="1"/>
    <col min="3" max="3" width="34.85546875" style="21" customWidth="1"/>
    <col min="4" max="4" width="16.42578125" style="63" bestFit="1" customWidth="1"/>
    <col min="5" max="5" width="15.5703125" style="64" bestFit="1" customWidth="1"/>
    <col min="6" max="6" width="12.140625" style="65" bestFit="1" customWidth="1"/>
    <col min="7" max="7" width="14.140625" style="65" bestFit="1" customWidth="1"/>
    <col min="8" max="8" width="15.5703125" style="65" bestFit="1" customWidth="1"/>
    <col min="9" max="9" width="12.85546875" style="66" bestFit="1" customWidth="1"/>
    <col min="10" max="10" width="15.140625" style="67" customWidth="1"/>
    <col min="11" max="11" width="15.85546875" style="68" bestFit="1" customWidth="1"/>
    <col min="12" max="12" width="26.5703125" style="21" customWidth="1"/>
    <col min="13" max="13" width="13" style="21" bestFit="1" customWidth="1"/>
    <col min="14" max="16384" width="11.42578125" style="21"/>
  </cols>
  <sheetData>
    <row r="1" spans="1:14" s="28" customFormat="1" ht="45" x14ac:dyDescent="0.25">
      <c r="A1" s="27" t="s">
        <v>556</v>
      </c>
      <c r="B1" s="27" t="s">
        <v>912</v>
      </c>
      <c r="C1" s="27" t="s">
        <v>8</v>
      </c>
      <c r="D1" s="59" t="s">
        <v>9</v>
      </c>
      <c r="E1" s="46" t="s">
        <v>913</v>
      </c>
      <c r="F1" s="27" t="s">
        <v>472</v>
      </c>
      <c r="G1" s="27" t="s">
        <v>473</v>
      </c>
      <c r="H1" s="27" t="s">
        <v>474</v>
      </c>
      <c r="I1" s="27" t="s">
        <v>911</v>
      </c>
      <c r="J1" s="27" t="s">
        <v>910</v>
      </c>
      <c r="K1" s="27" t="s">
        <v>10</v>
      </c>
      <c r="L1" s="27" t="s">
        <v>477</v>
      </c>
      <c r="M1" s="27" t="s">
        <v>1134</v>
      </c>
    </row>
    <row r="2" spans="1:14" customFormat="1" hidden="1" x14ac:dyDescent="0.25">
      <c r="A2">
        <v>29</v>
      </c>
      <c r="B2" s="1">
        <v>1580</v>
      </c>
      <c r="C2" s="1" t="s">
        <v>1</v>
      </c>
      <c r="D2" s="17">
        <v>10334969</v>
      </c>
      <c r="E2" s="47">
        <v>2018</v>
      </c>
      <c r="F2" s="36">
        <v>0.3</v>
      </c>
      <c r="G2" s="36">
        <v>0.62</v>
      </c>
      <c r="H2" s="36">
        <v>1</v>
      </c>
      <c r="I2" s="8">
        <v>43404</v>
      </c>
      <c r="J2" s="13">
        <v>43404</v>
      </c>
      <c r="K2" s="34">
        <v>17</v>
      </c>
      <c r="L2" s="1" t="s">
        <v>1124</v>
      </c>
      <c r="M2" s="1"/>
      <c r="N2" s="91">
        <f>EDATE(I2,K2)</f>
        <v>43921</v>
      </c>
    </row>
    <row r="3" spans="1:14" customFormat="1" hidden="1" x14ac:dyDescent="0.25">
      <c r="A3">
        <v>30</v>
      </c>
      <c r="B3" s="1">
        <v>1580</v>
      </c>
      <c r="C3" s="1" t="s">
        <v>2</v>
      </c>
      <c r="D3" s="17">
        <v>4942597</v>
      </c>
      <c r="E3" s="47">
        <v>2018</v>
      </c>
      <c r="F3" s="36">
        <v>1</v>
      </c>
      <c r="G3" s="36">
        <v>0.5</v>
      </c>
      <c r="H3" s="36">
        <v>1</v>
      </c>
      <c r="I3" s="8">
        <v>43404</v>
      </c>
      <c r="J3" s="13">
        <v>43404</v>
      </c>
      <c r="K3" s="34">
        <v>17</v>
      </c>
      <c r="L3" s="1" t="s">
        <v>1124</v>
      </c>
      <c r="M3" s="1"/>
      <c r="N3" s="91">
        <f t="shared" ref="N3:N66" si="0">EDATE(I3,K3)</f>
        <v>43921</v>
      </c>
    </row>
    <row r="4" spans="1:14" customFormat="1" hidden="1" x14ac:dyDescent="0.25">
      <c r="B4" s="1">
        <v>1580</v>
      </c>
      <c r="C4" s="1" t="s">
        <v>363</v>
      </c>
      <c r="D4" s="17">
        <v>4137987</v>
      </c>
      <c r="E4" s="47">
        <v>2018</v>
      </c>
      <c r="F4" s="36">
        <v>1</v>
      </c>
      <c r="G4" s="36">
        <v>0.5</v>
      </c>
      <c r="H4" s="36">
        <v>1</v>
      </c>
      <c r="I4" s="13">
        <v>43404</v>
      </c>
      <c r="J4" s="13">
        <v>43404</v>
      </c>
      <c r="K4" s="34">
        <v>16</v>
      </c>
      <c r="L4" s="1" t="s">
        <v>1124</v>
      </c>
      <c r="M4" s="1"/>
      <c r="N4" s="91">
        <f t="shared" si="0"/>
        <v>43890</v>
      </c>
    </row>
    <row r="5" spans="1:14" customFormat="1" hidden="1" x14ac:dyDescent="0.25">
      <c r="B5" s="1">
        <v>1580</v>
      </c>
      <c r="C5" s="1" t="s">
        <v>315</v>
      </c>
      <c r="D5" s="17">
        <v>4947263.56738324</v>
      </c>
      <c r="E5" s="47">
        <v>2018</v>
      </c>
      <c r="F5" s="36">
        <v>1</v>
      </c>
      <c r="G5" s="36">
        <v>0.5</v>
      </c>
      <c r="H5" s="36">
        <v>1</v>
      </c>
      <c r="I5" s="13">
        <v>43404</v>
      </c>
      <c r="J5" s="13">
        <v>43404</v>
      </c>
      <c r="K5" s="34">
        <v>17</v>
      </c>
      <c r="L5" s="1" t="s">
        <v>1124</v>
      </c>
      <c r="M5" s="1"/>
      <c r="N5" s="91">
        <f t="shared" si="0"/>
        <v>43921</v>
      </c>
    </row>
    <row r="6" spans="1:14" customFormat="1" hidden="1" x14ac:dyDescent="0.25">
      <c r="A6">
        <v>34</v>
      </c>
      <c r="B6" s="1">
        <v>1580</v>
      </c>
      <c r="C6" s="1" t="s">
        <v>282</v>
      </c>
      <c r="D6" s="17">
        <f>2713506*1.059</f>
        <v>2873602.8539999998</v>
      </c>
      <c r="E6" s="47">
        <v>2018</v>
      </c>
      <c r="F6" s="36">
        <v>1</v>
      </c>
      <c r="G6" s="36">
        <v>0.5</v>
      </c>
      <c r="H6" s="36">
        <v>1</v>
      </c>
      <c r="I6" s="13">
        <v>43404</v>
      </c>
      <c r="J6" s="13">
        <v>43404</v>
      </c>
      <c r="K6" s="34">
        <v>17</v>
      </c>
      <c r="L6" s="1" t="s">
        <v>1124</v>
      </c>
      <c r="M6" s="1"/>
      <c r="N6" s="91">
        <f t="shared" si="0"/>
        <v>43921</v>
      </c>
    </row>
    <row r="7" spans="1:14" customFormat="1" hidden="1" x14ac:dyDescent="0.25">
      <c r="A7">
        <v>33</v>
      </c>
      <c r="B7" s="1">
        <v>1580</v>
      </c>
      <c r="C7" s="1" t="s">
        <v>4</v>
      </c>
      <c r="D7" s="17">
        <f>2876316*1.059</f>
        <v>3046018.6439999999</v>
      </c>
      <c r="E7" s="47">
        <v>2018</v>
      </c>
      <c r="F7" s="36">
        <v>1</v>
      </c>
      <c r="G7" s="36">
        <v>0.5</v>
      </c>
      <c r="H7" s="36">
        <v>1</v>
      </c>
      <c r="I7" s="13">
        <v>43404</v>
      </c>
      <c r="J7" s="13">
        <v>43404</v>
      </c>
      <c r="K7" s="34">
        <v>12</v>
      </c>
      <c r="L7" s="1" t="s">
        <v>1124</v>
      </c>
      <c r="M7" s="1"/>
      <c r="N7" s="91">
        <f t="shared" si="0"/>
        <v>43769</v>
      </c>
    </row>
    <row r="8" spans="1:14" customFormat="1" hidden="1" x14ac:dyDescent="0.25">
      <c r="A8">
        <v>32</v>
      </c>
      <c r="B8" s="1">
        <v>1580</v>
      </c>
      <c r="C8" s="1" t="s">
        <v>184</v>
      </c>
      <c r="D8" s="17">
        <v>2410407</v>
      </c>
      <c r="E8" s="47">
        <v>2018</v>
      </c>
      <c r="F8" s="36">
        <v>1</v>
      </c>
      <c r="G8" s="38">
        <v>0.59</v>
      </c>
      <c r="H8" s="38">
        <v>1</v>
      </c>
      <c r="I8" s="13">
        <v>43404</v>
      </c>
      <c r="J8" s="13">
        <v>43404</v>
      </c>
      <c r="K8" s="35">
        <v>16</v>
      </c>
      <c r="L8" s="1" t="s">
        <v>1124</v>
      </c>
      <c r="M8" s="1"/>
      <c r="N8" s="91">
        <f t="shared" si="0"/>
        <v>43890</v>
      </c>
    </row>
    <row r="9" spans="1:14" customFormat="1" hidden="1" x14ac:dyDescent="0.25">
      <c r="A9">
        <v>31</v>
      </c>
      <c r="B9" s="1">
        <v>1580</v>
      </c>
      <c r="C9" s="1" t="s">
        <v>185</v>
      </c>
      <c r="D9" s="17">
        <v>2393312</v>
      </c>
      <c r="E9" s="47">
        <v>2018</v>
      </c>
      <c r="F9" s="36">
        <v>1</v>
      </c>
      <c r="G9" s="38">
        <v>0.59</v>
      </c>
      <c r="H9" s="38">
        <v>1</v>
      </c>
      <c r="I9" s="13">
        <v>43556</v>
      </c>
      <c r="J9" s="13">
        <v>43404</v>
      </c>
      <c r="K9" s="35">
        <v>9</v>
      </c>
      <c r="L9" s="1" t="s">
        <v>1124</v>
      </c>
      <c r="M9" s="1"/>
      <c r="N9" s="91">
        <f t="shared" si="0"/>
        <v>43831</v>
      </c>
    </row>
    <row r="10" spans="1:14" customFormat="1" hidden="1" x14ac:dyDescent="0.25">
      <c r="A10">
        <v>63</v>
      </c>
      <c r="B10" s="6">
        <v>1588</v>
      </c>
      <c r="C10" s="1" t="s">
        <v>2</v>
      </c>
      <c r="D10" s="17">
        <v>6425980.2299999995</v>
      </c>
      <c r="E10" s="47">
        <v>2018</v>
      </c>
      <c r="F10" s="36">
        <v>1</v>
      </c>
      <c r="G10" s="36">
        <v>0.5</v>
      </c>
      <c r="H10" s="36">
        <v>1</v>
      </c>
      <c r="I10" s="8">
        <v>43405</v>
      </c>
      <c r="J10" s="13"/>
      <c r="K10" s="34">
        <v>6</v>
      </c>
      <c r="L10" s="1" t="s">
        <v>1011</v>
      </c>
      <c r="M10" s="1"/>
      <c r="N10" s="91">
        <f t="shared" si="0"/>
        <v>43586</v>
      </c>
    </row>
    <row r="11" spans="1:14" customFormat="1" hidden="1" x14ac:dyDescent="0.25">
      <c r="A11">
        <v>68</v>
      </c>
      <c r="B11" s="6">
        <v>1588</v>
      </c>
      <c r="C11" s="1" t="s">
        <v>197</v>
      </c>
      <c r="D11" s="17">
        <v>2303653.29</v>
      </c>
      <c r="E11" s="47">
        <v>2018</v>
      </c>
      <c r="F11" s="36">
        <v>1</v>
      </c>
      <c r="G11" s="36">
        <v>0.59</v>
      </c>
      <c r="H11" s="36">
        <v>1</v>
      </c>
      <c r="I11" s="8">
        <v>43405</v>
      </c>
      <c r="J11" s="13"/>
      <c r="K11" s="34">
        <v>6</v>
      </c>
      <c r="L11" s="1" t="s">
        <v>1011</v>
      </c>
      <c r="M11" s="1"/>
      <c r="N11" s="91">
        <f t="shared" si="0"/>
        <v>43586</v>
      </c>
    </row>
    <row r="12" spans="1:14" customFormat="1" hidden="1" x14ac:dyDescent="0.25">
      <c r="A12">
        <v>69</v>
      </c>
      <c r="B12" s="6">
        <v>1588</v>
      </c>
      <c r="C12" s="1" t="s">
        <v>198</v>
      </c>
      <c r="D12" s="17">
        <v>2303653.29</v>
      </c>
      <c r="E12" s="47">
        <v>2018</v>
      </c>
      <c r="F12" s="36">
        <v>1</v>
      </c>
      <c r="G12" s="36">
        <v>0.59</v>
      </c>
      <c r="H12" s="36">
        <v>1</v>
      </c>
      <c r="I12" s="8">
        <v>43405</v>
      </c>
      <c r="J12" s="13"/>
      <c r="K12" s="34">
        <v>6</v>
      </c>
      <c r="L12" s="1" t="s">
        <v>1011</v>
      </c>
      <c r="M12" s="1"/>
      <c r="N12" s="91">
        <f t="shared" si="0"/>
        <v>43586</v>
      </c>
    </row>
    <row r="13" spans="1:14" customFormat="1" hidden="1" x14ac:dyDescent="0.25">
      <c r="A13">
        <v>67</v>
      </c>
      <c r="B13" s="6">
        <v>1588</v>
      </c>
      <c r="C13" s="1" t="s">
        <v>7</v>
      </c>
      <c r="D13" s="17">
        <v>2546143.11</v>
      </c>
      <c r="E13" s="47">
        <v>2018</v>
      </c>
      <c r="F13" s="36">
        <v>1</v>
      </c>
      <c r="G13" s="36">
        <v>0.59</v>
      </c>
      <c r="H13" s="36">
        <v>1</v>
      </c>
      <c r="I13" s="8">
        <v>43405</v>
      </c>
      <c r="J13" s="13"/>
      <c r="K13" s="34">
        <v>6</v>
      </c>
      <c r="L13" s="1" t="s">
        <v>1011</v>
      </c>
      <c r="M13" s="1"/>
      <c r="N13" s="91">
        <f t="shared" si="0"/>
        <v>43586</v>
      </c>
    </row>
    <row r="14" spans="1:14" customFormat="1" hidden="1" x14ac:dyDescent="0.25">
      <c r="A14">
        <v>70</v>
      </c>
      <c r="B14" s="6">
        <v>1588</v>
      </c>
      <c r="C14" s="1" t="s">
        <v>232</v>
      </c>
      <c r="D14" s="17">
        <v>2182408.38</v>
      </c>
      <c r="E14" s="47">
        <v>2018</v>
      </c>
      <c r="F14" s="36">
        <v>1</v>
      </c>
      <c r="G14" s="36">
        <v>0.59</v>
      </c>
      <c r="H14" s="36">
        <v>1</v>
      </c>
      <c r="I14" s="8">
        <v>43405</v>
      </c>
      <c r="J14" s="13"/>
      <c r="K14" s="34">
        <v>6</v>
      </c>
      <c r="L14" s="1" t="s">
        <v>1011</v>
      </c>
      <c r="M14" s="1"/>
      <c r="N14" s="91">
        <f t="shared" si="0"/>
        <v>43586</v>
      </c>
    </row>
    <row r="15" spans="1:14" customFormat="1" hidden="1" x14ac:dyDescent="0.25">
      <c r="A15">
        <v>66</v>
      </c>
      <c r="B15" s="6">
        <v>1588</v>
      </c>
      <c r="C15" s="1" t="s">
        <v>255</v>
      </c>
      <c r="D15" s="17">
        <v>3152367.6599999997</v>
      </c>
      <c r="E15" s="47">
        <v>2018</v>
      </c>
      <c r="F15" s="36">
        <v>1</v>
      </c>
      <c r="G15" s="36">
        <v>0.5</v>
      </c>
      <c r="H15" s="36">
        <v>1</v>
      </c>
      <c r="I15" s="8">
        <v>43405</v>
      </c>
      <c r="J15" s="13"/>
      <c r="K15" s="34">
        <v>6</v>
      </c>
      <c r="L15" s="1" t="s">
        <v>1011</v>
      </c>
      <c r="M15" s="1"/>
      <c r="N15" s="91">
        <f t="shared" si="0"/>
        <v>43586</v>
      </c>
    </row>
    <row r="16" spans="1:14" customFormat="1" hidden="1" x14ac:dyDescent="0.25">
      <c r="A16">
        <v>65</v>
      </c>
      <c r="B16" s="6">
        <v>1588</v>
      </c>
      <c r="C16" s="1" t="s">
        <v>315</v>
      </c>
      <c r="D16" s="17">
        <v>5456020.9500000002</v>
      </c>
      <c r="E16" s="47">
        <v>2018</v>
      </c>
      <c r="F16" s="36">
        <v>1</v>
      </c>
      <c r="G16" s="36">
        <v>0.5</v>
      </c>
      <c r="H16" s="36">
        <v>1</v>
      </c>
      <c r="I16" s="8">
        <v>43405</v>
      </c>
      <c r="J16" s="13"/>
      <c r="K16" s="34">
        <v>6</v>
      </c>
      <c r="L16" s="1" t="s">
        <v>1011</v>
      </c>
      <c r="M16" s="1"/>
      <c r="N16" s="91">
        <f t="shared" si="0"/>
        <v>43586</v>
      </c>
    </row>
    <row r="17" spans="1:14" customFormat="1" hidden="1" x14ac:dyDescent="0.25">
      <c r="A17">
        <v>64</v>
      </c>
      <c r="B17" s="6">
        <v>1588</v>
      </c>
      <c r="C17" s="1" t="s">
        <v>359</v>
      </c>
      <c r="D17" s="17">
        <v>3879837.1199999996</v>
      </c>
      <c r="E17" s="47">
        <v>2018</v>
      </c>
      <c r="F17" s="36">
        <v>1</v>
      </c>
      <c r="G17" s="36">
        <v>0.5</v>
      </c>
      <c r="H17" s="36">
        <v>1</v>
      </c>
      <c r="I17" s="8">
        <v>43405</v>
      </c>
      <c r="J17" s="13"/>
      <c r="K17" s="34">
        <v>6</v>
      </c>
      <c r="L17" s="1" t="s">
        <v>1011</v>
      </c>
      <c r="M17" s="1"/>
      <c r="N17" s="91">
        <f t="shared" si="0"/>
        <v>43586</v>
      </c>
    </row>
    <row r="18" spans="1:14" customFormat="1" hidden="1" x14ac:dyDescent="0.25">
      <c r="A18">
        <v>123</v>
      </c>
      <c r="B18" s="6">
        <v>1596</v>
      </c>
      <c r="C18" s="1" t="s">
        <v>1</v>
      </c>
      <c r="D18" s="17">
        <v>7500000</v>
      </c>
      <c r="E18" s="47">
        <v>2017</v>
      </c>
      <c r="F18" s="36">
        <v>0.2</v>
      </c>
      <c r="G18" s="37">
        <v>0.62</v>
      </c>
      <c r="H18" s="36">
        <v>1</v>
      </c>
      <c r="I18" s="8">
        <v>43077</v>
      </c>
      <c r="J18" s="8">
        <v>43077</v>
      </c>
      <c r="K18" s="34">
        <v>19</v>
      </c>
      <c r="L18" s="1" t="s">
        <v>995</v>
      </c>
      <c r="M18" s="1"/>
      <c r="N18" s="91">
        <f t="shared" si="0"/>
        <v>43654</v>
      </c>
    </row>
    <row r="19" spans="1:14" customFormat="1" hidden="1" x14ac:dyDescent="0.25">
      <c r="A19">
        <v>125</v>
      </c>
      <c r="B19" s="6">
        <v>1596</v>
      </c>
      <c r="C19" s="1" t="s">
        <v>2</v>
      </c>
      <c r="D19" s="17">
        <v>5600000</v>
      </c>
      <c r="E19" s="47">
        <v>2017</v>
      </c>
      <c r="F19" s="36">
        <v>1</v>
      </c>
      <c r="G19" s="36">
        <v>0.57999999999999996</v>
      </c>
      <c r="H19" s="36">
        <v>1</v>
      </c>
      <c r="I19" s="8">
        <v>43077</v>
      </c>
      <c r="J19" s="8">
        <v>43077</v>
      </c>
      <c r="K19" s="34">
        <v>19</v>
      </c>
      <c r="L19" s="1" t="s">
        <v>995</v>
      </c>
      <c r="M19" s="1"/>
      <c r="N19" s="91">
        <f t="shared" si="0"/>
        <v>43654</v>
      </c>
    </row>
    <row r="20" spans="1:14" customFormat="1" hidden="1" x14ac:dyDescent="0.25">
      <c r="A20">
        <v>127</v>
      </c>
      <c r="B20" s="6">
        <v>1596</v>
      </c>
      <c r="C20" s="1" t="s">
        <v>6</v>
      </c>
      <c r="D20" s="17">
        <v>2390000</v>
      </c>
      <c r="E20" s="47">
        <v>2017</v>
      </c>
      <c r="F20" s="36">
        <v>1</v>
      </c>
      <c r="G20" s="36">
        <v>0.57999999999999996</v>
      </c>
      <c r="H20" s="36">
        <v>1</v>
      </c>
      <c r="I20" s="8">
        <v>43077</v>
      </c>
      <c r="J20" s="13">
        <v>43087</v>
      </c>
      <c r="K20" s="34">
        <v>17</v>
      </c>
      <c r="L20" s="1" t="s">
        <v>995</v>
      </c>
      <c r="M20" s="1"/>
      <c r="N20" s="91">
        <f t="shared" si="0"/>
        <v>43593</v>
      </c>
    </row>
    <row r="21" spans="1:14" customFormat="1" hidden="1" x14ac:dyDescent="0.25">
      <c r="A21">
        <v>124</v>
      </c>
      <c r="B21" s="6">
        <v>1596</v>
      </c>
      <c r="C21" s="1" t="s">
        <v>4</v>
      </c>
      <c r="D21" s="17">
        <v>2330000</v>
      </c>
      <c r="E21" s="47">
        <v>2017</v>
      </c>
      <c r="F21" s="36">
        <v>0.5</v>
      </c>
      <c r="G21" s="37">
        <v>0.51849999999999996</v>
      </c>
      <c r="H21" s="36">
        <v>1</v>
      </c>
      <c r="I21" s="8">
        <v>43077</v>
      </c>
      <c r="J21" s="8">
        <v>43077</v>
      </c>
      <c r="K21" s="34">
        <v>17</v>
      </c>
      <c r="L21" s="1" t="s">
        <v>995</v>
      </c>
      <c r="M21" s="1"/>
      <c r="N21" s="91">
        <f t="shared" si="0"/>
        <v>43593</v>
      </c>
    </row>
    <row r="22" spans="1:14" customFormat="1" hidden="1" x14ac:dyDescent="0.25">
      <c r="A22">
        <v>126</v>
      </c>
      <c r="B22" s="6">
        <v>1596</v>
      </c>
      <c r="C22" s="1" t="s">
        <v>5</v>
      </c>
      <c r="D22" s="17">
        <v>3170000</v>
      </c>
      <c r="E22" s="47">
        <v>2017</v>
      </c>
      <c r="F22" s="36">
        <v>1</v>
      </c>
      <c r="G22" s="36">
        <v>0.57999999999999996</v>
      </c>
      <c r="H22" s="36">
        <v>1</v>
      </c>
      <c r="I22" s="8">
        <v>43077</v>
      </c>
      <c r="J22" s="13">
        <v>43160</v>
      </c>
      <c r="K22" s="34">
        <v>16</v>
      </c>
      <c r="L22" s="1" t="s">
        <v>995</v>
      </c>
      <c r="M22" s="1"/>
      <c r="N22" s="91">
        <f t="shared" si="0"/>
        <v>43563</v>
      </c>
    </row>
    <row r="23" spans="1:14" customFormat="1" hidden="1" x14ac:dyDescent="0.25">
      <c r="A23">
        <v>216</v>
      </c>
      <c r="B23" s="1">
        <v>1618</v>
      </c>
      <c r="C23" s="1" t="s">
        <v>1</v>
      </c>
      <c r="D23" s="17">
        <v>10336138</v>
      </c>
      <c r="E23" s="48">
        <v>2015</v>
      </c>
      <c r="F23" s="36">
        <v>0.3</v>
      </c>
      <c r="G23" s="36">
        <v>0.59</v>
      </c>
      <c r="H23" s="36">
        <v>1</v>
      </c>
      <c r="I23" s="8">
        <v>42129</v>
      </c>
      <c r="J23" s="13">
        <v>42283</v>
      </c>
      <c r="K23" s="34">
        <v>27</v>
      </c>
      <c r="L23" s="1" t="s">
        <v>998</v>
      </c>
      <c r="M23" s="1"/>
      <c r="N23" s="91">
        <f t="shared" si="0"/>
        <v>42952</v>
      </c>
    </row>
    <row r="24" spans="1:14" customFormat="1" hidden="1" x14ac:dyDescent="0.25">
      <c r="A24">
        <v>217</v>
      </c>
      <c r="B24" s="1">
        <v>1618</v>
      </c>
      <c r="C24" s="1" t="s">
        <v>2</v>
      </c>
      <c r="D24" s="17">
        <v>5769809</v>
      </c>
      <c r="E24" s="48">
        <v>2015</v>
      </c>
      <c r="F24" s="36">
        <v>1</v>
      </c>
      <c r="G24" s="36">
        <v>0.48</v>
      </c>
      <c r="H24" s="36">
        <v>1</v>
      </c>
      <c r="I24" s="8">
        <v>42129</v>
      </c>
      <c r="J24" s="13">
        <v>42292</v>
      </c>
      <c r="K24" s="34">
        <v>23</v>
      </c>
      <c r="L24" s="1" t="s">
        <v>998</v>
      </c>
      <c r="M24" s="1"/>
      <c r="N24" s="91">
        <f t="shared" si="0"/>
        <v>42830</v>
      </c>
    </row>
    <row r="25" spans="1:14" customFormat="1" hidden="1" x14ac:dyDescent="0.25">
      <c r="A25">
        <v>222</v>
      </c>
      <c r="B25" s="1">
        <v>1618</v>
      </c>
      <c r="C25" s="1" t="s">
        <v>367</v>
      </c>
      <c r="D25" s="17">
        <v>4454601</v>
      </c>
      <c r="E25" s="48">
        <v>2015</v>
      </c>
      <c r="F25" s="36">
        <v>1.35</v>
      </c>
      <c r="G25" s="36">
        <v>0.48</v>
      </c>
      <c r="H25" s="36">
        <v>1</v>
      </c>
      <c r="I25" s="8">
        <v>42129</v>
      </c>
      <c r="J25" s="13">
        <v>42514</v>
      </c>
      <c r="K25" s="34">
        <v>19</v>
      </c>
      <c r="L25" s="1" t="s">
        <v>998</v>
      </c>
      <c r="M25" s="1"/>
      <c r="N25" s="91">
        <f t="shared" si="0"/>
        <v>42709</v>
      </c>
    </row>
    <row r="26" spans="1:14" customFormat="1" hidden="1" x14ac:dyDescent="0.25">
      <c r="B26" s="1">
        <v>1618</v>
      </c>
      <c r="C26" s="1" t="s">
        <v>315</v>
      </c>
      <c r="D26" s="17">
        <v>5341169</v>
      </c>
      <c r="E26" s="48">
        <v>2015</v>
      </c>
      <c r="F26" s="36">
        <v>0.3</v>
      </c>
      <c r="G26" s="36">
        <v>0.48</v>
      </c>
      <c r="H26" s="36">
        <v>1</v>
      </c>
      <c r="I26" s="8">
        <v>42129</v>
      </c>
      <c r="J26" s="13"/>
      <c r="K26" s="34">
        <v>16</v>
      </c>
      <c r="L26" s="1" t="s">
        <v>999</v>
      </c>
      <c r="M26" s="1"/>
      <c r="N26" s="91">
        <f t="shared" si="0"/>
        <v>42618</v>
      </c>
    </row>
    <row r="27" spans="1:14" customFormat="1" hidden="1" x14ac:dyDescent="0.25">
      <c r="A27">
        <v>220</v>
      </c>
      <c r="B27" s="1">
        <v>1618</v>
      </c>
      <c r="C27" s="1" t="s">
        <v>270</v>
      </c>
      <c r="D27" s="17">
        <v>3040995</v>
      </c>
      <c r="E27" s="48">
        <v>2015</v>
      </c>
      <c r="F27" s="36">
        <v>0.5</v>
      </c>
      <c r="G27" s="36">
        <v>0.48</v>
      </c>
      <c r="H27" s="36">
        <v>1</v>
      </c>
      <c r="I27" s="8">
        <v>42129</v>
      </c>
      <c r="J27" s="13">
        <v>42283</v>
      </c>
      <c r="K27" s="34">
        <v>21</v>
      </c>
      <c r="L27" s="1" t="s">
        <v>998</v>
      </c>
      <c r="M27" s="1"/>
      <c r="N27" s="91">
        <f t="shared" si="0"/>
        <v>42771</v>
      </c>
    </row>
    <row r="28" spans="1:14" customFormat="1" hidden="1" x14ac:dyDescent="0.25">
      <c r="A28">
        <v>221</v>
      </c>
      <c r="B28" s="1">
        <v>1618</v>
      </c>
      <c r="C28" s="1" t="s">
        <v>5</v>
      </c>
      <c r="D28" s="17">
        <v>3835402</v>
      </c>
      <c r="E28" s="48">
        <v>2015</v>
      </c>
      <c r="F28" s="36">
        <v>1</v>
      </c>
      <c r="G28" s="36">
        <v>0.48</v>
      </c>
      <c r="H28" s="36">
        <v>1</v>
      </c>
      <c r="I28" s="8">
        <v>42129</v>
      </c>
      <c r="J28" s="13">
        <v>42298</v>
      </c>
      <c r="K28" s="34">
        <v>27</v>
      </c>
      <c r="L28" s="1" t="s">
        <v>998</v>
      </c>
      <c r="M28" s="1"/>
      <c r="N28" s="91">
        <f t="shared" si="0"/>
        <v>42952</v>
      </c>
    </row>
    <row r="29" spans="1:14" customFormat="1" hidden="1" x14ac:dyDescent="0.25">
      <c r="A29">
        <v>219</v>
      </c>
      <c r="B29" s="1">
        <v>1618</v>
      </c>
      <c r="C29" s="1" t="s">
        <v>6</v>
      </c>
      <c r="D29" s="17">
        <v>2283309</v>
      </c>
      <c r="E29" s="48">
        <v>2015</v>
      </c>
      <c r="F29" s="36">
        <v>1</v>
      </c>
      <c r="G29" s="36">
        <v>0.5</v>
      </c>
      <c r="H29" s="36">
        <v>1</v>
      </c>
      <c r="I29" s="8">
        <v>42129</v>
      </c>
      <c r="J29" s="13">
        <v>42370</v>
      </c>
      <c r="K29" s="34">
        <v>18</v>
      </c>
      <c r="L29" s="1" t="s">
        <v>1000</v>
      </c>
      <c r="M29" s="1"/>
      <c r="N29" s="91">
        <f t="shared" si="0"/>
        <v>42679</v>
      </c>
    </row>
    <row r="30" spans="1:14" customFormat="1" hidden="1" x14ac:dyDescent="0.25">
      <c r="A30">
        <v>115</v>
      </c>
      <c r="B30" s="6">
        <v>1687</v>
      </c>
      <c r="C30" s="7" t="s">
        <v>1</v>
      </c>
      <c r="D30" s="17">
        <v>11743193</v>
      </c>
      <c r="E30" s="48">
        <v>2019</v>
      </c>
      <c r="F30" s="36">
        <v>0.2</v>
      </c>
      <c r="G30" s="36">
        <v>0.62</v>
      </c>
      <c r="H30" s="36">
        <v>1</v>
      </c>
      <c r="I30" s="13">
        <v>42556</v>
      </c>
      <c r="J30" s="13">
        <v>42556</v>
      </c>
      <c r="K30" s="34">
        <v>34</v>
      </c>
      <c r="L30" s="1" t="s">
        <v>993</v>
      </c>
      <c r="M30" s="1"/>
      <c r="N30" s="91">
        <f t="shared" si="0"/>
        <v>43590</v>
      </c>
    </row>
    <row r="31" spans="1:14" customFormat="1" hidden="1" x14ac:dyDescent="0.25">
      <c r="A31">
        <v>120</v>
      </c>
      <c r="B31" s="6">
        <v>1687</v>
      </c>
      <c r="C31" s="7" t="s">
        <v>270</v>
      </c>
      <c r="D31" s="17">
        <v>3747827</v>
      </c>
      <c r="E31" s="48">
        <v>2019</v>
      </c>
      <c r="F31" s="36">
        <v>1</v>
      </c>
      <c r="G31" s="36">
        <v>0.5</v>
      </c>
      <c r="H31" s="36">
        <v>1</v>
      </c>
      <c r="I31" s="13">
        <v>42556</v>
      </c>
      <c r="J31" s="13">
        <v>42556</v>
      </c>
      <c r="K31" s="34">
        <v>24</v>
      </c>
      <c r="L31" s="1" t="s">
        <v>993</v>
      </c>
      <c r="M31" s="1"/>
      <c r="N31" s="91">
        <f t="shared" si="0"/>
        <v>43286</v>
      </c>
    </row>
    <row r="32" spans="1:14" customFormat="1" hidden="1" x14ac:dyDescent="0.25">
      <c r="A32">
        <v>116</v>
      </c>
      <c r="B32" s="6">
        <v>1687</v>
      </c>
      <c r="C32" s="7" t="s">
        <v>2</v>
      </c>
      <c r="D32" s="17">
        <v>7245800</v>
      </c>
      <c r="E32" s="48">
        <v>2019</v>
      </c>
      <c r="F32" s="36">
        <v>1</v>
      </c>
      <c r="G32" s="36">
        <v>0.5</v>
      </c>
      <c r="H32" s="36">
        <v>1</v>
      </c>
      <c r="I32" s="13">
        <v>42556</v>
      </c>
      <c r="J32" s="13">
        <v>42556</v>
      </c>
      <c r="K32" s="34">
        <v>34</v>
      </c>
      <c r="L32" s="1" t="s">
        <v>993</v>
      </c>
      <c r="M32" s="1"/>
      <c r="N32" s="91">
        <f t="shared" si="0"/>
        <v>43590</v>
      </c>
    </row>
    <row r="33" spans="1:14" customFormat="1" hidden="1" x14ac:dyDescent="0.25">
      <c r="A33">
        <v>122</v>
      </c>
      <c r="B33" s="6">
        <v>1687</v>
      </c>
      <c r="C33" s="7" t="s">
        <v>6</v>
      </c>
      <c r="D33" s="17">
        <v>2265136</v>
      </c>
      <c r="E33" s="48">
        <v>2019</v>
      </c>
      <c r="F33" s="36">
        <v>1</v>
      </c>
      <c r="G33" s="36">
        <v>0.59</v>
      </c>
      <c r="H33" s="36">
        <v>1</v>
      </c>
      <c r="I33" s="13">
        <v>42556</v>
      </c>
      <c r="J33" s="13">
        <v>42562</v>
      </c>
      <c r="K33" s="34">
        <v>34</v>
      </c>
      <c r="L33" s="1" t="s">
        <v>993</v>
      </c>
      <c r="M33" s="1"/>
      <c r="N33" s="91">
        <f t="shared" si="0"/>
        <v>43590</v>
      </c>
    </row>
    <row r="34" spans="1:14" customFormat="1" hidden="1" x14ac:dyDescent="0.25">
      <c r="A34">
        <v>121</v>
      </c>
      <c r="B34" s="6">
        <v>1687</v>
      </c>
      <c r="C34" s="7" t="s">
        <v>277</v>
      </c>
      <c r="D34" s="17">
        <v>3497972</v>
      </c>
      <c r="E34" s="48">
        <v>2019</v>
      </c>
      <c r="F34" s="36">
        <v>1</v>
      </c>
      <c r="G34" s="36">
        <v>0.5</v>
      </c>
      <c r="H34" s="36">
        <v>1</v>
      </c>
      <c r="I34" s="13">
        <v>42556</v>
      </c>
      <c r="J34" s="13">
        <v>43055</v>
      </c>
      <c r="K34" s="34">
        <v>34</v>
      </c>
      <c r="L34" s="1" t="s">
        <v>993</v>
      </c>
      <c r="M34" s="1"/>
      <c r="N34" s="91">
        <f t="shared" si="0"/>
        <v>43590</v>
      </c>
    </row>
    <row r="35" spans="1:14" customFormat="1" hidden="1" x14ac:dyDescent="0.25">
      <c r="A35">
        <v>117</v>
      </c>
      <c r="B35" s="6">
        <v>1687</v>
      </c>
      <c r="C35" s="7" t="s">
        <v>5</v>
      </c>
      <c r="D35" s="17">
        <v>3029798</v>
      </c>
      <c r="E35" s="48">
        <v>2019</v>
      </c>
      <c r="F35" s="36">
        <v>1</v>
      </c>
      <c r="G35" s="36">
        <v>0.5</v>
      </c>
      <c r="H35" s="36">
        <v>1</v>
      </c>
      <c r="I35" s="13">
        <v>42556</v>
      </c>
      <c r="J35" s="13">
        <v>42556</v>
      </c>
      <c r="K35" s="34">
        <v>34</v>
      </c>
      <c r="L35" s="1" t="s">
        <v>993</v>
      </c>
      <c r="M35" s="1"/>
      <c r="N35" s="91">
        <f t="shared" si="0"/>
        <v>43590</v>
      </c>
    </row>
    <row r="36" spans="1:14" customFormat="1" hidden="1" x14ac:dyDescent="0.25">
      <c r="A36">
        <v>118</v>
      </c>
      <c r="B36" s="6">
        <v>1687</v>
      </c>
      <c r="C36" s="7" t="s">
        <v>311</v>
      </c>
      <c r="D36" s="17">
        <v>4872176</v>
      </c>
      <c r="E36" s="48">
        <v>2019</v>
      </c>
      <c r="F36" s="36">
        <v>1</v>
      </c>
      <c r="G36" s="36">
        <v>0.5</v>
      </c>
      <c r="H36" s="36">
        <v>1</v>
      </c>
      <c r="I36" s="13">
        <v>42556</v>
      </c>
      <c r="J36" s="13">
        <v>42810</v>
      </c>
      <c r="K36" s="34">
        <v>34</v>
      </c>
      <c r="L36" s="1" t="s">
        <v>993</v>
      </c>
      <c r="M36" s="1"/>
      <c r="N36" s="91">
        <f t="shared" si="0"/>
        <v>43590</v>
      </c>
    </row>
    <row r="37" spans="1:14" customFormat="1" hidden="1" x14ac:dyDescent="0.25">
      <c r="A37">
        <v>119</v>
      </c>
      <c r="B37" s="6">
        <v>1687</v>
      </c>
      <c r="C37" s="7" t="s">
        <v>355</v>
      </c>
      <c r="D37" s="17">
        <v>2659591</v>
      </c>
      <c r="E37" s="48">
        <v>2019</v>
      </c>
      <c r="F37" s="36">
        <v>1</v>
      </c>
      <c r="G37" s="36">
        <v>0.5</v>
      </c>
      <c r="H37" s="36">
        <v>1</v>
      </c>
      <c r="I37" s="13">
        <v>42556</v>
      </c>
      <c r="J37" s="13">
        <v>42800</v>
      </c>
      <c r="K37" s="34">
        <v>33</v>
      </c>
      <c r="L37" s="1" t="s">
        <v>993</v>
      </c>
      <c r="M37" s="1"/>
      <c r="N37" s="91">
        <f t="shared" si="0"/>
        <v>43560</v>
      </c>
    </row>
    <row r="38" spans="1:14" customFormat="1" hidden="1" x14ac:dyDescent="0.25">
      <c r="A38">
        <v>142</v>
      </c>
      <c r="B38" s="6">
        <v>1689</v>
      </c>
      <c r="C38" s="1" t="s">
        <v>2</v>
      </c>
      <c r="D38" s="17">
        <v>5600000</v>
      </c>
      <c r="E38" s="47">
        <v>2016</v>
      </c>
      <c r="F38" s="36">
        <v>1</v>
      </c>
      <c r="G38" s="36">
        <v>0.5</v>
      </c>
      <c r="H38" s="36">
        <v>1</v>
      </c>
      <c r="I38" s="8">
        <v>42601</v>
      </c>
      <c r="J38" s="8">
        <v>42601</v>
      </c>
      <c r="K38" s="34">
        <v>40</v>
      </c>
      <c r="L38" s="1" t="s">
        <v>987</v>
      </c>
      <c r="M38" s="1"/>
      <c r="N38" s="91">
        <f t="shared" si="0"/>
        <v>43818</v>
      </c>
    </row>
    <row r="39" spans="1:14" customFormat="1" hidden="1" x14ac:dyDescent="0.25">
      <c r="A39">
        <v>146</v>
      </c>
      <c r="B39" s="6">
        <v>1689</v>
      </c>
      <c r="C39" s="1" t="s">
        <v>203</v>
      </c>
      <c r="D39" s="17">
        <v>1920000</v>
      </c>
      <c r="E39" s="47">
        <v>2016</v>
      </c>
      <c r="F39" s="36">
        <v>1</v>
      </c>
      <c r="G39" s="36">
        <v>0.59</v>
      </c>
      <c r="H39" s="36">
        <v>1</v>
      </c>
      <c r="I39" s="8">
        <v>42601</v>
      </c>
      <c r="J39" s="8">
        <v>42601</v>
      </c>
      <c r="K39" s="34">
        <v>40</v>
      </c>
      <c r="L39" s="1" t="s">
        <v>987</v>
      </c>
      <c r="M39" s="1"/>
      <c r="N39" s="91">
        <f t="shared" si="0"/>
        <v>43818</v>
      </c>
    </row>
    <row r="40" spans="1:14" customFormat="1" hidden="1" x14ac:dyDescent="0.25">
      <c r="A40">
        <v>145</v>
      </c>
      <c r="B40" s="6">
        <v>1689</v>
      </c>
      <c r="C40" s="1" t="s">
        <v>219</v>
      </c>
      <c r="D40" s="17">
        <v>2120000</v>
      </c>
      <c r="E40" s="47">
        <v>2016</v>
      </c>
      <c r="F40" s="36">
        <v>1</v>
      </c>
      <c r="G40" s="36">
        <v>0.59</v>
      </c>
      <c r="H40" s="36">
        <v>1</v>
      </c>
      <c r="I40" s="8">
        <v>42601</v>
      </c>
      <c r="J40" s="13">
        <v>42990</v>
      </c>
      <c r="K40" s="34">
        <v>37</v>
      </c>
      <c r="L40" s="1" t="s">
        <v>987</v>
      </c>
      <c r="M40" s="1"/>
      <c r="N40" s="91">
        <f t="shared" si="0"/>
        <v>43727</v>
      </c>
    </row>
    <row r="41" spans="1:14" customFormat="1" hidden="1" x14ac:dyDescent="0.25">
      <c r="A41">
        <v>144</v>
      </c>
      <c r="B41" s="6">
        <v>1689</v>
      </c>
      <c r="C41" s="1" t="s">
        <v>5</v>
      </c>
      <c r="D41" s="17">
        <v>2300000</v>
      </c>
      <c r="E41" s="47">
        <v>2016</v>
      </c>
      <c r="F41" s="36">
        <v>1</v>
      </c>
      <c r="G41" s="36">
        <v>0.5</v>
      </c>
      <c r="H41" s="36">
        <v>1</v>
      </c>
      <c r="I41" s="8">
        <v>42601</v>
      </c>
      <c r="J41" s="8">
        <v>42601</v>
      </c>
      <c r="K41" s="34">
        <v>37</v>
      </c>
      <c r="L41" s="1" t="s">
        <v>987</v>
      </c>
      <c r="M41" s="1"/>
      <c r="N41" s="91">
        <f t="shared" si="0"/>
        <v>43727</v>
      </c>
    </row>
    <row r="42" spans="1:14" customFormat="1" hidden="1" x14ac:dyDescent="0.25">
      <c r="A42">
        <v>143</v>
      </c>
      <c r="B42" s="6">
        <v>1689</v>
      </c>
      <c r="C42" s="1" t="s">
        <v>359</v>
      </c>
      <c r="D42" s="17">
        <v>3300000</v>
      </c>
      <c r="E42" s="47">
        <v>2016</v>
      </c>
      <c r="F42" s="36">
        <v>1</v>
      </c>
      <c r="G42" s="36">
        <v>0.5</v>
      </c>
      <c r="H42" s="36">
        <v>1</v>
      </c>
      <c r="I42" s="8">
        <v>42601</v>
      </c>
      <c r="J42" s="8"/>
      <c r="K42" s="34">
        <v>25</v>
      </c>
      <c r="L42" s="1" t="s">
        <v>988</v>
      </c>
      <c r="M42" s="1"/>
      <c r="N42" s="91">
        <f t="shared" si="0"/>
        <v>43362</v>
      </c>
    </row>
    <row r="43" spans="1:14" customFormat="1" hidden="1" x14ac:dyDescent="0.25">
      <c r="A43">
        <v>128</v>
      </c>
      <c r="B43" s="6">
        <v>1701</v>
      </c>
      <c r="C43" s="1" t="s">
        <v>1</v>
      </c>
      <c r="D43" s="17">
        <v>7800000</v>
      </c>
      <c r="E43" s="48">
        <v>2016</v>
      </c>
      <c r="F43" s="36">
        <v>0.3</v>
      </c>
      <c r="G43" s="36">
        <v>0.62</v>
      </c>
      <c r="H43" s="36">
        <v>1</v>
      </c>
      <c r="I43" s="8">
        <v>42614</v>
      </c>
      <c r="J43" s="13">
        <v>42614</v>
      </c>
      <c r="K43" s="34">
        <f>33</f>
        <v>33</v>
      </c>
      <c r="L43" s="1" t="s">
        <v>981</v>
      </c>
      <c r="M43" s="1"/>
      <c r="N43" s="91">
        <f t="shared" si="0"/>
        <v>43617</v>
      </c>
    </row>
    <row r="44" spans="1:14" customFormat="1" hidden="1" x14ac:dyDescent="0.25">
      <c r="A44">
        <v>129</v>
      </c>
      <c r="B44" s="6">
        <v>1701</v>
      </c>
      <c r="C44" s="1" t="s">
        <v>2</v>
      </c>
      <c r="D44" s="17">
        <v>5000000</v>
      </c>
      <c r="E44" s="48">
        <v>2016</v>
      </c>
      <c r="F44" s="36">
        <v>1</v>
      </c>
      <c r="G44" s="36">
        <v>0.5</v>
      </c>
      <c r="H44" s="36">
        <v>1</v>
      </c>
      <c r="I44" s="8">
        <v>42614</v>
      </c>
      <c r="J44" s="13">
        <v>42614</v>
      </c>
      <c r="K44" s="34">
        <f>33</f>
        <v>33</v>
      </c>
      <c r="L44" s="1" t="s">
        <v>981</v>
      </c>
      <c r="M44" s="1"/>
      <c r="N44" s="91">
        <f t="shared" si="0"/>
        <v>43617</v>
      </c>
    </row>
    <row r="45" spans="1:14" customFormat="1" hidden="1" x14ac:dyDescent="0.25">
      <c r="A45">
        <v>133</v>
      </c>
      <c r="B45" s="6">
        <v>1701</v>
      </c>
      <c r="C45" s="1" t="s">
        <v>6</v>
      </c>
      <c r="D45" s="17">
        <v>2100000</v>
      </c>
      <c r="E45" s="48">
        <v>2016</v>
      </c>
      <c r="F45" s="36">
        <v>1</v>
      </c>
      <c r="G45" s="36">
        <v>0.59</v>
      </c>
      <c r="H45" s="36">
        <v>1</v>
      </c>
      <c r="I45" s="8">
        <v>42736</v>
      </c>
      <c r="J45" s="13">
        <v>42982</v>
      </c>
      <c r="K45" s="34">
        <f>29</f>
        <v>29</v>
      </c>
      <c r="L45" s="1" t="s">
        <v>981</v>
      </c>
      <c r="M45" s="1"/>
      <c r="N45" s="91">
        <f t="shared" si="0"/>
        <v>43617</v>
      </c>
    </row>
    <row r="46" spans="1:14" customFormat="1" hidden="1" x14ac:dyDescent="0.25">
      <c r="A46">
        <v>134</v>
      </c>
      <c r="B46" s="6">
        <v>1701</v>
      </c>
      <c r="C46" s="1" t="s">
        <v>196</v>
      </c>
      <c r="D46" s="17">
        <v>1900000</v>
      </c>
      <c r="E46" s="48">
        <v>2016</v>
      </c>
      <c r="F46" s="36">
        <v>1</v>
      </c>
      <c r="G46" s="36">
        <v>0.59</v>
      </c>
      <c r="H46" s="36">
        <v>1</v>
      </c>
      <c r="I46" s="8">
        <v>43466</v>
      </c>
      <c r="J46" s="13"/>
      <c r="K46" s="34">
        <v>13</v>
      </c>
      <c r="L46" s="1" t="s">
        <v>981</v>
      </c>
      <c r="M46" s="1"/>
      <c r="N46" s="91">
        <f t="shared" si="0"/>
        <v>43862</v>
      </c>
    </row>
    <row r="47" spans="1:14" customFormat="1" hidden="1" x14ac:dyDescent="0.25">
      <c r="A47">
        <v>132</v>
      </c>
      <c r="B47" s="6">
        <v>1701</v>
      </c>
      <c r="C47" s="1" t="s">
        <v>4</v>
      </c>
      <c r="D47" s="17">
        <v>2400000</v>
      </c>
      <c r="E47" s="48">
        <v>2016</v>
      </c>
      <c r="F47" s="36">
        <v>1</v>
      </c>
      <c r="G47" s="36">
        <v>0.5</v>
      </c>
      <c r="H47" s="36">
        <v>1</v>
      </c>
      <c r="I47" s="8">
        <v>42614</v>
      </c>
      <c r="J47" s="13">
        <v>42614</v>
      </c>
      <c r="K47" s="34">
        <f>21</f>
        <v>21</v>
      </c>
      <c r="L47" s="1" t="s">
        <v>981</v>
      </c>
      <c r="M47" s="1"/>
      <c r="N47" s="91">
        <f t="shared" si="0"/>
        <v>43252</v>
      </c>
    </row>
    <row r="48" spans="1:14" customFormat="1" hidden="1" x14ac:dyDescent="0.25">
      <c r="A48">
        <v>131</v>
      </c>
      <c r="B48" s="6">
        <v>1701</v>
      </c>
      <c r="C48" s="1" t="s">
        <v>5</v>
      </c>
      <c r="D48" s="17">
        <v>2100000</v>
      </c>
      <c r="E48" s="48">
        <v>2016</v>
      </c>
      <c r="F48" s="36">
        <v>1</v>
      </c>
      <c r="G48" s="36">
        <v>0.5</v>
      </c>
      <c r="H48" s="36">
        <v>1</v>
      </c>
      <c r="I48" s="8">
        <v>42614</v>
      </c>
      <c r="J48" s="13">
        <v>42999</v>
      </c>
      <c r="K48" s="34">
        <f>29</f>
        <v>29</v>
      </c>
      <c r="L48" s="1" t="s">
        <v>981</v>
      </c>
      <c r="M48" s="1"/>
      <c r="N48" s="91">
        <f t="shared" si="0"/>
        <v>43497</v>
      </c>
    </row>
    <row r="49" spans="1:14" customFormat="1" hidden="1" x14ac:dyDescent="0.25">
      <c r="A49">
        <v>130</v>
      </c>
      <c r="B49" s="6">
        <v>1701</v>
      </c>
      <c r="C49" s="1" t="s">
        <v>315</v>
      </c>
      <c r="D49" s="17">
        <v>3800000</v>
      </c>
      <c r="E49" s="48">
        <v>2016</v>
      </c>
      <c r="F49" s="36">
        <v>1</v>
      </c>
      <c r="G49" s="36">
        <v>0.5</v>
      </c>
      <c r="H49" s="36">
        <v>1</v>
      </c>
      <c r="I49" s="8">
        <v>42614</v>
      </c>
      <c r="J49" s="13">
        <v>43313</v>
      </c>
      <c r="K49" s="34">
        <v>20</v>
      </c>
      <c r="L49" s="1" t="s">
        <v>981</v>
      </c>
      <c r="M49" s="1"/>
      <c r="N49" s="91">
        <f t="shared" si="0"/>
        <v>43221</v>
      </c>
    </row>
    <row r="50" spans="1:14" s="11" customFormat="1" hidden="1" x14ac:dyDescent="0.25">
      <c r="A50">
        <v>223</v>
      </c>
      <c r="B50" s="1">
        <v>1713</v>
      </c>
      <c r="C50" s="1" t="s">
        <v>1</v>
      </c>
      <c r="D50" s="17">
        <v>10000000</v>
      </c>
      <c r="E50" s="48">
        <v>2016</v>
      </c>
      <c r="F50" s="36">
        <v>0.2</v>
      </c>
      <c r="G50" s="36">
        <v>0.62</v>
      </c>
      <c r="H50" s="36">
        <v>1</v>
      </c>
      <c r="I50" s="8">
        <v>42614</v>
      </c>
      <c r="J50" s="8">
        <v>42615</v>
      </c>
      <c r="K50" s="34">
        <v>1</v>
      </c>
      <c r="L50" s="1" t="s">
        <v>976</v>
      </c>
      <c r="M50" s="1"/>
      <c r="N50" s="91">
        <f t="shared" si="0"/>
        <v>42644</v>
      </c>
    </row>
    <row r="51" spans="1:14" s="11" customFormat="1" hidden="1" x14ac:dyDescent="0.25">
      <c r="A51"/>
      <c r="B51" s="1">
        <v>1713</v>
      </c>
      <c r="C51" s="1" t="s">
        <v>272</v>
      </c>
      <c r="D51" s="17">
        <v>2900000</v>
      </c>
      <c r="E51" s="48">
        <v>2016</v>
      </c>
      <c r="F51" s="36">
        <v>1</v>
      </c>
      <c r="G51" s="36">
        <v>0.5</v>
      </c>
      <c r="H51" s="36">
        <v>1</v>
      </c>
      <c r="I51" s="8">
        <v>42614</v>
      </c>
      <c r="J51" s="8">
        <v>42615</v>
      </c>
      <c r="K51" s="34">
        <v>1</v>
      </c>
      <c r="L51" s="1" t="s">
        <v>976</v>
      </c>
      <c r="M51" s="1"/>
      <c r="N51" s="91">
        <f t="shared" si="0"/>
        <v>42644</v>
      </c>
    </row>
    <row r="52" spans="1:14" s="11" customFormat="1" hidden="1" x14ac:dyDescent="0.25">
      <c r="A52"/>
      <c r="B52" s="1">
        <v>1713</v>
      </c>
      <c r="C52" s="1" t="s">
        <v>1</v>
      </c>
      <c r="D52" s="17">
        <v>8300000</v>
      </c>
      <c r="E52" s="48">
        <v>2016</v>
      </c>
      <c r="F52" s="36">
        <v>0.2</v>
      </c>
      <c r="G52" s="36">
        <v>0.62</v>
      </c>
      <c r="H52" s="36">
        <v>1</v>
      </c>
      <c r="I52" s="8">
        <v>42644</v>
      </c>
      <c r="J52" s="8">
        <v>42646</v>
      </c>
      <c r="K52" s="34">
        <v>19</v>
      </c>
      <c r="L52" s="1" t="s">
        <v>978</v>
      </c>
      <c r="M52" s="1"/>
      <c r="N52" s="91">
        <f t="shared" si="0"/>
        <v>43221</v>
      </c>
    </row>
    <row r="53" spans="1:14" s="11" customFormat="1" hidden="1" x14ac:dyDescent="0.25">
      <c r="A53"/>
      <c r="B53" s="1">
        <v>1713</v>
      </c>
      <c r="C53" s="1" t="s">
        <v>153</v>
      </c>
      <c r="D53" s="17">
        <v>6100000</v>
      </c>
      <c r="E53" s="48">
        <v>2016</v>
      </c>
      <c r="F53" s="36">
        <v>1</v>
      </c>
      <c r="G53" s="36">
        <v>0.5</v>
      </c>
      <c r="H53" s="36">
        <v>1</v>
      </c>
      <c r="I53" s="8">
        <v>42644</v>
      </c>
      <c r="J53" s="8">
        <v>42668</v>
      </c>
      <c r="K53" s="34">
        <v>19</v>
      </c>
      <c r="L53" s="1" t="s">
        <v>978</v>
      </c>
      <c r="M53" s="1"/>
      <c r="N53" s="91">
        <f t="shared" si="0"/>
        <v>43221</v>
      </c>
    </row>
    <row r="54" spans="1:14" s="11" customFormat="1" hidden="1" x14ac:dyDescent="0.25">
      <c r="A54"/>
      <c r="B54" s="1">
        <v>1713</v>
      </c>
      <c r="C54" s="1" t="s">
        <v>387</v>
      </c>
      <c r="D54" s="17">
        <v>4250000</v>
      </c>
      <c r="E54" s="48">
        <v>2016</v>
      </c>
      <c r="F54" s="36">
        <v>1</v>
      </c>
      <c r="G54" s="36">
        <v>0.5</v>
      </c>
      <c r="H54" s="36">
        <v>1</v>
      </c>
      <c r="I54" s="8">
        <v>42644</v>
      </c>
      <c r="J54" s="8"/>
      <c r="K54" s="34">
        <v>9</v>
      </c>
      <c r="L54" s="1" t="s">
        <v>979</v>
      </c>
      <c r="M54" s="1"/>
      <c r="N54" s="91">
        <f t="shared" si="0"/>
        <v>42917</v>
      </c>
    </row>
    <row r="55" spans="1:14" s="11" customFormat="1" hidden="1" x14ac:dyDescent="0.25">
      <c r="A55"/>
      <c r="B55" s="1">
        <v>1713</v>
      </c>
      <c r="C55" s="1" t="s">
        <v>180</v>
      </c>
      <c r="D55" s="17">
        <v>3950000</v>
      </c>
      <c r="E55" s="48">
        <v>2016</v>
      </c>
      <c r="F55" s="36">
        <v>1</v>
      </c>
      <c r="G55" s="36">
        <v>0.5</v>
      </c>
      <c r="H55" s="36">
        <v>1</v>
      </c>
      <c r="I55" s="8">
        <v>42644</v>
      </c>
      <c r="J55" s="8">
        <v>42646</v>
      </c>
      <c r="K55" s="34">
        <v>15</v>
      </c>
      <c r="L55" s="1" t="s">
        <v>978</v>
      </c>
      <c r="M55" s="1"/>
      <c r="N55" s="91">
        <f t="shared" si="0"/>
        <v>43101</v>
      </c>
    </row>
    <row r="56" spans="1:14" s="11" customFormat="1" hidden="1" x14ac:dyDescent="0.25">
      <c r="A56"/>
      <c r="B56" s="1">
        <v>1713</v>
      </c>
      <c r="C56" s="1" t="s">
        <v>250</v>
      </c>
      <c r="D56" s="17">
        <v>3100000</v>
      </c>
      <c r="E56" s="48">
        <v>2016</v>
      </c>
      <c r="F56" s="36">
        <v>1</v>
      </c>
      <c r="G56" s="36">
        <v>0.5</v>
      </c>
      <c r="H56" s="36">
        <v>1</v>
      </c>
      <c r="I56" s="8">
        <v>42644</v>
      </c>
      <c r="J56" s="8">
        <v>42689</v>
      </c>
      <c r="K56" s="34">
        <v>18</v>
      </c>
      <c r="L56" s="1" t="s">
        <v>978</v>
      </c>
      <c r="M56" s="1"/>
      <c r="N56" s="91">
        <f t="shared" si="0"/>
        <v>43191</v>
      </c>
    </row>
    <row r="57" spans="1:14" s="11" customFormat="1" hidden="1" x14ac:dyDescent="0.25">
      <c r="A57"/>
      <c r="B57" s="1">
        <v>1713</v>
      </c>
      <c r="C57" s="1" t="s">
        <v>293</v>
      </c>
      <c r="D57" s="17">
        <v>2900000</v>
      </c>
      <c r="E57" s="48">
        <v>2016</v>
      </c>
      <c r="F57" s="36">
        <v>1</v>
      </c>
      <c r="G57" s="36">
        <v>0.5</v>
      </c>
      <c r="H57" s="36">
        <v>1</v>
      </c>
      <c r="I57" s="8">
        <v>42644</v>
      </c>
      <c r="J57" s="8"/>
      <c r="K57" s="34">
        <v>15</v>
      </c>
      <c r="L57" s="1" t="s">
        <v>978</v>
      </c>
      <c r="M57" s="1"/>
      <c r="N57" s="91">
        <f t="shared" si="0"/>
        <v>43101</v>
      </c>
    </row>
    <row r="58" spans="1:14" s="11" customFormat="1" hidden="1" x14ac:dyDescent="0.25">
      <c r="A58"/>
      <c r="B58" s="1">
        <v>1713</v>
      </c>
      <c r="C58" s="1" t="s">
        <v>219</v>
      </c>
      <c r="D58" s="17">
        <v>2020000</v>
      </c>
      <c r="E58" s="48">
        <v>2016</v>
      </c>
      <c r="F58" s="36">
        <v>1</v>
      </c>
      <c r="G58" s="36">
        <v>0.59</v>
      </c>
      <c r="H58" s="36">
        <v>1</v>
      </c>
      <c r="I58" s="8">
        <v>42644</v>
      </c>
      <c r="J58" s="8">
        <v>42667</v>
      </c>
      <c r="K58" s="34">
        <v>18</v>
      </c>
      <c r="L58" s="1" t="s">
        <v>978</v>
      </c>
      <c r="M58" s="1"/>
      <c r="N58" s="91">
        <f t="shared" si="0"/>
        <v>43191</v>
      </c>
    </row>
    <row r="59" spans="1:14" customFormat="1" hidden="1" x14ac:dyDescent="0.25">
      <c r="A59">
        <v>141</v>
      </c>
      <c r="B59" s="7">
        <v>1751</v>
      </c>
      <c r="C59" s="1" t="s">
        <v>5</v>
      </c>
      <c r="D59" s="17">
        <v>2387000</v>
      </c>
      <c r="E59" s="47">
        <v>2017</v>
      </c>
      <c r="F59" s="36">
        <v>1</v>
      </c>
      <c r="G59" s="36">
        <v>0.5</v>
      </c>
      <c r="H59" s="36">
        <v>1</v>
      </c>
      <c r="I59" s="8">
        <v>42797</v>
      </c>
      <c r="J59" s="13">
        <v>42896</v>
      </c>
      <c r="K59" s="34">
        <v>18</v>
      </c>
      <c r="L59" s="1" t="s">
        <v>968</v>
      </c>
      <c r="M59" s="1"/>
      <c r="N59" s="91">
        <f t="shared" si="0"/>
        <v>43346</v>
      </c>
    </row>
    <row r="60" spans="1:14" customFormat="1" hidden="1" x14ac:dyDescent="0.25">
      <c r="A60">
        <v>140</v>
      </c>
      <c r="B60" s="7">
        <v>1751</v>
      </c>
      <c r="C60" s="1" t="s">
        <v>359</v>
      </c>
      <c r="D60" s="17">
        <v>5058375</v>
      </c>
      <c r="E60" s="47">
        <v>2017</v>
      </c>
      <c r="F60" s="36">
        <v>1</v>
      </c>
      <c r="G60" s="36">
        <v>0.5</v>
      </c>
      <c r="H60" s="36">
        <v>1</v>
      </c>
      <c r="I60" s="8">
        <v>42797</v>
      </c>
      <c r="J60" s="13">
        <v>42815</v>
      </c>
      <c r="K60" s="34">
        <v>24</v>
      </c>
      <c r="L60" s="1" t="s">
        <v>968</v>
      </c>
      <c r="M60" s="1"/>
      <c r="N60" s="91">
        <f t="shared" si="0"/>
        <v>43527</v>
      </c>
    </row>
    <row r="61" spans="1:14" customFormat="1" hidden="1" x14ac:dyDescent="0.25">
      <c r="A61">
        <v>22</v>
      </c>
      <c r="B61" s="1">
        <v>1758</v>
      </c>
      <c r="C61" s="1" t="s">
        <v>1</v>
      </c>
      <c r="D61" s="17">
        <v>10748850</v>
      </c>
      <c r="E61" s="47">
        <v>2017</v>
      </c>
      <c r="F61" s="36">
        <v>0.2</v>
      </c>
      <c r="G61" s="36">
        <v>0.62</v>
      </c>
      <c r="H61" s="36">
        <v>1</v>
      </c>
      <c r="I61" s="8">
        <v>43009</v>
      </c>
      <c r="J61" s="8">
        <v>43009</v>
      </c>
      <c r="K61" s="34">
        <v>27</v>
      </c>
      <c r="L61" s="1" t="s">
        <v>953</v>
      </c>
      <c r="M61" s="1"/>
      <c r="N61" s="91">
        <f t="shared" si="0"/>
        <v>43831</v>
      </c>
    </row>
    <row r="62" spans="1:14" customFormat="1" hidden="1" x14ac:dyDescent="0.25">
      <c r="A62">
        <v>23</v>
      </c>
      <c r="B62" s="1">
        <v>1758</v>
      </c>
      <c r="C62" s="1" t="s">
        <v>2</v>
      </c>
      <c r="D62" s="17">
        <v>7618535</v>
      </c>
      <c r="E62" s="47">
        <v>2017</v>
      </c>
      <c r="F62" s="36">
        <v>1</v>
      </c>
      <c r="G62" s="36">
        <v>0.5</v>
      </c>
      <c r="H62" s="36">
        <v>1</v>
      </c>
      <c r="I62" s="8">
        <v>43009</v>
      </c>
      <c r="J62" s="8">
        <v>43009</v>
      </c>
      <c r="K62" s="34">
        <v>27</v>
      </c>
      <c r="L62" s="1" t="s">
        <v>953</v>
      </c>
      <c r="M62" s="1"/>
      <c r="N62" s="91">
        <f t="shared" si="0"/>
        <v>43831</v>
      </c>
    </row>
    <row r="63" spans="1:14" customFormat="1" hidden="1" x14ac:dyDescent="0.25">
      <c r="A63">
        <v>24</v>
      </c>
      <c r="B63" s="1">
        <v>1758</v>
      </c>
      <c r="C63" s="1" t="s">
        <v>257</v>
      </c>
      <c r="D63" s="17">
        <v>4236000</v>
      </c>
      <c r="E63" s="47">
        <v>2017</v>
      </c>
      <c r="F63" s="36">
        <v>1</v>
      </c>
      <c r="G63" s="36">
        <v>0.5</v>
      </c>
      <c r="H63" s="36">
        <v>1</v>
      </c>
      <c r="I63" s="8">
        <v>43009</v>
      </c>
      <c r="J63" s="8">
        <v>43009</v>
      </c>
      <c r="K63" s="34">
        <v>27</v>
      </c>
      <c r="L63" s="1" t="s">
        <v>953</v>
      </c>
      <c r="M63" s="1"/>
      <c r="N63" s="91">
        <f t="shared" si="0"/>
        <v>43831</v>
      </c>
    </row>
    <row r="64" spans="1:14" customFormat="1" hidden="1" x14ac:dyDescent="0.25">
      <c r="A64">
        <v>71</v>
      </c>
      <c r="B64" s="6">
        <v>1789</v>
      </c>
      <c r="C64" s="1" t="s">
        <v>1</v>
      </c>
      <c r="D64" s="17">
        <v>8419050</v>
      </c>
      <c r="E64" s="48">
        <v>2019</v>
      </c>
      <c r="F64" s="36">
        <v>0.2</v>
      </c>
      <c r="G64" s="36">
        <v>0.62</v>
      </c>
      <c r="H64" s="36">
        <v>1</v>
      </c>
      <c r="I64" s="8">
        <v>43011</v>
      </c>
      <c r="J64" s="8">
        <v>43011</v>
      </c>
      <c r="K64" s="34">
        <v>19</v>
      </c>
      <c r="L64" s="1" t="s">
        <v>1162</v>
      </c>
      <c r="M64" s="1"/>
      <c r="N64" s="91">
        <f t="shared" si="0"/>
        <v>43588</v>
      </c>
    </row>
    <row r="65" spans="1:14" customFormat="1" hidden="1" x14ac:dyDescent="0.25">
      <c r="A65">
        <v>73</v>
      </c>
      <c r="B65" s="6">
        <v>1789</v>
      </c>
      <c r="C65" s="1" t="s">
        <v>156</v>
      </c>
      <c r="D65" s="92">
        <v>5680052</v>
      </c>
      <c r="E65" s="48">
        <v>2019</v>
      </c>
      <c r="F65" s="36">
        <v>1</v>
      </c>
      <c r="G65" s="36">
        <v>0.5</v>
      </c>
      <c r="H65" s="36">
        <v>1</v>
      </c>
      <c r="I65" s="8">
        <v>43011</v>
      </c>
      <c r="J65" s="8">
        <v>43011</v>
      </c>
      <c r="K65" s="93">
        <v>19</v>
      </c>
      <c r="L65" s="1" t="s">
        <v>1162</v>
      </c>
      <c r="M65" s="1"/>
      <c r="N65" s="91">
        <f t="shared" si="0"/>
        <v>43588</v>
      </c>
    </row>
    <row r="66" spans="1:14" customFormat="1" hidden="1" x14ac:dyDescent="0.25">
      <c r="A66">
        <v>72</v>
      </c>
      <c r="B66" s="6">
        <v>1789</v>
      </c>
      <c r="C66" s="1" t="s">
        <v>167</v>
      </c>
      <c r="D66" s="17">
        <v>5680052</v>
      </c>
      <c r="E66" s="48">
        <v>2019</v>
      </c>
      <c r="F66" s="36">
        <v>1</v>
      </c>
      <c r="G66" s="36">
        <v>0.5</v>
      </c>
      <c r="H66" s="36">
        <v>1</v>
      </c>
      <c r="I66" s="8">
        <v>43011</v>
      </c>
      <c r="J66" s="8">
        <v>43011</v>
      </c>
      <c r="K66" s="93">
        <v>19</v>
      </c>
      <c r="L66" s="1" t="s">
        <v>1162</v>
      </c>
      <c r="M66" s="1"/>
      <c r="N66" s="91">
        <f t="shared" si="0"/>
        <v>43588</v>
      </c>
    </row>
    <row r="67" spans="1:14" customFormat="1" hidden="1" x14ac:dyDescent="0.25">
      <c r="A67">
        <v>75</v>
      </c>
      <c r="B67" s="6">
        <v>1789</v>
      </c>
      <c r="C67" s="1" t="s">
        <v>215</v>
      </c>
      <c r="D67" s="92">
        <v>2806350</v>
      </c>
      <c r="E67" s="48">
        <v>2019</v>
      </c>
      <c r="F67" s="36">
        <v>1</v>
      </c>
      <c r="G67" s="36">
        <v>0.59</v>
      </c>
      <c r="H67" s="36">
        <v>1</v>
      </c>
      <c r="I67" s="8">
        <v>43011</v>
      </c>
      <c r="J67" s="8">
        <v>43011</v>
      </c>
      <c r="K67" s="93">
        <v>19</v>
      </c>
      <c r="L67" s="1" t="s">
        <v>1162</v>
      </c>
      <c r="M67" s="1"/>
      <c r="N67" s="91">
        <f t="shared" ref="N67:N130" si="1">EDATE(I67,K67)</f>
        <v>43588</v>
      </c>
    </row>
    <row r="68" spans="1:14" customFormat="1" hidden="1" x14ac:dyDescent="0.25">
      <c r="A68">
        <v>74</v>
      </c>
      <c r="B68" s="6">
        <v>1789</v>
      </c>
      <c r="C68" s="1" t="s">
        <v>5</v>
      </c>
      <c r="D68" s="17">
        <v>2581842</v>
      </c>
      <c r="E68" s="48">
        <v>2019</v>
      </c>
      <c r="F68" s="36">
        <v>1</v>
      </c>
      <c r="G68" s="36">
        <v>0.5</v>
      </c>
      <c r="H68" s="36">
        <v>1</v>
      </c>
      <c r="I68" s="8">
        <v>43011</v>
      </c>
      <c r="J68" s="8">
        <v>43011</v>
      </c>
      <c r="K68" s="93">
        <v>19</v>
      </c>
      <c r="L68" s="1" t="s">
        <v>1162</v>
      </c>
      <c r="M68" s="1"/>
      <c r="N68" s="91">
        <f t="shared" si="1"/>
        <v>43588</v>
      </c>
    </row>
    <row r="69" spans="1:14" customFormat="1" hidden="1" x14ac:dyDescent="0.25">
      <c r="A69">
        <v>77</v>
      </c>
      <c r="B69" s="6">
        <v>1802</v>
      </c>
      <c r="C69" s="1" t="s">
        <v>2</v>
      </c>
      <c r="D69" s="17">
        <v>7087680</v>
      </c>
      <c r="E69" s="48">
        <v>2017</v>
      </c>
      <c r="F69" s="36">
        <v>1</v>
      </c>
      <c r="G69" s="36">
        <v>0.5</v>
      </c>
      <c r="H69" s="36">
        <v>1</v>
      </c>
      <c r="I69" s="8">
        <v>43070</v>
      </c>
      <c r="J69" s="8">
        <v>43070</v>
      </c>
      <c r="K69" s="34">
        <v>21</v>
      </c>
      <c r="L69" s="1" t="s">
        <v>995</v>
      </c>
      <c r="M69" s="1"/>
      <c r="N69" s="91">
        <f t="shared" si="1"/>
        <v>43709</v>
      </c>
    </row>
    <row r="70" spans="1:14" customFormat="1" hidden="1" x14ac:dyDescent="0.25">
      <c r="A70">
        <v>81</v>
      </c>
      <c r="B70" s="6">
        <v>1802</v>
      </c>
      <c r="C70" s="1" t="s">
        <v>6</v>
      </c>
      <c r="D70" s="17">
        <v>2173810</v>
      </c>
      <c r="E70" s="48">
        <v>2017</v>
      </c>
      <c r="F70" s="36">
        <v>1</v>
      </c>
      <c r="G70" s="36">
        <v>0.59</v>
      </c>
      <c r="H70" s="36">
        <v>1</v>
      </c>
      <c r="I70" s="8">
        <v>43070</v>
      </c>
      <c r="J70" s="8">
        <v>43070</v>
      </c>
      <c r="K70" s="34">
        <v>20</v>
      </c>
      <c r="L70" s="1" t="s">
        <v>995</v>
      </c>
      <c r="M70" s="1"/>
      <c r="N70" s="91">
        <f t="shared" si="1"/>
        <v>43678</v>
      </c>
    </row>
    <row r="71" spans="1:14" customFormat="1" hidden="1" x14ac:dyDescent="0.25">
      <c r="A71">
        <v>79</v>
      </c>
      <c r="B71" s="6">
        <v>1802</v>
      </c>
      <c r="C71" s="1" t="s">
        <v>5</v>
      </c>
      <c r="D71" s="17">
        <v>3205720</v>
      </c>
      <c r="E71" s="48">
        <v>2017</v>
      </c>
      <c r="F71" s="36">
        <v>1</v>
      </c>
      <c r="G71" s="36">
        <v>0.5</v>
      </c>
      <c r="H71" s="36">
        <v>1</v>
      </c>
      <c r="I71" s="8">
        <v>43070</v>
      </c>
      <c r="J71" s="8">
        <v>43070</v>
      </c>
      <c r="K71" s="34">
        <v>21</v>
      </c>
      <c r="L71" s="1" t="s">
        <v>995</v>
      </c>
      <c r="M71" s="1"/>
      <c r="N71" s="91">
        <f t="shared" si="1"/>
        <v>43709</v>
      </c>
    </row>
    <row r="72" spans="1:14" customFormat="1" hidden="1" x14ac:dyDescent="0.25">
      <c r="A72">
        <v>80</v>
      </c>
      <c r="B72" s="6">
        <v>1802</v>
      </c>
      <c r="C72" s="1" t="s">
        <v>355</v>
      </c>
      <c r="D72" s="17">
        <v>2889000</v>
      </c>
      <c r="E72" s="48">
        <v>2017</v>
      </c>
      <c r="F72" s="36">
        <v>1</v>
      </c>
      <c r="G72" s="36">
        <v>0.5</v>
      </c>
      <c r="H72" s="36">
        <v>1</v>
      </c>
      <c r="I72" s="8">
        <v>43070</v>
      </c>
      <c r="J72" s="8">
        <v>43070</v>
      </c>
      <c r="K72" s="34">
        <v>20</v>
      </c>
      <c r="L72" s="1" t="s">
        <v>995</v>
      </c>
      <c r="M72" s="1"/>
      <c r="N72" s="91">
        <f t="shared" si="1"/>
        <v>43678</v>
      </c>
    </row>
    <row r="73" spans="1:14" customFormat="1" hidden="1" x14ac:dyDescent="0.25">
      <c r="A73">
        <v>78</v>
      </c>
      <c r="B73" s="6">
        <v>1802</v>
      </c>
      <c r="C73" s="1" t="s">
        <v>359</v>
      </c>
      <c r="D73" s="17">
        <v>4387000</v>
      </c>
      <c r="E73" s="48">
        <v>2017</v>
      </c>
      <c r="F73" s="36">
        <v>1</v>
      </c>
      <c r="G73" s="36">
        <v>0.5</v>
      </c>
      <c r="H73" s="36">
        <v>1</v>
      </c>
      <c r="I73" s="8">
        <v>43070</v>
      </c>
      <c r="J73" s="8">
        <v>43070</v>
      </c>
      <c r="K73" s="34">
        <v>25</v>
      </c>
      <c r="L73" s="1" t="s">
        <v>995</v>
      </c>
      <c r="M73" s="1"/>
      <c r="N73" s="91">
        <f t="shared" si="1"/>
        <v>43831</v>
      </c>
    </row>
    <row r="74" spans="1:14" customFormat="1" hidden="1" x14ac:dyDescent="0.25">
      <c r="A74">
        <v>99</v>
      </c>
      <c r="B74" s="6">
        <v>1818</v>
      </c>
      <c r="C74" s="1" t="s">
        <v>1</v>
      </c>
      <c r="D74" s="17">
        <v>8780000</v>
      </c>
      <c r="E74" s="47">
        <v>2017</v>
      </c>
      <c r="F74" s="36">
        <v>0.2</v>
      </c>
      <c r="G74" s="36">
        <v>0.62</v>
      </c>
      <c r="H74" s="36">
        <v>1</v>
      </c>
      <c r="I74" s="8">
        <v>43282</v>
      </c>
      <c r="J74" s="13">
        <v>43282</v>
      </c>
      <c r="K74" s="34">
        <v>6</v>
      </c>
      <c r="L74" s="1" t="s">
        <v>957</v>
      </c>
      <c r="M74" s="1"/>
      <c r="N74" s="91">
        <f t="shared" si="1"/>
        <v>43466</v>
      </c>
    </row>
    <row r="75" spans="1:14" customFormat="1" hidden="1" x14ac:dyDescent="0.25">
      <c r="A75">
        <v>100</v>
      </c>
      <c r="B75" s="6">
        <v>1818</v>
      </c>
      <c r="C75" s="1" t="s">
        <v>1</v>
      </c>
      <c r="D75" s="17">
        <v>8780000</v>
      </c>
      <c r="E75" s="47">
        <v>2017</v>
      </c>
      <c r="F75" s="36">
        <v>0.3</v>
      </c>
      <c r="G75" s="36">
        <v>0.62</v>
      </c>
      <c r="H75" s="36">
        <v>1</v>
      </c>
      <c r="I75" s="8">
        <v>43466</v>
      </c>
      <c r="J75" s="13"/>
      <c r="K75" s="34">
        <v>12</v>
      </c>
      <c r="L75" s="1" t="s">
        <v>959</v>
      </c>
      <c r="M75" s="1"/>
      <c r="N75" s="91">
        <f t="shared" si="1"/>
        <v>43831</v>
      </c>
    </row>
    <row r="76" spans="1:14" customFormat="1" hidden="1" x14ac:dyDescent="0.25">
      <c r="A76">
        <v>103</v>
      </c>
      <c r="B76" s="6">
        <v>1818</v>
      </c>
      <c r="C76" s="1" t="s">
        <v>2</v>
      </c>
      <c r="D76" s="17">
        <v>5050000</v>
      </c>
      <c r="E76" s="47">
        <v>2017</v>
      </c>
      <c r="F76" s="36">
        <v>1</v>
      </c>
      <c r="G76" s="36">
        <v>0.5</v>
      </c>
      <c r="H76" s="36">
        <v>1</v>
      </c>
      <c r="I76" s="8">
        <v>43466</v>
      </c>
      <c r="J76" s="13"/>
      <c r="K76" s="34">
        <v>12</v>
      </c>
      <c r="L76" s="1" t="s">
        <v>959</v>
      </c>
      <c r="M76" s="1"/>
      <c r="N76" s="91">
        <f t="shared" si="1"/>
        <v>43831</v>
      </c>
    </row>
    <row r="77" spans="1:14" customFormat="1" hidden="1" x14ac:dyDescent="0.25">
      <c r="A77">
        <v>102</v>
      </c>
      <c r="B77" s="6">
        <v>1818</v>
      </c>
      <c r="C77" s="7" t="s">
        <v>404</v>
      </c>
      <c r="D77" s="17">
        <v>4750000</v>
      </c>
      <c r="E77" s="47">
        <v>2017</v>
      </c>
      <c r="F77" s="36">
        <v>0.3</v>
      </c>
      <c r="G77" s="36">
        <v>0.5</v>
      </c>
      <c r="H77" s="36">
        <v>1</v>
      </c>
      <c r="I77" s="8">
        <v>43466</v>
      </c>
      <c r="J77" s="13"/>
      <c r="K77" s="34">
        <v>6</v>
      </c>
      <c r="L77" s="1" t="s">
        <v>959</v>
      </c>
      <c r="M77" s="1"/>
      <c r="N77" s="91">
        <f t="shared" si="1"/>
        <v>43647</v>
      </c>
    </row>
    <row r="78" spans="1:14" customFormat="1" hidden="1" x14ac:dyDescent="0.25">
      <c r="A78">
        <v>106</v>
      </c>
      <c r="B78" s="6">
        <v>1818</v>
      </c>
      <c r="C78" s="1" t="s">
        <v>6</v>
      </c>
      <c r="D78" s="17">
        <v>2160000</v>
      </c>
      <c r="E78" s="47">
        <v>2017</v>
      </c>
      <c r="F78" s="36">
        <v>1</v>
      </c>
      <c r="G78" s="36">
        <v>0.59</v>
      </c>
      <c r="H78" s="36">
        <v>1</v>
      </c>
      <c r="I78" s="8">
        <v>43466</v>
      </c>
      <c r="J78" s="13"/>
      <c r="K78" s="34">
        <v>11</v>
      </c>
      <c r="L78" s="1" t="s">
        <v>959</v>
      </c>
      <c r="M78" s="1"/>
      <c r="N78" s="91">
        <f t="shared" si="1"/>
        <v>43800</v>
      </c>
    </row>
    <row r="79" spans="1:14" customFormat="1" hidden="1" x14ac:dyDescent="0.25">
      <c r="A79">
        <v>105</v>
      </c>
      <c r="B79" s="6">
        <v>1818</v>
      </c>
      <c r="C79" s="1" t="s">
        <v>4</v>
      </c>
      <c r="D79" s="17">
        <v>2330000</v>
      </c>
      <c r="E79" s="47">
        <v>2017</v>
      </c>
      <c r="F79" s="36">
        <v>0.5</v>
      </c>
      <c r="G79" s="36">
        <v>0.5</v>
      </c>
      <c r="H79" s="36">
        <v>1</v>
      </c>
      <c r="I79" s="8">
        <v>43282</v>
      </c>
      <c r="J79" s="13"/>
      <c r="K79" s="34">
        <v>3</v>
      </c>
      <c r="L79" s="1" t="s">
        <v>958</v>
      </c>
      <c r="M79" s="1"/>
      <c r="N79" s="91">
        <f t="shared" si="1"/>
        <v>43374</v>
      </c>
    </row>
    <row r="80" spans="1:14" s="11" customFormat="1" hidden="1" x14ac:dyDescent="0.25">
      <c r="A80">
        <v>101</v>
      </c>
      <c r="B80" s="6">
        <v>1818</v>
      </c>
      <c r="C80" s="1" t="s">
        <v>257</v>
      </c>
      <c r="D80" s="17">
        <v>3100000</v>
      </c>
      <c r="E80" s="47">
        <v>2017</v>
      </c>
      <c r="F80" s="36">
        <v>1</v>
      </c>
      <c r="G80" s="36">
        <v>0.5</v>
      </c>
      <c r="H80" s="36">
        <v>1</v>
      </c>
      <c r="I80" s="8">
        <v>43282</v>
      </c>
      <c r="J80" s="13">
        <v>43290</v>
      </c>
      <c r="K80" s="34">
        <v>6</v>
      </c>
      <c r="L80" s="1" t="s">
        <v>957</v>
      </c>
      <c r="M80" s="1"/>
      <c r="N80" s="91">
        <f t="shared" si="1"/>
        <v>43466</v>
      </c>
    </row>
    <row r="81" spans="1:14" s="11" customFormat="1" hidden="1" x14ac:dyDescent="0.25">
      <c r="A81">
        <v>104</v>
      </c>
      <c r="B81" s="6">
        <v>1818</v>
      </c>
      <c r="C81" s="1" t="s">
        <v>5</v>
      </c>
      <c r="D81" s="17">
        <v>2330000</v>
      </c>
      <c r="E81" s="47">
        <v>2017</v>
      </c>
      <c r="F81" s="36">
        <v>1</v>
      </c>
      <c r="G81" s="36">
        <v>0.5</v>
      </c>
      <c r="H81" s="36">
        <v>1</v>
      </c>
      <c r="I81" s="8">
        <v>43466</v>
      </c>
      <c r="J81" s="13"/>
      <c r="K81" s="34">
        <v>12</v>
      </c>
      <c r="L81" s="1" t="s">
        <v>959</v>
      </c>
      <c r="M81" s="1"/>
      <c r="N81" s="91">
        <f t="shared" si="1"/>
        <v>43831</v>
      </c>
    </row>
    <row r="82" spans="1:14" s="11" customFormat="1" hidden="1" x14ac:dyDescent="0.25">
      <c r="A82">
        <v>248</v>
      </c>
      <c r="B82" s="49">
        <v>1829</v>
      </c>
      <c r="C82" s="1" t="s">
        <v>1</v>
      </c>
      <c r="D82" s="17">
        <v>11204220</v>
      </c>
      <c r="E82" s="48">
        <v>2018</v>
      </c>
      <c r="F82" s="36">
        <v>0.2</v>
      </c>
      <c r="G82" s="36">
        <v>0.62</v>
      </c>
      <c r="H82" s="36">
        <v>1</v>
      </c>
      <c r="I82" s="8">
        <v>43168</v>
      </c>
      <c r="J82" s="13">
        <v>43168</v>
      </c>
      <c r="K82" s="34">
        <v>28</v>
      </c>
      <c r="L82" s="1" t="s">
        <v>1021</v>
      </c>
      <c r="M82" s="1"/>
      <c r="N82" s="91">
        <f t="shared" si="1"/>
        <v>44021</v>
      </c>
    </row>
    <row r="83" spans="1:14" s="11" customFormat="1" hidden="1" x14ac:dyDescent="0.25">
      <c r="A83">
        <v>252</v>
      </c>
      <c r="B83" s="49">
        <v>1829</v>
      </c>
      <c r="C83" s="1" t="s">
        <v>136</v>
      </c>
      <c r="D83" s="17">
        <v>4765500</v>
      </c>
      <c r="E83" s="48">
        <v>2018</v>
      </c>
      <c r="F83" s="36">
        <v>1</v>
      </c>
      <c r="G83" s="36">
        <v>0.5</v>
      </c>
      <c r="H83" s="36">
        <v>1</v>
      </c>
      <c r="I83" s="8">
        <v>43168</v>
      </c>
      <c r="J83" s="13">
        <v>43256</v>
      </c>
      <c r="K83" s="34">
        <v>27</v>
      </c>
      <c r="L83" s="1" t="s">
        <v>1021</v>
      </c>
      <c r="M83" s="1"/>
      <c r="N83" s="91">
        <f t="shared" si="1"/>
        <v>43991</v>
      </c>
    </row>
    <row r="84" spans="1:14" s="11" customFormat="1" hidden="1" x14ac:dyDescent="0.25">
      <c r="A84">
        <v>249</v>
      </c>
      <c r="B84" s="49">
        <v>1829</v>
      </c>
      <c r="C84" s="1" t="s">
        <v>2</v>
      </c>
      <c r="D84" s="17">
        <v>10865340</v>
      </c>
      <c r="E84" s="48">
        <v>2018</v>
      </c>
      <c r="F84" s="36">
        <v>1</v>
      </c>
      <c r="G84" s="36">
        <v>0.5</v>
      </c>
      <c r="H84" s="36">
        <v>1</v>
      </c>
      <c r="I84" s="8">
        <v>43168</v>
      </c>
      <c r="J84" s="13">
        <v>43208</v>
      </c>
      <c r="K84" s="34">
        <v>28</v>
      </c>
      <c r="L84" s="1" t="s">
        <v>1021</v>
      </c>
      <c r="M84" s="1"/>
      <c r="N84" s="91">
        <f t="shared" si="1"/>
        <v>44021</v>
      </c>
    </row>
    <row r="85" spans="1:14" s="11" customFormat="1" hidden="1" x14ac:dyDescent="0.25">
      <c r="A85">
        <v>256</v>
      </c>
      <c r="B85" s="49">
        <v>1829</v>
      </c>
      <c r="C85" s="1" t="s">
        <v>234</v>
      </c>
      <c r="D85" s="17">
        <v>3695910</v>
      </c>
      <c r="E85" s="48">
        <v>2018</v>
      </c>
      <c r="F85" s="36">
        <v>1</v>
      </c>
      <c r="G85" s="36">
        <v>0.5</v>
      </c>
      <c r="H85" s="36">
        <v>1</v>
      </c>
      <c r="I85" s="8">
        <v>43168</v>
      </c>
      <c r="J85" s="13">
        <v>43423</v>
      </c>
      <c r="K85" s="34">
        <v>22</v>
      </c>
      <c r="L85" s="1" t="s">
        <v>1022</v>
      </c>
      <c r="M85" s="1"/>
      <c r="N85" s="91">
        <f t="shared" si="1"/>
        <v>43839</v>
      </c>
    </row>
    <row r="86" spans="1:14" customFormat="1" hidden="1" x14ac:dyDescent="0.25">
      <c r="A86">
        <v>257</v>
      </c>
      <c r="B86" s="49">
        <v>1829</v>
      </c>
      <c r="C86" s="1" t="s">
        <v>206</v>
      </c>
      <c r="D86" s="17">
        <v>2488650</v>
      </c>
      <c r="E86" s="48">
        <v>2018</v>
      </c>
      <c r="F86" s="36">
        <v>1</v>
      </c>
      <c r="G86" s="36">
        <v>0.59</v>
      </c>
      <c r="H86" s="36">
        <v>1</v>
      </c>
      <c r="I86" s="8">
        <v>43168</v>
      </c>
      <c r="J86" s="13">
        <v>43276</v>
      </c>
      <c r="K86" s="34">
        <v>24</v>
      </c>
      <c r="L86" s="1" t="s">
        <v>1021</v>
      </c>
      <c r="M86" s="1"/>
      <c r="N86" s="91">
        <f t="shared" si="1"/>
        <v>43899</v>
      </c>
    </row>
    <row r="87" spans="1:14" customFormat="1" hidden="1" x14ac:dyDescent="0.25">
      <c r="A87">
        <v>254</v>
      </c>
      <c r="B87" s="49">
        <v>1829</v>
      </c>
      <c r="C87" s="1" t="s">
        <v>121</v>
      </c>
      <c r="D87" s="17">
        <v>1059000</v>
      </c>
      <c r="E87" s="48">
        <v>2018</v>
      </c>
      <c r="F87" s="36">
        <v>1</v>
      </c>
      <c r="G87" s="36">
        <v>0.5</v>
      </c>
      <c r="H87" s="36">
        <v>1</v>
      </c>
      <c r="I87" s="8">
        <v>43168</v>
      </c>
      <c r="J87" s="13">
        <v>43405</v>
      </c>
      <c r="K87" s="34">
        <v>26</v>
      </c>
      <c r="L87" s="1" t="s">
        <v>1021</v>
      </c>
      <c r="M87" s="1"/>
      <c r="N87" s="91">
        <f t="shared" si="1"/>
        <v>43960</v>
      </c>
    </row>
    <row r="88" spans="1:14" customFormat="1" hidden="1" x14ac:dyDescent="0.25">
      <c r="A88">
        <v>250</v>
      </c>
      <c r="B88" s="49">
        <v>1829</v>
      </c>
      <c r="C88" s="1" t="s">
        <v>5</v>
      </c>
      <c r="D88" s="17">
        <v>2467470</v>
      </c>
      <c r="E88" s="48">
        <v>2018</v>
      </c>
      <c r="F88" s="36">
        <v>1</v>
      </c>
      <c r="G88" s="36">
        <v>0.5</v>
      </c>
      <c r="H88" s="36">
        <v>1</v>
      </c>
      <c r="I88" s="8">
        <v>43168</v>
      </c>
      <c r="J88" s="13">
        <v>43241</v>
      </c>
      <c r="K88" s="34">
        <v>28</v>
      </c>
      <c r="L88" s="1" t="s">
        <v>1021</v>
      </c>
      <c r="M88" s="1"/>
      <c r="N88" s="91">
        <f t="shared" si="1"/>
        <v>44021</v>
      </c>
    </row>
    <row r="89" spans="1:14" customFormat="1" hidden="1" x14ac:dyDescent="0.25">
      <c r="A89">
        <v>251</v>
      </c>
      <c r="B89" s="49">
        <v>1829</v>
      </c>
      <c r="C89" s="1" t="s">
        <v>319</v>
      </c>
      <c r="D89" s="17">
        <v>3812400</v>
      </c>
      <c r="E89" s="48">
        <v>2018</v>
      </c>
      <c r="F89" s="36">
        <v>1</v>
      </c>
      <c r="G89" s="36">
        <v>0.5</v>
      </c>
      <c r="H89" s="36">
        <v>1</v>
      </c>
      <c r="I89" s="8">
        <v>43168</v>
      </c>
      <c r="J89" s="13">
        <v>43235</v>
      </c>
      <c r="K89" s="34">
        <v>25</v>
      </c>
      <c r="L89" s="1" t="s">
        <v>1021</v>
      </c>
      <c r="M89" s="1"/>
      <c r="N89" s="91">
        <f t="shared" si="1"/>
        <v>43930</v>
      </c>
    </row>
    <row r="90" spans="1:14" customFormat="1" hidden="1" x14ac:dyDescent="0.25">
      <c r="A90">
        <v>12</v>
      </c>
      <c r="B90" s="1">
        <v>1838</v>
      </c>
      <c r="C90" s="1" t="s">
        <v>462</v>
      </c>
      <c r="D90" s="17">
        <v>1560000</v>
      </c>
      <c r="E90" s="47">
        <v>2017</v>
      </c>
      <c r="F90" s="36">
        <v>0.5</v>
      </c>
      <c r="G90" s="36">
        <v>0.5</v>
      </c>
      <c r="H90" s="36">
        <v>1</v>
      </c>
      <c r="I90" s="8">
        <v>43405</v>
      </c>
      <c r="J90" s="13"/>
      <c r="K90" s="34">
        <v>5</v>
      </c>
      <c r="L90" s="1"/>
      <c r="M90" s="1"/>
      <c r="N90" s="91">
        <f t="shared" si="1"/>
        <v>43556</v>
      </c>
    </row>
    <row r="91" spans="1:14" customFormat="1" hidden="1" x14ac:dyDescent="0.25">
      <c r="A91">
        <v>10</v>
      </c>
      <c r="B91" s="1">
        <v>1838</v>
      </c>
      <c r="C91" s="1" t="s">
        <v>153</v>
      </c>
      <c r="D91" s="17">
        <v>6830000</v>
      </c>
      <c r="E91" s="47">
        <v>2017</v>
      </c>
      <c r="F91" s="36">
        <v>0.1</v>
      </c>
      <c r="G91" s="36">
        <v>0.5</v>
      </c>
      <c r="H91" s="36">
        <v>1</v>
      </c>
      <c r="I91" s="8">
        <v>43405</v>
      </c>
      <c r="J91" s="13"/>
      <c r="K91" s="34">
        <v>5</v>
      </c>
      <c r="L91" s="1"/>
      <c r="M91" s="1"/>
      <c r="N91" s="91">
        <f t="shared" si="1"/>
        <v>43556</v>
      </c>
    </row>
    <row r="92" spans="1:14" customFormat="1" hidden="1" x14ac:dyDescent="0.25">
      <c r="A92">
        <v>11</v>
      </c>
      <c r="B92" s="1">
        <v>1838</v>
      </c>
      <c r="C92" s="1" t="s">
        <v>281</v>
      </c>
      <c r="D92" s="17">
        <v>4600000</v>
      </c>
      <c r="E92" s="47">
        <v>2017</v>
      </c>
      <c r="F92" s="36">
        <v>1</v>
      </c>
      <c r="G92" s="36">
        <v>0.5</v>
      </c>
      <c r="H92" s="36">
        <v>1</v>
      </c>
      <c r="I92" s="8">
        <v>43405</v>
      </c>
      <c r="J92" s="13"/>
      <c r="K92" s="34">
        <v>5</v>
      </c>
      <c r="L92" s="1"/>
      <c r="M92" s="1"/>
      <c r="N92" s="91">
        <f t="shared" si="1"/>
        <v>43556</v>
      </c>
    </row>
    <row r="93" spans="1:14" customFormat="1" hidden="1" x14ac:dyDescent="0.25">
      <c r="A93">
        <v>205</v>
      </c>
      <c r="B93" s="1">
        <v>1846</v>
      </c>
      <c r="C93" s="1" t="s">
        <v>555</v>
      </c>
      <c r="D93" s="17">
        <v>2400000</v>
      </c>
      <c r="E93" s="48">
        <v>2018</v>
      </c>
      <c r="F93" s="36">
        <v>1</v>
      </c>
      <c r="G93" s="36">
        <v>0.5</v>
      </c>
      <c r="H93" s="36">
        <v>1</v>
      </c>
      <c r="I93" s="8">
        <v>43466</v>
      </c>
      <c r="J93" s="13"/>
      <c r="K93" s="34">
        <v>3</v>
      </c>
      <c r="L93" s="1" t="s">
        <v>1127</v>
      </c>
      <c r="M93" s="1"/>
      <c r="N93" s="91">
        <f t="shared" si="1"/>
        <v>43556</v>
      </c>
    </row>
    <row r="94" spans="1:14" customFormat="1" hidden="1" x14ac:dyDescent="0.25">
      <c r="A94">
        <v>188</v>
      </c>
      <c r="B94" s="1">
        <v>1846</v>
      </c>
      <c r="C94" s="1" t="s">
        <v>110</v>
      </c>
      <c r="D94" s="17">
        <v>3450000</v>
      </c>
      <c r="E94" s="48">
        <v>2018</v>
      </c>
      <c r="F94" s="36">
        <v>1</v>
      </c>
      <c r="G94" s="36">
        <v>0.62</v>
      </c>
      <c r="H94" s="36">
        <v>1</v>
      </c>
      <c r="I94" s="8">
        <v>43466</v>
      </c>
      <c r="J94" s="13"/>
      <c r="K94" s="34">
        <v>3</v>
      </c>
      <c r="L94" s="1" t="s">
        <v>1127</v>
      </c>
      <c r="M94" s="1"/>
      <c r="N94" s="91">
        <f t="shared" si="1"/>
        <v>43556</v>
      </c>
    </row>
    <row r="95" spans="1:14" customFormat="1" hidden="1" x14ac:dyDescent="0.25">
      <c r="A95">
        <v>203</v>
      </c>
      <c r="B95" s="1">
        <v>1846</v>
      </c>
      <c r="C95" s="1" t="s">
        <v>554</v>
      </c>
      <c r="D95" s="17">
        <v>975000</v>
      </c>
      <c r="E95" s="48">
        <v>2018</v>
      </c>
      <c r="F95" s="36">
        <v>1</v>
      </c>
      <c r="G95" s="36">
        <v>0.5</v>
      </c>
      <c r="H95" s="36">
        <v>1</v>
      </c>
      <c r="I95" s="8">
        <v>43525</v>
      </c>
      <c r="J95" s="13"/>
      <c r="K95" s="34">
        <v>1</v>
      </c>
      <c r="L95" s="1" t="s">
        <v>1127</v>
      </c>
      <c r="M95" s="1"/>
      <c r="N95" s="91">
        <f t="shared" si="1"/>
        <v>43556</v>
      </c>
    </row>
    <row r="96" spans="1:14" customFormat="1" hidden="1" x14ac:dyDescent="0.25">
      <c r="A96">
        <v>183</v>
      </c>
      <c r="B96" s="1">
        <v>1846</v>
      </c>
      <c r="C96" s="1" t="s">
        <v>153</v>
      </c>
      <c r="D96" s="17">
        <v>11500000</v>
      </c>
      <c r="E96" s="48">
        <v>2018</v>
      </c>
      <c r="F96" s="36">
        <v>1</v>
      </c>
      <c r="G96" s="36">
        <v>0.62</v>
      </c>
      <c r="H96" s="36">
        <v>1</v>
      </c>
      <c r="I96" s="8">
        <v>43466</v>
      </c>
      <c r="J96" s="13"/>
      <c r="K96" s="34">
        <v>2</v>
      </c>
      <c r="L96" s="1" t="s">
        <v>1127</v>
      </c>
      <c r="M96" s="1"/>
      <c r="N96" s="91">
        <f t="shared" si="1"/>
        <v>43525</v>
      </c>
    </row>
    <row r="97" spans="1:14" customFormat="1" hidden="1" x14ac:dyDescent="0.25">
      <c r="A97">
        <v>191</v>
      </c>
      <c r="B97" s="1">
        <v>1846</v>
      </c>
      <c r="C97" s="1" t="s">
        <v>548</v>
      </c>
      <c r="D97" s="17">
        <v>1800580</v>
      </c>
      <c r="E97" s="48">
        <v>2018</v>
      </c>
      <c r="F97" s="36">
        <v>1</v>
      </c>
      <c r="G97" s="36">
        <v>0.5</v>
      </c>
      <c r="H97" s="36">
        <v>1</v>
      </c>
      <c r="I97" s="8">
        <v>43466</v>
      </c>
      <c r="J97" s="13"/>
      <c r="K97" s="34">
        <v>2</v>
      </c>
      <c r="L97" s="1" t="s">
        <v>1127</v>
      </c>
      <c r="M97" s="1"/>
      <c r="N97" s="91">
        <f t="shared" si="1"/>
        <v>43525</v>
      </c>
    </row>
    <row r="98" spans="1:14" customFormat="1" hidden="1" x14ac:dyDescent="0.25">
      <c r="A98">
        <v>187</v>
      </c>
      <c r="B98" s="1">
        <v>1846</v>
      </c>
      <c r="C98" s="1" t="s">
        <v>546</v>
      </c>
      <c r="D98" s="17">
        <v>3450000</v>
      </c>
      <c r="E98" s="48">
        <v>2018</v>
      </c>
      <c r="F98" s="36">
        <v>1</v>
      </c>
      <c r="G98" s="36">
        <v>0.62</v>
      </c>
      <c r="H98" s="36">
        <v>1</v>
      </c>
      <c r="I98" s="8">
        <v>43466</v>
      </c>
      <c r="J98" s="13"/>
      <c r="K98" s="34">
        <v>3</v>
      </c>
      <c r="L98" s="1" t="s">
        <v>1127</v>
      </c>
      <c r="M98" s="1"/>
      <c r="N98" s="91">
        <f t="shared" si="1"/>
        <v>43556</v>
      </c>
    </row>
    <row r="99" spans="1:14" customFormat="1" hidden="1" x14ac:dyDescent="0.25">
      <c r="A99">
        <v>196</v>
      </c>
      <c r="B99" s="1">
        <v>1846</v>
      </c>
      <c r="C99" s="1" t="s">
        <v>169</v>
      </c>
      <c r="D99" s="17">
        <v>1607224</v>
      </c>
      <c r="E99" s="48">
        <v>2018</v>
      </c>
      <c r="F99" s="36">
        <v>1</v>
      </c>
      <c r="G99" s="36">
        <v>0.5</v>
      </c>
      <c r="H99" s="36">
        <v>1</v>
      </c>
      <c r="I99" s="8">
        <v>43466</v>
      </c>
      <c r="J99" s="13"/>
      <c r="K99" s="34">
        <v>3</v>
      </c>
      <c r="L99" s="1" t="s">
        <v>1127</v>
      </c>
      <c r="M99" s="1"/>
      <c r="N99" s="91">
        <f t="shared" si="1"/>
        <v>43556</v>
      </c>
    </row>
    <row r="100" spans="1:14" customFormat="1" hidden="1" x14ac:dyDescent="0.25">
      <c r="A100">
        <v>197</v>
      </c>
      <c r="B100" s="1">
        <v>1846</v>
      </c>
      <c r="C100" s="1" t="s">
        <v>550</v>
      </c>
      <c r="D100" s="17">
        <v>2400000</v>
      </c>
      <c r="E100" s="48">
        <v>2018</v>
      </c>
      <c r="F100" s="36">
        <v>1</v>
      </c>
      <c r="G100" s="36">
        <v>0.5</v>
      </c>
      <c r="H100" s="36">
        <v>1</v>
      </c>
      <c r="I100" s="8">
        <v>43466</v>
      </c>
      <c r="J100" s="13"/>
      <c r="K100" s="34">
        <v>3</v>
      </c>
      <c r="L100" s="1" t="s">
        <v>1127</v>
      </c>
      <c r="M100" s="1"/>
      <c r="N100" s="91">
        <f t="shared" si="1"/>
        <v>43556</v>
      </c>
    </row>
    <row r="101" spans="1:14" customFormat="1" hidden="1" x14ac:dyDescent="0.25">
      <c r="A101">
        <v>201</v>
      </c>
      <c r="B101" s="1">
        <v>1846</v>
      </c>
      <c r="C101" s="1" t="s">
        <v>552</v>
      </c>
      <c r="D101" s="17">
        <v>1380000</v>
      </c>
      <c r="E101" s="48">
        <v>2018</v>
      </c>
      <c r="F101" s="36">
        <v>1</v>
      </c>
      <c r="G101" s="36">
        <v>0.5</v>
      </c>
      <c r="H101" s="36">
        <v>1</v>
      </c>
      <c r="I101" s="8">
        <v>43466</v>
      </c>
      <c r="J101" s="13"/>
      <c r="K101" s="34">
        <v>3</v>
      </c>
      <c r="L101" s="1" t="s">
        <v>1127</v>
      </c>
      <c r="M101" s="1"/>
      <c r="N101" s="91">
        <f t="shared" si="1"/>
        <v>43556</v>
      </c>
    </row>
    <row r="102" spans="1:14" customFormat="1" hidden="1" x14ac:dyDescent="0.25">
      <c r="A102">
        <v>192</v>
      </c>
      <c r="B102" s="1">
        <v>1846</v>
      </c>
      <c r="C102" s="1" t="s">
        <v>549</v>
      </c>
      <c r="D102" s="17">
        <v>3467000</v>
      </c>
      <c r="E102" s="48">
        <v>2018</v>
      </c>
      <c r="F102" s="36">
        <v>1</v>
      </c>
      <c r="G102" s="36">
        <v>0.5</v>
      </c>
      <c r="H102" s="36">
        <v>1</v>
      </c>
      <c r="I102" s="8">
        <v>43466</v>
      </c>
      <c r="J102" s="13"/>
      <c r="K102" s="34">
        <v>3</v>
      </c>
      <c r="L102" s="1" t="s">
        <v>1127</v>
      </c>
      <c r="M102" s="1"/>
      <c r="N102" s="91">
        <f t="shared" si="1"/>
        <v>43556</v>
      </c>
    </row>
    <row r="103" spans="1:14" customFormat="1" hidden="1" x14ac:dyDescent="0.25">
      <c r="A103">
        <v>199</v>
      </c>
      <c r="B103" s="1">
        <v>1846</v>
      </c>
      <c r="C103" s="1" t="s">
        <v>170</v>
      </c>
      <c r="D103" s="17">
        <v>2040000</v>
      </c>
      <c r="E103" s="48">
        <v>2018</v>
      </c>
      <c r="F103" s="36">
        <v>1</v>
      </c>
      <c r="G103" s="36">
        <v>0.5</v>
      </c>
      <c r="H103" s="36">
        <v>1</v>
      </c>
      <c r="I103" s="8">
        <v>43466</v>
      </c>
      <c r="J103" s="13"/>
      <c r="K103" s="34">
        <v>3</v>
      </c>
      <c r="L103" s="1" t="s">
        <v>1127</v>
      </c>
      <c r="M103" s="1"/>
      <c r="N103" s="91">
        <f t="shared" si="1"/>
        <v>43556</v>
      </c>
    </row>
    <row r="104" spans="1:14" customFormat="1" hidden="1" x14ac:dyDescent="0.25">
      <c r="A104">
        <v>202</v>
      </c>
      <c r="B104" s="1">
        <v>1846</v>
      </c>
      <c r="C104" s="1" t="s">
        <v>553</v>
      </c>
      <c r="D104" s="17">
        <v>1380000</v>
      </c>
      <c r="E104" s="48">
        <v>2018</v>
      </c>
      <c r="F104" s="36">
        <v>1</v>
      </c>
      <c r="G104" s="36">
        <v>0.5</v>
      </c>
      <c r="H104" s="36">
        <v>1</v>
      </c>
      <c r="I104" s="8">
        <v>43466</v>
      </c>
      <c r="J104" s="13"/>
      <c r="K104" s="34">
        <v>3</v>
      </c>
      <c r="L104" s="1" t="s">
        <v>1127</v>
      </c>
      <c r="M104" s="1"/>
      <c r="N104" s="91">
        <f t="shared" si="1"/>
        <v>43556</v>
      </c>
    </row>
    <row r="105" spans="1:14" customFormat="1" hidden="1" x14ac:dyDescent="0.25">
      <c r="A105">
        <v>198</v>
      </c>
      <c r="B105" s="1">
        <v>1846</v>
      </c>
      <c r="C105" s="1" t="s">
        <v>551</v>
      </c>
      <c r="D105" s="17">
        <v>2400000</v>
      </c>
      <c r="E105" s="48">
        <v>2018</v>
      </c>
      <c r="F105" s="36">
        <v>1</v>
      </c>
      <c r="G105" s="36">
        <v>0.5</v>
      </c>
      <c r="H105" s="36">
        <v>1</v>
      </c>
      <c r="I105" s="8">
        <v>43466</v>
      </c>
      <c r="J105" s="13"/>
      <c r="K105" s="34">
        <v>3</v>
      </c>
      <c r="L105" s="1" t="s">
        <v>1127</v>
      </c>
      <c r="M105" s="1"/>
      <c r="N105" s="91">
        <f t="shared" si="1"/>
        <v>43556</v>
      </c>
    </row>
    <row r="106" spans="1:14" customFormat="1" hidden="1" x14ac:dyDescent="0.25">
      <c r="A106">
        <v>195</v>
      </c>
      <c r="B106" s="1">
        <v>1846</v>
      </c>
      <c r="C106" s="1" t="s">
        <v>172</v>
      </c>
      <c r="D106" s="17">
        <v>1200000</v>
      </c>
      <c r="E106" s="48">
        <v>2018</v>
      </c>
      <c r="F106" s="36">
        <v>1</v>
      </c>
      <c r="G106" s="36">
        <v>0.5</v>
      </c>
      <c r="H106" s="36">
        <v>1</v>
      </c>
      <c r="I106" s="8">
        <v>43466</v>
      </c>
      <c r="J106" s="13"/>
      <c r="K106" s="34">
        <v>3</v>
      </c>
      <c r="L106" s="1" t="s">
        <v>1127</v>
      </c>
      <c r="M106" s="1"/>
      <c r="N106" s="91">
        <f t="shared" si="1"/>
        <v>43556</v>
      </c>
    </row>
    <row r="107" spans="1:14" customFormat="1" hidden="1" x14ac:dyDescent="0.25">
      <c r="A107">
        <v>190</v>
      </c>
      <c r="B107" s="1">
        <v>1846</v>
      </c>
      <c r="C107" s="1" t="s">
        <v>547</v>
      </c>
      <c r="D107" s="17">
        <v>803612</v>
      </c>
      <c r="E107" s="48">
        <v>2018</v>
      </c>
      <c r="F107" s="36">
        <v>1</v>
      </c>
      <c r="G107" s="36">
        <v>0.5</v>
      </c>
      <c r="H107" s="36">
        <v>1</v>
      </c>
      <c r="I107" s="8">
        <v>43466</v>
      </c>
      <c r="J107" s="13"/>
      <c r="K107" s="34">
        <v>3</v>
      </c>
      <c r="L107" s="1" t="s">
        <v>1127</v>
      </c>
      <c r="M107" s="1"/>
      <c r="N107" s="91">
        <f t="shared" si="1"/>
        <v>43556</v>
      </c>
    </row>
    <row r="108" spans="1:14" customFormat="1" hidden="1" x14ac:dyDescent="0.25">
      <c r="A108">
        <v>194</v>
      </c>
      <c r="B108" s="1">
        <v>1846</v>
      </c>
      <c r="C108" s="1" t="s">
        <v>266</v>
      </c>
      <c r="D108" s="17">
        <v>3700000</v>
      </c>
      <c r="E108" s="48">
        <v>2018</v>
      </c>
      <c r="F108" s="36">
        <v>1</v>
      </c>
      <c r="G108" s="36">
        <v>0.5</v>
      </c>
      <c r="H108" s="36">
        <v>1</v>
      </c>
      <c r="I108" s="8">
        <v>43435</v>
      </c>
      <c r="J108" s="13"/>
      <c r="K108" s="34">
        <v>4</v>
      </c>
      <c r="L108" s="1" t="s">
        <v>1127</v>
      </c>
      <c r="M108" s="1"/>
      <c r="N108" s="91">
        <f t="shared" si="1"/>
        <v>43556</v>
      </c>
    </row>
    <row r="109" spans="1:14" customFormat="1" hidden="1" x14ac:dyDescent="0.25">
      <c r="A109">
        <v>184</v>
      </c>
      <c r="B109" s="1">
        <v>1846</v>
      </c>
      <c r="C109" s="1" t="s">
        <v>544</v>
      </c>
      <c r="D109" s="17">
        <v>3250000</v>
      </c>
      <c r="E109" s="48">
        <v>2018</v>
      </c>
      <c r="F109" s="36">
        <v>0.2</v>
      </c>
      <c r="G109" s="36">
        <v>0.5</v>
      </c>
      <c r="H109" s="36">
        <v>1</v>
      </c>
      <c r="I109" s="8">
        <v>43405</v>
      </c>
      <c r="J109" s="13"/>
      <c r="K109" s="34">
        <v>2</v>
      </c>
      <c r="L109" s="1" t="s">
        <v>1127</v>
      </c>
      <c r="M109" s="1"/>
      <c r="N109" s="91">
        <f t="shared" si="1"/>
        <v>43466</v>
      </c>
    </row>
    <row r="110" spans="1:14" customFormat="1" hidden="1" x14ac:dyDescent="0.25">
      <c r="A110">
        <v>204</v>
      </c>
      <c r="B110" s="1">
        <v>1846</v>
      </c>
      <c r="C110" s="1" t="s">
        <v>544</v>
      </c>
      <c r="D110" s="17">
        <v>3250000</v>
      </c>
      <c r="E110" s="48">
        <v>2018</v>
      </c>
      <c r="F110" s="36">
        <v>1</v>
      </c>
      <c r="G110" s="36">
        <v>0.5</v>
      </c>
      <c r="H110" s="36">
        <v>1</v>
      </c>
      <c r="I110" s="8">
        <v>43466</v>
      </c>
      <c r="J110" s="13"/>
      <c r="K110" s="34">
        <v>2</v>
      </c>
      <c r="L110" s="1" t="s">
        <v>1127</v>
      </c>
      <c r="M110" s="1"/>
      <c r="N110" s="91">
        <f t="shared" si="1"/>
        <v>43525</v>
      </c>
    </row>
    <row r="111" spans="1:14" customFormat="1" hidden="1" x14ac:dyDescent="0.25">
      <c r="A111">
        <v>200</v>
      </c>
      <c r="B111" s="1">
        <v>1846</v>
      </c>
      <c r="C111" s="1" t="s">
        <v>293</v>
      </c>
      <c r="D111" s="17">
        <v>4600000</v>
      </c>
      <c r="E111" s="48">
        <v>2018</v>
      </c>
      <c r="F111" s="36">
        <v>1</v>
      </c>
      <c r="G111" s="36">
        <v>0.5</v>
      </c>
      <c r="H111" s="36">
        <v>1</v>
      </c>
      <c r="I111" s="8">
        <v>43466</v>
      </c>
      <c r="J111" s="13"/>
      <c r="K111" s="34">
        <v>2</v>
      </c>
      <c r="L111" s="1" t="s">
        <v>1127</v>
      </c>
      <c r="M111" s="1"/>
      <c r="N111" s="91">
        <f t="shared" si="1"/>
        <v>43525</v>
      </c>
    </row>
    <row r="112" spans="1:14" customFormat="1" hidden="1" x14ac:dyDescent="0.25">
      <c r="A112">
        <v>193</v>
      </c>
      <c r="B112" s="1">
        <v>1846</v>
      </c>
      <c r="C112" s="1" t="s">
        <v>372</v>
      </c>
      <c r="D112" s="17">
        <v>3250000</v>
      </c>
      <c r="E112" s="48">
        <v>2018</v>
      </c>
      <c r="F112" s="36">
        <v>1</v>
      </c>
      <c r="G112" s="36">
        <v>0.5</v>
      </c>
      <c r="H112" s="36">
        <v>1</v>
      </c>
      <c r="I112" s="8">
        <v>43466</v>
      </c>
      <c r="J112" s="13"/>
      <c r="K112" s="34">
        <v>2</v>
      </c>
      <c r="L112" s="1" t="s">
        <v>1127</v>
      </c>
      <c r="M112" s="1"/>
      <c r="N112" s="91">
        <f t="shared" si="1"/>
        <v>43525</v>
      </c>
    </row>
    <row r="113" spans="1:14" customFormat="1" hidden="1" x14ac:dyDescent="0.25">
      <c r="A113">
        <v>175</v>
      </c>
      <c r="B113" s="1">
        <v>1856</v>
      </c>
      <c r="C113" s="1" t="s">
        <v>2</v>
      </c>
      <c r="D113" s="17">
        <v>6292066</v>
      </c>
      <c r="E113" s="48">
        <v>2018</v>
      </c>
      <c r="F113" s="36">
        <v>1</v>
      </c>
      <c r="G113" s="36">
        <v>0.5</v>
      </c>
      <c r="H113" s="36">
        <v>1</v>
      </c>
      <c r="I113" s="8">
        <v>43282</v>
      </c>
      <c r="J113" s="13">
        <v>43346</v>
      </c>
      <c r="K113" s="34">
        <v>32</v>
      </c>
      <c r="L113" s="1" t="s">
        <v>1130</v>
      </c>
      <c r="M113" s="1"/>
      <c r="N113" s="91">
        <f t="shared" si="1"/>
        <v>44256</v>
      </c>
    </row>
    <row r="114" spans="1:14" customFormat="1" hidden="1" x14ac:dyDescent="0.25">
      <c r="A114">
        <v>179</v>
      </c>
      <c r="B114" s="1">
        <v>1856</v>
      </c>
      <c r="C114" s="1" t="s">
        <v>417</v>
      </c>
      <c r="D114" s="17">
        <v>3006658</v>
      </c>
      <c r="E114" s="48">
        <v>2018</v>
      </c>
      <c r="F114" s="36">
        <v>1</v>
      </c>
      <c r="G114" s="36">
        <v>0.59</v>
      </c>
      <c r="H114" s="36">
        <v>1</v>
      </c>
      <c r="I114" s="8">
        <v>43282</v>
      </c>
      <c r="J114" s="13">
        <v>43389</v>
      </c>
      <c r="K114" s="34">
        <v>31</v>
      </c>
      <c r="L114" s="1" t="s">
        <v>1130</v>
      </c>
      <c r="M114" s="1"/>
      <c r="N114" s="91">
        <f t="shared" si="1"/>
        <v>44228</v>
      </c>
    </row>
    <row r="115" spans="1:14" customFormat="1" hidden="1" x14ac:dyDescent="0.25">
      <c r="A115">
        <v>181</v>
      </c>
      <c r="B115" s="1">
        <v>1856</v>
      </c>
      <c r="C115" s="1" t="s">
        <v>196</v>
      </c>
      <c r="D115" s="17">
        <v>2552100</v>
      </c>
      <c r="E115" s="48">
        <v>2018</v>
      </c>
      <c r="F115" s="36">
        <v>1</v>
      </c>
      <c r="G115" s="36">
        <v>0.59</v>
      </c>
      <c r="H115" s="36">
        <v>1</v>
      </c>
      <c r="I115" s="8">
        <v>43282</v>
      </c>
      <c r="J115" s="13">
        <v>43282</v>
      </c>
      <c r="K115" s="34">
        <v>14</v>
      </c>
      <c r="L115" s="1" t="s">
        <v>1130</v>
      </c>
      <c r="M115" s="1"/>
      <c r="N115" s="91">
        <f t="shared" si="1"/>
        <v>43709</v>
      </c>
    </row>
    <row r="116" spans="1:14" customFormat="1" hidden="1" x14ac:dyDescent="0.25">
      <c r="A116">
        <v>180</v>
      </c>
      <c r="B116" s="1">
        <v>1856</v>
      </c>
      <c r="C116" s="1" t="s">
        <v>561</v>
      </c>
      <c r="D116" s="17">
        <v>2386505</v>
      </c>
      <c r="E116" s="48">
        <v>2018</v>
      </c>
      <c r="F116" s="36">
        <v>1</v>
      </c>
      <c r="G116" s="36">
        <v>0.59</v>
      </c>
      <c r="H116" s="36">
        <v>1</v>
      </c>
      <c r="I116" s="8">
        <v>43282</v>
      </c>
      <c r="J116" s="13">
        <v>43282</v>
      </c>
      <c r="K116" s="34">
        <v>7</v>
      </c>
      <c r="L116" s="1" t="s">
        <v>1130</v>
      </c>
      <c r="M116" s="1"/>
      <c r="N116" s="91">
        <f t="shared" si="1"/>
        <v>43497</v>
      </c>
    </row>
    <row r="117" spans="1:14" customFormat="1" hidden="1" x14ac:dyDescent="0.25">
      <c r="A117">
        <v>177</v>
      </c>
      <c r="B117" s="1">
        <v>1856</v>
      </c>
      <c r="C117" s="1" t="s">
        <v>5</v>
      </c>
      <c r="D117" s="17">
        <v>2670341</v>
      </c>
      <c r="E117" s="48">
        <v>2018</v>
      </c>
      <c r="F117" s="36">
        <v>1</v>
      </c>
      <c r="G117" s="36">
        <v>0.5</v>
      </c>
      <c r="H117" s="36">
        <v>1</v>
      </c>
      <c r="I117" s="8">
        <v>43405</v>
      </c>
      <c r="J117" s="13">
        <v>43410</v>
      </c>
      <c r="K117" s="34">
        <v>27</v>
      </c>
      <c r="L117" s="1" t="s">
        <v>1130</v>
      </c>
      <c r="M117" s="1"/>
      <c r="N117" s="91">
        <f t="shared" si="1"/>
        <v>44228</v>
      </c>
    </row>
    <row r="118" spans="1:14" customFormat="1" hidden="1" x14ac:dyDescent="0.25">
      <c r="A118">
        <v>176</v>
      </c>
      <c r="B118" s="1">
        <v>1856</v>
      </c>
      <c r="C118" s="1" t="s">
        <v>359</v>
      </c>
      <c r="D118" s="17">
        <v>4091853</v>
      </c>
      <c r="E118" s="48">
        <v>2018</v>
      </c>
      <c r="F118" s="36">
        <v>1</v>
      </c>
      <c r="G118" s="36">
        <v>0.5</v>
      </c>
      <c r="H118" s="36">
        <v>1</v>
      </c>
      <c r="I118" s="8">
        <v>43556</v>
      </c>
      <c r="J118" s="13">
        <v>43282</v>
      </c>
      <c r="K118" s="34">
        <v>22</v>
      </c>
      <c r="L118" s="1" t="s">
        <v>1130</v>
      </c>
      <c r="M118" s="1"/>
      <c r="N118" s="91">
        <f t="shared" si="1"/>
        <v>44228</v>
      </c>
    </row>
    <row r="119" spans="1:14" customFormat="1" hidden="1" x14ac:dyDescent="0.25">
      <c r="A119">
        <v>171</v>
      </c>
      <c r="B119" s="1">
        <v>1860</v>
      </c>
      <c r="C119" s="1" t="s">
        <v>1</v>
      </c>
      <c r="D119" s="17">
        <v>11200000</v>
      </c>
      <c r="E119" s="48">
        <v>2018</v>
      </c>
      <c r="F119" s="36">
        <v>0.1</v>
      </c>
      <c r="G119" s="36">
        <v>0.62</v>
      </c>
      <c r="H119" s="36">
        <v>1</v>
      </c>
      <c r="I119" s="8">
        <v>43313</v>
      </c>
      <c r="J119" s="13">
        <v>43320</v>
      </c>
      <c r="K119" s="34">
        <v>33</v>
      </c>
      <c r="L119" s="1"/>
      <c r="M119" s="1"/>
      <c r="N119" s="91">
        <f t="shared" si="1"/>
        <v>44317</v>
      </c>
    </row>
    <row r="120" spans="1:14" customFormat="1" hidden="1" x14ac:dyDescent="0.25">
      <c r="A120">
        <v>174</v>
      </c>
      <c r="B120" s="1">
        <v>1860</v>
      </c>
      <c r="C120" s="1" t="s">
        <v>196</v>
      </c>
      <c r="D120" s="17">
        <v>2350000</v>
      </c>
      <c r="E120" s="48">
        <v>2018</v>
      </c>
      <c r="F120" s="36">
        <v>1</v>
      </c>
      <c r="G120" s="36">
        <v>0.59</v>
      </c>
      <c r="H120" s="36">
        <v>1</v>
      </c>
      <c r="I120" s="8">
        <v>44044</v>
      </c>
      <c r="J120" s="13">
        <v>43320</v>
      </c>
      <c r="K120" s="34">
        <v>12</v>
      </c>
      <c r="L120" s="1"/>
      <c r="M120" s="1"/>
      <c r="N120" s="91">
        <f t="shared" si="1"/>
        <v>44409</v>
      </c>
    </row>
    <row r="121" spans="1:14" customFormat="1" hidden="1" x14ac:dyDescent="0.25">
      <c r="A121">
        <v>173</v>
      </c>
      <c r="B121" s="1">
        <v>1860</v>
      </c>
      <c r="C121" s="1" t="s">
        <v>417</v>
      </c>
      <c r="D121" s="17">
        <v>2850000</v>
      </c>
      <c r="E121" s="48">
        <v>2018</v>
      </c>
      <c r="F121" s="36">
        <v>1</v>
      </c>
      <c r="G121" s="36">
        <v>0.59</v>
      </c>
      <c r="H121" s="36">
        <v>1</v>
      </c>
      <c r="I121" s="8">
        <v>43344</v>
      </c>
      <c r="J121" s="13">
        <v>43320</v>
      </c>
      <c r="K121" s="34">
        <v>31</v>
      </c>
      <c r="L121" s="1"/>
      <c r="M121" s="1"/>
      <c r="N121" s="91">
        <f t="shared" si="1"/>
        <v>44287</v>
      </c>
    </row>
    <row r="122" spans="1:14" customFormat="1" hidden="1" x14ac:dyDescent="0.25">
      <c r="A122">
        <v>172</v>
      </c>
      <c r="B122" s="1">
        <v>1860</v>
      </c>
      <c r="C122" s="1" t="s">
        <v>359</v>
      </c>
      <c r="D122" s="17">
        <v>3800000</v>
      </c>
      <c r="E122" s="48">
        <v>2018</v>
      </c>
      <c r="F122" s="36">
        <v>1</v>
      </c>
      <c r="G122" s="36">
        <v>0.5</v>
      </c>
      <c r="H122" s="36">
        <v>1</v>
      </c>
      <c r="I122" s="8">
        <v>43313</v>
      </c>
      <c r="J122" s="13">
        <v>43320</v>
      </c>
      <c r="K122" s="34">
        <v>33</v>
      </c>
      <c r="L122" s="1"/>
      <c r="M122" s="1"/>
      <c r="N122" s="91">
        <f t="shared" si="1"/>
        <v>44317</v>
      </c>
    </row>
    <row r="123" spans="1:14" customFormat="1" hidden="1" x14ac:dyDescent="0.25">
      <c r="A123">
        <v>157</v>
      </c>
      <c r="B123" s="1">
        <v>1861</v>
      </c>
      <c r="C123" s="1" t="s">
        <v>113</v>
      </c>
      <c r="D123" s="17">
        <v>5565000</v>
      </c>
      <c r="E123" s="48">
        <v>2019</v>
      </c>
      <c r="F123" s="36">
        <v>0.1</v>
      </c>
      <c r="G123" s="36">
        <v>0.5</v>
      </c>
      <c r="H123" s="36">
        <v>1</v>
      </c>
      <c r="I123" s="8">
        <v>43400</v>
      </c>
      <c r="J123" s="13">
        <v>43400</v>
      </c>
      <c r="K123" s="34">
        <v>2</v>
      </c>
      <c r="L123" s="1" t="s">
        <v>1132</v>
      </c>
      <c r="M123" s="40" t="s">
        <v>584</v>
      </c>
      <c r="N123" s="91">
        <f t="shared" si="1"/>
        <v>43461</v>
      </c>
    </row>
    <row r="124" spans="1:14" customFormat="1" hidden="1" x14ac:dyDescent="0.25">
      <c r="A124">
        <v>156</v>
      </c>
      <c r="B124" s="1">
        <v>1861</v>
      </c>
      <c r="C124" s="1" t="s">
        <v>115</v>
      </c>
      <c r="D124" s="17">
        <v>5460000</v>
      </c>
      <c r="E124" s="48">
        <v>2019</v>
      </c>
      <c r="F124" s="36">
        <v>0.1</v>
      </c>
      <c r="G124" s="36">
        <v>0.5</v>
      </c>
      <c r="H124" s="36">
        <v>1</v>
      </c>
      <c r="I124" s="8">
        <v>43370</v>
      </c>
      <c r="J124" s="13">
        <v>43370</v>
      </c>
      <c r="K124" s="34">
        <v>2</v>
      </c>
      <c r="L124" s="1" t="s">
        <v>1132</v>
      </c>
      <c r="M124" s="40" t="s">
        <v>584</v>
      </c>
      <c r="N124" s="91">
        <f t="shared" si="1"/>
        <v>43431</v>
      </c>
    </row>
    <row r="125" spans="1:14" customFormat="1" hidden="1" x14ac:dyDescent="0.25">
      <c r="A125">
        <v>158</v>
      </c>
      <c r="B125" s="1">
        <v>1861</v>
      </c>
      <c r="C125" s="1" t="s">
        <v>117</v>
      </c>
      <c r="D125" s="17">
        <v>5061000</v>
      </c>
      <c r="E125" s="48">
        <v>2019</v>
      </c>
      <c r="F125" s="36">
        <v>0.1</v>
      </c>
      <c r="G125" s="36">
        <v>0.5</v>
      </c>
      <c r="H125" s="36">
        <v>1</v>
      </c>
      <c r="I125" s="8">
        <v>43370</v>
      </c>
      <c r="J125" s="13">
        <v>43370</v>
      </c>
      <c r="K125" s="34">
        <v>2</v>
      </c>
      <c r="L125" s="1" t="s">
        <v>1132</v>
      </c>
      <c r="M125" s="40" t="s">
        <v>584</v>
      </c>
      <c r="N125" s="91">
        <f t="shared" si="1"/>
        <v>43431</v>
      </c>
    </row>
    <row r="126" spans="1:14" customFormat="1" hidden="1" x14ac:dyDescent="0.25">
      <c r="A126">
        <v>155</v>
      </c>
      <c r="B126" s="1">
        <v>1861</v>
      </c>
      <c r="C126" s="1" t="s">
        <v>543</v>
      </c>
      <c r="D126" s="17">
        <v>2625000</v>
      </c>
      <c r="E126" s="48">
        <v>2019</v>
      </c>
      <c r="F126" s="36">
        <v>1</v>
      </c>
      <c r="G126" s="36">
        <v>0.5</v>
      </c>
      <c r="H126" s="36">
        <v>1</v>
      </c>
      <c r="I126" s="8">
        <v>43370</v>
      </c>
      <c r="J126" s="13">
        <v>43370</v>
      </c>
      <c r="K126" s="34">
        <v>2</v>
      </c>
      <c r="L126" s="1" t="s">
        <v>1132</v>
      </c>
      <c r="M126" s="40" t="s">
        <v>584</v>
      </c>
      <c r="N126" s="91">
        <f t="shared" si="1"/>
        <v>43431</v>
      </c>
    </row>
    <row r="127" spans="1:14" customFormat="1" hidden="1" x14ac:dyDescent="0.25">
      <c r="A127">
        <v>151</v>
      </c>
      <c r="B127" s="1">
        <v>1861</v>
      </c>
      <c r="C127" s="1" t="s">
        <v>1</v>
      </c>
      <c r="D127" s="17">
        <v>12316500</v>
      </c>
      <c r="E127" s="48">
        <v>2019</v>
      </c>
      <c r="F127" s="36">
        <v>0.3</v>
      </c>
      <c r="G127" s="36">
        <v>0.62</v>
      </c>
      <c r="H127" s="36">
        <v>1</v>
      </c>
      <c r="I127" s="8">
        <v>43370</v>
      </c>
      <c r="J127" s="13">
        <v>43370</v>
      </c>
      <c r="K127" s="34">
        <v>2</v>
      </c>
      <c r="L127" s="1" t="s">
        <v>1132</v>
      </c>
      <c r="M127" s="40" t="s">
        <v>584</v>
      </c>
      <c r="N127" s="91">
        <f t="shared" si="1"/>
        <v>43431</v>
      </c>
    </row>
    <row r="128" spans="1:14" customFormat="1" hidden="1" x14ac:dyDescent="0.25">
      <c r="A128">
        <v>165</v>
      </c>
      <c r="B128" s="1">
        <v>1861</v>
      </c>
      <c r="C128" s="1" t="s">
        <v>923</v>
      </c>
      <c r="D128" s="17">
        <v>3845352</v>
      </c>
      <c r="E128" s="48">
        <v>2019</v>
      </c>
      <c r="F128" s="36">
        <v>1</v>
      </c>
      <c r="G128" s="36">
        <v>0.5</v>
      </c>
      <c r="H128" s="36">
        <v>1</v>
      </c>
      <c r="I128" s="8">
        <v>43435</v>
      </c>
      <c r="J128" s="13">
        <v>43435</v>
      </c>
      <c r="K128" s="34">
        <v>24</v>
      </c>
      <c r="L128" s="1" t="s">
        <v>1136</v>
      </c>
      <c r="M128" s="40" t="s">
        <v>1135</v>
      </c>
      <c r="N128" s="91">
        <f t="shared" si="1"/>
        <v>44166</v>
      </c>
    </row>
    <row r="129" spans="1:14" customFormat="1" hidden="1" x14ac:dyDescent="0.25">
      <c r="A129">
        <v>166</v>
      </c>
      <c r="B129" s="1">
        <v>1861</v>
      </c>
      <c r="C129" s="1" t="s">
        <v>923</v>
      </c>
      <c r="D129" s="17">
        <v>3902134.95</v>
      </c>
      <c r="E129" s="48">
        <v>2019</v>
      </c>
      <c r="F129" s="36">
        <v>1</v>
      </c>
      <c r="G129" s="36">
        <v>0.5</v>
      </c>
      <c r="H129" s="36">
        <v>1</v>
      </c>
      <c r="I129" s="8">
        <v>43435</v>
      </c>
      <c r="J129" s="13">
        <v>43435</v>
      </c>
      <c r="K129" s="34">
        <v>18</v>
      </c>
      <c r="L129" s="1" t="s">
        <v>1136</v>
      </c>
      <c r="M129" s="40" t="s">
        <v>1135</v>
      </c>
      <c r="N129" s="91">
        <f t="shared" si="1"/>
        <v>43983</v>
      </c>
    </row>
    <row r="130" spans="1:14" customFormat="1" hidden="1" x14ac:dyDescent="0.25">
      <c r="A130">
        <v>159</v>
      </c>
      <c r="B130" s="1">
        <v>1861</v>
      </c>
      <c r="C130" s="1" t="s">
        <v>2</v>
      </c>
      <c r="D130" s="17">
        <v>7520034.9000000004</v>
      </c>
      <c r="E130" s="48">
        <v>2019</v>
      </c>
      <c r="F130" s="36">
        <v>1</v>
      </c>
      <c r="G130" s="36">
        <v>0.5</v>
      </c>
      <c r="H130" s="36">
        <v>1</v>
      </c>
      <c r="I130" s="8">
        <v>43370</v>
      </c>
      <c r="J130" s="13">
        <v>43435</v>
      </c>
      <c r="K130" s="34">
        <v>25</v>
      </c>
      <c r="L130" s="1" t="s">
        <v>1133</v>
      </c>
      <c r="M130" s="40" t="s">
        <v>584</v>
      </c>
      <c r="N130" s="91">
        <f t="shared" si="1"/>
        <v>44131</v>
      </c>
    </row>
    <row r="131" spans="1:14" customFormat="1" hidden="1" x14ac:dyDescent="0.25">
      <c r="A131">
        <v>167</v>
      </c>
      <c r="B131" s="1">
        <v>1861</v>
      </c>
      <c r="C131" s="1" t="s">
        <v>212</v>
      </c>
      <c r="D131" s="17">
        <v>2997219.75</v>
      </c>
      <c r="E131" s="48">
        <v>2019</v>
      </c>
      <c r="F131" s="36">
        <v>1</v>
      </c>
      <c r="G131" s="36">
        <v>0.59</v>
      </c>
      <c r="H131" s="36">
        <v>1</v>
      </c>
      <c r="I131" s="8">
        <v>43435</v>
      </c>
      <c r="J131" s="13">
        <v>43435</v>
      </c>
      <c r="K131" s="34">
        <v>24</v>
      </c>
      <c r="L131" s="1" t="s">
        <v>1133</v>
      </c>
      <c r="M131" s="40" t="s">
        <v>584</v>
      </c>
      <c r="N131" s="91">
        <f t="shared" ref="N131:N194" si="2">EDATE(I131,K131)</f>
        <v>44166</v>
      </c>
    </row>
    <row r="132" spans="1:14" customFormat="1" hidden="1" x14ac:dyDescent="0.25">
      <c r="A132">
        <v>168</v>
      </c>
      <c r="B132" s="1">
        <v>1861</v>
      </c>
      <c r="C132" s="1" t="s">
        <v>212</v>
      </c>
      <c r="D132" s="17">
        <v>3902134.95</v>
      </c>
      <c r="E132" s="48">
        <v>2019</v>
      </c>
      <c r="F132" s="36">
        <v>1</v>
      </c>
      <c r="G132" s="36">
        <v>0.59</v>
      </c>
      <c r="H132" s="36">
        <v>1</v>
      </c>
      <c r="I132" s="8">
        <v>43435</v>
      </c>
      <c r="J132" s="13">
        <v>43435</v>
      </c>
      <c r="K132" s="34">
        <v>18</v>
      </c>
      <c r="L132" s="1" t="s">
        <v>1136</v>
      </c>
      <c r="M132" s="40" t="s">
        <v>1135</v>
      </c>
      <c r="N132" s="91">
        <f t="shared" si="2"/>
        <v>43983</v>
      </c>
    </row>
    <row r="133" spans="1:14" customFormat="1" hidden="1" x14ac:dyDescent="0.25">
      <c r="A133">
        <v>169</v>
      </c>
      <c r="B133" s="1">
        <v>1861</v>
      </c>
      <c r="C133" s="1" t="s">
        <v>213</v>
      </c>
      <c r="D133" s="17">
        <v>2713719.75</v>
      </c>
      <c r="E133" s="48">
        <v>2019</v>
      </c>
      <c r="F133" s="36">
        <v>1</v>
      </c>
      <c r="G133" s="36">
        <v>0.59</v>
      </c>
      <c r="H133" s="36">
        <v>1</v>
      </c>
      <c r="I133" s="8">
        <v>43435</v>
      </c>
      <c r="J133" s="13">
        <v>43435</v>
      </c>
      <c r="K133" s="34">
        <v>24</v>
      </c>
      <c r="L133" s="1" t="s">
        <v>1136</v>
      </c>
      <c r="M133" s="40" t="s">
        <v>1135</v>
      </c>
      <c r="N133" s="91">
        <f t="shared" si="2"/>
        <v>44166</v>
      </c>
    </row>
    <row r="134" spans="1:14" customFormat="1" hidden="1" x14ac:dyDescent="0.25">
      <c r="A134">
        <v>170</v>
      </c>
      <c r="B134" s="1">
        <v>1861</v>
      </c>
      <c r="C134" s="1" t="s">
        <v>213</v>
      </c>
      <c r="D134" s="17">
        <v>2744122.5</v>
      </c>
      <c r="E134" s="48">
        <v>2019</v>
      </c>
      <c r="F134" s="36">
        <v>1</v>
      </c>
      <c r="G134" s="36">
        <v>0.59</v>
      </c>
      <c r="H134" s="36">
        <v>1</v>
      </c>
      <c r="I134" s="8">
        <v>43435</v>
      </c>
      <c r="J134" s="13">
        <v>43435</v>
      </c>
      <c r="K134" s="34">
        <v>13</v>
      </c>
      <c r="L134" s="1" t="s">
        <v>1136</v>
      </c>
      <c r="M134" s="40" t="s">
        <v>1135</v>
      </c>
      <c r="N134" s="91">
        <f t="shared" si="2"/>
        <v>43831</v>
      </c>
    </row>
    <row r="135" spans="1:14" customFormat="1" hidden="1" x14ac:dyDescent="0.25">
      <c r="A135">
        <v>154</v>
      </c>
      <c r="B135" s="1">
        <v>1861</v>
      </c>
      <c r="C135" s="1" t="s">
        <v>270</v>
      </c>
      <c r="D135" s="17">
        <v>3654000</v>
      </c>
      <c r="E135" s="48">
        <v>2019</v>
      </c>
      <c r="F135" s="36">
        <v>0.5</v>
      </c>
      <c r="G135" s="36">
        <v>0.5</v>
      </c>
      <c r="H135" s="36">
        <v>1</v>
      </c>
      <c r="I135" s="8">
        <v>43370</v>
      </c>
      <c r="J135" s="13">
        <v>43370</v>
      </c>
      <c r="K135" s="34">
        <v>2</v>
      </c>
      <c r="L135" s="1" t="s">
        <v>1132</v>
      </c>
      <c r="M135" s="40" t="s">
        <v>584</v>
      </c>
      <c r="N135" s="91">
        <f t="shared" si="2"/>
        <v>43431</v>
      </c>
    </row>
    <row r="136" spans="1:14" customFormat="1" hidden="1" x14ac:dyDescent="0.25">
      <c r="A136">
        <v>164</v>
      </c>
      <c r="B136" s="1">
        <v>1861</v>
      </c>
      <c r="C136" s="1" t="s">
        <v>270</v>
      </c>
      <c r="D136" s="17">
        <v>3820713.75</v>
      </c>
      <c r="E136" s="48">
        <v>2019</v>
      </c>
      <c r="F136" s="36">
        <v>1</v>
      </c>
      <c r="G136" s="36">
        <v>0.5</v>
      </c>
      <c r="H136" s="36">
        <v>1</v>
      </c>
      <c r="I136" s="8">
        <v>43435</v>
      </c>
      <c r="J136" s="13">
        <v>43435</v>
      </c>
      <c r="K136" s="34">
        <v>20</v>
      </c>
      <c r="L136" s="1" t="s">
        <v>1136</v>
      </c>
      <c r="M136" s="40" t="s">
        <v>1135</v>
      </c>
      <c r="N136" s="91">
        <f t="shared" si="2"/>
        <v>44044</v>
      </c>
    </row>
    <row r="137" spans="1:14" customFormat="1" hidden="1" x14ac:dyDescent="0.25">
      <c r="A137">
        <v>152</v>
      </c>
      <c r="B137" s="1">
        <v>1861</v>
      </c>
      <c r="C137" s="1" t="s">
        <v>271</v>
      </c>
      <c r="D137" s="17">
        <v>4788000</v>
      </c>
      <c r="E137" s="48">
        <v>2019</v>
      </c>
      <c r="F137" s="36">
        <v>1</v>
      </c>
      <c r="G137" s="36">
        <v>0.5</v>
      </c>
      <c r="H137" s="36">
        <v>1</v>
      </c>
      <c r="I137" s="8">
        <v>43370</v>
      </c>
      <c r="J137" s="13">
        <v>43370</v>
      </c>
      <c r="K137" s="34">
        <v>2</v>
      </c>
      <c r="L137" s="1" t="s">
        <v>1132</v>
      </c>
      <c r="M137" s="40" t="s">
        <v>584</v>
      </c>
      <c r="N137" s="91">
        <f t="shared" si="2"/>
        <v>43431</v>
      </c>
    </row>
    <row r="138" spans="1:14" customFormat="1" hidden="1" x14ac:dyDescent="0.25">
      <c r="A138">
        <v>153</v>
      </c>
      <c r="B138" s="1">
        <v>1861</v>
      </c>
      <c r="C138" s="1" t="s">
        <v>276</v>
      </c>
      <c r="D138" s="17">
        <v>3654000</v>
      </c>
      <c r="E138" s="48">
        <v>2019</v>
      </c>
      <c r="F138" s="36">
        <v>0.5</v>
      </c>
      <c r="G138" s="36">
        <v>0.5</v>
      </c>
      <c r="H138" s="36">
        <v>1</v>
      </c>
      <c r="I138" s="8">
        <v>43370</v>
      </c>
      <c r="J138" s="13">
        <v>43370</v>
      </c>
      <c r="K138" s="34">
        <v>2</v>
      </c>
      <c r="L138" s="1" t="s">
        <v>1132</v>
      </c>
      <c r="M138" s="40" t="s">
        <v>584</v>
      </c>
      <c r="N138" s="91">
        <f t="shared" si="2"/>
        <v>43431</v>
      </c>
    </row>
    <row r="139" spans="1:14" customFormat="1" hidden="1" x14ac:dyDescent="0.25">
      <c r="A139">
        <v>163</v>
      </c>
      <c r="B139" s="1">
        <v>1861</v>
      </c>
      <c r="C139" s="1" t="s">
        <v>922</v>
      </c>
      <c r="D139" s="17">
        <v>3823378.6500000004</v>
      </c>
      <c r="E139" s="48">
        <v>2019</v>
      </c>
      <c r="F139" s="36">
        <v>1</v>
      </c>
      <c r="G139" s="36">
        <v>0.5</v>
      </c>
      <c r="H139" s="36">
        <v>1</v>
      </c>
      <c r="I139" s="8">
        <v>43435</v>
      </c>
      <c r="J139" s="13">
        <v>43435</v>
      </c>
      <c r="K139" s="34">
        <v>24</v>
      </c>
      <c r="L139" s="1" t="s">
        <v>1136</v>
      </c>
      <c r="M139" s="40" t="s">
        <v>1135</v>
      </c>
      <c r="N139" s="91">
        <f t="shared" si="2"/>
        <v>44166</v>
      </c>
    </row>
    <row r="140" spans="1:14" customFormat="1" hidden="1" x14ac:dyDescent="0.25">
      <c r="A140">
        <v>162</v>
      </c>
      <c r="B140" s="1">
        <v>1861</v>
      </c>
      <c r="C140" s="1" t="s">
        <v>5</v>
      </c>
      <c r="D140" s="17">
        <v>3688450.5</v>
      </c>
      <c r="E140" s="48">
        <v>2019</v>
      </c>
      <c r="F140" s="36">
        <v>1</v>
      </c>
      <c r="G140" s="36">
        <v>0.5</v>
      </c>
      <c r="H140" s="36">
        <v>1</v>
      </c>
      <c r="I140" s="8">
        <v>43435</v>
      </c>
      <c r="J140" s="13">
        <v>43435</v>
      </c>
      <c r="K140" s="34">
        <v>25</v>
      </c>
      <c r="L140" s="1" t="s">
        <v>1136</v>
      </c>
      <c r="M140" s="40" t="s">
        <v>1135</v>
      </c>
      <c r="N140" s="91">
        <f t="shared" si="2"/>
        <v>44197</v>
      </c>
    </row>
    <row r="141" spans="1:14" customFormat="1" hidden="1" x14ac:dyDescent="0.25">
      <c r="A141">
        <v>160</v>
      </c>
      <c r="B141" s="1">
        <v>1861</v>
      </c>
      <c r="C141" s="1" t="s">
        <v>320</v>
      </c>
      <c r="D141" s="17">
        <v>4318753.95</v>
      </c>
      <c r="E141" s="48">
        <v>2019</v>
      </c>
      <c r="F141" s="36">
        <v>1</v>
      </c>
      <c r="G141" s="36">
        <v>0.5</v>
      </c>
      <c r="H141" s="36">
        <v>1</v>
      </c>
      <c r="I141" s="8">
        <v>43435</v>
      </c>
      <c r="J141" s="13">
        <v>43435</v>
      </c>
      <c r="K141" s="34">
        <v>24</v>
      </c>
      <c r="L141" s="1" t="s">
        <v>1136</v>
      </c>
      <c r="M141" s="40" t="s">
        <v>1135</v>
      </c>
      <c r="N141" s="91">
        <f t="shared" si="2"/>
        <v>44166</v>
      </c>
    </row>
    <row r="142" spans="1:14" customFormat="1" hidden="1" x14ac:dyDescent="0.25">
      <c r="A142">
        <v>161</v>
      </c>
      <c r="B142" s="1">
        <v>1861</v>
      </c>
      <c r="C142" s="1" t="s">
        <v>320</v>
      </c>
      <c r="D142" s="17">
        <v>4318753.95</v>
      </c>
      <c r="E142" s="48">
        <v>2019</v>
      </c>
      <c r="F142" s="36">
        <v>1</v>
      </c>
      <c r="G142" s="36">
        <v>0.5</v>
      </c>
      <c r="H142" s="36">
        <v>1</v>
      </c>
      <c r="I142" s="8">
        <v>43435</v>
      </c>
      <c r="J142" s="13">
        <v>43435</v>
      </c>
      <c r="K142" s="34">
        <v>24</v>
      </c>
      <c r="L142" s="1" t="s">
        <v>1136</v>
      </c>
      <c r="M142" s="40" t="s">
        <v>1135</v>
      </c>
      <c r="N142" s="91">
        <f t="shared" si="2"/>
        <v>44166</v>
      </c>
    </row>
    <row r="143" spans="1:14" customFormat="1" hidden="1" x14ac:dyDescent="0.25">
      <c r="A143">
        <v>147</v>
      </c>
      <c r="B143" s="1">
        <v>1873</v>
      </c>
      <c r="C143" s="1" t="s">
        <v>1</v>
      </c>
      <c r="D143" s="17">
        <v>11000000</v>
      </c>
      <c r="E143" s="48">
        <v>2018</v>
      </c>
      <c r="F143" s="36">
        <v>0.15</v>
      </c>
      <c r="G143" s="36">
        <v>0.62</v>
      </c>
      <c r="H143" s="36">
        <v>1</v>
      </c>
      <c r="I143" s="8">
        <v>43290</v>
      </c>
      <c r="J143" s="13">
        <v>43353</v>
      </c>
      <c r="K143" s="34">
        <v>17</v>
      </c>
      <c r="L143" s="1"/>
      <c r="M143" s="1"/>
      <c r="N143" s="91">
        <f t="shared" si="2"/>
        <v>43808</v>
      </c>
    </row>
    <row r="144" spans="1:14" customFormat="1" hidden="1" x14ac:dyDescent="0.25">
      <c r="A144">
        <v>149</v>
      </c>
      <c r="B144" s="1">
        <v>1873</v>
      </c>
      <c r="C144" s="1" t="s">
        <v>359</v>
      </c>
      <c r="D144" s="17">
        <v>3400000</v>
      </c>
      <c r="E144" s="48">
        <v>2018</v>
      </c>
      <c r="F144" s="36">
        <v>1</v>
      </c>
      <c r="G144" s="36">
        <v>0.5</v>
      </c>
      <c r="H144" s="36">
        <v>1</v>
      </c>
      <c r="I144" s="8">
        <v>43290</v>
      </c>
      <c r="J144" s="13">
        <v>43353</v>
      </c>
      <c r="K144" s="34">
        <v>17</v>
      </c>
      <c r="L144" s="1"/>
      <c r="M144" s="1"/>
      <c r="N144" s="91">
        <f t="shared" si="2"/>
        <v>43808</v>
      </c>
    </row>
    <row r="145" spans="1:14" customFormat="1" hidden="1" x14ac:dyDescent="0.25">
      <c r="A145">
        <v>150</v>
      </c>
      <c r="B145" s="1">
        <v>1873</v>
      </c>
      <c r="C145" s="1" t="s">
        <v>6</v>
      </c>
      <c r="D145" s="17">
        <v>2470000</v>
      </c>
      <c r="E145" s="48">
        <v>2018</v>
      </c>
      <c r="F145" s="36">
        <v>1</v>
      </c>
      <c r="G145" s="36">
        <v>0.59</v>
      </c>
      <c r="H145" s="36">
        <v>1</v>
      </c>
      <c r="I145" s="8">
        <v>43321</v>
      </c>
      <c r="J145" s="13">
        <v>43353</v>
      </c>
      <c r="K145" s="34">
        <v>13</v>
      </c>
      <c r="L145" s="1"/>
      <c r="M145" s="1"/>
      <c r="N145" s="91">
        <f t="shared" si="2"/>
        <v>43717</v>
      </c>
    </row>
    <row r="146" spans="1:14" customFormat="1" hidden="1" x14ac:dyDescent="0.25">
      <c r="A146">
        <v>148</v>
      </c>
      <c r="B146" s="1">
        <v>1873</v>
      </c>
      <c r="C146" s="1" t="s">
        <v>412</v>
      </c>
      <c r="D146" s="17">
        <v>2470001</v>
      </c>
      <c r="E146" s="48">
        <v>2018</v>
      </c>
      <c r="F146" s="36">
        <v>1</v>
      </c>
      <c r="G146" s="36">
        <v>0.59</v>
      </c>
      <c r="H146" s="36">
        <v>1</v>
      </c>
      <c r="I146" s="8">
        <v>43321</v>
      </c>
      <c r="J146" s="13"/>
      <c r="K146" s="34">
        <v>7</v>
      </c>
      <c r="L146" s="1"/>
      <c r="M146" s="1"/>
      <c r="N146" s="91">
        <f t="shared" si="2"/>
        <v>43533</v>
      </c>
    </row>
    <row r="147" spans="1:14" customFormat="1" hidden="1" x14ac:dyDescent="0.25">
      <c r="A147">
        <v>25</v>
      </c>
      <c r="B147" s="1">
        <v>1874</v>
      </c>
      <c r="C147" s="1" t="s">
        <v>160</v>
      </c>
      <c r="D147" s="17">
        <v>6613333</v>
      </c>
      <c r="E147" s="48">
        <v>2018</v>
      </c>
      <c r="F147" s="36">
        <v>1</v>
      </c>
      <c r="G147" s="36">
        <v>0.5</v>
      </c>
      <c r="H147" s="36">
        <v>1</v>
      </c>
      <c r="I147" s="8">
        <v>43348</v>
      </c>
      <c r="J147" s="13">
        <v>43360</v>
      </c>
      <c r="K147" s="34">
        <v>14</v>
      </c>
      <c r="L147" s="1"/>
      <c r="M147" s="1"/>
      <c r="N147" s="91">
        <f t="shared" si="2"/>
        <v>43774</v>
      </c>
    </row>
    <row r="148" spans="1:14" customFormat="1" hidden="1" x14ac:dyDescent="0.25">
      <c r="A148">
        <v>28</v>
      </c>
      <c r="B148" s="1">
        <v>1874</v>
      </c>
      <c r="C148" s="1" t="s">
        <v>332</v>
      </c>
      <c r="D148" s="17">
        <v>4576000</v>
      </c>
      <c r="E148" s="48">
        <v>2018</v>
      </c>
      <c r="F148" s="36">
        <v>1</v>
      </c>
      <c r="G148" s="36">
        <v>0.5</v>
      </c>
      <c r="H148" s="36">
        <v>1</v>
      </c>
      <c r="I148" s="8">
        <v>43348</v>
      </c>
      <c r="J148" s="13"/>
      <c r="K148" s="34">
        <v>12</v>
      </c>
      <c r="L148" s="1"/>
      <c r="M148" s="1"/>
      <c r="N148" s="91">
        <f t="shared" si="2"/>
        <v>43713</v>
      </c>
    </row>
    <row r="149" spans="1:14" customFormat="1" hidden="1" x14ac:dyDescent="0.25">
      <c r="A149">
        <v>26</v>
      </c>
      <c r="B149" s="1">
        <v>1874</v>
      </c>
      <c r="C149" s="1" t="s">
        <v>356</v>
      </c>
      <c r="D149" s="17">
        <v>3090000</v>
      </c>
      <c r="E149" s="48">
        <v>2018</v>
      </c>
      <c r="F149" s="36">
        <v>1</v>
      </c>
      <c r="G149" s="36">
        <v>0.5</v>
      </c>
      <c r="H149" s="36">
        <v>1</v>
      </c>
      <c r="I149" s="8">
        <v>43348</v>
      </c>
      <c r="J149" s="13">
        <v>43382</v>
      </c>
      <c r="K149" s="34">
        <v>12</v>
      </c>
      <c r="L149" s="1"/>
      <c r="M149" s="1"/>
      <c r="N149" s="91">
        <f t="shared" si="2"/>
        <v>43713</v>
      </c>
    </row>
    <row r="150" spans="1:14" customFormat="1" hidden="1" x14ac:dyDescent="0.25">
      <c r="A150">
        <v>27</v>
      </c>
      <c r="B150" s="1">
        <v>1874</v>
      </c>
      <c r="C150" s="1" t="s">
        <v>426</v>
      </c>
      <c r="D150" s="17">
        <v>2345667</v>
      </c>
      <c r="E150" s="48">
        <v>2018</v>
      </c>
      <c r="F150" s="36">
        <v>1</v>
      </c>
      <c r="G150" s="36">
        <v>0.59</v>
      </c>
      <c r="H150" s="36">
        <v>1</v>
      </c>
      <c r="I150" s="8">
        <v>43348</v>
      </c>
      <c r="J150" s="13">
        <v>43353</v>
      </c>
      <c r="K150" s="34">
        <v>14</v>
      </c>
      <c r="L150" s="1"/>
      <c r="M150" s="1"/>
      <c r="N150" s="91">
        <f t="shared" si="2"/>
        <v>43774</v>
      </c>
    </row>
    <row r="151" spans="1:14" customFormat="1" hidden="1" x14ac:dyDescent="0.25">
      <c r="A151">
        <v>18</v>
      </c>
      <c r="B151" s="1">
        <v>1861</v>
      </c>
      <c r="C151" s="1" t="s">
        <v>1</v>
      </c>
      <c r="D151" s="17">
        <v>12887420.700000001</v>
      </c>
      <c r="E151" s="48">
        <v>2019</v>
      </c>
      <c r="F151" s="36">
        <v>0.3</v>
      </c>
      <c r="G151" s="36">
        <v>0.62</v>
      </c>
      <c r="H151" s="36">
        <v>1</v>
      </c>
      <c r="I151" s="8">
        <v>43370</v>
      </c>
      <c r="J151" s="13">
        <v>43370</v>
      </c>
      <c r="K151" s="34">
        <v>24</v>
      </c>
      <c r="L151" s="1" t="s">
        <v>1133</v>
      </c>
      <c r="M151" s="40" t="s">
        <v>584</v>
      </c>
      <c r="N151" s="91">
        <f t="shared" si="2"/>
        <v>44101</v>
      </c>
    </row>
    <row r="152" spans="1:14" customFormat="1" hidden="1" x14ac:dyDescent="0.25">
      <c r="A152">
        <v>19</v>
      </c>
      <c r="B152" s="1">
        <v>1861</v>
      </c>
      <c r="C152" s="1" t="s">
        <v>543</v>
      </c>
      <c r="D152" s="17">
        <v>2746679.25</v>
      </c>
      <c r="E152" s="48">
        <v>2019</v>
      </c>
      <c r="F152" s="36">
        <v>1</v>
      </c>
      <c r="G152" s="36">
        <v>0.5</v>
      </c>
      <c r="H152" s="36">
        <v>1</v>
      </c>
      <c r="I152" s="8">
        <v>43435</v>
      </c>
      <c r="J152" s="13">
        <v>43435</v>
      </c>
      <c r="K152" s="34">
        <v>24</v>
      </c>
      <c r="L152" s="1" t="s">
        <v>1136</v>
      </c>
      <c r="M152" s="40" t="s">
        <v>1135</v>
      </c>
      <c r="N152" s="91">
        <f t="shared" si="2"/>
        <v>44166</v>
      </c>
    </row>
    <row r="153" spans="1:14" customFormat="1" hidden="1" x14ac:dyDescent="0.25">
      <c r="B153" s="1">
        <v>1881</v>
      </c>
      <c r="C153" s="1" t="s">
        <v>281</v>
      </c>
      <c r="D153" s="17">
        <v>4158663</v>
      </c>
      <c r="E153" s="48">
        <v>2018</v>
      </c>
      <c r="F153" s="36">
        <v>1</v>
      </c>
      <c r="G153" s="36">
        <v>0.5</v>
      </c>
      <c r="H153" s="36">
        <v>1</v>
      </c>
      <c r="I153" s="8">
        <v>43370</v>
      </c>
      <c r="J153" s="13">
        <v>43375</v>
      </c>
      <c r="K153" s="34">
        <v>23</v>
      </c>
      <c r="L153" s="1"/>
      <c r="M153" s="1"/>
      <c r="N153" s="91">
        <f t="shared" si="2"/>
        <v>44070</v>
      </c>
    </row>
    <row r="154" spans="1:14" customFormat="1" hidden="1" x14ac:dyDescent="0.25">
      <c r="B154" s="1">
        <v>1881</v>
      </c>
      <c r="C154" s="1" t="s">
        <v>207</v>
      </c>
      <c r="D154" s="17">
        <v>2384790</v>
      </c>
      <c r="E154" s="48">
        <v>2018</v>
      </c>
      <c r="F154" s="36">
        <v>1</v>
      </c>
      <c r="G154" s="36">
        <v>0.59</v>
      </c>
      <c r="H154" s="36">
        <v>1</v>
      </c>
      <c r="I154" s="8">
        <v>43370</v>
      </c>
      <c r="J154" s="13">
        <v>43382</v>
      </c>
      <c r="K154" s="34">
        <v>23</v>
      </c>
      <c r="L154" s="1"/>
      <c r="M154" s="1"/>
      <c r="N154" s="91">
        <f t="shared" si="2"/>
        <v>44070</v>
      </c>
    </row>
    <row r="155" spans="1:14" customFormat="1" hidden="1" x14ac:dyDescent="0.25">
      <c r="B155" s="1">
        <v>1880</v>
      </c>
      <c r="C155" s="1" t="s">
        <v>1</v>
      </c>
      <c r="D155" s="17">
        <v>10537284</v>
      </c>
      <c r="E155" s="48">
        <v>2017</v>
      </c>
      <c r="F155" s="36">
        <v>0.15</v>
      </c>
      <c r="G155" s="36">
        <v>0.62</v>
      </c>
      <c r="H155" s="36">
        <v>1</v>
      </c>
      <c r="I155" s="8">
        <v>43374</v>
      </c>
      <c r="J155" s="13">
        <v>43374</v>
      </c>
      <c r="K155" s="34">
        <v>7</v>
      </c>
      <c r="L155" s="1"/>
      <c r="M155" s="1"/>
      <c r="N155" s="91">
        <f t="shared" si="2"/>
        <v>43586</v>
      </c>
    </row>
    <row r="156" spans="1:14" customFormat="1" hidden="1" x14ac:dyDescent="0.25">
      <c r="B156" s="1">
        <v>1880</v>
      </c>
      <c r="C156" s="1" t="s">
        <v>359</v>
      </c>
      <c r="D156" s="17">
        <v>3681600</v>
      </c>
      <c r="E156" s="48">
        <v>2017</v>
      </c>
      <c r="F156" s="36">
        <v>1</v>
      </c>
      <c r="G156" s="36">
        <v>0.5</v>
      </c>
      <c r="H156" s="36">
        <v>1</v>
      </c>
      <c r="I156" s="8">
        <v>43374</v>
      </c>
      <c r="J156" s="13">
        <v>43374</v>
      </c>
      <c r="K156" s="34">
        <v>9</v>
      </c>
      <c r="L156" s="1"/>
      <c r="M156" s="1"/>
      <c r="N156" s="91">
        <f t="shared" si="2"/>
        <v>43647</v>
      </c>
    </row>
    <row r="157" spans="1:14" customFormat="1" hidden="1" x14ac:dyDescent="0.25">
      <c r="B157" s="1">
        <v>1880</v>
      </c>
      <c r="C157" s="1" t="s">
        <v>121</v>
      </c>
      <c r="D157" s="17">
        <v>2397632.4303360004</v>
      </c>
      <c r="E157" s="48">
        <v>2017</v>
      </c>
      <c r="F157" s="36">
        <v>1</v>
      </c>
      <c r="G157" s="36">
        <v>0.5</v>
      </c>
      <c r="H157" s="36">
        <v>1</v>
      </c>
      <c r="I157" s="8">
        <v>43374</v>
      </c>
      <c r="J157" s="13">
        <v>43381</v>
      </c>
      <c r="K157" s="34">
        <v>8</v>
      </c>
      <c r="L157" s="1"/>
      <c r="M157" s="1"/>
      <c r="N157" s="91">
        <f t="shared" si="2"/>
        <v>43617</v>
      </c>
    </row>
    <row r="158" spans="1:14" customFormat="1" hidden="1" x14ac:dyDescent="0.25">
      <c r="B158" s="1">
        <v>1880</v>
      </c>
      <c r="C158" s="1" t="s">
        <v>219</v>
      </c>
      <c r="D158" s="17">
        <v>1824659</v>
      </c>
      <c r="E158" s="48">
        <v>2017</v>
      </c>
      <c r="F158" s="36">
        <v>1</v>
      </c>
      <c r="G158" s="36">
        <v>0.59</v>
      </c>
      <c r="H158" s="36">
        <v>1</v>
      </c>
      <c r="I158" s="8">
        <v>43374</v>
      </c>
      <c r="J158" s="13">
        <v>43374</v>
      </c>
      <c r="K158" s="34">
        <v>7</v>
      </c>
      <c r="L158" s="1"/>
      <c r="M158" s="1"/>
      <c r="N158" s="91">
        <f t="shared" si="2"/>
        <v>43586</v>
      </c>
    </row>
    <row r="159" spans="1:14" customFormat="1" hidden="1" x14ac:dyDescent="0.25">
      <c r="B159" s="1">
        <v>1880</v>
      </c>
      <c r="C159" s="1" t="s">
        <v>219</v>
      </c>
      <c r="D159" s="17">
        <v>1954992</v>
      </c>
      <c r="E159" s="48">
        <v>2017</v>
      </c>
      <c r="F159" s="36">
        <v>1</v>
      </c>
      <c r="G159" s="36">
        <v>0.59</v>
      </c>
      <c r="H159" s="36">
        <v>1</v>
      </c>
      <c r="I159" s="8">
        <v>43374</v>
      </c>
      <c r="J159" s="13"/>
      <c r="K159" s="34">
        <v>5</v>
      </c>
      <c r="L159" s="1"/>
      <c r="M159" s="1"/>
      <c r="N159" s="91">
        <f t="shared" si="2"/>
        <v>43525</v>
      </c>
    </row>
    <row r="160" spans="1:14" customFormat="1" hidden="1" x14ac:dyDescent="0.25">
      <c r="B160" s="1">
        <v>1877</v>
      </c>
      <c r="C160" s="1" t="s">
        <v>2</v>
      </c>
      <c r="D160" s="17">
        <v>7087680</v>
      </c>
      <c r="E160" s="48">
        <v>2018</v>
      </c>
      <c r="F160" s="36">
        <v>1</v>
      </c>
      <c r="G160" s="36">
        <v>0.5</v>
      </c>
      <c r="H160" s="36">
        <v>1</v>
      </c>
      <c r="I160" s="8">
        <v>43381</v>
      </c>
      <c r="J160" s="13"/>
      <c r="K160" s="34">
        <v>18</v>
      </c>
      <c r="L160" s="1"/>
      <c r="M160" s="1"/>
      <c r="N160" s="91">
        <f t="shared" si="2"/>
        <v>43929</v>
      </c>
    </row>
    <row r="161" spans="2:14" customFormat="1" hidden="1" x14ac:dyDescent="0.25">
      <c r="B161" s="1">
        <v>1877</v>
      </c>
      <c r="C161" s="1" t="s">
        <v>453</v>
      </c>
      <c r="D161" s="17">
        <v>4387000</v>
      </c>
      <c r="E161" s="48">
        <v>2018</v>
      </c>
      <c r="F161" s="36">
        <v>1</v>
      </c>
      <c r="G161" s="36">
        <v>0.5</v>
      </c>
      <c r="H161" s="36">
        <v>1</v>
      </c>
      <c r="I161" s="8">
        <v>43381</v>
      </c>
      <c r="J161" s="13"/>
      <c r="K161" s="34">
        <v>15</v>
      </c>
      <c r="L161" s="1"/>
      <c r="M161" s="1"/>
      <c r="N161" s="91">
        <f t="shared" si="2"/>
        <v>43838</v>
      </c>
    </row>
    <row r="162" spans="2:14" customFormat="1" hidden="1" x14ac:dyDescent="0.25">
      <c r="B162" s="1">
        <v>1877</v>
      </c>
      <c r="C162" s="1" t="s">
        <v>364</v>
      </c>
      <c r="D162" s="17">
        <v>4387000</v>
      </c>
      <c r="E162" s="48">
        <v>2018</v>
      </c>
      <c r="F162" s="36">
        <v>1</v>
      </c>
      <c r="G162" s="36">
        <v>0.5</v>
      </c>
      <c r="H162" s="36">
        <v>1</v>
      </c>
      <c r="I162" s="8">
        <v>43381</v>
      </c>
      <c r="J162" s="13"/>
      <c r="K162" s="34">
        <v>13</v>
      </c>
      <c r="L162" s="1"/>
      <c r="M162" s="1"/>
      <c r="N162" s="91">
        <f t="shared" si="2"/>
        <v>43777</v>
      </c>
    </row>
    <row r="163" spans="2:14" customFormat="1" hidden="1" x14ac:dyDescent="0.25">
      <c r="B163" s="1">
        <v>1877</v>
      </c>
      <c r="C163" s="1" t="s">
        <v>5</v>
      </c>
      <c r="D163" s="17">
        <v>3205720</v>
      </c>
      <c r="E163" s="48">
        <v>2018</v>
      </c>
      <c r="F163" s="36">
        <v>1</v>
      </c>
      <c r="G163" s="36">
        <v>0.5</v>
      </c>
      <c r="H163" s="36">
        <v>1</v>
      </c>
      <c r="I163" s="8">
        <v>43381</v>
      </c>
      <c r="J163" s="13"/>
      <c r="K163" s="34">
        <v>18</v>
      </c>
      <c r="L163" s="1"/>
      <c r="M163" s="1"/>
      <c r="N163" s="91">
        <f t="shared" si="2"/>
        <v>43929</v>
      </c>
    </row>
    <row r="164" spans="2:14" customFormat="1" hidden="1" x14ac:dyDescent="0.25">
      <c r="B164" s="1">
        <v>1877</v>
      </c>
      <c r="C164" s="1" t="s">
        <v>339</v>
      </c>
      <c r="D164" s="17">
        <v>2889000</v>
      </c>
      <c r="E164" s="48">
        <v>2018</v>
      </c>
      <c r="F164" s="36">
        <v>1</v>
      </c>
      <c r="G164" s="36">
        <v>0.5</v>
      </c>
      <c r="H164" s="36">
        <v>1</v>
      </c>
      <c r="I164" s="8">
        <v>43381</v>
      </c>
      <c r="J164" s="13"/>
      <c r="K164" s="34">
        <v>18</v>
      </c>
      <c r="L164" s="1"/>
      <c r="M164" s="1"/>
      <c r="N164" s="91">
        <f t="shared" si="2"/>
        <v>43929</v>
      </c>
    </row>
    <row r="165" spans="2:14" customFormat="1" hidden="1" x14ac:dyDescent="0.25">
      <c r="B165" s="1">
        <v>1877</v>
      </c>
      <c r="C165" s="1" t="s">
        <v>367</v>
      </c>
      <c r="D165" s="17">
        <v>4387000</v>
      </c>
      <c r="E165" s="48">
        <v>2018</v>
      </c>
      <c r="F165" s="36">
        <v>1.35</v>
      </c>
      <c r="G165" s="36">
        <v>0.5</v>
      </c>
      <c r="H165" s="36">
        <v>1</v>
      </c>
      <c r="I165" s="8">
        <v>43381</v>
      </c>
      <c r="J165" s="13"/>
      <c r="K165" s="34">
        <v>11</v>
      </c>
      <c r="L165" s="1"/>
      <c r="M165" s="1"/>
      <c r="N165" s="91">
        <f t="shared" si="2"/>
        <v>43716</v>
      </c>
    </row>
    <row r="166" spans="2:14" customFormat="1" hidden="1" x14ac:dyDescent="0.25">
      <c r="B166" s="1">
        <v>1877</v>
      </c>
      <c r="C166" s="1" t="s">
        <v>678</v>
      </c>
      <c r="D166" s="17">
        <v>4387000</v>
      </c>
      <c r="E166" s="48">
        <v>2018</v>
      </c>
      <c r="F166" s="36">
        <v>1.35</v>
      </c>
      <c r="G166" s="36">
        <v>0.5</v>
      </c>
      <c r="H166" s="36">
        <v>1</v>
      </c>
      <c r="I166" s="8">
        <v>43381</v>
      </c>
      <c r="J166" s="13"/>
      <c r="K166" s="34">
        <v>5</v>
      </c>
      <c r="L166" s="1"/>
      <c r="M166" s="1"/>
      <c r="N166" s="91">
        <f t="shared" si="2"/>
        <v>43532</v>
      </c>
    </row>
    <row r="167" spans="2:14" customFormat="1" hidden="1" x14ac:dyDescent="0.25">
      <c r="B167" s="1">
        <v>1877</v>
      </c>
      <c r="C167" s="1" t="s">
        <v>679</v>
      </c>
      <c r="D167" s="17">
        <v>2173810</v>
      </c>
      <c r="E167" s="48">
        <v>2018</v>
      </c>
      <c r="F167" s="36">
        <v>1.35</v>
      </c>
      <c r="G167" s="36">
        <v>0.59</v>
      </c>
      <c r="H167" s="36">
        <v>1</v>
      </c>
      <c r="I167" s="8">
        <v>43381</v>
      </c>
      <c r="J167" s="13"/>
      <c r="K167" s="34">
        <v>15</v>
      </c>
      <c r="L167" s="1"/>
      <c r="M167" s="1"/>
      <c r="N167" s="91">
        <f t="shared" si="2"/>
        <v>43838</v>
      </c>
    </row>
    <row r="168" spans="2:14" customFormat="1" hidden="1" x14ac:dyDescent="0.25">
      <c r="B168" s="1">
        <v>1877</v>
      </c>
      <c r="C168" s="1" t="s">
        <v>680</v>
      </c>
      <c r="D168" s="17">
        <v>2173810</v>
      </c>
      <c r="E168" s="48">
        <v>2018</v>
      </c>
      <c r="F168" s="36">
        <v>1.35</v>
      </c>
      <c r="G168" s="36">
        <v>0.59</v>
      </c>
      <c r="H168" s="36">
        <v>1</v>
      </c>
      <c r="I168" s="8">
        <v>43381</v>
      </c>
      <c r="J168" s="13"/>
      <c r="K168" s="34">
        <v>10</v>
      </c>
      <c r="L168" s="1"/>
      <c r="M168" s="1"/>
      <c r="N168" s="91">
        <f t="shared" si="2"/>
        <v>43685</v>
      </c>
    </row>
    <row r="169" spans="2:14" customFormat="1" hidden="1" x14ac:dyDescent="0.25">
      <c r="B169" s="1">
        <v>1877</v>
      </c>
      <c r="C169" s="1" t="s">
        <v>207</v>
      </c>
      <c r="D169" s="17">
        <v>2173810</v>
      </c>
      <c r="E169" s="48">
        <v>2018</v>
      </c>
      <c r="F169" s="36">
        <v>1</v>
      </c>
      <c r="G169" s="36">
        <v>0.59</v>
      </c>
      <c r="H169" s="36">
        <v>1</v>
      </c>
      <c r="I169" s="8">
        <v>43381</v>
      </c>
      <c r="J169" s="13"/>
      <c r="K169" s="34">
        <v>11</v>
      </c>
      <c r="L169" s="1"/>
      <c r="M169" s="1"/>
      <c r="N169" s="91">
        <f t="shared" si="2"/>
        <v>43716</v>
      </c>
    </row>
    <row r="170" spans="2:14" customFormat="1" hidden="1" x14ac:dyDescent="0.25">
      <c r="B170" s="1">
        <v>1877</v>
      </c>
      <c r="C170" s="1" t="s">
        <v>208</v>
      </c>
      <c r="D170" s="17">
        <v>2173810</v>
      </c>
      <c r="E170" s="48">
        <v>2018</v>
      </c>
      <c r="F170" s="36">
        <v>1</v>
      </c>
      <c r="G170" s="36">
        <v>0.61692499999999995</v>
      </c>
      <c r="H170" s="36">
        <v>1</v>
      </c>
      <c r="I170" s="8">
        <v>43381</v>
      </c>
      <c r="J170" s="13"/>
      <c r="K170" s="34">
        <v>13</v>
      </c>
      <c r="L170" s="1" t="s">
        <v>924</v>
      </c>
      <c r="M170" s="1"/>
      <c r="N170" s="91">
        <f t="shared" si="2"/>
        <v>43777</v>
      </c>
    </row>
    <row r="171" spans="2:14" customFormat="1" hidden="1" x14ac:dyDescent="0.25">
      <c r="B171" s="1">
        <v>1877</v>
      </c>
      <c r="C171" s="1" t="s">
        <v>232</v>
      </c>
      <c r="D171" s="17">
        <v>2190000</v>
      </c>
      <c r="E171" s="48">
        <v>2018</v>
      </c>
      <c r="F171" s="36">
        <v>1.35</v>
      </c>
      <c r="G171" s="36">
        <v>0.59</v>
      </c>
      <c r="H171" s="36">
        <v>1</v>
      </c>
      <c r="I171" s="8">
        <v>43381</v>
      </c>
      <c r="J171" s="13"/>
      <c r="K171" s="34">
        <v>11</v>
      </c>
      <c r="L171" s="1"/>
      <c r="M171" s="1"/>
      <c r="N171" s="91">
        <f t="shared" si="2"/>
        <v>43716</v>
      </c>
    </row>
    <row r="172" spans="2:14" customFormat="1" hidden="1" x14ac:dyDescent="0.25">
      <c r="B172" s="1">
        <v>1856</v>
      </c>
      <c r="C172" s="1" t="s">
        <v>170</v>
      </c>
      <c r="D172" s="17">
        <v>5850000</v>
      </c>
      <c r="E172" s="48">
        <v>2018</v>
      </c>
      <c r="F172" s="36">
        <v>0.2</v>
      </c>
      <c r="G172" s="36">
        <v>0.5</v>
      </c>
      <c r="H172" s="36">
        <v>1</v>
      </c>
      <c r="I172" s="8">
        <v>43282</v>
      </c>
      <c r="J172" s="13">
        <v>43282</v>
      </c>
      <c r="K172" s="34">
        <v>1</v>
      </c>
      <c r="L172" s="1" t="s">
        <v>1130</v>
      </c>
      <c r="M172" s="1"/>
      <c r="N172" s="91">
        <f t="shared" si="2"/>
        <v>43313</v>
      </c>
    </row>
    <row r="173" spans="2:14" customFormat="1" hidden="1" x14ac:dyDescent="0.25">
      <c r="B173" s="1">
        <v>1856</v>
      </c>
      <c r="C173" s="1" t="s">
        <v>169</v>
      </c>
      <c r="D173" s="17">
        <v>6100000</v>
      </c>
      <c r="E173" s="48">
        <v>2018</v>
      </c>
      <c r="F173" s="36">
        <v>0.2</v>
      </c>
      <c r="G173" s="36">
        <v>0.5</v>
      </c>
      <c r="H173" s="36">
        <v>1</v>
      </c>
      <c r="I173" s="8">
        <v>43282</v>
      </c>
      <c r="J173" s="13">
        <v>43282</v>
      </c>
      <c r="K173" s="34">
        <v>1</v>
      </c>
      <c r="L173" s="1" t="s">
        <v>1130</v>
      </c>
      <c r="M173" s="1"/>
      <c r="N173" s="91">
        <f t="shared" si="2"/>
        <v>43313</v>
      </c>
    </row>
    <row r="174" spans="2:14" customFormat="1" hidden="1" x14ac:dyDescent="0.25">
      <c r="B174" s="1">
        <v>1856</v>
      </c>
      <c r="C174" s="1" t="s">
        <v>172</v>
      </c>
      <c r="D174" s="17">
        <v>5600000</v>
      </c>
      <c r="E174" s="48">
        <v>2018</v>
      </c>
      <c r="F174" s="36">
        <v>0.2</v>
      </c>
      <c r="G174" s="36">
        <v>0.5</v>
      </c>
      <c r="H174" s="36">
        <v>1</v>
      </c>
      <c r="I174" s="8">
        <v>43282</v>
      </c>
      <c r="J174" s="13">
        <v>43282</v>
      </c>
      <c r="K174" s="34">
        <v>1</v>
      </c>
      <c r="L174" s="1" t="s">
        <v>1130</v>
      </c>
      <c r="M174" s="1"/>
      <c r="N174" s="91">
        <f t="shared" si="2"/>
        <v>43313</v>
      </c>
    </row>
    <row r="175" spans="2:14" customFormat="1" hidden="1" x14ac:dyDescent="0.25">
      <c r="B175" s="1">
        <v>1856</v>
      </c>
      <c r="C175" s="1" t="s">
        <v>405</v>
      </c>
      <c r="D175" s="17">
        <v>5850000</v>
      </c>
      <c r="E175" s="48">
        <v>2018</v>
      </c>
      <c r="F175" s="36">
        <v>0.2</v>
      </c>
      <c r="G175" s="36">
        <v>0.5</v>
      </c>
      <c r="H175" s="36">
        <v>1</v>
      </c>
      <c r="I175" s="8">
        <v>43282</v>
      </c>
      <c r="J175" s="13">
        <v>43282</v>
      </c>
      <c r="K175" s="34">
        <v>1</v>
      </c>
      <c r="L175" s="1" t="s">
        <v>1130</v>
      </c>
      <c r="M175" s="1"/>
      <c r="N175" s="91">
        <f t="shared" si="2"/>
        <v>43313</v>
      </c>
    </row>
    <row r="176" spans="2:14" customFormat="1" hidden="1" x14ac:dyDescent="0.25">
      <c r="B176" s="1">
        <v>1856</v>
      </c>
      <c r="C176" s="1" t="s">
        <v>232</v>
      </c>
      <c r="D176" s="17">
        <v>2259223</v>
      </c>
      <c r="E176" s="48">
        <v>2018</v>
      </c>
      <c r="F176" s="36">
        <v>1</v>
      </c>
      <c r="G176" s="36">
        <v>0.59</v>
      </c>
      <c r="H176" s="36">
        <v>1</v>
      </c>
      <c r="I176" s="8">
        <v>43282</v>
      </c>
      <c r="J176" s="13">
        <v>43282</v>
      </c>
      <c r="K176" s="34">
        <v>31</v>
      </c>
      <c r="L176" s="1" t="s">
        <v>1130</v>
      </c>
      <c r="M176" s="1"/>
      <c r="N176" s="91">
        <f t="shared" si="2"/>
        <v>44228</v>
      </c>
    </row>
    <row r="177" spans="2:14" customFormat="1" hidden="1" x14ac:dyDescent="0.25">
      <c r="B177" s="1">
        <v>1829</v>
      </c>
      <c r="C177" s="1" t="s">
        <v>461</v>
      </c>
      <c r="D177" s="17">
        <v>3812400</v>
      </c>
      <c r="E177" s="48">
        <v>2018</v>
      </c>
      <c r="F177" s="36">
        <v>1</v>
      </c>
      <c r="G177" s="36">
        <v>0.5</v>
      </c>
      <c r="H177" s="36">
        <v>1</v>
      </c>
      <c r="I177" s="8">
        <v>43168</v>
      </c>
      <c r="J177" s="13">
        <v>43277</v>
      </c>
      <c r="K177" s="34">
        <v>25</v>
      </c>
      <c r="L177" s="1" t="s">
        <v>1021</v>
      </c>
      <c r="M177" s="1"/>
      <c r="N177" s="91">
        <f t="shared" si="2"/>
        <v>43930</v>
      </c>
    </row>
    <row r="178" spans="2:14" customFormat="1" hidden="1" x14ac:dyDescent="0.25">
      <c r="B178" s="1">
        <v>1818</v>
      </c>
      <c r="C178" s="1" t="s">
        <v>0</v>
      </c>
      <c r="D178" s="17">
        <v>6790000</v>
      </c>
      <c r="E178" s="48">
        <v>2017</v>
      </c>
      <c r="F178" s="36">
        <v>0.04</v>
      </c>
      <c r="G178" s="36">
        <v>0.5</v>
      </c>
      <c r="H178" s="36">
        <v>1</v>
      </c>
      <c r="I178" s="8">
        <v>43282</v>
      </c>
      <c r="J178" s="13"/>
      <c r="K178" s="34">
        <v>3</v>
      </c>
      <c r="L178" s="1" t="s">
        <v>958</v>
      </c>
      <c r="M178" s="1"/>
      <c r="N178" s="91">
        <f t="shared" si="2"/>
        <v>43374</v>
      </c>
    </row>
    <row r="179" spans="2:14" customFormat="1" hidden="1" x14ac:dyDescent="0.25">
      <c r="B179" s="1">
        <v>1818</v>
      </c>
      <c r="C179" s="1" t="s">
        <v>404</v>
      </c>
      <c r="D179" s="17">
        <v>4750000</v>
      </c>
      <c r="E179" s="48">
        <v>2017</v>
      </c>
      <c r="F179" s="36">
        <v>0.2</v>
      </c>
      <c r="G179" s="36">
        <v>0.5</v>
      </c>
      <c r="H179" s="36">
        <v>1</v>
      </c>
      <c r="I179" s="8">
        <v>43282</v>
      </c>
      <c r="J179" s="13"/>
      <c r="K179" s="34">
        <v>3</v>
      </c>
      <c r="L179" s="1" t="s">
        <v>958</v>
      </c>
      <c r="M179" s="1"/>
      <c r="N179" s="91">
        <f t="shared" si="2"/>
        <v>43374</v>
      </c>
    </row>
    <row r="180" spans="2:14" customFormat="1" hidden="1" x14ac:dyDescent="0.25">
      <c r="B180" s="1">
        <v>1818</v>
      </c>
      <c r="C180" s="1" t="s">
        <v>4</v>
      </c>
      <c r="D180" s="17">
        <v>230000</v>
      </c>
      <c r="E180" s="48">
        <v>2017</v>
      </c>
      <c r="F180" s="36">
        <v>1</v>
      </c>
      <c r="G180" s="36">
        <v>0.5</v>
      </c>
      <c r="H180" s="36">
        <v>1</v>
      </c>
      <c r="I180" s="8">
        <v>43466</v>
      </c>
      <c r="J180" s="13"/>
      <c r="K180" s="34">
        <v>8</v>
      </c>
      <c r="L180" s="1" t="s">
        <v>959</v>
      </c>
      <c r="M180" s="1"/>
      <c r="N180" s="91">
        <f t="shared" si="2"/>
        <v>43709</v>
      </c>
    </row>
    <row r="181" spans="2:14" customFormat="1" hidden="1" x14ac:dyDescent="0.25">
      <c r="B181" s="1">
        <v>1753</v>
      </c>
      <c r="C181" s="1" t="s">
        <v>165</v>
      </c>
      <c r="D181" s="17">
        <v>4650220</v>
      </c>
      <c r="E181" s="48">
        <v>2018</v>
      </c>
      <c r="F181" s="36">
        <v>1</v>
      </c>
      <c r="G181" s="36">
        <v>0.5</v>
      </c>
      <c r="H181" s="36">
        <v>1</v>
      </c>
      <c r="I181" s="8">
        <v>43283</v>
      </c>
      <c r="J181" s="13">
        <v>43254</v>
      </c>
      <c r="K181" s="34">
        <v>7</v>
      </c>
      <c r="L181" s="1"/>
      <c r="M181" s="1"/>
      <c r="N181" s="91">
        <f t="shared" si="2"/>
        <v>43498</v>
      </c>
    </row>
    <row r="182" spans="2:14" customFormat="1" hidden="1" x14ac:dyDescent="0.25">
      <c r="B182" s="1">
        <v>1753</v>
      </c>
      <c r="C182" s="1" t="s">
        <v>121</v>
      </c>
      <c r="D182" s="17">
        <v>1590000</v>
      </c>
      <c r="E182" s="48">
        <v>2018</v>
      </c>
      <c r="F182" s="36">
        <v>1</v>
      </c>
      <c r="G182" s="36">
        <v>0.5</v>
      </c>
      <c r="H182" s="36">
        <v>1</v>
      </c>
      <c r="I182" s="8">
        <v>43283</v>
      </c>
      <c r="J182" s="13">
        <v>43254</v>
      </c>
      <c r="K182" s="34">
        <v>7</v>
      </c>
      <c r="L182" s="1"/>
      <c r="M182" s="1"/>
      <c r="N182" s="91">
        <f t="shared" si="2"/>
        <v>43498</v>
      </c>
    </row>
    <row r="183" spans="2:14" customFormat="1" hidden="1" x14ac:dyDescent="0.25">
      <c r="B183" s="1">
        <v>1753</v>
      </c>
      <c r="C183" s="1" t="s">
        <v>232</v>
      </c>
      <c r="D183" s="17">
        <v>2495240</v>
      </c>
      <c r="E183" s="48">
        <v>2018</v>
      </c>
      <c r="F183" s="36">
        <v>1</v>
      </c>
      <c r="G183" s="36">
        <v>0.59</v>
      </c>
      <c r="H183" s="36">
        <v>1</v>
      </c>
      <c r="I183" s="8">
        <v>43283</v>
      </c>
      <c r="J183" s="13">
        <v>43254</v>
      </c>
      <c r="K183" s="34">
        <v>7</v>
      </c>
      <c r="L183" s="1"/>
      <c r="M183" s="1"/>
      <c r="N183" s="91">
        <f t="shared" si="2"/>
        <v>43498</v>
      </c>
    </row>
    <row r="184" spans="2:14" customFormat="1" hidden="1" x14ac:dyDescent="0.25">
      <c r="B184" s="1">
        <v>1753</v>
      </c>
      <c r="C184" s="1" t="s">
        <v>6</v>
      </c>
      <c r="D184" s="17">
        <v>2495240</v>
      </c>
      <c r="E184" s="48">
        <v>2018</v>
      </c>
      <c r="F184" s="36">
        <v>1</v>
      </c>
      <c r="G184" s="36">
        <v>0.59</v>
      </c>
      <c r="H184" s="36">
        <v>1</v>
      </c>
      <c r="I184" s="8">
        <v>43283</v>
      </c>
      <c r="J184" s="13">
        <v>43254</v>
      </c>
      <c r="K184" s="34">
        <v>7</v>
      </c>
      <c r="L184" s="1"/>
      <c r="M184" s="1"/>
      <c r="N184" s="91">
        <f t="shared" si="2"/>
        <v>43498</v>
      </c>
    </row>
    <row r="185" spans="2:14" customFormat="1" hidden="1" x14ac:dyDescent="0.25">
      <c r="B185" s="1">
        <v>1751</v>
      </c>
      <c r="C185" s="1" t="s">
        <v>304</v>
      </c>
      <c r="D185" s="17">
        <v>2998558</v>
      </c>
      <c r="E185" s="48">
        <v>2017</v>
      </c>
      <c r="F185" s="36">
        <v>1</v>
      </c>
      <c r="G185" s="36">
        <v>0.5</v>
      </c>
      <c r="H185" s="36">
        <v>1</v>
      </c>
      <c r="I185" s="8">
        <v>42797</v>
      </c>
      <c r="J185" s="13">
        <v>43206</v>
      </c>
      <c r="K185" s="34">
        <v>13</v>
      </c>
      <c r="L185" s="1" t="s">
        <v>968</v>
      </c>
      <c r="M185" s="1"/>
      <c r="N185" s="91">
        <f t="shared" si="2"/>
        <v>43193</v>
      </c>
    </row>
    <row r="186" spans="2:14" customFormat="1" hidden="1" x14ac:dyDescent="0.25">
      <c r="B186" s="1">
        <v>1751</v>
      </c>
      <c r="C186" s="1" t="s">
        <v>6</v>
      </c>
      <c r="D186" s="17">
        <v>2362500</v>
      </c>
      <c r="E186" s="48">
        <v>2017</v>
      </c>
      <c r="F186" s="36">
        <v>1</v>
      </c>
      <c r="G186" s="36">
        <v>0.59</v>
      </c>
      <c r="H186" s="36">
        <v>1</v>
      </c>
      <c r="I186" s="8">
        <v>42797</v>
      </c>
      <c r="J186" s="13">
        <v>42828</v>
      </c>
      <c r="K186" s="34">
        <v>22</v>
      </c>
      <c r="L186" s="1" t="s">
        <v>968</v>
      </c>
      <c r="M186" s="1"/>
      <c r="N186" s="91">
        <f t="shared" si="2"/>
        <v>43468</v>
      </c>
    </row>
    <row r="187" spans="2:14" customFormat="1" hidden="1" x14ac:dyDescent="0.25">
      <c r="B187" s="1">
        <v>1751</v>
      </c>
      <c r="C187" s="1" t="s">
        <v>7</v>
      </c>
      <c r="D187" s="17">
        <v>2202577</v>
      </c>
      <c r="E187" s="48">
        <v>2017</v>
      </c>
      <c r="F187" s="36">
        <v>1</v>
      </c>
      <c r="G187" s="36">
        <v>0.59</v>
      </c>
      <c r="H187" s="36">
        <v>1</v>
      </c>
      <c r="I187" s="8">
        <v>42797</v>
      </c>
      <c r="J187" s="13">
        <v>43269</v>
      </c>
      <c r="K187" s="34">
        <v>13</v>
      </c>
      <c r="L187" s="1" t="s">
        <v>968</v>
      </c>
      <c r="M187" s="1"/>
      <c r="N187" s="91">
        <f t="shared" si="2"/>
        <v>43193</v>
      </c>
    </row>
    <row r="188" spans="2:14" customFormat="1" hidden="1" x14ac:dyDescent="0.25">
      <c r="B188" s="1">
        <v>1713</v>
      </c>
      <c r="C188" s="1" t="s">
        <v>1</v>
      </c>
      <c r="D188" s="17">
        <v>9969277.7399999984</v>
      </c>
      <c r="E188" s="48">
        <v>2019</v>
      </c>
      <c r="F188" s="36">
        <v>0.2</v>
      </c>
      <c r="G188" s="36">
        <v>0.62</v>
      </c>
      <c r="H188" s="36">
        <v>1</v>
      </c>
      <c r="I188" s="8">
        <v>43224</v>
      </c>
      <c r="J188" s="13">
        <v>42646</v>
      </c>
      <c r="K188" s="34">
        <v>9</v>
      </c>
      <c r="L188" s="1" t="s">
        <v>980</v>
      </c>
      <c r="M188" s="1"/>
      <c r="N188" s="91">
        <f t="shared" si="2"/>
        <v>43500</v>
      </c>
    </row>
    <row r="189" spans="2:14" customFormat="1" hidden="1" x14ac:dyDescent="0.25">
      <c r="B189" s="1">
        <v>1713</v>
      </c>
      <c r="C189" s="1" t="s">
        <v>153</v>
      </c>
      <c r="D189" s="17">
        <v>7326818.5800000001</v>
      </c>
      <c r="E189" s="48">
        <v>2019</v>
      </c>
      <c r="F189" s="36">
        <v>1</v>
      </c>
      <c r="G189" s="36">
        <v>0.5</v>
      </c>
      <c r="H189" s="36">
        <v>1</v>
      </c>
      <c r="I189" s="8">
        <v>43224</v>
      </c>
      <c r="J189" s="13">
        <v>42668</v>
      </c>
      <c r="K189" s="34">
        <v>9</v>
      </c>
      <c r="L189" s="1" t="s">
        <v>980</v>
      </c>
      <c r="M189" s="1"/>
      <c r="N189" s="91">
        <f t="shared" si="2"/>
        <v>43500</v>
      </c>
    </row>
    <row r="190" spans="2:14" customFormat="1" hidden="1" x14ac:dyDescent="0.25">
      <c r="B190" s="1">
        <v>1713</v>
      </c>
      <c r="C190" s="1" t="s">
        <v>180</v>
      </c>
      <c r="D190" s="17">
        <v>4744415.3099999996</v>
      </c>
      <c r="E190" s="48">
        <v>2019</v>
      </c>
      <c r="F190" s="36">
        <v>1</v>
      </c>
      <c r="G190" s="36">
        <v>0.5</v>
      </c>
      <c r="H190" s="36">
        <v>1</v>
      </c>
      <c r="I190" s="8">
        <v>43224</v>
      </c>
      <c r="J190" s="13">
        <v>42646</v>
      </c>
      <c r="K190" s="34">
        <v>9</v>
      </c>
      <c r="L190" s="1" t="s">
        <v>980</v>
      </c>
      <c r="M190" s="1"/>
      <c r="N190" s="91">
        <f t="shared" si="2"/>
        <v>43500</v>
      </c>
    </row>
    <row r="191" spans="2:14" customFormat="1" hidden="1" x14ac:dyDescent="0.25">
      <c r="B191" s="1">
        <v>1713</v>
      </c>
      <c r="C191" s="1" t="s">
        <v>250</v>
      </c>
      <c r="D191" s="17">
        <v>3723465.18</v>
      </c>
      <c r="E191" s="48">
        <v>2019</v>
      </c>
      <c r="F191" s="36">
        <v>1</v>
      </c>
      <c r="G191" s="36">
        <v>0.5</v>
      </c>
      <c r="H191" s="36">
        <v>1</v>
      </c>
      <c r="I191" s="8">
        <v>43224</v>
      </c>
      <c r="J191" s="13">
        <v>42689</v>
      </c>
      <c r="K191" s="34">
        <v>3</v>
      </c>
      <c r="L191" s="1" t="s">
        <v>980</v>
      </c>
      <c r="M191" s="1"/>
      <c r="N191" s="91">
        <f t="shared" si="2"/>
        <v>43316</v>
      </c>
    </row>
    <row r="192" spans="2:14" customFormat="1" hidden="1" x14ac:dyDescent="0.25">
      <c r="B192" s="1">
        <v>1713</v>
      </c>
      <c r="C192" s="1" t="s">
        <v>219</v>
      </c>
      <c r="D192" s="17">
        <v>2426257.9560000002</v>
      </c>
      <c r="E192" s="48">
        <v>2019</v>
      </c>
      <c r="F192" s="36">
        <v>1</v>
      </c>
      <c r="G192" s="36">
        <v>0.59</v>
      </c>
      <c r="H192" s="36">
        <v>1</v>
      </c>
      <c r="I192" s="8">
        <v>43224</v>
      </c>
      <c r="J192" s="13">
        <v>42667</v>
      </c>
      <c r="K192" s="34">
        <v>9</v>
      </c>
      <c r="L192" s="1" t="s">
        <v>980</v>
      </c>
      <c r="M192" s="1"/>
      <c r="N192" s="91">
        <f t="shared" si="2"/>
        <v>43500</v>
      </c>
    </row>
    <row r="193" spans="2:14" customFormat="1" hidden="1" x14ac:dyDescent="0.25">
      <c r="B193" s="1">
        <v>1701</v>
      </c>
      <c r="C193" s="1" t="s">
        <v>569</v>
      </c>
      <c r="D193" s="17">
        <v>2400000</v>
      </c>
      <c r="E193" s="48">
        <v>2016</v>
      </c>
      <c r="F193" s="36">
        <v>0.5</v>
      </c>
      <c r="G193" s="36">
        <v>0.5</v>
      </c>
      <c r="H193" s="36">
        <v>1</v>
      </c>
      <c r="I193" s="8">
        <v>42614</v>
      </c>
      <c r="J193" s="13"/>
      <c r="K193" s="34">
        <v>6</v>
      </c>
      <c r="L193" s="1" t="s">
        <v>985</v>
      </c>
      <c r="M193" s="1"/>
      <c r="N193" s="91">
        <f t="shared" si="2"/>
        <v>42795</v>
      </c>
    </row>
    <row r="194" spans="2:14" customFormat="1" hidden="1" x14ac:dyDescent="0.25">
      <c r="B194" s="1">
        <v>1689</v>
      </c>
      <c r="C194" s="1" t="s">
        <v>414</v>
      </c>
      <c r="D194" s="17">
        <v>1920000</v>
      </c>
      <c r="E194" s="48">
        <v>2016</v>
      </c>
      <c r="F194" s="36">
        <v>1</v>
      </c>
      <c r="G194" s="36">
        <v>0.59</v>
      </c>
      <c r="H194" s="36">
        <v>1</v>
      </c>
      <c r="I194" s="8">
        <v>42601</v>
      </c>
      <c r="J194" s="13"/>
      <c r="K194" s="34">
        <v>11</v>
      </c>
      <c r="L194" s="1" t="s">
        <v>988</v>
      </c>
      <c r="M194" s="1"/>
      <c r="N194" s="91">
        <f t="shared" si="2"/>
        <v>42935</v>
      </c>
    </row>
    <row r="195" spans="2:14" customFormat="1" hidden="1" x14ac:dyDescent="0.25">
      <c r="B195" s="1">
        <v>1687</v>
      </c>
      <c r="C195" s="7" t="s">
        <v>438</v>
      </c>
      <c r="D195" s="17">
        <v>4342748</v>
      </c>
      <c r="E195" s="48">
        <v>2019</v>
      </c>
      <c r="F195" s="36">
        <v>1</v>
      </c>
      <c r="G195" s="36">
        <v>0.5</v>
      </c>
      <c r="H195" s="36">
        <v>1</v>
      </c>
      <c r="I195" s="8">
        <v>42556</v>
      </c>
      <c r="J195" s="13">
        <v>42913</v>
      </c>
      <c r="K195" s="34">
        <v>5</v>
      </c>
      <c r="L195" s="1" t="s">
        <v>993</v>
      </c>
      <c r="M195" s="1"/>
      <c r="N195" s="91">
        <f t="shared" ref="N195:N258" si="3">EDATE(I195,K195)</f>
        <v>42709</v>
      </c>
    </row>
    <row r="196" spans="2:14" customFormat="1" hidden="1" x14ac:dyDescent="0.25">
      <c r="B196" s="1">
        <v>1687</v>
      </c>
      <c r="C196" s="1" t="s">
        <v>395</v>
      </c>
      <c r="D196" s="17">
        <v>5410353</v>
      </c>
      <c r="E196" s="48">
        <v>2019</v>
      </c>
      <c r="F196" s="36">
        <v>1</v>
      </c>
      <c r="G196" s="36">
        <v>0.5</v>
      </c>
      <c r="H196" s="36">
        <v>1</v>
      </c>
      <c r="I196" s="8">
        <v>42556</v>
      </c>
      <c r="J196" s="13">
        <v>42590</v>
      </c>
      <c r="K196" s="34">
        <v>23</v>
      </c>
      <c r="L196" s="1" t="s">
        <v>993</v>
      </c>
      <c r="M196" s="1"/>
      <c r="N196" s="91">
        <f t="shared" si="3"/>
        <v>43256</v>
      </c>
    </row>
    <row r="197" spans="2:14" customFormat="1" hidden="1" x14ac:dyDescent="0.25">
      <c r="B197" s="1">
        <v>1618</v>
      </c>
      <c r="C197" s="1" t="s">
        <v>228</v>
      </c>
      <c r="D197" s="17">
        <v>1780670</v>
      </c>
      <c r="E197" s="48">
        <v>2015</v>
      </c>
      <c r="F197" s="36">
        <v>1.35</v>
      </c>
      <c r="G197" s="36">
        <v>0.5</v>
      </c>
      <c r="H197" s="36">
        <v>1</v>
      </c>
      <c r="I197" s="8">
        <v>42129</v>
      </c>
      <c r="J197" s="13">
        <v>42283</v>
      </c>
      <c r="K197" s="34">
        <v>12</v>
      </c>
      <c r="L197" s="1" t="s">
        <v>998</v>
      </c>
      <c r="M197" s="1"/>
      <c r="N197" s="91">
        <f t="shared" si="3"/>
        <v>42495</v>
      </c>
    </row>
    <row r="198" spans="2:14" customFormat="1" hidden="1" x14ac:dyDescent="0.25">
      <c r="B198" s="1">
        <v>1723</v>
      </c>
      <c r="C198" s="1" t="s">
        <v>1</v>
      </c>
      <c r="D198" s="17">
        <v>10816397</v>
      </c>
      <c r="E198" s="48">
        <v>2016</v>
      </c>
      <c r="F198" s="36">
        <v>0.3</v>
      </c>
      <c r="G198" s="36">
        <v>0.62</v>
      </c>
      <c r="H198" s="36">
        <v>1</v>
      </c>
      <c r="I198" s="8">
        <v>42632</v>
      </c>
      <c r="J198" s="13">
        <v>42632</v>
      </c>
      <c r="K198" s="34">
        <v>34</v>
      </c>
      <c r="L198" s="1" t="s">
        <v>1017</v>
      </c>
      <c r="M198" s="1"/>
      <c r="N198" s="91">
        <f t="shared" si="3"/>
        <v>43665</v>
      </c>
    </row>
    <row r="199" spans="2:14" customFormat="1" hidden="1" x14ac:dyDescent="0.25">
      <c r="B199" s="1">
        <v>1723</v>
      </c>
      <c r="C199" s="1" t="s">
        <v>2</v>
      </c>
      <c r="D199" s="17">
        <v>6489838</v>
      </c>
      <c r="E199" s="48">
        <v>2016</v>
      </c>
      <c r="F199" s="36">
        <v>1</v>
      </c>
      <c r="G199" s="36">
        <v>0.5</v>
      </c>
      <c r="H199" s="36">
        <v>1</v>
      </c>
      <c r="I199" s="8">
        <v>42632</v>
      </c>
      <c r="J199" s="13">
        <v>42632</v>
      </c>
      <c r="K199" s="34">
        <v>34</v>
      </c>
      <c r="L199" s="1" t="s">
        <v>1017</v>
      </c>
      <c r="M199" s="1"/>
      <c r="N199" s="91">
        <f t="shared" si="3"/>
        <v>43665</v>
      </c>
    </row>
    <row r="200" spans="2:14" customFormat="1" hidden="1" x14ac:dyDescent="0.25">
      <c r="B200" s="1">
        <v>1723</v>
      </c>
      <c r="C200" s="1" t="s">
        <v>152</v>
      </c>
      <c r="D200" s="17">
        <v>6911678</v>
      </c>
      <c r="E200" s="48">
        <v>2016</v>
      </c>
      <c r="F200" s="36">
        <v>0.08</v>
      </c>
      <c r="G200" s="36">
        <v>0.5</v>
      </c>
      <c r="H200" s="36">
        <v>1</v>
      </c>
      <c r="I200" s="8">
        <v>42632</v>
      </c>
      <c r="J200" s="13">
        <v>42632</v>
      </c>
      <c r="K200" s="34">
        <v>34</v>
      </c>
      <c r="L200" s="1" t="s">
        <v>1017</v>
      </c>
      <c r="M200" s="1"/>
      <c r="N200" s="91">
        <f t="shared" si="3"/>
        <v>43665</v>
      </c>
    </row>
    <row r="201" spans="2:14" customFormat="1" hidden="1" x14ac:dyDescent="0.25">
      <c r="B201" s="1">
        <v>1802</v>
      </c>
      <c r="C201" s="1" t="s">
        <v>2</v>
      </c>
      <c r="D201" s="17">
        <v>8153549</v>
      </c>
      <c r="E201" s="48">
        <v>2017</v>
      </c>
      <c r="F201" s="36">
        <v>1</v>
      </c>
      <c r="G201" s="36">
        <v>0.5</v>
      </c>
      <c r="H201" s="36">
        <v>1</v>
      </c>
      <c r="I201" s="8">
        <v>43132</v>
      </c>
      <c r="J201" s="13">
        <v>43132</v>
      </c>
      <c r="K201" s="34">
        <v>6</v>
      </c>
      <c r="L201" s="1" t="s">
        <v>1019</v>
      </c>
      <c r="M201" s="1"/>
      <c r="N201" s="91">
        <f t="shared" si="3"/>
        <v>43313</v>
      </c>
    </row>
    <row r="202" spans="2:14" customFormat="1" hidden="1" x14ac:dyDescent="0.25">
      <c r="B202" s="1">
        <v>1802</v>
      </c>
      <c r="C202" s="1" t="s">
        <v>6</v>
      </c>
      <c r="D202" s="17">
        <v>2468579</v>
      </c>
      <c r="E202" s="48">
        <v>2017</v>
      </c>
      <c r="F202" s="36">
        <v>1</v>
      </c>
      <c r="G202" s="36">
        <v>0.59</v>
      </c>
      <c r="H202" s="36">
        <v>1</v>
      </c>
      <c r="I202" s="8">
        <v>43132</v>
      </c>
      <c r="J202" s="13">
        <v>43132</v>
      </c>
      <c r="K202" s="34">
        <v>5</v>
      </c>
      <c r="L202" s="1" t="s">
        <v>1019</v>
      </c>
      <c r="M202" s="1"/>
      <c r="N202" s="91">
        <f t="shared" si="3"/>
        <v>43282</v>
      </c>
    </row>
    <row r="203" spans="2:14" customFormat="1" hidden="1" x14ac:dyDescent="0.25">
      <c r="B203" s="1">
        <v>1802</v>
      </c>
      <c r="C203" s="1" t="s">
        <v>5</v>
      </c>
      <c r="D203" s="17">
        <v>3687807</v>
      </c>
      <c r="E203" s="48">
        <v>2017</v>
      </c>
      <c r="F203" s="36">
        <v>1</v>
      </c>
      <c r="G203" s="36">
        <v>0.5</v>
      </c>
      <c r="H203" s="36">
        <v>1</v>
      </c>
      <c r="I203" s="8">
        <v>43132</v>
      </c>
      <c r="J203" s="13">
        <v>43132</v>
      </c>
      <c r="K203" s="34">
        <v>6</v>
      </c>
      <c r="L203" s="1" t="s">
        <v>1019</v>
      </c>
      <c r="M203" s="1"/>
      <c r="N203" s="91">
        <f t="shared" si="3"/>
        <v>43313</v>
      </c>
    </row>
    <row r="204" spans="2:14" customFormat="1" hidden="1" x14ac:dyDescent="0.25">
      <c r="B204" s="1">
        <v>1802</v>
      </c>
      <c r="C204" s="1" t="s">
        <v>355</v>
      </c>
      <c r="D204" s="17">
        <v>3280748</v>
      </c>
      <c r="E204" s="48">
        <v>2017</v>
      </c>
      <c r="F204" s="36">
        <v>1</v>
      </c>
      <c r="G204" s="36">
        <v>0.5</v>
      </c>
      <c r="H204" s="36">
        <v>1</v>
      </c>
      <c r="I204" s="8">
        <v>43132</v>
      </c>
      <c r="J204" s="13">
        <v>43132</v>
      </c>
      <c r="K204" s="34">
        <v>5</v>
      </c>
      <c r="L204" s="1" t="s">
        <v>1019</v>
      </c>
      <c r="M204" s="1"/>
      <c r="N204" s="91">
        <f t="shared" si="3"/>
        <v>43282</v>
      </c>
    </row>
    <row r="205" spans="2:14" customFormat="1" hidden="1" x14ac:dyDescent="0.25">
      <c r="B205" s="1">
        <v>1802</v>
      </c>
      <c r="C205" s="1" t="s">
        <v>359</v>
      </c>
      <c r="D205" s="17">
        <v>4981877</v>
      </c>
      <c r="E205" s="48">
        <v>2017</v>
      </c>
      <c r="F205" s="36">
        <v>1</v>
      </c>
      <c r="G205" s="36">
        <v>0.5</v>
      </c>
      <c r="H205" s="36">
        <v>1</v>
      </c>
      <c r="I205" s="8">
        <v>43132</v>
      </c>
      <c r="J205" s="13">
        <v>43132</v>
      </c>
      <c r="K205" s="34">
        <v>5</v>
      </c>
      <c r="L205" s="1" t="s">
        <v>1019</v>
      </c>
      <c r="M205" s="1"/>
      <c r="N205" s="91">
        <f t="shared" si="3"/>
        <v>43282</v>
      </c>
    </row>
    <row r="206" spans="2:14" customFormat="1" hidden="1" x14ac:dyDescent="0.25">
      <c r="B206" s="1">
        <v>1453</v>
      </c>
      <c r="C206" s="1" t="s">
        <v>319</v>
      </c>
      <c r="D206" s="17">
        <v>5698440</v>
      </c>
      <c r="E206" s="48">
        <v>2018</v>
      </c>
      <c r="F206" s="36">
        <v>1</v>
      </c>
      <c r="G206" s="36"/>
      <c r="H206" s="36">
        <v>1</v>
      </c>
      <c r="I206" s="8">
        <v>43216</v>
      </c>
      <c r="J206" s="13">
        <v>43368</v>
      </c>
      <c r="K206" s="34">
        <v>5</v>
      </c>
      <c r="L206" s="1" t="s">
        <v>1029</v>
      </c>
      <c r="M206" s="1"/>
      <c r="N206" s="91">
        <f t="shared" si="3"/>
        <v>43369</v>
      </c>
    </row>
    <row r="207" spans="2:14" customFormat="1" hidden="1" x14ac:dyDescent="0.25">
      <c r="B207" s="1">
        <v>1453</v>
      </c>
      <c r="C207" s="1" t="s">
        <v>6</v>
      </c>
      <c r="D207" s="17">
        <v>3116707</v>
      </c>
      <c r="E207" s="48">
        <v>2018</v>
      </c>
      <c r="F207" s="36">
        <v>1</v>
      </c>
      <c r="G207" s="36"/>
      <c r="H207" s="36">
        <v>1</v>
      </c>
      <c r="I207" s="8">
        <v>43216</v>
      </c>
      <c r="J207" s="13">
        <v>43368</v>
      </c>
      <c r="K207" s="34">
        <v>5</v>
      </c>
      <c r="L207" s="1" t="s">
        <v>1029</v>
      </c>
      <c r="M207" s="1"/>
      <c r="N207" s="91">
        <f t="shared" si="3"/>
        <v>43369</v>
      </c>
    </row>
    <row r="208" spans="2:14" customFormat="1" hidden="1" x14ac:dyDescent="0.25">
      <c r="B208" s="1">
        <v>1577</v>
      </c>
      <c r="C208" s="1" t="s">
        <v>2</v>
      </c>
      <c r="D208" s="17">
        <v>6157000</v>
      </c>
      <c r="E208" s="48">
        <v>2014</v>
      </c>
      <c r="F208" s="36">
        <v>1</v>
      </c>
      <c r="G208" s="36">
        <v>0.5</v>
      </c>
      <c r="H208" s="36">
        <v>1</v>
      </c>
      <c r="I208" s="8">
        <v>41883</v>
      </c>
      <c r="J208" s="13">
        <v>41974</v>
      </c>
      <c r="K208" s="34">
        <v>7</v>
      </c>
      <c r="L208" s="1" t="s">
        <v>1030</v>
      </c>
      <c r="M208" s="1"/>
      <c r="N208" s="91">
        <f t="shared" si="3"/>
        <v>42095</v>
      </c>
    </row>
    <row r="209" spans="2:14" customFormat="1" hidden="1" x14ac:dyDescent="0.25">
      <c r="B209" s="1">
        <v>1577</v>
      </c>
      <c r="C209" s="1" t="s">
        <v>5</v>
      </c>
      <c r="D209" s="17">
        <v>1471500</v>
      </c>
      <c r="E209" s="48">
        <v>2014</v>
      </c>
      <c r="F209" s="36">
        <v>0.5</v>
      </c>
      <c r="G209" s="36">
        <v>0.5</v>
      </c>
      <c r="H209" s="36">
        <v>1</v>
      </c>
      <c r="I209" s="8">
        <v>41883</v>
      </c>
      <c r="J209" s="13">
        <v>41852</v>
      </c>
      <c r="K209" s="34">
        <v>7</v>
      </c>
      <c r="L209" s="1" t="s">
        <v>1030</v>
      </c>
      <c r="M209" s="1"/>
      <c r="N209" s="91">
        <f t="shared" si="3"/>
        <v>42095</v>
      </c>
    </row>
    <row r="210" spans="2:14" customFormat="1" hidden="1" x14ac:dyDescent="0.25">
      <c r="B210" s="1">
        <v>1577</v>
      </c>
      <c r="C210" s="1" t="s">
        <v>1031</v>
      </c>
      <c r="D210" s="17">
        <v>1986000</v>
      </c>
      <c r="E210" s="48">
        <v>2014</v>
      </c>
      <c r="F210" s="36">
        <v>1</v>
      </c>
      <c r="G210" s="36">
        <v>0.59</v>
      </c>
      <c r="H210" s="36">
        <v>1</v>
      </c>
      <c r="I210" s="8">
        <v>41883</v>
      </c>
      <c r="J210" s="13">
        <v>42005</v>
      </c>
      <c r="K210" s="34">
        <v>7</v>
      </c>
      <c r="L210" s="1" t="s">
        <v>1030</v>
      </c>
      <c r="M210" s="1"/>
      <c r="N210" s="91">
        <f t="shared" si="3"/>
        <v>42095</v>
      </c>
    </row>
    <row r="211" spans="2:14" customFormat="1" hidden="1" x14ac:dyDescent="0.25">
      <c r="B211" s="1">
        <v>1577</v>
      </c>
      <c r="C211" s="1" t="s">
        <v>1</v>
      </c>
      <c r="D211" s="17">
        <v>8913000</v>
      </c>
      <c r="E211" s="48">
        <v>2014</v>
      </c>
      <c r="F211" s="36">
        <v>0.2</v>
      </c>
      <c r="G211" s="36">
        <v>0.62</v>
      </c>
      <c r="H211" s="36">
        <v>1</v>
      </c>
      <c r="I211" s="8">
        <v>42095</v>
      </c>
      <c r="J211" s="13">
        <v>41944</v>
      </c>
      <c r="K211" s="34">
        <v>52</v>
      </c>
      <c r="L211" s="1" t="s">
        <v>1032</v>
      </c>
      <c r="M211" s="1"/>
      <c r="N211" s="91">
        <f t="shared" si="3"/>
        <v>43678</v>
      </c>
    </row>
    <row r="212" spans="2:14" customFormat="1" hidden="1" x14ac:dyDescent="0.25">
      <c r="B212" s="1">
        <v>1577</v>
      </c>
      <c r="C212" s="1" t="s">
        <v>2</v>
      </c>
      <c r="D212" s="17">
        <v>6157000</v>
      </c>
      <c r="E212" s="48">
        <v>2014</v>
      </c>
      <c r="F212" s="36">
        <v>1</v>
      </c>
      <c r="G212" s="36">
        <v>0.5</v>
      </c>
      <c r="H212" s="36">
        <v>1</v>
      </c>
      <c r="I212" s="8">
        <v>42095</v>
      </c>
      <c r="J212" s="13">
        <v>41974</v>
      </c>
      <c r="K212" s="34">
        <v>52</v>
      </c>
      <c r="L212" s="1" t="s">
        <v>1032</v>
      </c>
      <c r="M212" s="1"/>
      <c r="N212" s="91">
        <f t="shared" si="3"/>
        <v>43678</v>
      </c>
    </row>
    <row r="213" spans="2:14" customFormat="1" hidden="1" x14ac:dyDescent="0.25">
      <c r="B213" s="1">
        <v>1577</v>
      </c>
      <c r="C213" s="1" t="s">
        <v>315</v>
      </c>
      <c r="D213" s="17">
        <v>5117000</v>
      </c>
      <c r="E213" s="48">
        <v>2014</v>
      </c>
      <c r="F213" s="36">
        <v>1</v>
      </c>
      <c r="G213" s="36">
        <v>0.5</v>
      </c>
      <c r="H213" s="36">
        <v>1</v>
      </c>
      <c r="I213" s="8">
        <v>43070</v>
      </c>
      <c r="J213" s="13">
        <v>43040</v>
      </c>
      <c r="K213" s="34">
        <v>18</v>
      </c>
      <c r="L213" s="1" t="s">
        <v>1032</v>
      </c>
      <c r="M213" s="1"/>
      <c r="N213" s="91">
        <f t="shared" si="3"/>
        <v>43617</v>
      </c>
    </row>
    <row r="214" spans="2:14" customFormat="1" hidden="1" x14ac:dyDescent="0.25">
      <c r="B214" s="1">
        <v>1577</v>
      </c>
      <c r="C214" s="1" t="s">
        <v>562</v>
      </c>
      <c r="D214" s="17">
        <v>4254000</v>
      </c>
      <c r="E214" s="48">
        <v>2014</v>
      </c>
      <c r="F214" s="36">
        <v>1</v>
      </c>
      <c r="G214" s="36">
        <v>0.5</v>
      </c>
      <c r="H214" s="36">
        <v>1</v>
      </c>
      <c r="I214" s="8">
        <v>41913</v>
      </c>
      <c r="J214" s="13">
        <v>42067</v>
      </c>
      <c r="K214" s="34">
        <v>35</v>
      </c>
      <c r="L214" s="1" t="s">
        <v>1032</v>
      </c>
      <c r="M214" s="1"/>
      <c r="N214" s="91">
        <f t="shared" si="3"/>
        <v>42979</v>
      </c>
    </row>
    <row r="215" spans="2:14" customFormat="1" hidden="1" x14ac:dyDescent="0.25">
      <c r="B215" s="1">
        <v>1577</v>
      </c>
      <c r="C215" s="1" t="s">
        <v>1033</v>
      </c>
      <c r="D215" s="17">
        <v>4254000</v>
      </c>
      <c r="E215" s="48">
        <v>2014</v>
      </c>
      <c r="F215" s="36">
        <v>1</v>
      </c>
      <c r="G215" s="36">
        <v>0.5</v>
      </c>
      <c r="H215" s="36">
        <v>1</v>
      </c>
      <c r="I215" s="8">
        <v>42826</v>
      </c>
      <c r="J215" s="13">
        <v>42971</v>
      </c>
      <c r="K215" s="34">
        <v>22</v>
      </c>
      <c r="L215" s="1" t="s">
        <v>1032</v>
      </c>
      <c r="M215" s="1"/>
      <c r="N215" s="91">
        <f t="shared" si="3"/>
        <v>43497</v>
      </c>
    </row>
    <row r="216" spans="2:14" customFormat="1" hidden="1" x14ac:dyDescent="0.25">
      <c r="B216" s="1">
        <v>1577</v>
      </c>
      <c r="C216" s="1" t="s">
        <v>369</v>
      </c>
      <c r="D216" s="17">
        <v>4254000</v>
      </c>
      <c r="E216" s="48">
        <v>2014</v>
      </c>
      <c r="F216" s="36">
        <v>1</v>
      </c>
      <c r="G216" s="36">
        <v>0.5</v>
      </c>
      <c r="H216" s="36">
        <v>1</v>
      </c>
      <c r="I216" s="8">
        <v>42948</v>
      </c>
      <c r="J216" s="13">
        <v>42352</v>
      </c>
      <c r="K216" s="34">
        <v>22</v>
      </c>
      <c r="L216" s="1" t="s">
        <v>1032</v>
      </c>
      <c r="M216" s="1"/>
      <c r="N216" s="91">
        <f t="shared" si="3"/>
        <v>43617</v>
      </c>
    </row>
    <row r="217" spans="2:14" customFormat="1" hidden="1" x14ac:dyDescent="0.25">
      <c r="B217" s="1">
        <v>1577</v>
      </c>
      <c r="C217" s="1" t="s">
        <v>370</v>
      </c>
      <c r="D217" s="17">
        <v>4254000</v>
      </c>
      <c r="E217" s="48">
        <v>2014</v>
      </c>
      <c r="F217" s="36">
        <v>1</v>
      </c>
      <c r="G217" s="36">
        <v>0.5</v>
      </c>
      <c r="H217" s="36">
        <v>1</v>
      </c>
      <c r="I217" s="8">
        <v>42917</v>
      </c>
      <c r="J217" s="13">
        <v>42663</v>
      </c>
      <c r="K217" s="34">
        <v>13</v>
      </c>
      <c r="L217" s="1" t="s">
        <v>1032</v>
      </c>
      <c r="M217" s="1"/>
      <c r="N217" s="91">
        <f t="shared" si="3"/>
        <v>43313</v>
      </c>
    </row>
    <row r="218" spans="2:14" customFormat="1" hidden="1" x14ac:dyDescent="0.25">
      <c r="B218" s="1">
        <v>1577</v>
      </c>
      <c r="C218" s="1" t="s">
        <v>1034</v>
      </c>
      <c r="D218" s="17">
        <v>3600000</v>
      </c>
      <c r="E218" s="48">
        <v>2014</v>
      </c>
      <c r="F218" s="36">
        <v>1</v>
      </c>
      <c r="G218" s="36">
        <v>0.5</v>
      </c>
      <c r="H218" s="36">
        <v>1</v>
      </c>
      <c r="I218" s="8">
        <v>43435</v>
      </c>
      <c r="J218" s="13">
        <v>3</v>
      </c>
      <c r="K218" s="34">
        <v>6</v>
      </c>
      <c r="L218" s="1" t="s">
        <v>1035</v>
      </c>
      <c r="M218" s="1"/>
      <c r="N218" s="91">
        <f t="shared" si="3"/>
        <v>43617</v>
      </c>
    </row>
    <row r="219" spans="2:14" customFormat="1" hidden="1" x14ac:dyDescent="0.25">
      <c r="B219" s="1">
        <v>1577</v>
      </c>
      <c r="C219" s="1" t="s">
        <v>5</v>
      </c>
      <c r="D219" s="17">
        <v>2943000</v>
      </c>
      <c r="E219" s="48">
        <v>2014</v>
      </c>
      <c r="F219" s="36">
        <v>1</v>
      </c>
      <c r="G219" s="36">
        <v>0.5</v>
      </c>
      <c r="H219" s="36">
        <v>1</v>
      </c>
      <c r="I219" s="8">
        <v>41852</v>
      </c>
      <c r="J219" s="13">
        <v>42598</v>
      </c>
      <c r="K219" s="34">
        <v>53</v>
      </c>
      <c r="L219" s="1" t="s">
        <v>1035</v>
      </c>
      <c r="M219" s="1"/>
      <c r="N219" s="91">
        <f t="shared" si="3"/>
        <v>43466</v>
      </c>
    </row>
    <row r="220" spans="2:14" customFormat="1" hidden="1" x14ac:dyDescent="0.25">
      <c r="B220" s="1">
        <v>1577</v>
      </c>
      <c r="C220" s="1" t="s">
        <v>121</v>
      </c>
      <c r="D220" s="17">
        <v>2028000</v>
      </c>
      <c r="E220" s="48">
        <v>2014</v>
      </c>
      <c r="F220" s="36">
        <v>1</v>
      </c>
      <c r="G220" s="36">
        <v>0.5</v>
      </c>
      <c r="H220" s="36">
        <v>1</v>
      </c>
      <c r="I220" s="8">
        <v>42826</v>
      </c>
      <c r="J220" s="13">
        <v>42331</v>
      </c>
      <c r="K220" s="34">
        <v>28</v>
      </c>
      <c r="L220" s="1" t="s">
        <v>1035</v>
      </c>
      <c r="M220" s="1"/>
      <c r="N220" s="91">
        <f t="shared" si="3"/>
        <v>43678</v>
      </c>
    </row>
    <row r="221" spans="2:14" customFormat="1" hidden="1" x14ac:dyDescent="0.25">
      <c r="B221" s="1">
        <v>1577</v>
      </c>
      <c r="C221" s="1" t="s">
        <v>121</v>
      </c>
      <c r="D221" s="17">
        <v>2028000</v>
      </c>
      <c r="E221" s="48">
        <v>2014</v>
      </c>
      <c r="F221" s="36">
        <v>1</v>
      </c>
      <c r="G221" s="36">
        <v>0.5</v>
      </c>
      <c r="H221" s="36">
        <v>1</v>
      </c>
      <c r="I221" s="8">
        <v>42826</v>
      </c>
      <c r="J221" s="13">
        <v>42920</v>
      </c>
      <c r="K221" s="34">
        <v>28</v>
      </c>
      <c r="L221" s="1" t="s">
        <v>1035</v>
      </c>
      <c r="M221" s="1"/>
      <c r="N221" s="91">
        <f t="shared" si="3"/>
        <v>43678</v>
      </c>
    </row>
    <row r="222" spans="2:14" customFormat="1" hidden="1" x14ac:dyDescent="0.25">
      <c r="B222" s="1">
        <v>1577</v>
      </c>
      <c r="C222" s="1" t="s">
        <v>236</v>
      </c>
      <c r="D222" s="17">
        <v>1986000</v>
      </c>
      <c r="E222" s="48">
        <v>2014</v>
      </c>
      <c r="F222" s="36">
        <v>1</v>
      </c>
      <c r="G222" s="36">
        <v>0.5</v>
      </c>
      <c r="H222" s="36">
        <v>1</v>
      </c>
      <c r="I222" s="8">
        <v>41852</v>
      </c>
      <c r="J222" s="13">
        <v>42920</v>
      </c>
      <c r="K222" s="34">
        <v>43</v>
      </c>
      <c r="L222" s="1" t="s">
        <v>1035</v>
      </c>
      <c r="M222" s="1"/>
      <c r="N222" s="91">
        <f t="shared" si="3"/>
        <v>43160</v>
      </c>
    </row>
    <row r="223" spans="2:14" customFormat="1" hidden="1" x14ac:dyDescent="0.25">
      <c r="B223" s="1">
        <v>1577</v>
      </c>
      <c r="C223" s="1" t="s">
        <v>236</v>
      </c>
      <c r="D223" s="17">
        <v>1986000</v>
      </c>
      <c r="E223" s="48">
        <v>2014</v>
      </c>
      <c r="F223" s="36">
        <v>1</v>
      </c>
      <c r="G223" s="36">
        <v>0.5</v>
      </c>
      <c r="H223" s="36">
        <v>1</v>
      </c>
      <c r="I223" s="8">
        <v>42064</v>
      </c>
      <c r="J223" s="13"/>
      <c r="K223" s="34">
        <v>43</v>
      </c>
      <c r="L223" s="1" t="s">
        <v>1035</v>
      </c>
      <c r="M223" s="1"/>
      <c r="N223" s="91">
        <f t="shared" si="3"/>
        <v>43374</v>
      </c>
    </row>
    <row r="224" spans="2:14" customFormat="1" hidden="1" x14ac:dyDescent="0.25">
      <c r="B224" s="1">
        <v>1577</v>
      </c>
      <c r="C224" s="1" t="s">
        <v>195</v>
      </c>
      <c r="D224" s="17">
        <v>1986000</v>
      </c>
      <c r="E224" s="48">
        <v>2014</v>
      </c>
      <c r="F224" s="36">
        <v>1</v>
      </c>
      <c r="G224" s="36">
        <v>0.5</v>
      </c>
      <c r="H224" s="36">
        <v>1</v>
      </c>
      <c r="I224" s="8">
        <v>42826</v>
      </c>
      <c r="J224" s="13">
        <v>42920</v>
      </c>
      <c r="K224" s="34">
        <v>22</v>
      </c>
      <c r="L224" s="1" t="s">
        <v>1035</v>
      </c>
      <c r="M224" s="1"/>
      <c r="N224" s="91">
        <f t="shared" si="3"/>
        <v>43497</v>
      </c>
    </row>
    <row r="225" spans="2:14" customFormat="1" hidden="1" x14ac:dyDescent="0.25">
      <c r="B225" s="1">
        <v>1577</v>
      </c>
      <c r="C225" s="1" t="s">
        <v>1036</v>
      </c>
      <c r="D225" s="17">
        <v>1986000</v>
      </c>
      <c r="E225" s="48">
        <v>2014</v>
      </c>
      <c r="F225" s="36">
        <v>1</v>
      </c>
      <c r="G225" s="36">
        <v>0.5</v>
      </c>
      <c r="H225" s="36">
        <v>1</v>
      </c>
      <c r="I225" s="8">
        <v>42826</v>
      </c>
      <c r="J225" s="13"/>
      <c r="K225" s="34">
        <v>13</v>
      </c>
      <c r="L225" s="1" t="s">
        <v>1035</v>
      </c>
      <c r="M225" s="1"/>
      <c r="N225" s="91">
        <f t="shared" si="3"/>
        <v>43221</v>
      </c>
    </row>
    <row r="226" spans="2:14" customFormat="1" hidden="1" x14ac:dyDescent="0.25">
      <c r="B226" s="1">
        <v>1577</v>
      </c>
      <c r="C226" s="1" t="s">
        <v>1037</v>
      </c>
      <c r="D226" s="17">
        <v>1986000</v>
      </c>
      <c r="E226" s="48">
        <v>2014</v>
      </c>
      <c r="F226" s="36">
        <v>1</v>
      </c>
      <c r="G226" s="36">
        <v>0.5</v>
      </c>
      <c r="H226" s="36">
        <v>1</v>
      </c>
      <c r="I226" s="8">
        <v>43132</v>
      </c>
      <c r="J226" s="13"/>
      <c r="K226" s="34">
        <v>12</v>
      </c>
      <c r="L226" s="1" t="s">
        <v>1035</v>
      </c>
      <c r="M226" s="1"/>
      <c r="N226" s="91">
        <f t="shared" si="3"/>
        <v>43497</v>
      </c>
    </row>
    <row r="227" spans="2:14" customFormat="1" hidden="1" x14ac:dyDescent="0.25">
      <c r="B227" s="1">
        <v>1577</v>
      </c>
      <c r="C227" s="1" t="s">
        <v>1038</v>
      </c>
      <c r="D227" s="17">
        <v>3536000</v>
      </c>
      <c r="E227" s="48">
        <v>2014</v>
      </c>
      <c r="F227" s="36">
        <v>1</v>
      </c>
      <c r="G227" s="36">
        <v>0.5</v>
      </c>
      <c r="H227" s="36">
        <v>1</v>
      </c>
      <c r="I227" s="8">
        <v>43009</v>
      </c>
      <c r="J227" s="13"/>
      <c r="K227" s="34">
        <v>18</v>
      </c>
      <c r="L227" s="1" t="s">
        <v>1035</v>
      </c>
      <c r="M227" s="1"/>
      <c r="N227" s="91">
        <f t="shared" si="3"/>
        <v>43556</v>
      </c>
    </row>
    <row r="228" spans="2:14" customFormat="1" hidden="1" x14ac:dyDescent="0.25">
      <c r="B228" s="1">
        <v>1577</v>
      </c>
      <c r="C228" s="1" t="s">
        <v>237</v>
      </c>
      <c r="D228" s="17">
        <v>1986000</v>
      </c>
      <c r="E228" s="48">
        <v>2014</v>
      </c>
      <c r="F228" s="36">
        <v>1</v>
      </c>
      <c r="G228" s="36">
        <v>0.5</v>
      </c>
      <c r="H228" s="36">
        <v>1</v>
      </c>
      <c r="I228" s="8">
        <v>42948</v>
      </c>
      <c r="J228" s="13">
        <v>42017</v>
      </c>
      <c r="K228" s="34">
        <v>22</v>
      </c>
      <c r="L228" s="1" t="s">
        <v>1035</v>
      </c>
      <c r="M228" s="1"/>
      <c r="N228" s="91">
        <f t="shared" si="3"/>
        <v>43617</v>
      </c>
    </row>
    <row r="229" spans="2:14" customFormat="1" hidden="1" x14ac:dyDescent="0.25">
      <c r="B229" s="1">
        <v>1577</v>
      </c>
      <c r="C229" s="1" t="s">
        <v>238</v>
      </c>
      <c r="D229" s="17">
        <v>1986000</v>
      </c>
      <c r="E229" s="48">
        <v>2014</v>
      </c>
      <c r="F229" s="36">
        <v>1</v>
      </c>
      <c r="G229" s="36">
        <v>0.5</v>
      </c>
      <c r="H229" s="36">
        <v>1</v>
      </c>
      <c r="I229" s="8">
        <v>42948</v>
      </c>
      <c r="J229" s="13">
        <v>42263</v>
      </c>
      <c r="K229" s="34">
        <v>17</v>
      </c>
      <c r="L229" s="1" t="s">
        <v>1035</v>
      </c>
      <c r="M229" s="1"/>
      <c r="N229" s="91">
        <f t="shared" si="3"/>
        <v>43466</v>
      </c>
    </row>
    <row r="230" spans="2:14" customFormat="1" hidden="1" x14ac:dyDescent="0.25">
      <c r="B230" s="1">
        <v>1577</v>
      </c>
      <c r="C230" s="1" t="s">
        <v>1039</v>
      </c>
      <c r="D230" s="17">
        <v>1986000</v>
      </c>
      <c r="E230" s="48">
        <v>2014</v>
      </c>
      <c r="F230" s="36">
        <v>1</v>
      </c>
      <c r="G230" s="36">
        <v>0.5</v>
      </c>
      <c r="H230" s="36">
        <v>1</v>
      </c>
      <c r="I230" s="8">
        <v>43313</v>
      </c>
      <c r="J230" s="13"/>
      <c r="K230" s="34">
        <v>10</v>
      </c>
      <c r="L230" s="1" t="s">
        <v>1035</v>
      </c>
      <c r="M230" s="1"/>
      <c r="N230" s="91">
        <f t="shared" si="3"/>
        <v>43617</v>
      </c>
    </row>
    <row r="231" spans="2:14" customFormat="1" hidden="1" x14ac:dyDescent="0.25">
      <c r="B231" s="1">
        <v>1577</v>
      </c>
      <c r="C231" s="1" t="s">
        <v>239</v>
      </c>
      <c r="D231" s="17">
        <v>1986000</v>
      </c>
      <c r="E231" s="48">
        <v>2014</v>
      </c>
      <c r="F231" s="36">
        <v>1</v>
      </c>
      <c r="G231" s="36">
        <v>0.5</v>
      </c>
      <c r="H231" s="36">
        <v>1</v>
      </c>
      <c r="I231" s="8">
        <v>42917</v>
      </c>
      <c r="J231" s="13">
        <v>42654</v>
      </c>
      <c r="K231" s="34">
        <v>13</v>
      </c>
      <c r="L231" s="1" t="s">
        <v>1035</v>
      </c>
      <c r="M231" s="1"/>
      <c r="N231" s="91">
        <f t="shared" si="3"/>
        <v>43313</v>
      </c>
    </row>
    <row r="232" spans="2:14" customFormat="1" hidden="1" x14ac:dyDescent="0.25">
      <c r="B232" s="1">
        <v>1577</v>
      </c>
      <c r="C232" s="1" t="s">
        <v>375</v>
      </c>
      <c r="D232" s="17">
        <v>3600000</v>
      </c>
      <c r="E232" s="48">
        <v>2014</v>
      </c>
      <c r="F232" s="36">
        <v>1</v>
      </c>
      <c r="G232" s="36">
        <v>0.5</v>
      </c>
      <c r="H232" s="36">
        <v>1</v>
      </c>
      <c r="I232" s="8">
        <v>42522</v>
      </c>
      <c r="J232" s="13">
        <v>42758</v>
      </c>
      <c r="K232" s="34">
        <v>36</v>
      </c>
      <c r="L232" s="1" t="s">
        <v>1035</v>
      </c>
      <c r="M232" s="1"/>
      <c r="N232" s="91">
        <f t="shared" si="3"/>
        <v>43617</v>
      </c>
    </row>
    <row r="233" spans="2:14" customFormat="1" hidden="1" x14ac:dyDescent="0.25">
      <c r="B233" s="1">
        <v>1577</v>
      </c>
      <c r="C233" s="1" t="s">
        <v>243</v>
      </c>
      <c r="D233" s="17">
        <v>1986000</v>
      </c>
      <c r="E233" s="48">
        <v>2014</v>
      </c>
      <c r="F233" s="36">
        <v>1</v>
      </c>
      <c r="G233" s="36">
        <v>0.5</v>
      </c>
      <c r="H233" s="36">
        <v>1</v>
      </c>
      <c r="I233" s="8">
        <v>42522</v>
      </c>
      <c r="J233" s="13">
        <v>42786</v>
      </c>
      <c r="K233" s="34">
        <v>36</v>
      </c>
      <c r="L233" s="1" t="s">
        <v>1035</v>
      </c>
      <c r="M233" s="1"/>
      <c r="N233" s="91">
        <f t="shared" si="3"/>
        <v>43617</v>
      </c>
    </row>
    <row r="234" spans="2:14" customFormat="1" hidden="1" x14ac:dyDescent="0.25">
      <c r="B234" s="1">
        <v>1622</v>
      </c>
      <c r="C234" s="1" t="s">
        <v>1048</v>
      </c>
      <c r="D234" s="17">
        <v>10129433</v>
      </c>
      <c r="E234" s="48"/>
      <c r="F234" s="36">
        <v>0.25</v>
      </c>
      <c r="G234" s="36">
        <v>0.62</v>
      </c>
      <c r="H234" s="36">
        <v>1</v>
      </c>
      <c r="I234" s="8">
        <v>43427</v>
      </c>
      <c r="J234" s="13"/>
      <c r="K234" s="34">
        <v>0.09</v>
      </c>
      <c r="L234" s="1"/>
      <c r="M234" s="1"/>
      <c r="N234" s="91">
        <f t="shared" si="3"/>
        <v>43427</v>
      </c>
    </row>
    <row r="235" spans="2:14" customFormat="1" hidden="1" x14ac:dyDescent="0.25">
      <c r="B235" s="1">
        <v>1622</v>
      </c>
      <c r="C235" s="1" t="s">
        <v>565</v>
      </c>
      <c r="D235" s="17">
        <v>28056646</v>
      </c>
      <c r="E235" s="48"/>
      <c r="F235" s="36">
        <v>0.04</v>
      </c>
      <c r="G235" s="36">
        <v>0</v>
      </c>
      <c r="H235" s="36">
        <v>1</v>
      </c>
      <c r="I235" s="8">
        <v>43427</v>
      </c>
      <c r="J235" s="13"/>
      <c r="K235" s="34">
        <v>0.04</v>
      </c>
      <c r="L235" s="1" t="s">
        <v>1049</v>
      </c>
      <c r="M235" s="1"/>
      <c r="N235" s="91">
        <f t="shared" si="3"/>
        <v>43427</v>
      </c>
    </row>
    <row r="236" spans="2:14" customFormat="1" hidden="1" x14ac:dyDescent="0.25">
      <c r="B236" s="1">
        <v>1622</v>
      </c>
      <c r="C236" s="1" t="s">
        <v>566</v>
      </c>
      <c r="D236" s="17">
        <v>17807655</v>
      </c>
      <c r="E236" s="48"/>
      <c r="F236" s="36">
        <v>0.25</v>
      </c>
      <c r="G236" s="36">
        <v>0</v>
      </c>
      <c r="H236" s="36">
        <v>1</v>
      </c>
      <c r="I236" s="8">
        <v>43427</v>
      </c>
      <c r="J236" s="13"/>
      <c r="K236" s="34">
        <v>0.79</v>
      </c>
      <c r="L236" s="1" t="s">
        <v>1049</v>
      </c>
      <c r="M236" s="1"/>
      <c r="N236" s="91">
        <f t="shared" si="3"/>
        <v>43427</v>
      </c>
    </row>
    <row r="237" spans="2:14" customFormat="1" hidden="1" x14ac:dyDescent="0.25">
      <c r="B237" s="1">
        <v>1622</v>
      </c>
      <c r="C237" s="1" t="s">
        <v>567</v>
      </c>
      <c r="D237" s="17">
        <v>26786251</v>
      </c>
      <c r="E237" s="48"/>
      <c r="F237" s="36">
        <v>1</v>
      </c>
      <c r="G237" s="36">
        <v>0</v>
      </c>
      <c r="H237" s="36">
        <v>1</v>
      </c>
      <c r="I237" s="8">
        <v>43427</v>
      </c>
      <c r="J237" s="13"/>
      <c r="K237" s="34">
        <v>5.92</v>
      </c>
      <c r="L237" s="1" t="s">
        <v>1049</v>
      </c>
      <c r="M237" s="1"/>
      <c r="N237" s="91">
        <f t="shared" si="3"/>
        <v>43578</v>
      </c>
    </row>
    <row r="238" spans="2:14" customFormat="1" hidden="1" x14ac:dyDescent="0.25">
      <c r="B238" s="1">
        <v>1622</v>
      </c>
      <c r="C238" s="1" t="s">
        <v>163</v>
      </c>
      <c r="D238" s="17">
        <v>10145489</v>
      </c>
      <c r="E238" s="48"/>
      <c r="F238" s="36">
        <v>1</v>
      </c>
      <c r="G238" s="36">
        <v>0.5</v>
      </c>
      <c r="H238" s="36">
        <v>1</v>
      </c>
      <c r="I238" s="8">
        <v>43427</v>
      </c>
      <c r="J238" s="13"/>
      <c r="K238" s="34">
        <v>3.97</v>
      </c>
      <c r="L238" s="1" t="s">
        <v>1049</v>
      </c>
      <c r="M238" s="1"/>
      <c r="N238" s="91">
        <f t="shared" si="3"/>
        <v>43519</v>
      </c>
    </row>
    <row r="239" spans="2:14" customFormat="1" hidden="1" x14ac:dyDescent="0.25">
      <c r="B239" s="1">
        <v>1622</v>
      </c>
      <c r="C239" s="1" t="s">
        <v>274</v>
      </c>
      <c r="D239" s="17">
        <v>4010308</v>
      </c>
      <c r="E239" s="48"/>
      <c r="F239" s="36">
        <v>1</v>
      </c>
      <c r="G239" s="36">
        <v>0.5</v>
      </c>
      <c r="H239" s="36">
        <v>1</v>
      </c>
      <c r="I239" s="8">
        <v>43427</v>
      </c>
      <c r="J239" s="13"/>
      <c r="K239" s="34">
        <v>3.28</v>
      </c>
      <c r="L239" s="1" t="s">
        <v>1049</v>
      </c>
      <c r="M239" s="1"/>
      <c r="N239" s="91">
        <f t="shared" si="3"/>
        <v>43519</v>
      </c>
    </row>
    <row r="240" spans="2:14" customFormat="1" hidden="1" x14ac:dyDescent="0.25">
      <c r="B240" s="1">
        <v>1622</v>
      </c>
      <c r="C240" s="1" t="s">
        <v>261</v>
      </c>
      <c r="D240" s="17">
        <v>4258109</v>
      </c>
      <c r="E240" s="48"/>
      <c r="F240" s="36">
        <v>1</v>
      </c>
      <c r="G240" s="36">
        <v>0.5</v>
      </c>
      <c r="H240" s="36">
        <v>1</v>
      </c>
      <c r="I240" s="8">
        <v>43427</v>
      </c>
      <c r="J240" s="13"/>
      <c r="K240" s="34">
        <v>7.0000000000000007E-2</v>
      </c>
      <c r="L240" s="1" t="s">
        <v>1049</v>
      </c>
      <c r="M240" s="1"/>
      <c r="N240" s="91">
        <f t="shared" si="3"/>
        <v>43427</v>
      </c>
    </row>
    <row r="241" spans="2:14" customFormat="1" hidden="1" x14ac:dyDescent="0.25">
      <c r="B241" s="1">
        <v>1622</v>
      </c>
      <c r="C241" s="1" t="s">
        <v>568</v>
      </c>
      <c r="D241" s="17">
        <v>3171334</v>
      </c>
      <c r="E241" s="48"/>
      <c r="F241" s="36">
        <v>1</v>
      </c>
      <c r="G241" s="36">
        <v>0.5</v>
      </c>
      <c r="H241" s="36">
        <v>1</v>
      </c>
      <c r="I241" s="8">
        <v>43427</v>
      </c>
      <c r="J241" s="13"/>
      <c r="K241" s="34">
        <v>36.200000000000003</v>
      </c>
      <c r="L241" s="1" t="s">
        <v>1049</v>
      </c>
      <c r="M241" s="1"/>
      <c r="N241" s="91">
        <f t="shared" si="3"/>
        <v>44523</v>
      </c>
    </row>
    <row r="242" spans="2:14" customFormat="1" hidden="1" x14ac:dyDescent="0.25">
      <c r="B242" s="1">
        <v>1622</v>
      </c>
      <c r="C242" s="1" t="s">
        <v>564</v>
      </c>
      <c r="D242" s="17">
        <v>4133030</v>
      </c>
      <c r="E242" s="48"/>
      <c r="F242" s="36">
        <v>1</v>
      </c>
      <c r="G242" s="36">
        <v>0.5</v>
      </c>
      <c r="H242" s="36">
        <v>1</v>
      </c>
      <c r="I242" s="8">
        <v>43427</v>
      </c>
      <c r="J242" s="13"/>
      <c r="K242" s="34">
        <v>36.369999999999997</v>
      </c>
      <c r="L242" s="1" t="s">
        <v>1049</v>
      </c>
      <c r="M242" s="1"/>
      <c r="N242" s="91">
        <f t="shared" si="3"/>
        <v>44523</v>
      </c>
    </row>
    <row r="243" spans="2:14" customFormat="1" hidden="1" x14ac:dyDescent="0.25">
      <c r="B243" s="1">
        <v>1622</v>
      </c>
      <c r="C243" s="1" t="s">
        <v>447</v>
      </c>
      <c r="D243" s="17">
        <v>4159932</v>
      </c>
      <c r="E243" s="48"/>
      <c r="F243" s="36">
        <v>1</v>
      </c>
      <c r="G243" s="36">
        <v>0.5</v>
      </c>
      <c r="H243" s="36">
        <v>1</v>
      </c>
      <c r="I243" s="8">
        <v>43427</v>
      </c>
      <c r="J243" s="13"/>
      <c r="K243" s="34">
        <v>10.71</v>
      </c>
      <c r="L243" s="1" t="s">
        <v>1049</v>
      </c>
      <c r="M243" s="1"/>
      <c r="N243" s="91">
        <f t="shared" si="3"/>
        <v>43731</v>
      </c>
    </row>
    <row r="244" spans="2:14" customFormat="1" hidden="1" x14ac:dyDescent="0.25">
      <c r="B244" s="1">
        <v>1622</v>
      </c>
      <c r="C244" s="1" t="s">
        <v>448</v>
      </c>
      <c r="D244" s="17">
        <v>4968718</v>
      </c>
      <c r="E244" s="48"/>
      <c r="F244" s="36">
        <v>1</v>
      </c>
      <c r="G244" s="36">
        <v>0.5</v>
      </c>
      <c r="H244" s="36">
        <v>1</v>
      </c>
      <c r="I244" s="8">
        <v>43427</v>
      </c>
      <c r="J244" s="13"/>
      <c r="K244" s="34">
        <v>15.65</v>
      </c>
      <c r="L244" s="1" t="s">
        <v>1049</v>
      </c>
      <c r="M244" s="1"/>
      <c r="N244" s="91">
        <f t="shared" si="3"/>
        <v>43884</v>
      </c>
    </row>
    <row r="245" spans="2:14" customFormat="1" hidden="1" x14ac:dyDescent="0.25">
      <c r="B245" s="1">
        <v>1622</v>
      </c>
      <c r="C245" s="1" t="s">
        <v>290</v>
      </c>
      <c r="D245" s="17">
        <v>4827404</v>
      </c>
      <c r="E245" s="48"/>
      <c r="F245" s="36">
        <v>1</v>
      </c>
      <c r="G245" s="36">
        <v>0.5</v>
      </c>
      <c r="H245" s="36">
        <v>1</v>
      </c>
      <c r="I245" s="8">
        <v>43427</v>
      </c>
      <c r="J245" s="13"/>
      <c r="K245" s="34">
        <v>1.94</v>
      </c>
      <c r="L245" s="1" t="s">
        <v>1049</v>
      </c>
      <c r="M245" s="1"/>
      <c r="N245" s="91">
        <f t="shared" si="3"/>
        <v>43457</v>
      </c>
    </row>
    <row r="246" spans="2:14" customFormat="1" hidden="1" x14ac:dyDescent="0.25">
      <c r="B246" s="1">
        <v>1622</v>
      </c>
      <c r="C246" s="1" t="s">
        <v>291</v>
      </c>
      <c r="D246" s="17">
        <v>3157973</v>
      </c>
      <c r="E246" s="48"/>
      <c r="F246" s="36">
        <v>1</v>
      </c>
      <c r="G246" s="36">
        <v>0.5</v>
      </c>
      <c r="H246" s="36">
        <v>1</v>
      </c>
      <c r="I246" s="8">
        <v>43427</v>
      </c>
      <c r="J246" s="13"/>
      <c r="K246" s="34">
        <v>1.41</v>
      </c>
      <c r="L246" s="1" t="s">
        <v>1049</v>
      </c>
      <c r="M246" s="1"/>
      <c r="N246" s="91">
        <f t="shared" si="3"/>
        <v>43457</v>
      </c>
    </row>
    <row r="247" spans="2:14" customFormat="1" hidden="1" x14ac:dyDescent="0.25">
      <c r="B247" s="1">
        <v>1622</v>
      </c>
      <c r="C247" s="1" t="s">
        <v>121</v>
      </c>
      <c r="D247" s="17">
        <v>1014913</v>
      </c>
      <c r="E247" s="48"/>
      <c r="F247" s="36">
        <v>1</v>
      </c>
      <c r="G247" s="36">
        <v>0.5</v>
      </c>
      <c r="H247" s="36">
        <v>1</v>
      </c>
      <c r="I247" s="8">
        <v>43427</v>
      </c>
      <c r="J247" s="13"/>
      <c r="K247" s="34">
        <v>0.99</v>
      </c>
      <c r="L247" s="1" t="s">
        <v>1049</v>
      </c>
      <c r="M247" s="1"/>
      <c r="N247" s="91">
        <f t="shared" si="3"/>
        <v>43427</v>
      </c>
    </row>
    <row r="248" spans="2:14" customFormat="1" hidden="1" x14ac:dyDescent="0.25">
      <c r="B248" s="1">
        <v>1622</v>
      </c>
      <c r="C248" s="1" t="s">
        <v>219</v>
      </c>
      <c r="D248" s="17">
        <v>2251875</v>
      </c>
      <c r="E248" s="48"/>
      <c r="F248" s="36">
        <v>1</v>
      </c>
      <c r="G248" s="36">
        <v>0.59</v>
      </c>
      <c r="H248" s="36">
        <v>1</v>
      </c>
      <c r="I248" s="8">
        <v>43427</v>
      </c>
      <c r="J248" s="13"/>
      <c r="K248" s="34">
        <v>4.08</v>
      </c>
      <c r="L248" s="1" t="s">
        <v>1049</v>
      </c>
      <c r="M248" s="1"/>
      <c r="N248" s="91">
        <f t="shared" si="3"/>
        <v>43547</v>
      </c>
    </row>
    <row r="249" spans="2:14" customFormat="1" hidden="1" x14ac:dyDescent="0.25">
      <c r="B249" s="1">
        <v>1622</v>
      </c>
      <c r="C249" s="1" t="s">
        <v>418</v>
      </c>
      <c r="D249" s="17">
        <v>2159477</v>
      </c>
      <c r="E249" s="48"/>
      <c r="F249" s="36">
        <v>1</v>
      </c>
      <c r="G249" s="36">
        <v>0.59</v>
      </c>
      <c r="H249" s="36">
        <v>1</v>
      </c>
      <c r="I249" s="8">
        <v>43427</v>
      </c>
      <c r="J249" s="13"/>
      <c r="K249" s="34">
        <v>0.66</v>
      </c>
      <c r="L249" s="1" t="s">
        <v>1049</v>
      </c>
      <c r="M249" s="1"/>
      <c r="N249" s="91">
        <f t="shared" si="3"/>
        <v>43427</v>
      </c>
    </row>
    <row r="250" spans="2:14" customFormat="1" hidden="1" x14ac:dyDescent="0.25">
      <c r="B250" s="1">
        <v>1622</v>
      </c>
      <c r="C250" s="1" t="s">
        <v>419</v>
      </c>
      <c r="D250" s="17">
        <v>2318950</v>
      </c>
      <c r="E250" s="48"/>
      <c r="F250" s="36">
        <v>1</v>
      </c>
      <c r="G250" s="36">
        <v>0.59</v>
      </c>
      <c r="H250" s="36">
        <v>1</v>
      </c>
      <c r="I250" s="8">
        <v>43427</v>
      </c>
      <c r="J250" s="13"/>
      <c r="K250" s="34">
        <v>6.11</v>
      </c>
      <c r="L250" s="1" t="s">
        <v>1049</v>
      </c>
      <c r="M250" s="1"/>
      <c r="N250" s="91">
        <f t="shared" si="3"/>
        <v>43608</v>
      </c>
    </row>
    <row r="251" spans="2:14" customFormat="1" hidden="1" x14ac:dyDescent="0.25">
      <c r="B251" s="1">
        <v>1622</v>
      </c>
      <c r="C251" s="1" t="s">
        <v>422</v>
      </c>
      <c r="D251" s="17">
        <v>2817430</v>
      </c>
      <c r="E251" s="48"/>
      <c r="F251" s="36">
        <v>1</v>
      </c>
      <c r="G251" s="36">
        <v>0.59</v>
      </c>
      <c r="H251" s="36">
        <v>1</v>
      </c>
      <c r="I251" s="8">
        <v>43427</v>
      </c>
      <c r="J251" s="13"/>
      <c r="K251" s="34">
        <v>12.49</v>
      </c>
      <c r="L251" s="1" t="s">
        <v>1049</v>
      </c>
      <c r="M251" s="1"/>
      <c r="N251" s="91">
        <f t="shared" si="3"/>
        <v>43792</v>
      </c>
    </row>
    <row r="252" spans="2:14" customFormat="1" hidden="1" x14ac:dyDescent="0.25">
      <c r="B252" s="1">
        <v>1622</v>
      </c>
      <c r="C252" s="1" t="s">
        <v>423</v>
      </c>
      <c r="D252" s="17">
        <v>2822223</v>
      </c>
      <c r="E252" s="48"/>
      <c r="F252" s="36">
        <v>1</v>
      </c>
      <c r="G252" s="36">
        <v>0.59</v>
      </c>
      <c r="H252" s="36">
        <v>1</v>
      </c>
      <c r="I252" s="8">
        <v>43427</v>
      </c>
      <c r="J252" s="13"/>
      <c r="K252" s="34">
        <v>4.3</v>
      </c>
      <c r="L252" s="1" t="s">
        <v>1049</v>
      </c>
      <c r="M252" s="1"/>
      <c r="N252" s="91">
        <f t="shared" si="3"/>
        <v>43547</v>
      </c>
    </row>
    <row r="253" spans="2:14" customFormat="1" hidden="1" x14ac:dyDescent="0.25">
      <c r="B253" s="1">
        <v>1622</v>
      </c>
      <c r="C253" s="1" t="s">
        <v>197</v>
      </c>
      <c r="D253" s="17">
        <v>2271360</v>
      </c>
      <c r="E253" s="48"/>
      <c r="F253" s="36">
        <v>1</v>
      </c>
      <c r="G253" s="36">
        <v>0.59</v>
      </c>
      <c r="H253" s="36">
        <v>1</v>
      </c>
      <c r="I253" s="8">
        <v>43427</v>
      </c>
      <c r="J253" s="13"/>
      <c r="K253" s="34">
        <v>6.4</v>
      </c>
      <c r="L253" s="1" t="s">
        <v>1049</v>
      </c>
      <c r="M253" s="1"/>
      <c r="N253" s="91">
        <f t="shared" si="3"/>
        <v>43608</v>
      </c>
    </row>
    <row r="254" spans="2:14" customFormat="1" hidden="1" x14ac:dyDescent="0.25">
      <c r="B254" s="1">
        <v>1622</v>
      </c>
      <c r="C254" s="1" t="s">
        <v>421</v>
      </c>
      <c r="D254" s="17">
        <v>2369567</v>
      </c>
      <c r="E254" s="48"/>
      <c r="F254" s="36">
        <v>1</v>
      </c>
      <c r="G254" s="36">
        <v>0.59</v>
      </c>
      <c r="H254" s="36">
        <v>1</v>
      </c>
      <c r="I254" s="8">
        <v>43427</v>
      </c>
      <c r="J254" s="13"/>
      <c r="K254" s="34">
        <v>4.5</v>
      </c>
      <c r="L254" s="1" t="s">
        <v>1049</v>
      </c>
      <c r="M254" s="1"/>
      <c r="N254" s="91">
        <f t="shared" si="3"/>
        <v>43547</v>
      </c>
    </row>
    <row r="255" spans="2:14" customFormat="1" hidden="1" x14ac:dyDescent="0.25">
      <c r="B255" s="1">
        <v>1622</v>
      </c>
      <c r="C255" s="1" t="s">
        <v>198</v>
      </c>
      <c r="D255" s="17">
        <v>2369567</v>
      </c>
      <c r="E255" s="48"/>
      <c r="F255" s="36">
        <v>1</v>
      </c>
      <c r="G255" s="36">
        <v>0.59</v>
      </c>
      <c r="H255" s="36">
        <v>1</v>
      </c>
      <c r="I255" s="8">
        <v>43427</v>
      </c>
      <c r="J255" s="13"/>
      <c r="K255" s="34">
        <v>6.34</v>
      </c>
      <c r="L255" s="1" t="s">
        <v>1049</v>
      </c>
      <c r="M255" s="1"/>
      <c r="N255" s="91">
        <f t="shared" si="3"/>
        <v>43608</v>
      </c>
    </row>
    <row r="256" spans="2:14" customFormat="1" hidden="1" x14ac:dyDescent="0.25">
      <c r="B256" s="1">
        <v>1622</v>
      </c>
      <c r="C256" s="1" t="s">
        <v>1048</v>
      </c>
      <c r="D256" s="17">
        <v>11055163</v>
      </c>
      <c r="E256" s="48"/>
      <c r="F256" s="36">
        <v>0.25</v>
      </c>
      <c r="G256" s="36">
        <v>0.62</v>
      </c>
      <c r="H256" s="36">
        <v>1</v>
      </c>
      <c r="I256" s="8">
        <v>43563</v>
      </c>
      <c r="J256" s="13"/>
      <c r="K256" s="34">
        <v>7.73</v>
      </c>
      <c r="L256" s="1" t="s">
        <v>1050</v>
      </c>
      <c r="M256" s="1"/>
      <c r="N256" s="91">
        <f t="shared" si="3"/>
        <v>43777</v>
      </c>
    </row>
    <row r="257" spans="2:14" customFormat="1" hidden="1" x14ac:dyDescent="0.25">
      <c r="B257" s="1">
        <v>1622</v>
      </c>
      <c r="C257" s="1" t="s">
        <v>565</v>
      </c>
      <c r="D257" s="17">
        <v>30626897</v>
      </c>
      <c r="E257" s="48"/>
      <c r="F257" s="36">
        <v>0.1</v>
      </c>
      <c r="G257" s="36">
        <v>0</v>
      </c>
      <c r="H257" s="36">
        <v>1</v>
      </c>
      <c r="I257" s="8">
        <v>43563</v>
      </c>
      <c r="J257" s="13"/>
      <c r="K257" s="34">
        <v>7.73</v>
      </c>
      <c r="L257" s="1" t="s">
        <v>1050</v>
      </c>
      <c r="M257" s="1"/>
      <c r="N257" s="91">
        <f t="shared" si="3"/>
        <v>43777</v>
      </c>
    </row>
    <row r="258" spans="2:14" customFormat="1" hidden="1" x14ac:dyDescent="0.25">
      <c r="B258" s="1">
        <v>1622</v>
      </c>
      <c r="C258" s="1" t="s">
        <v>566</v>
      </c>
      <c r="D258" s="17">
        <v>19419652</v>
      </c>
      <c r="E258" s="48"/>
      <c r="F258" s="36">
        <v>0.25</v>
      </c>
      <c r="G258" s="36">
        <v>0</v>
      </c>
      <c r="H258" s="36">
        <v>1</v>
      </c>
      <c r="I258" s="8">
        <v>43563</v>
      </c>
      <c r="J258" s="13"/>
      <c r="K258" s="34">
        <v>7.73</v>
      </c>
      <c r="L258" s="1" t="s">
        <v>1050</v>
      </c>
      <c r="M258" s="1"/>
      <c r="N258" s="91">
        <f t="shared" si="3"/>
        <v>43777</v>
      </c>
    </row>
    <row r="259" spans="2:14" customFormat="1" hidden="1" x14ac:dyDescent="0.25">
      <c r="B259" s="1">
        <v>1622</v>
      </c>
      <c r="C259" s="1" t="s">
        <v>567</v>
      </c>
      <c r="D259" s="17">
        <v>29161467</v>
      </c>
      <c r="E259" s="48"/>
      <c r="F259" s="36">
        <v>1</v>
      </c>
      <c r="G259" s="36">
        <v>0</v>
      </c>
      <c r="H259" s="36">
        <v>1</v>
      </c>
      <c r="I259" s="8">
        <v>43563</v>
      </c>
      <c r="J259" s="13"/>
      <c r="K259" s="34">
        <v>7.73</v>
      </c>
      <c r="L259" s="1" t="s">
        <v>1050</v>
      </c>
      <c r="M259" s="1"/>
      <c r="N259" s="91">
        <f t="shared" ref="N259:N322" si="4">EDATE(I259,K259)</f>
        <v>43777</v>
      </c>
    </row>
    <row r="260" spans="2:14" customFormat="1" hidden="1" x14ac:dyDescent="0.25">
      <c r="B260" s="1">
        <v>1622</v>
      </c>
      <c r="C260" s="1" t="s">
        <v>163</v>
      </c>
      <c r="D260" s="17">
        <v>11055163</v>
      </c>
      <c r="E260" s="48"/>
      <c r="F260" s="36">
        <v>1</v>
      </c>
      <c r="G260" s="36">
        <v>0.5</v>
      </c>
      <c r="H260" s="36">
        <v>1</v>
      </c>
      <c r="I260" s="8">
        <v>43563</v>
      </c>
      <c r="J260" s="13"/>
      <c r="K260" s="34">
        <v>7.73</v>
      </c>
      <c r="L260" s="1" t="s">
        <v>1050</v>
      </c>
      <c r="M260" s="1"/>
      <c r="N260" s="91">
        <f t="shared" si="4"/>
        <v>43777</v>
      </c>
    </row>
    <row r="261" spans="2:14" customFormat="1" hidden="1" x14ac:dyDescent="0.25">
      <c r="B261" s="1">
        <v>1622</v>
      </c>
      <c r="C261" s="1" t="s">
        <v>261</v>
      </c>
      <c r="D261" s="17">
        <v>4422065</v>
      </c>
      <c r="E261" s="48"/>
      <c r="F261" s="36">
        <v>1</v>
      </c>
      <c r="G261" s="36">
        <v>0.5</v>
      </c>
      <c r="H261" s="36">
        <v>1</v>
      </c>
      <c r="I261" s="8">
        <v>43563</v>
      </c>
      <c r="J261" s="13"/>
      <c r="K261" s="34">
        <v>5.73</v>
      </c>
      <c r="L261" s="1" t="s">
        <v>1050</v>
      </c>
      <c r="M261" s="1"/>
      <c r="N261" s="91">
        <f t="shared" si="4"/>
        <v>43716</v>
      </c>
    </row>
    <row r="262" spans="2:14" customFormat="1" hidden="1" x14ac:dyDescent="0.25">
      <c r="B262" s="1">
        <v>1622</v>
      </c>
      <c r="C262" s="1" t="s">
        <v>568</v>
      </c>
      <c r="D262" s="17">
        <v>3392590</v>
      </c>
      <c r="E262" s="48"/>
      <c r="F262" s="36">
        <v>1</v>
      </c>
      <c r="G262" s="36">
        <v>0.5</v>
      </c>
      <c r="H262" s="36">
        <v>1</v>
      </c>
      <c r="I262" s="8">
        <v>43563</v>
      </c>
      <c r="J262" s="13"/>
      <c r="K262" s="34">
        <v>7.73</v>
      </c>
      <c r="L262" s="1" t="s">
        <v>1050</v>
      </c>
      <c r="M262" s="1"/>
      <c r="N262" s="91">
        <f t="shared" si="4"/>
        <v>43777</v>
      </c>
    </row>
    <row r="263" spans="2:14" customFormat="1" hidden="1" x14ac:dyDescent="0.25">
      <c r="B263" s="1">
        <v>1622</v>
      </c>
      <c r="C263" s="1" t="s">
        <v>564</v>
      </c>
      <c r="D263" s="17">
        <v>4442065</v>
      </c>
      <c r="E263" s="48"/>
      <c r="F263" s="36">
        <v>1</v>
      </c>
      <c r="G263" s="36">
        <v>0.5</v>
      </c>
      <c r="H263" s="36">
        <v>1</v>
      </c>
      <c r="I263" s="8">
        <v>43563</v>
      </c>
      <c r="J263" s="13"/>
      <c r="K263" s="34">
        <v>7.73</v>
      </c>
      <c r="L263" s="1" t="s">
        <v>1050</v>
      </c>
      <c r="M263" s="1"/>
      <c r="N263" s="91">
        <f t="shared" si="4"/>
        <v>43777</v>
      </c>
    </row>
    <row r="264" spans="2:14" customFormat="1" hidden="1" x14ac:dyDescent="0.25">
      <c r="B264" s="1">
        <v>1622</v>
      </c>
      <c r="C264" s="1" t="s">
        <v>447</v>
      </c>
      <c r="D264" s="17">
        <v>4442065</v>
      </c>
      <c r="E264" s="48"/>
      <c r="F264" s="36">
        <v>1</v>
      </c>
      <c r="G264" s="36">
        <v>0.5</v>
      </c>
      <c r="H264" s="36">
        <v>1</v>
      </c>
      <c r="I264" s="8">
        <v>43563</v>
      </c>
      <c r="J264" s="13"/>
      <c r="K264" s="34">
        <v>7.73</v>
      </c>
      <c r="L264" s="1" t="s">
        <v>1050</v>
      </c>
      <c r="M264" s="1"/>
      <c r="N264" s="91">
        <f t="shared" si="4"/>
        <v>43777</v>
      </c>
    </row>
    <row r="265" spans="2:14" customFormat="1" hidden="1" x14ac:dyDescent="0.25">
      <c r="B265" s="1">
        <v>1622</v>
      </c>
      <c r="C265" s="1" t="s">
        <v>448</v>
      </c>
      <c r="D265" s="17">
        <v>5281911</v>
      </c>
      <c r="E265" s="48"/>
      <c r="F265" s="36">
        <v>1</v>
      </c>
      <c r="G265" s="36">
        <v>0.5</v>
      </c>
      <c r="H265" s="36">
        <v>1</v>
      </c>
      <c r="I265" s="8">
        <v>43563</v>
      </c>
      <c r="J265" s="13"/>
      <c r="K265" s="34">
        <v>7.73</v>
      </c>
      <c r="L265" s="1" t="s">
        <v>1050</v>
      </c>
      <c r="M265" s="1"/>
      <c r="N265" s="91">
        <f t="shared" si="4"/>
        <v>43777</v>
      </c>
    </row>
    <row r="266" spans="2:14" customFormat="1" hidden="1" x14ac:dyDescent="0.25">
      <c r="B266" s="1">
        <v>1622</v>
      </c>
      <c r="C266" s="1" t="s">
        <v>290</v>
      </c>
      <c r="D266" s="17">
        <v>5264364</v>
      </c>
      <c r="E266" s="48"/>
      <c r="F266" s="36">
        <v>1</v>
      </c>
      <c r="G266" s="36">
        <v>0.5</v>
      </c>
      <c r="H266" s="36">
        <v>1</v>
      </c>
      <c r="I266" s="8">
        <v>43563</v>
      </c>
      <c r="J266" s="13"/>
      <c r="K266" s="34">
        <v>7.73</v>
      </c>
      <c r="L266" s="1" t="s">
        <v>1050</v>
      </c>
      <c r="M266" s="1"/>
      <c r="N266" s="91">
        <f t="shared" si="4"/>
        <v>43777</v>
      </c>
    </row>
    <row r="267" spans="2:14" customFormat="1" hidden="1" x14ac:dyDescent="0.25">
      <c r="B267" s="1">
        <v>1622</v>
      </c>
      <c r="C267" s="1" t="s">
        <v>291</v>
      </c>
      <c r="D267" s="17">
        <v>3439384</v>
      </c>
      <c r="E267" s="48"/>
      <c r="F267" s="36">
        <v>1</v>
      </c>
      <c r="G267" s="36">
        <v>0.5</v>
      </c>
      <c r="H267" s="36">
        <v>1</v>
      </c>
      <c r="I267" s="8">
        <v>43563</v>
      </c>
      <c r="J267" s="13"/>
      <c r="K267" s="34">
        <v>7.73</v>
      </c>
      <c r="L267" s="1" t="s">
        <v>1050</v>
      </c>
      <c r="M267" s="1"/>
      <c r="N267" s="91">
        <f t="shared" si="4"/>
        <v>43777</v>
      </c>
    </row>
    <row r="268" spans="2:14" customFormat="1" hidden="1" x14ac:dyDescent="0.25">
      <c r="B268" s="1">
        <v>1622</v>
      </c>
      <c r="C268" s="1" t="s">
        <v>121</v>
      </c>
      <c r="D268" s="17">
        <v>1105516</v>
      </c>
      <c r="E268" s="48"/>
      <c r="F268" s="36">
        <v>1</v>
      </c>
      <c r="G268" s="36">
        <v>0.5</v>
      </c>
      <c r="H268" s="36">
        <v>1</v>
      </c>
      <c r="I268" s="8">
        <v>43563</v>
      </c>
      <c r="J268" s="13"/>
      <c r="K268" s="34">
        <v>7.73</v>
      </c>
      <c r="L268" s="1" t="s">
        <v>1050</v>
      </c>
      <c r="M268" s="1"/>
      <c r="N268" s="91">
        <f t="shared" si="4"/>
        <v>43777</v>
      </c>
    </row>
    <row r="269" spans="2:14" customFormat="1" hidden="1" x14ac:dyDescent="0.25">
      <c r="B269" s="1">
        <v>1622</v>
      </c>
      <c r="C269" s="1" t="s">
        <v>219</v>
      </c>
      <c r="D269" s="17">
        <v>2456703</v>
      </c>
      <c r="E269" s="48"/>
      <c r="F269" s="36">
        <v>1</v>
      </c>
      <c r="G269" s="36">
        <v>0.59</v>
      </c>
      <c r="H269" s="36">
        <v>1</v>
      </c>
      <c r="I269" s="8">
        <v>43563</v>
      </c>
      <c r="J269" s="13"/>
      <c r="K269" s="34">
        <v>3.73</v>
      </c>
      <c r="L269" s="1" t="s">
        <v>1050</v>
      </c>
      <c r="M269" s="1"/>
      <c r="N269" s="91">
        <f t="shared" si="4"/>
        <v>43654</v>
      </c>
    </row>
    <row r="270" spans="2:14" customFormat="1" hidden="1" x14ac:dyDescent="0.25">
      <c r="B270" s="1">
        <v>1622</v>
      </c>
      <c r="C270" s="1" t="s">
        <v>422</v>
      </c>
      <c r="D270" s="17">
        <v>2948044</v>
      </c>
      <c r="E270" s="48"/>
      <c r="F270" s="36">
        <v>1</v>
      </c>
      <c r="G270" s="36">
        <v>0.59</v>
      </c>
      <c r="H270" s="36">
        <v>1</v>
      </c>
      <c r="I270" s="8">
        <v>43563</v>
      </c>
      <c r="J270" s="13"/>
      <c r="K270" s="34">
        <v>1.73</v>
      </c>
      <c r="L270" s="1" t="s">
        <v>1050</v>
      </c>
      <c r="M270" s="1"/>
      <c r="N270" s="91">
        <f t="shared" si="4"/>
        <v>43593</v>
      </c>
    </row>
    <row r="271" spans="2:14" customFormat="1" hidden="1" x14ac:dyDescent="0.25">
      <c r="B271" s="1">
        <v>1622</v>
      </c>
      <c r="C271" s="1" t="s">
        <v>423</v>
      </c>
      <c r="D271" s="17">
        <v>2948044</v>
      </c>
      <c r="E271" s="48"/>
      <c r="F271" s="36">
        <v>1</v>
      </c>
      <c r="G271" s="36">
        <v>0.59</v>
      </c>
      <c r="H271" s="36">
        <v>1</v>
      </c>
      <c r="I271" s="8">
        <v>43563</v>
      </c>
      <c r="J271" s="13"/>
      <c r="K271" s="34">
        <v>0.73</v>
      </c>
      <c r="L271" s="1" t="s">
        <v>1050</v>
      </c>
      <c r="M271" s="1"/>
      <c r="N271" s="91">
        <f t="shared" si="4"/>
        <v>43563</v>
      </c>
    </row>
    <row r="272" spans="2:14" customFormat="1" hidden="1" x14ac:dyDescent="0.25">
      <c r="B272" s="1">
        <v>1622</v>
      </c>
      <c r="C272" s="1" t="s">
        <v>421</v>
      </c>
      <c r="D272" s="17">
        <v>2456703</v>
      </c>
      <c r="E272" s="48"/>
      <c r="F272" s="36">
        <v>1</v>
      </c>
      <c r="G272" s="36">
        <v>0.59</v>
      </c>
      <c r="H272" s="36">
        <v>1</v>
      </c>
      <c r="I272" s="8">
        <v>43563</v>
      </c>
      <c r="J272" s="13"/>
      <c r="K272" s="34">
        <v>1.73</v>
      </c>
      <c r="L272" s="1" t="s">
        <v>1050</v>
      </c>
      <c r="M272" s="1"/>
      <c r="N272" s="91">
        <f t="shared" si="4"/>
        <v>43593</v>
      </c>
    </row>
    <row r="273" spans="2:14" customFormat="1" hidden="1" x14ac:dyDescent="0.25">
      <c r="B273" s="1">
        <v>1622</v>
      </c>
      <c r="C273" s="1" t="s">
        <v>198</v>
      </c>
      <c r="D273" s="17">
        <v>2456703</v>
      </c>
      <c r="E273" s="48"/>
      <c r="F273" s="36">
        <v>1</v>
      </c>
      <c r="G273" s="36">
        <v>0.59</v>
      </c>
      <c r="H273" s="36">
        <v>1</v>
      </c>
      <c r="I273" s="8">
        <v>43563</v>
      </c>
      <c r="J273" s="13"/>
      <c r="K273" s="34">
        <v>7.73</v>
      </c>
      <c r="L273" s="1" t="s">
        <v>1050</v>
      </c>
      <c r="M273" s="1"/>
      <c r="N273" s="91">
        <f t="shared" si="4"/>
        <v>43777</v>
      </c>
    </row>
    <row r="274" spans="2:14" customFormat="1" hidden="1" x14ac:dyDescent="0.25">
      <c r="B274" s="1">
        <v>1588</v>
      </c>
      <c r="C274" s="1" t="s">
        <v>1</v>
      </c>
      <c r="D274" s="17">
        <v>7800000</v>
      </c>
      <c r="E274" s="48">
        <v>2015</v>
      </c>
      <c r="F274" s="36">
        <v>0.2</v>
      </c>
      <c r="G274" s="36">
        <v>0.62</v>
      </c>
      <c r="H274" s="36">
        <v>1</v>
      </c>
      <c r="I274" s="8">
        <v>42186</v>
      </c>
      <c r="J274" s="13">
        <v>42125</v>
      </c>
      <c r="K274" s="34">
        <v>9</v>
      </c>
      <c r="L274" s="1" t="s">
        <v>1056</v>
      </c>
      <c r="M274" s="1"/>
      <c r="N274" s="91">
        <f t="shared" si="4"/>
        <v>42461</v>
      </c>
    </row>
    <row r="275" spans="2:14" customFormat="1" hidden="1" x14ac:dyDescent="0.25">
      <c r="B275" s="1">
        <v>1588</v>
      </c>
      <c r="C275" s="1" t="s">
        <v>1</v>
      </c>
      <c r="D275" s="17">
        <v>7800000</v>
      </c>
      <c r="E275" s="48">
        <v>2015</v>
      </c>
      <c r="F275" s="36">
        <v>0.1</v>
      </c>
      <c r="G275" s="36">
        <v>0.62</v>
      </c>
      <c r="H275" s="36">
        <v>1</v>
      </c>
      <c r="I275" s="8">
        <v>42186</v>
      </c>
      <c r="J275" s="13">
        <v>42186</v>
      </c>
      <c r="K275" s="34">
        <v>3</v>
      </c>
      <c r="L275" s="1" t="s">
        <v>1056</v>
      </c>
      <c r="M275" s="1"/>
      <c r="N275" s="91">
        <f t="shared" si="4"/>
        <v>42278</v>
      </c>
    </row>
    <row r="276" spans="2:14" customFormat="1" hidden="1" x14ac:dyDescent="0.25">
      <c r="B276" s="1">
        <v>1588</v>
      </c>
      <c r="C276" s="1" t="s">
        <v>1073</v>
      </c>
      <c r="D276" s="17">
        <v>3200000</v>
      </c>
      <c r="E276" s="48">
        <v>2015</v>
      </c>
      <c r="F276" s="36">
        <v>0.5</v>
      </c>
      <c r="G276" s="36">
        <v>0.5</v>
      </c>
      <c r="H276" s="36">
        <v>1</v>
      </c>
      <c r="I276" s="8">
        <v>42186</v>
      </c>
      <c r="J276" s="13">
        <v>42125</v>
      </c>
      <c r="K276" s="34">
        <v>4</v>
      </c>
      <c r="L276" s="1" t="s">
        <v>1056</v>
      </c>
      <c r="M276" s="1"/>
      <c r="N276" s="91">
        <f t="shared" si="4"/>
        <v>42309</v>
      </c>
    </row>
    <row r="277" spans="2:14" customFormat="1" hidden="1" x14ac:dyDescent="0.25">
      <c r="B277" s="1">
        <v>1588</v>
      </c>
      <c r="C277" s="1" t="s">
        <v>1073</v>
      </c>
      <c r="D277" s="17">
        <v>3200000</v>
      </c>
      <c r="E277" s="48">
        <v>2015</v>
      </c>
      <c r="F277" s="36">
        <v>1</v>
      </c>
      <c r="G277" s="36">
        <v>0.5</v>
      </c>
      <c r="H277" s="36">
        <v>1</v>
      </c>
      <c r="I277" s="8">
        <v>42186</v>
      </c>
      <c r="J277" s="13">
        <v>42248</v>
      </c>
      <c r="K277" s="34">
        <v>5</v>
      </c>
      <c r="L277" s="1" t="s">
        <v>1056</v>
      </c>
      <c r="M277" s="1"/>
      <c r="N277" s="91">
        <f t="shared" si="4"/>
        <v>42339</v>
      </c>
    </row>
    <row r="278" spans="2:14" customFormat="1" hidden="1" x14ac:dyDescent="0.25">
      <c r="B278" s="1">
        <v>1588</v>
      </c>
      <c r="C278" s="1" t="s">
        <v>270</v>
      </c>
      <c r="D278" s="17">
        <v>2800000</v>
      </c>
      <c r="E278" s="48">
        <v>2015</v>
      </c>
      <c r="F278" s="36">
        <v>0.5</v>
      </c>
      <c r="G278" s="36">
        <v>0.5</v>
      </c>
      <c r="H278" s="36">
        <v>1</v>
      </c>
      <c r="I278" s="8">
        <v>42186</v>
      </c>
      <c r="J278" s="13">
        <v>42278</v>
      </c>
      <c r="K278" s="34">
        <v>11</v>
      </c>
      <c r="L278" s="1" t="s">
        <v>1056</v>
      </c>
      <c r="M278" s="1"/>
      <c r="N278" s="91">
        <f t="shared" si="4"/>
        <v>42522</v>
      </c>
    </row>
    <row r="279" spans="2:14" customFormat="1" hidden="1" x14ac:dyDescent="0.25">
      <c r="B279" s="1">
        <v>1588</v>
      </c>
      <c r="C279" s="1" t="s">
        <v>1072</v>
      </c>
      <c r="D279" s="17">
        <v>3200000</v>
      </c>
      <c r="E279" s="48">
        <v>2015</v>
      </c>
      <c r="F279" s="36">
        <v>1</v>
      </c>
      <c r="G279" s="36">
        <v>0.5</v>
      </c>
      <c r="H279" s="36">
        <v>1</v>
      </c>
      <c r="I279" s="8">
        <v>42186</v>
      </c>
      <c r="J279" s="13">
        <v>42278</v>
      </c>
      <c r="K279" s="34">
        <v>3</v>
      </c>
      <c r="L279" s="1" t="s">
        <v>1056</v>
      </c>
      <c r="M279" s="1"/>
      <c r="N279" s="91">
        <f t="shared" si="4"/>
        <v>42278</v>
      </c>
    </row>
    <row r="280" spans="2:14" customFormat="1" hidden="1" x14ac:dyDescent="0.25">
      <c r="B280" s="1">
        <v>1588</v>
      </c>
      <c r="C280" s="1" t="s">
        <v>115</v>
      </c>
      <c r="D280" s="17">
        <v>5100000</v>
      </c>
      <c r="E280" s="48">
        <v>2015</v>
      </c>
      <c r="F280" s="36">
        <v>0.1</v>
      </c>
      <c r="G280" s="36">
        <v>0.5</v>
      </c>
      <c r="H280" s="36">
        <v>1</v>
      </c>
      <c r="I280" s="8">
        <v>42186</v>
      </c>
      <c r="J280" s="13"/>
      <c r="K280" s="34">
        <v>4</v>
      </c>
      <c r="L280" s="1" t="s">
        <v>1056</v>
      </c>
      <c r="M280" s="1"/>
      <c r="N280" s="91">
        <f t="shared" si="4"/>
        <v>42309</v>
      </c>
    </row>
    <row r="281" spans="2:14" customFormat="1" hidden="1" x14ac:dyDescent="0.25">
      <c r="B281" s="1">
        <v>1588</v>
      </c>
      <c r="C281" s="1" t="s">
        <v>1074</v>
      </c>
      <c r="D281" s="17">
        <v>5100000</v>
      </c>
      <c r="E281" s="48">
        <v>2015</v>
      </c>
      <c r="F281" s="36">
        <v>0.1</v>
      </c>
      <c r="G281" s="36">
        <v>0.5</v>
      </c>
      <c r="H281" s="36">
        <v>1</v>
      </c>
      <c r="I281" s="8">
        <v>42186</v>
      </c>
      <c r="J281" s="13">
        <v>42736</v>
      </c>
      <c r="K281" s="34">
        <v>4</v>
      </c>
      <c r="L281" s="1" t="s">
        <v>1056</v>
      </c>
      <c r="M281" s="1"/>
      <c r="N281" s="91">
        <f t="shared" si="4"/>
        <v>42309</v>
      </c>
    </row>
    <row r="282" spans="2:14" customFormat="1" hidden="1" x14ac:dyDescent="0.25">
      <c r="B282" s="1">
        <v>1588</v>
      </c>
      <c r="C282" s="1" t="s">
        <v>390</v>
      </c>
      <c r="D282" s="17">
        <v>5100000</v>
      </c>
      <c r="E282" s="48">
        <v>2015</v>
      </c>
      <c r="F282" s="36">
        <v>0.1</v>
      </c>
      <c r="G282" s="36">
        <v>0.5</v>
      </c>
      <c r="H282" s="36">
        <v>1</v>
      </c>
      <c r="I282" s="8">
        <v>42186</v>
      </c>
      <c r="J282" s="13"/>
      <c r="K282" s="34">
        <v>4</v>
      </c>
      <c r="L282" s="1" t="s">
        <v>1056</v>
      </c>
      <c r="M282" s="1"/>
      <c r="N282" s="91">
        <f t="shared" si="4"/>
        <v>42309</v>
      </c>
    </row>
    <row r="283" spans="2:14" customFormat="1" hidden="1" x14ac:dyDescent="0.25">
      <c r="B283" s="1">
        <v>1588</v>
      </c>
      <c r="C283" s="1" t="s">
        <v>117</v>
      </c>
      <c r="D283" s="17">
        <v>5100000</v>
      </c>
      <c r="E283" s="48">
        <v>2015</v>
      </c>
      <c r="F283" s="36">
        <v>0.1</v>
      </c>
      <c r="G283" s="36">
        <v>0.5</v>
      </c>
      <c r="H283" s="36">
        <v>1</v>
      </c>
      <c r="I283" s="8">
        <v>42186</v>
      </c>
      <c r="J283" s="13">
        <v>42736</v>
      </c>
      <c r="K283" s="34">
        <v>3</v>
      </c>
      <c r="L283" s="1" t="s">
        <v>1056</v>
      </c>
      <c r="M283" s="1"/>
      <c r="N283" s="91">
        <f t="shared" si="4"/>
        <v>42278</v>
      </c>
    </row>
    <row r="284" spans="2:14" customFormat="1" hidden="1" x14ac:dyDescent="0.25">
      <c r="B284" s="1">
        <v>1588</v>
      </c>
      <c r="C284" s="1" t="s">
        <v>1</v>
      </c>
      <c r="D284" s="17">
        <v>7800000</v>
      </c>
      <c r="E284" s="48">
        <v>2015</v>
      </c>
      <c r="F284" s="36">
        <v>0.2</v>
      </c>
      <c r="G284" s="36">
        <v>0.62</v>
      </c>
      <c r="H284" s="36">
        <v>1</v>
      </c>
      <c r="I284" s="8">
        <v>42339</v>
      </c>
      <c r="J284" s="13">
        <v>42290</v>
      </c>
      <c r="K284" s="34">
        <v>41</v>
      </c>
      <c r="L284" s="1" t="s">
        <v>1057</v>
      </c>
      <c r="M284" s="1"/>
      <c r="N284" s="91">
        <f t="shared" si="4"/>
        <v>43586</v>
      </c>
    </row>
    <row r="285" spans="2:14" customFormat="1" hidden="1" x14ac:dyDescent="0.25">
      <c r="B285" s="1">
        <v>1588</v>
      </c>
      <c r="C285" s="1" t="s">
        <v>2</v>
      </c>
      <c r="D285" s="17">
        <v>5300000</v>
      </c>
      <c r="E285" s="48">
        <v>2015</v>
      </c>
      <c r="F285" s="36">
        <v>1</v>
      </c>
      <c r="G285" s="36">
        <v>0.5</v>
      </c>
      <c r="H285" s="36">
        <v>1</v>
      </c>
      <c r="I285" s="8">
        <v>42370</v>
      </c>
      <c r="J285" s="13">
        <v>42373</v>
      </c>
      <c r="K285" s="34">
        <v>28</v>
      </c>
      <c r="L285" s="1" t="s">
        <v>1057</v>
      </c>
      <c r="M285" s="1"/>
      <c r="N285" s="91">
        <f t="shared" si="4"/>
        <v>43221</v>
      </c>
    </row>
    <row r="286" spans="2:14" customFormat="1" hidden="1" x14ac:dyDescent="0.25">
      <c r="B286" s="1">
        <v>1588</v>
      </c>
      <c r="C286" s="1" t="s">
        <v>1072</v>
      </c>
      <c r="D286" s="17">
        <v>3900000</v>
      </c>
      <c r="E286" s="48">
        <v>2015</v>
      </c>
      <c r="F286" s="36">
        <v>1</v>
      </c>
      <c r="G286" s="36">
        <v>0.5</v>
      </c>
      <c r="H286" s="36">
        <v>1</v>
      </c>
      <c r="I286" s="8">
        <v>42370</v>
      </c>
      <c r="J286" s="13">
        <v>42418</v>
      </c>
      <c r="K286" s="34">
        <v>27</v>
      </c>
      <c r="L286" s="1" t="s">
        <v>1057</v>
      </c>
      <c r="M286" s="1"/>
      <c r="N286" s="91">
        <f t="shared" si="4"/>
        <v>43191</v>
      </c>
    </row>
    <row r="287" spans="2:14" customFormat="1" hidden="1" x14ac:dyDescent="0.25">
      <c r="B287" s="1">
        <v>1588</v>
      </c>
      <c r="C287" s="1" t="s">
        <v>315</v>
      </c>
      <c r="D287" s="17">
        <v>4500000</v>
      </c>
      <c r="E287" s="48">
        <v>2015</v>
      </c>
      <c r="F287" s="36">
        <v>0.5</v>
      </c>
      <c r="G287" s="36">
        <v>0.5</v>
      </c>
      <c r="H287" s="36">
        <v>1</v>
      </c>
      <c r="I287" s="8">
        <v>42370</v>
      </c>
      <c r="J287" s="13">
        <v>42780</v>
      </c>
      <c r="K287" s="34">
        <v>12</v>
      </c>
      <c r="L287" s="1" t="s">
        <v>1057</v>
      </c>
      <c r="M287" s="1"/>
      <c r="N287" s="91">
        <f t="shared" si="4"/>
        <v>42736</v>
      </c>
    </row>
    <row r="288" spans="2:14" customFormat="1" hidden="1" x14ac:dyDescent="0.25">
      <c r="B288" s="1">
        <v>1588</v>
      </c>
      <c r="C288" s="1" t="s">
        <v>315</v>
      </c>
      <c r="D288" s="17">
        <v>4500000</v>
      </c>
      <c r="E288" s="48">
        <v>2015</v>
      </c>
      <c r="F288" s="36">
        <v>1</v>
      </c>
      <c r="G288" s="36">
        <v>0.5</v>
      </c>
      <c r="H288" s="36">
        <v>1</v>
      </c>
      <c r="I288" s="8">
        <v>42370</v>
      </c>
      <c r="J288" s="13">
        <v>42979</v>
      </c>
      <c r="K288" s="34">
        <v>10</v>
      </c>
      <c r="L288" s="1" t="s">
        <v>1057</v>
      </c>
      <c r="M288" s="1"/>
      <c r="N288" s="91">
        <f t="shared" si="4"/>
        <v>42675</v>
      </c>
    </row>
    <row r="289" spans="2:14" customFormat="1" hidden="1" x14ac:dyDescent="0.25">
      <c r="B289" s="1">
        <v>1588</v>
      </c>
      <c r="C289" s="1" t="s">
        <v>255</v>
      </c>
      <c r="D289" s="17">
        <v>2600000</v>
      </c>
      <c r="E289" s="48">
        <v>2015</v>
      </c>
      <c r="F289" s="36">
        <v>1</v>
      </c>
      <c r="G289" s="36">
        <v>0.5</v>
      </c>
      <c r="H289" s="36">
        <v>1</v>
      </c>
      <c r="I289" s="8">
        <v>42370</v>
      </c>
      <c r="J289" s="13">
        <v>42443</v>
      </c>
      <c r="K289" s="34">
        <v>25</v>
      </c>
      <c r="L289" s="1" t="s">
        <v>1057</v>
      </c>
      <c r="M289" s="1"/>
      <c r="N289" s="91">
        <f t="shared" si="4"/>
        <v>43132</v>
      </c>
    </row>
    <row r="290" spans="2:14" customFormat="1" hidden="1" x14ac:dyDescent="0.25">
      <c r="B290" s="1">
        <v>1588</v>
      </c>
      <c r="C290" s="1" t="s">
        <v>304</v>
      </c>
      <c r="D290" s="17">
        <v>3200000</v>
      </c>
      <c r="E290" s="48">
        <v>2015</v>
      </c>
      <c r="F290" s="36">
        <v>1</v>
      </c>
      <c r="G290" s="36">
        <v>0.5</v>
      </c>
      <c r="H290" s="36">
        <v>1</v>
      </c>
      <c r="I290" s="8">
        <v>42370</v>
      </c>
      <c r="J290" s="13"/>
      <c r="K290" s="34">
        <v>11</v>
      </c>
      <c r="L290" s="1" t="s">
        <v>1057</v>
      </c>
      <c r="M290" s="1"/>
      <c r="N290" s="91">
        <f t="shared" si="4"/>
        <v>42705</v>
      </c>
    </row>
    <row r="291" spans="2:14" customFormat="1" hidden="1" x14ac:dyDescent="0.25">
      <c r="B291" s="1">
        <v>1588</v>
      </c>
      <c r="C291" s="1" t="s">
        <v>219</v>
      </c>
      <c r="D291" s="17">
        <v>1900000</v>
      </c>
      <c r="E291" s="48">
        <v>2015</v>
      </c>
      <c r="F291" s="36">
        <v>1</v>
      </c>
      <c r="G291" s="36">
        <v>0.59</v>
      </c>
      <c r="H291" s="36">
        <v>1</v>
      </c>
      <c r="I291" s="8">
        <v>42370</v>
      </c>
      <c r="J291" s="13">
        <v>42401</v>
      </c>
      <c r="K291" s="34">
        <v>29</v>
      </c>
      <c r="L291" s="1" t="s">
        <v>1057</v>
      </c>
      <c r="M291" s="1"/>
      <c r="N291" s="91">
        <f t="shared" si="4"/>
        <v>43252</v>
      </c>
    </row>
    <row r="292" spans="2:14" customFormat="1" hidden="1" x14ac:dyDescent="0.25">
      <c r="B292" s="1">
        <v>1588</v>
      </c>
      <c r="C292" s="1" t="s">
        <v>1075</v>
      </c>
      <c r="D292" s="17">
        <v>1900000</v>
      </c>
      <c r="E292" s="48">
        <v>2015</v>
      </c>
      <c r="F292" s="36">
        <v>1</v>
      </c>
      <c r="G292" s="36">
        <v>0.59</v>
      </c>
      <c r="H292" s="36">
        <v>1</v>
      </c>
      <c r="I292" s="8">
        <v>42370</v>
      </c>
      <c r="J292" s="13">
        <v>42653</v>
      </c>
      <c r="K292" s="34">
        <v>10</v>
      </c>
      <c r="L292" s="1" t="s">
        <v>1057</v>
      </c>
      <c r="M292" s="1"/>
      <c r="N292" s="91">
        <f t="shared" si="4"/>
        <v>42675</v>
      </c>
    </row>
    <row r="293" spans="2:14" customFormat="1" hidden="1" x14ac:dyDescent="0.25">
      <c r="B293" s="1">
        <v>1588</v>
      </c>
      <c r="C293" s="1" t="s">
        <v>203</v>
      </c>
      <c r="D293" s="17">
        <v>2100000</v>
      </c>
      <c r="E293" s="48">
        <v>2015</v>
      </c>
      <c r="F293" s="36">
        <v>1</v>
      </c>
      <c r="G293" s="36">
        <v>0.59</v>
      </c>
      <c r="H293" s="36">
        <v>1</v>
      </c>
      <c r="I293" s="8">
        <v>42370</v>
      </c>
      <c r="J293" s="13">
        <v>42846</v>
      </c>
      <c r="K293" s="34">
        <v>20</v>
      </c>
      <c r="L293" s="1" t="s">
        <v>1057</v>
      </c>
      <c r="M293" s="1"/>
      <c r="N293" s="91">
        <f t="shared" si="4"/>
        <v>42979</v>
      </c>
    </row>
    <row r="294" spans="2:14" customFormat="1" hidden="1" x14ac:dyDescent="0.25">
      <c r="B294" s="1">
        <v>1588</v>
      </c>
      <c r="C294" s="1" t="s">
        <v>197</v>
      </c>
      <c r="D294" s="17">
        <v>1900000</v>
      </c>
      <c r="E294" s="48">
        <v>2015</v>
      </c>
      <c r="F294" s="36">
        <v>1</v>
      </c>
      <c r="G294" s="36">
        <v>0.59</v>
      </c>
      <c r="H294" s="36">
        <v>1</v>
      </c>
      <c r="I294" s="8">
        <v>42370</v>
      </c>
      <c r="J294" s="13">
        <v>42849</v>
      </c>
      <c r="K294" s="34">
        <v>20</v>
      </c>
      <c r="L294" s="1" t="s">
        <v>1057</v>
      </c>
      <c r="M294" s="1"/>
      <c r="N294" s="91">
        <f t="shared" si="4"/>
        <v>42979</v>
      </c>
    </row>
    <row r="295" spans="2:14" customFormat="1" hidden="1" x14ac:dyDescent="0.25">
      <c r="B295" s="1">
        <v>1588</v>
      </c>
      <c r="C295" s="1" t="s">
        <v>232</v>
      </c>
      <c r="D295" s="17">
        <v>1800000</v>
      </c>
      <c r="E295" s="48">
        <v>2015</v>
      </c>
      <c r="F295" s="36">
        <v>1</v>
      </c>
      <c r="G295" s="36">
        <v>0.59</v>
      </c>
      <c r="H295" s="36">
        <v>1</v>
      </c>
      <c r="I295" s="8">
        <v>42370</v>
      </c>
      <c r="J295" s="13">
        <v>42401</v>
      </c>
      <c r="K295" s="34">
        <v>29</v>
      </c>
      <c r="L295" s="1" t="s">
        <v>1057</v>
      </c>
      <c r="M295" s="1"/>
      <c r="N295" s="91">
        <f t="shared" si="4"/>
        <v>43252</v>
      </c>
    </row>
    <row r="296" spans="2:14" customFormat="1" hidden="1" x14ac:dyDescent="0.25">
      <c r="B296" s="1">
        <v>1723</v>
      </c>
      <c r="C296" s="1" t="s">
        <v>1</v>
      </c>
      <c r="D296" s="17">
        <v>10000000</v>
      </c>
      <c r="E296" s="48">
        <v>2016</v>
      </c>
      <c r="F296" s="36">
        <v>0.3</v>
      </c>
      <c r="G296" s="36">
        <v>0.62</v>
      </c>
      <c r="H296" s="36">
        <v>1</v>
      </c>
      <c r="I296" s="8">
        <v>42614</v>
      </c>
      <c r="J296" s="13">
        <v>42632</v>
      </c>
      <c r="K296" s="34">
        <v>34</v>
      </c>
      <c r="L296" s="1"/>
      <c r="M296" s="1"/>
      <c r="N296" s="91">
        <f t="shared" si="4"/>
        <v>43647</v>
      </c>
    </row>
    <row r="297" spans="2:14" customFormat="1" hidden="1" x14ac:dyDescent="0.25">
      <c r="B297" s="1">
        <v>1723</v>
      </c>
      <c r="C297" s="1" t="s">
        <v>399</v>
      </c>
      <c r="D297" s="17">
        <v>6000000</v>
      </c>
      <c r="E297" s="48">
        <v>2016</v>
      </c>
      <c r="F297" s="36">
        <v>1</v>
      </c>
      <c r="G297" s="36">
        <v>0.5</v>
      </c>
      <c r="H297" s="36">
        <v>1</v>
      </c>
      <c r="I297" s="8">
        <v>42614</v>
      </c>
      <c r="J297" s="13">
        <v>42632</v>
      </c>
      <c r="K297" s="34">
        <v>34</v>
      </c>
      <c r="L297" s="1"/>
      <c r="M297" s="1"/>
      <c r="N297" s="91">
        <f t="shared" si="4"/>
        <v>43647</v>
      </c>
    </row>
    <row r="298" spans="2:14" customFormat="1" hidden="1" x14ac:dyDescent="0.25">
      <c r="B298" s="1">
        <v>1723</v>
      </c>
      <c r="C298" s="1" t="s">
        <v>0</v>
      </c>
      <c r="D298" s="17">
        <v>6390000</v>
      </c>
      <c r="E298" s="48">
        <v>2016</v>
      </c>
      <c r="F298" s="36">
        <v>0.08</v>
      </c>
      <c r="G298" s="36">
        <v>0.5</v>
      </c>
      <c r="H298" s="36">
        <v>1</v>
      </c>
      <c r="I298" s="8">
        <v>42614</v>
      </c>
      <c r="J298" s="13">
        <v>42614</v>
      </c>
      <c r="K298" s="34">
        <v>34</v>
      </c>
      <c r="L298" s="1"/>
      <c r="M298" s="1"/>
      <c r="N298" s="91">
        <f t="shared" si="4"/>
        <v>43647</v>
      </c>
    </row>
    <row r="299" spans="2:14" customFormat="1" hidden="1" x14ac:dyDescent="0.25">
      <c r="B299" s="1">
        <v>1723</v>
      </c>
      <c r="C299" s="1" t="s">
        <v>270</v>
      </c>
      <c r="D299" s="17">
        <v>2600000</v>
      </c>
      <c r="E299" s="48">
        <v>2016</v>
      </c>
      <c r="F299" s="36">
        <v>1</v>
      </c>
      <c r="G299" s="36">
        <v>0.5</v>
      </c>
      <c r="H299" s="36">
        <v>1</v>
      </c>
      <c r="I299" s="8">
        <v>42614</v>
      </c>
      <c r="J299" s="13">
        <v>42614</v>
      </c>
      <c r="K299" s="34">
        <v>34</v>
      </c>
      <c r="L299" s="1"/>
      <c r="M299" s="1"/>
      <c r="N299" s="91">
        <f t="shared" si="4"/>
        <v>43647</v>
      </c>
    </row>
    <row r="300" spans="2:14" customFormat="1" hidden="1" x14ac:dyDescent="0.25">
      <c r="B300" s="1">
        <v>1723</v>
      </c>
      <c r="C300" s="1" t="s">
        <v>1077</v>
      </c>
      <c r="D300" s="17">
        <v>4100000</v>
      </c>
      <c r="E300" s="48">
        <v>2016</v>
      </c>
      <c r="F300" s="36">
        <v>1</v>
      </c>
      <c r="G300" s="36">
        <v>0.5</v>
      </c>
      <c r="H300" s="36">
        <v>1</v>
      </c>
      <c r="I300" s="8">
        <v>42614</v>
      </c>
      <c r="J300" s="13">
        <v>42675</v>
      </c>
      <c r="K300" s="34">
        <v>24</v>
      </c>
      <c r="L300" s="1"/>
      <c r="M300" s="1"/>
      <c r="N300" s="91">
        <f t="shared" si="4"/>
        <v>43344</v>
      </c>
    </row>
    <row r="301" spans="2:14" customFormat="1" hidden="1" x14ac:dyDescent="0.25">
      <c r="B301" s="1">
        <v>1723</v>
      </c>
      <c r="C301" s="1" t="s">
        <v>315</v>
      </c>
      <c r="D301" s="17">
        <v>4700000</v>
      </c>
      <c r="E301" s="48">
        <v>2016</v>
      </c>
      <c r="F301" s="36">
        <v>0.3</v>
      </c>
      <c r="G301" s="36">
        <v>0.5</v>
      </c>
      <c r="H301" s="36">
        <v>1</v>
      </c>
      <c r="I301" s="8">
        <v>42767</v>
      </c>
      <c r="J301" s="13">
        <v>42633</v>
      </c>
      <c r="K301" s="34">
        <v>29</v>
      </c>
      <c r="L301" s="1"/>
      <c r="M301" s="1"/>
      <c r="N301" s="91">
        <f t="shared" si="4"/>
        <v>43647</v>
      </c>
    </row>
    <row r="302" spans="2:14" customFormat="1" hidden="1" x14ac:dyDescent="0.25">
      <c r="B302" s="1">
        <v>1723</v>
      </c>
      <c r="C302" s="1" t="s">
        <v>5</v>
      </c>
      <c r="D302" s="17">
        <v>3400000</v>
      </c>
      <c r="E302" s="48">
        <v>2016</v>
      </c>
      <c r="F302" s="36">
        <v>1</v>
      </c>
      <c r="G302" s="36">
        <v>0.5</v>
      </c>
      <c r="H302" s="36">
        <v>1</v>
      </c>
      <c r="I302" s="8">
        <v>42614</v>
      </c>
      <c r="J302" s="13">
        <v>42644</v>
      </c>
      <c r="K302" s="34">
        <v>34</v>
      </c>
      <c r="L302" s="1"/>
      <c r="M302" s="1"/>
      <c r="N302" s="91">
        <f t="shared" si="4"/>
        <v>43647</v>
      </c>
    </row>
    <row r="303" spans="2:14" customFormat="1" hidden="1" x14ac:dyDescent="0.25">
      <c r="B303" s="1">
        <v>1723</v>
      </c>
      <c r="C303" s="1" t="s">
        <v>1078</v>
      </c>
      <c r="D303" s="17">
        <v>1500000</v>
      </c>
      <c r="E303" s="48">
        <v>2016</v>
      </c>
      <c r="F303" s="36">
        <v>1</v>
      </c>
      <c r="G303" s="36">
        <v>0.5</v>
      </c>
      <c r="H303" s="36">
        <v>1</v>
      </c>
      <c r="I303" s="8">
        <v>42614</v>
      </c>
      <c r="J303" s="13">
        <v>42689</v>
      </c>
      <c r="K303" s="34">
        <v>34</v>
      </c>
      <c r="L303" s="1"/>
      <c r="M303" s="1"/>
      <c r="N303" s="91">
        <f t="shared" si="4"/>
        <v>43647</v>
      </c>
    </row>
    <row r="304" spans="2:14" customFormat="1" hidden="1" x14ac:dyDescent="0.25">
      <c r="B304" s="1">
        <v>1723</v>
      </c>
      <c r="C304" s="1" t="s">
        <v>219</v>
      </c>
      <c r="D304" s="17">
        <v>2200000</v>
      </c>
      <c r="E304" s="48">
        <v>2016</v>
      </c>
      <c r="F304" s="36">
        <v>1</v>
      </c>
      <c r="G304" s="36">
        <v>0.59</v>
      </c>
      <c r="H304" s="36">
        <v>1</v>
      </c>
      <c r="I304" s="8">
        <v>42614</v>
      </c>
      <c r="J304" s="13">
        <v>42644</v>
      </c>
      <c r="K304" s="34">
        <v>34</v>
      </c>
      <c r="L304" s="1"/>
      <c r="M304" s="1"/>
      <c r="N304" s="91">
        <f t="shared" si="4"/>
        <v>43647</v>
      </c>
    </row>
    <row r="305" spans="2:14" customFormat="1" hidden="1" x14ac:dyDescent="0.25">
      <c r="B305" s="1">
        <v>1723</v>
      </c>
      <c r="C305" s="1" t="s">
        <v>216</v>
      </c>
      <c r="D305" s="17">
        <v>2020000</v>
      </c>
      <c r="E305" s="48">
        <v>2016</v>
      </c>
      <c r="F305" s="36">
        <v>1</v>
      </c>
      <c r="G305" s="36">
        <v>0.59</v>
      </c>
      <c r="H305" s="36">
        <v>1</v>
      </c>
      <c r="I305" s="8">
        <v>42614</v>
      </c>
      <c r="J305" s="13">
        <v>42682</v>
      </c>
      <c r="K305" s="34">
        <v>34</v>
      </c>
      <c r="L305" s="1"/>
      <c r="M305" s="1"/>
      <c r="N305" s="91">
        <f t="shared" si="4"/>
        <v>43647</v>
      </c>
    </row>
    <row r="306" spans="2:14" customFormat="1" hidden="1" x14ac:dyDescent="0.25">
      <c r="B306" s="1">
        <v>1723</v>
      </c>
      <c r="C306" s="1" t="s">
        <v>409</v>
      </c>
      <c r="D306" s="17">
        <v>2020000</v>
      </c>
      <c r="E306" s="48">
        <v>2016</v>
      </c>
      <c r="F306" s="36">
        <v>1</v>
      </c>
      <c r="G306" s="36">
        <v>0.59</v>
      </c>
      <c r="H306" s="36">
        <v>1</v>
      </c>
      <c r="I306" s="8">
        <v>43160</v>
      </c>
      <c r="J306" s="13">
        <v>42851</v>
      </c>
      <c r="K306" s="34">
        <v>16</v>
      </c>
      <c r="L306" s="1"/>
      <c r="M306" s="1"/>
      <c r="N306" s="91">
        <f t="shared" si="4"/>
        <v>43647</v>
      </c>
    </row>
    <row r="307" spans="2:14" customFormat="1" hidden="1" x14ac:dyDescent="0.25">
      <c r="B307" s="1">
        <v>1723</v>
      </c>
      <c r="C307" s="1" t="s">
        <v>7</v>
      </c>
      <c r="D307" s="17">
        <v>2200000</v>
      </c>
      <c r="E307" s="48">
        <v>2016</v>
      </c>
      <c r="F307" s="36">
        <v>1</v>
      </c>
      <c r="G307" s="36">
        <v>0.59</v>
      </c>
      <c r="H307" s="36">
        <v>1</v>
      </c>
      <c r="I307" s="8">
        <v>42767</v>
      </c>
      <c r="J307" s="13">
        <v>42801</v>
      </c>
      <c r="K307" s="34">
        <v>29</v>
      </c>
      <c r="L307" s="1"/>
      <c r="M307" s="1"/>
      <c r="N307" s="91">
        <f t="shared" si="4"/>
        <v>43647</v>
      </c>
    </row>
    <row r="308" spans="2:14" customFormat="1" hidden="1" x14ac:dyDescent="0.25">
      <c r="B308" s="1">
        <v>1723</v>
      </c>
      <c r="C308" s="1" t="s">
        <v>276</v>
      </c>
      <c r="D308" s="17">
        <v>2488650</v>
      </c>
      <c r="E308" s="48">
        <v>2018</v>
      </c>
      <c r="F308" s="36">
        <v>1</v>
      </c>
      <c r="G308" s="36">
        <v>0.5</v>
      </c>
      <c r="H308" s="36">
        <v>1</v>
      </c>
      <c r="I308" s="8">
        <v>43160</v>
      </c>
      <c r="J308" s="13"/>
      <c r="K308" s="34">
        <v>2</v>
      </c>
      <c r="L308" s="1" t="s">
        <v>1059</v>
      </c>
      <c r="M308" s="1"/>
      <c r="N308" s="91">
        <f t="shared" si="4"/>
        <v>43221</v>
      </c>
    </row>
    <row r="309" spans="2:14" customFormat="1" hidden="1" x14ac:dyDescent="0.25">
      <c r="B309" s="1">
        <v>1723</v>
      </c>
      <c r="C309" s="1" t="s">
        <v>1079</v>
      </c>
      <c r="D309" s="17">
        <v>3812400</v>
      </c>
      <c r="E309" s="48">
        <v>2018</v>
      </c>
      <c r="F309" s="36">
        <v>1</v>
      </c>
      <c r="G309" s="36">
        <v>0.5</v>
      </c>
      <c r="H309" s="36">
        <v>1</v>
      </c>
      <c r="I309" s="8">
        <v>43160</v>
      </c>
      <c r="J309" s="13"/>
      <c r="K309" s="34">
        <v>2</v>
      </c>
      <c r="L309" s="1" t="s">
        <v>1059</v>
      </c>
      <c r="M309" s="1"/>
      <c r="N309" s="91">
        <f t="shared" si="4"/>
        <v>43221</v>
      </c>
    </row>
    <row r="310" spans="2:14" customFormat="1" hidden="1" x14ac:dyDescent="0.25">
      <c r="B310" s="1">
        <v>1723</v>
      </c>
      <c r="C310" s="1" t="s">
        <v>1080</v>
      </c>
      <c r="D310" s="17">
        <v>3666594</v>
      </c>
      <c r="E310" s="48">
        <v>2018</v>
      </c>
      <c r="F310" s="36">
        <v>1</v>
      </c>
      <c r="G310" s="36">
        <v>0.5</v>
      </c>
      <c r="H310" s="36">
        <v>1</v>
      </c>
      <c r="I310" s="8">
        <v>43160</v>
      </c>
      <c r="J310" s="13"/>
      <c r="K310" s="34">
        <v>10</v>
      </c>
      <c r="L310" s="1" t="s">
        <v>1059</v>
      </c>
      <c r="M310" s="1"/>
      <c r="N310" s="91">
        <f t="shared" si="4"/>
        <v>43466</v>
      </c>
    </row>
    <row r="311" spans="2:14" customFormat="1" hidden="1" x14ac:dyDescent="0.25">
      <c r="B311" s="1">
        <v>1723</v>
      </c>
      <c r="C311" s="1" t="s">
        <v>232</v>
      </c>
      <c r="D311" s="17">
        <v>2157698</v>
      </c>
      <c r="E311" s="48">
        <v>2018</v>
      </c>
      <c r="F311" s="36">
        <v>1</v>
      </c>
      <c r="G311" s="36">
        <v>0.59</v>
      </c>
      <c r="H311" s="36">
        <v>1</v>
      </c>
      <c r="I311" s="8">
        <v>43160</v>
      </c>
      <c r="J311" s="13"/>
      <c r="K311" s="34">
        <v>10</v>
      </c>
      <c r="L311" s="1" t="s">
        <v>1059</v>
      </c>
      <c r="M311" s="1"/>
      <c r="N311" s="91">
        <f t="shared" si="4"/>
        <v>43466</v>
      </c>
    </row>
    <row r="312" spans="2:14" customFormat="1" hidden="1" x14ac:dyDescent="0.25">
      <c r="B312" s="1">
        <v>1723</v>
      </c>
      <c r="C312" s="1" t="s">
        <v>313</v>
      </c>
      <c r="D312" s="17">
        <v>4479570</v>
      </c>
      <c r="E312" s="48">
        <v>2018</v>
      </c>
      <c r="F312" s="36">
        <v>1</v>
      </c>
      <c r="G312" s="36">
        <v>0.5</v>
      </c>
      <c r="H312" s="36">
        <v>1</v>
      </c>
      <c r="I312" s="8">
        <v>43160</v>
      </c>
      <c r="J312" s="13"/>
      <c r="K312" s="34">
        <v>8</v>
      </c>
      <c r="L312" s="1" t="s">
        <v>1059</v>
      </c>
      <c r="M312" s="1"/>
      <c r="N312" s="91">
        <f t="shared" si="4"/>
        <v>43405</v>
      </c>
    </row>
    <row r="313" spans="2:14" customFormat="1" hidden="1" x14ac:dyDescent="0.25">
      <c r="B313" s="1">
        <v>1723</v>
      </c>
      <c r="C313" s="1" t="s">
        <v>1081</v>
      </c>
      <c r="D313" s="17">
        <v>3812400</v>
      </c>
      <c r="E313" s="48">
        <v>2018</v>
      </c>
      <c r="F313" s="36">
        <v>1</v>
      </c>
      <c r="G313" s="36">
        <v>0.5</v>
      </c>
      <c r="H313" s="36">
        <v>1</v>
      </c>
      <c r="I313" s="8">
        <v>43191</v>
      </c>
      <c r="J313" s="13"/>
      <c r="K313" s="34">
        <v>9</v>
      </c>
      <c r="L313" s="1" t="s">
        <v>1059</v>
      </c>
      <c r="M313" s="1"/>
      <c r="N313" s="91">
        <f t="shared" si="4"/>
        <v>43466</v>
      </c>
    </row>
    <row r="314" spans="2:14" customFormat="1" hidden="1" x14ac:dyDescent="0.25">
      <c r="B314" s="1">
        <v>1723</v>
      </c>
      <c r="C314" s="1" t="s">
        <v>218</v>
      </c>
      <c r="D314" s="17">
        <v>2859300</v>
      </c>
      <c r="E314" s="48">
        <v>2018</v>
      </c>
      <c r="F314" s="36">
        <v>1</v>
      </c>
      <c r="G314" s="36">
        <v>0.59</v>
      </c>
      <c r="H314" s="36">
        <v>1</v>
      </c>
      <c r="I314" s="8">
        <v>43160</v>
      </c>
      <c r="J314" s="13"/>
      <c r="K314" s="34">
        <v>6</v>
      </c>
      <c r="L314" s="1" t="s">
        <v>1059</v>
      </c>
      <c r="M314" s="1"/>
      <c r="N314" s="91">
        <f t="shared" si="4"/>
        <v>43344</v>
      </c>
    </row>
    <row r="315" spans="2:14" customFormat="1" hidden="1" x14ac:dyDescent="0.25">
      <c r="B315" s="1">
        <v>1723</v>
      </c>
      <c r="C315" s="1" t="s">
        <v>1082</v>
      </c>
      <c r="D315" s="17">
        <v>295313</v>
      </c>
      <c r="E315" s="48">
        <v>2018</v>
      </c>
      <c r="F315" s="36">
        <v>1</v>
      </c>
      <c r="G315" s="36">
        <v>0.59</v>
      </c>
      <c r="H315" s="36">
        <v>1</v>
      </c>
      <c r="I315" s="8">
        <v>43160</v>
      </c>
      <c r="J315" s="13"/>
      <c r="K315" s="34">
        <v>1</v>
      </c>
      <c r="L315" s="1" t="s">
        <v>1059</v>
      </c>
      <c r="M315" s="1"/>
      <c r="N315" s="91">
        <f t="shared" si="4"/>
        <v>43191</v>
      </c>
    </row>
    <row r="316" spans="2:14" customFormat="1" hidden="1" x14ac:dyDescent="0.25">
      <c r="B316" s="1">
        <v>1723</v>
      </c>
      <c r="C316" s="1" t="s">
        <v>243</v>
      </c>
      <c r="D316" s="17">
        <v>2467470</v>
      </c>
      <c r="E316" s="48">
        <v>2018</v>
      </c>
      <c r="F316" s="36">
        <v>1</v>
      </c>
      <c r="G316" s="36">
        <v>0.59</v>
      </c>
      <c r="H316" s="36">
        <v>1</v>
      </c>
      <c r="I316" s="8">
        <v>43160</v>
      </c>
      <c r="J316" s="13"/>
      <c r="K316" s="34">
        <v>10</v>
      </c>
      <c r="L316" s="1" t="s">
        <v>1059</v>
      </c>
      <c r="M316" s="1"/>
      <c r="N316" s="91">
        <f t="shared" si="4"/>
        <v>43466</v>
      </c>
    </row>
    <row r="317" spans="2:14" customFormat="1" hidden="1" x14ac:dyDescent="0.25">
      <c r="B317" s="1">
        <v>1723</v>
      </c>
      <c r="C317" s="1" t="s">
        <v>232</v>
      </c>
      <c r="D317" s="17">
        <v>2181540</v>
      </c>
      <c r="E317" s="48">
        <v>2018</v>
      </c>
      <c r="F317" s="36">
        <v>1</v>
      </c>
      <c r="G317" s="36">
        <v>0.59</v>
      </c>
      <c r="H317" s="36">
        <v>1</v>
      </c>
      <c r="I317" s="8">
        <v>43160</v>
      </c>
      <c r="J317" s="13"/>
      <c r="K317" s="34">
        <v>10</v>
      </c>
      <c r="L317" s="1" t="s">
        <v>1059</v>
      </c>
      <c r="M317" s="1"/>
      <c r="N317" s="91">
        <f t="shared" si="4"/>
        <v>43466</v>
      </c>
    </row>
    <row r="318" spans="2:14" customFormat="1" hidden="1" x14ac:dyDescent="0.25">
      <c r="B318" s="1">
        <v>1723</v>
      </c>
      <c r="C318" s="1" t="s">
        <v>1</v>
      </c>
      <c r="D318" s="17">
        <v>11331300</v>
      </c>
      <c r="E318" s="48">
        <v>2018</v>
      </c>
      <c r="F318" s="36">
        <v>0.7</v>
      </c>
      <c r="G318" s="36">
        <v>0.62</v>
      </c>
      <c r="H318" s="36">
        <v>1</v>
      </c>
      <c r="I318" s="8">
        <v>43160</v>
      </c>
      <c r="J318" s="13"/>
      <c r="K318" s="34">
        <v>10</v>
      </c>
      <c r="L318" s="1" t="s">
        <v>1059</v>
      </c>
      <c r="M318" s="1"/>
      <c r="N318" s="91">
        <f t="shared" si="4"/>
        <v>43466</v>
      </c>
    </row>
    <row r="319" spans="2:14" customFormat="1" hidden="1" x14ac:dyDescent="0.25">
      <c r="B319" s="1">
        <v>1723</v>
      </c>
      <c r="C319" s="1" t="s">
        <v>184</v>
      </c>
      <c r="D319" s="17">
        <v>2467470</v>
      </c>
      <c r="E319" s="48">
        <v>2018</v>
      </c>
      <c r="F319" s="36">
        <v>1</v>
      </c>
      <c r="G319" s="36">
        <v>0.59</v>
      </c>
      <c r="H319" s="36">
        <v>1</v>
      </c>
      <c r="I319" s="8">
        <v>43160</v>
      </c>
      <c r="J319" s="13"/>
      <c r="K319" s="34">
        <v>9</v>
      </c>
      <c r="L319" s="1" t="s">
        <v>1059</v>
      </c>
      <c r="M319" s="1"/>
      <c r="N319" s="91">
        <f t="shared" si="4"/>
        <v>43435</v>
      </c>
    </row>
    <row r="320" spans="2:14" customFormat="1" hidden="1" x14ac:dyDescent="0.25">
      <c r="B320" s="1">
        <v>1723</v>
      </c>
      <c r="C320" s="1" t="s">
        <v>184</v>
      </c>
      <c r="D320" s="17">
        <v>2467470</v>
      </c>
      <c r="E320" s="48">
        <v>2018</v>
      </c>
      <c r="F320" s="36">
        <v>1</v>
      </c>
      <c r="G320" s="36">
        <v>0.59</v>
      </c>
      <c r="H320" s="36">
        <v>1</v>
      </c>
      <c r="I320" s="8">
        <v>43160</v>
      </c>
      <c r="J320" s="13"/>
      <c r="K320" s="34">
        <v>10</v>
      </c>
      <c r="L320" s="1" t="s">
        <v>1059</v>
      </c>
      <c r="M320" s="1"/>
      <c r="N320" s="91">
        <f t="shared" si="4"/>
        <v>43466</v>
      </c>
    </row>
    <row r="321" spans="2:14" customFormat="1" hidden="1" x14ac:dyDescent="0.25">
      <c r="B321" s="1">
        <v>1723</v>
      </c>
      <c r="C321" s="1" t="s">
        <v>1083</v>
      </c>
      <c r="D321" s="17">
        <v>3812400</v>
      </c>
      <c r="E321" s="48">
        <v>2018</v>
      </c>
      <c r="F321" s="36">
        <v>1</v>
      </c>
      <c r="G321" s="36">
        <v>0.5</v>
      </c>
      <c r="H321" s="36">
        <v>1</v>
      </c>
      <c r="I321" s="8">
        <v>43191</v>
      </c>
      <c r="J321" s="13"/>
      <c r="K321" s="34">
        <v>9</v>
      </c>
      <c r="L321" s="1" t="s">
        <v>1059</v>
      </c>
      <c r="M321" s="1"/>
      <c r="N321" s="91">
        <f t="shared" si="4"/>
        <v>43466</v>
      </c>
    </row>
    <row r="322" spans="2:14" customFormat="1" hidden="1" x14ac:dyDescent="0.25">
      <c r="B322" s="1">
        <v>1723</v>
      </c>
      <c r="C322" s="1" t="s">
        <v>1083</v>
      </c>
      <c r="D322" s="17">
        <v>3812400</v>
      </c>
      <c r="E322" s="48">
        <v>2018</v>
      </c>
      <c r="F322" s="36">
        <v>1</v>
      </c>
      <c r="G322" s="36">
        <v>0.5</v>
      </c>
      <c r="H322" s="36">
        <v>1</v>
      </c>
      <c r="I322" s="8">
        <v>43191</v>
      </c>
      <c r="J322" s="13"/>
      <c r="K322" s="34">
        <v>9</v>
      </c>
      <c r="L322" s="1" t="s">
        <v>1059</v>
      </c>
      <c r="M322" s="1"/>
      <c r="N322" s="91">
        <f t="shared" si="4"/>
        <v>43466</v>
      </c>
    </row>
    <row r="323" spans="2:14" customFormat="1" hidden="1" x14ac:dyDescent="0.25">
      <c r="B323" s="1">
        <v>1723</v>
      </c>
      <c r="C323" s="1" t="s">
        <v>184</v>
      </c>
      <c r="D323" s="17">
        <v>2467470</v>
      </c>
      <c r="E323" s="48">
        <v>2018</v>
      </c>
      <c r="F323" s="36">
        <v>1</v>
      </c>
      <c r="G323" s="36">
        <v>0.59</v>
      </c>
      <c r="H323" s="36">
        <v>1</v>
      </c>
      <c r="I323" s="8">
        <v>43191</v>
      </c>
      <c r="J323" s="13"/>
      <c r="K323" s="34">
        <v>9</v>
      </c>
      <c r="L323" s="1" t="s">
        <v>1059</v>
      </c>
      <c r="M323" s="1"/>
      <c r="N323" s="91">
        <f t="shared" ref="N323:N386" si="5">EDATE(I323,K323)</f>
        <v>43466</v>
      </c>
    </row>
    <row r="324" spans="2:14" customFormat="1" hidden="1" x14ac:dyDescent="0.25">
      <c r="B324" s="1">
        <v>1723</v>
      </c>
      <c r="C324" s="1" t="s">
        <v>184</v>
      </c>
      <c r="D324" s="17">
        <v>2467470</v>
      </c>
      <c r="E324" s="48">
        <v>2018</v>
      </c>
      <c r="F324" s="36">
        <v>1</v>
      </c>
      <c r="G324" s="36">
        <v>0.59</v>
      </c>
      <c r="H324" s="36">
        <v>1</v>
      </c>
      <c r="I324" s="8">
        <v>43160</v>
      </c>
      <c r="J324" s="13"/>
      <c r="K324" s="34">
        <v>10</v>
      </c>
      <c r="L324" s="1" t="s">
        <v>1059</v>
      </c>
      <c r="M324" s="1"/>
      <c r="N324" s="91">
        <f t="shared" si="5"/>
        <v>43466</v>
      </c>
    </row>
    <row r="325" spans="2:14" customFormat="1" hidden="1" x14ac:dyDescent="0.25">
      <c r="B325" s="1">
        <v>1723</v>
      </c>
      <c r="C325" s="1" t="s">
        <v>1084</v>
      </c>
      <c r="D325" s="17">
        <v>3950000</v>
      </c>
      <c r="E325" s="48">
        <v>2018</v>
      </c>
      <c r="F325" s="36">
        <v>1</v>
      </c>
      <c r="G325" s="36">
        <v>0.5</v>
      </c>
      <c r="H325" s="36">
        <v>1</v>
      </c>
      <c r="I325" s="8">
        <v>43221</v>
      </c>
      <c r="J325" s="13"/>
      <c r="K325" s="34">
        <v>8</v>
      </c>
      <c r="L325" s="1" t="s">
        <v>1060</v>
      </c>
      <c r="M325" s="1"/>
      <c r="N325" s="91">
        <f t="shared" si="5"/>
        <v>43466</v>
      </c>
    </row>
    <row r="326" spans="2:14" customFormat="1" hidden="1" x14ac:dyDescent="0.25">
      <c r="B326" s="1">
        <v>1723</v>
      </c>
      <c r="C326" s="1" t="s">
        <v>1084</v>
      </c>
      <c r="D326" s="17">
        <v>4147500</v>
      </c>
      <c r="E326" s="48">
        <v>2019</v>
      </c>
      <c r="F326" s="36">
        <v>1</v>
      </c>
      <c r="G326" s="36">
        <v>0.5</v>
      </c>
      <c r="H326" s="36">
        <v>1</v>
      </c>
      <c r="I326" s="8">
        <v>43466</v>
      </c>
      <c r="J326" s="13"/>
      <c r="K326" s="34">
        <v>2</v>
      </c>
      <c r="L326" s="1" t="s">
        <v>1060</v>
      </c>
      <c r="M326" s="1"/>
      <c r="N326" s="91">
        <f t="shared" si="5"/>
        <v>43525</v>
      </c>
    </row>
    <row r="327" spans="2:14" customFormat="1" hidden="1" x14ac:dyDescent="0.25">
      <c r="B327" s="1">
        <v>1723</v>
      </c>
      <c r="C327" s="1" t="s">
        <v>1085</v>
      </c>
      <c r="D327" s="17">
        <v>3950000</v>
      </c>
      <c r="E327" s="48">
        <v>2018</v>
      </c>
      <c r="F327" s="36">
        <v>1</v>
      </c>
      <c r="G327" s="36">
        <v>0.5</v>
      </c>
      <c r="H327" s="36">
        <v>1</v>
      </c>
      <c r="I327" s="8">
        <v>43221</v>
      </c>
      <c r="J327" s="13"/>
      <c r="K327" s="34">
        <v>8</v>
      </c>
      <c r="L327" s="1" t="s">
        <v>1060</v>
      </c>
      <c r="M327" s="1"/>
      <c r="N327" s="91">
        <f t="shared" si="5"/>
        <v>43466</v>
      </c>
    </row>
    <row r="328" spans="2:14" customFormat="1" hidden="1" x14ac:dyDescent="0.25">
      <c r="B328" s="1">
        <v>1723</v>
      </c>
      <c r="C328" s="1" t="s">
        <v>1085</v>
      </c>
      <c r="D328" s="17">
        <v>4147500</v>
      </c>
      <c r="E328" s="48">
        <v>2019</v>
      </c>
      <c r="F328" s="36">
        <v>1</v>
      </c>
      <c r="G328" s="36">
        <v>0.5</v>
      </c>
      <c r="H328" s="36">
        <v>1</v>
      </c>
      <c r="I328" s="8">
        <v>43466</v>
      </c>
      <c r="J328" s="13"/>
      <c r="K328" s="34">
        <v>4</v>
      </c>
      <c r="L328" s="1" t="s">
        <v>1060</v>
      </c>
      <c r="M328" s="1"/>
      <c r="N328" s="91">
        <f t="shared" si="5"/>
        <v>43586</v>
      </c>
    </row>
    <row r="329" spans="2:14" customFormat="1" hidden="1" x14ac:dyDescent="0.25">
      <c r="B329" s="1">
        <v>1723</v>
      </c>
      <c r="C329" s="1" t="s">
        <v>1086</v>
      </c>
      <c r="D329" s="17">
        <v>3950000</v>
      </c>
      <c r="E329" s="48">
        <v>2018</v>
      </c>
      <c r="F329" s="36">
        <v>1</v>
      </c>
      <c r="G329" s="36">
        <v>0.5</v>
      </c>
      <c r="H329" s="36">
        <v>1</v>
      </c>
      <c r="I329" s="8">
        <v>43221</v>
      </c>
      <c r="J329" s="13"/>
      <c r="K329" s="34">
        <v>8</v>
      </c>
      <c r="L329" s="1" t="s">
        <v>1060</v>
      </c>
      <c r="M329" s="1"/>
      <c r="N329" s="91">
        <f t="shared" si="5"/>
        <v>43466</v>
      </c>
    </row>
    <row r="330" spans="2:14" customFormat="1" hidden="1" x14ac:dyDescent="0.25">
      <c r="B330" s="1">
        <v>1723</v>
      </c>
      <c r="C330" s="1" t="s">
        <v>1086</v>
      </c>
      <c r="D330" s="17">
        <v>4147500</v>
      </c>
      <c r="E330" s="48">
        <v>2019</v>
      </c>
      <c r="F330" s="36">
        <v>1</v>
      </c>
      <c r="G330" s="36">
        <v>0.5</v>
      </c>
      <c r="H330" s="36">
        <v>1</v>
      </c>
      <c r="I330" s="8">
        <v>43466</v>
      </c>
      <c r="J330" s="13"/>
      <c r="K330" s="34">
        <v>1</v>
      </c>
      <c r="L330" s="1" t="s">
        <v>1060</v>
      </c>
      <c r="M330" s="1"/>
      <c r="N330" s="91">
        <f t="shared" si="5"/>
        <v>43497</v>
      </c>
    </row>
    <row r="331" spans="2:14" customFormat="1" hidden="1" x14ac:dyDescent="0.25">
      <c r="B331" s="1">
        <v>1723</v>
      </c>
      <c r="C331" s="1" t="s">
        <v>1087</v>
      </c>
      <c r="D331" s="17">
        <v>4600000</v>
      </c>
      <c r="E331" s="48">
        <v>2018</v>
      </c>
      <c r="F331" s="36">
        <v>1</v>
      </c>
      <c r="G331" s="36">
        <v>0.5</v>
      </c>
      <c r="H331" s="36">
        <v>1</v>
      </c>
      <c r="I331" s="8">
        <v>43221</v>
      </c>
      <c r="J331" s="13"/>
      <c r="K331" s="34">
        <v>8</v>
      </c>
      <c r="L331" s="1" t="s">
        <v>1060</v>
      </c>
      <c r="M331" s="1"/>
      <c r="N331" s="91">
        <f t="shared" si="5"/>
        <v>43466</v>
      </c>
    </row>
    <row r="332" spans="2:14" customFormat="1" hidden="1" x14ac:dyDescent="0.25">
      <c r="B332" s="1">
        <v>1723</v>
      </c>
      <c r="C332" s="1" t="s">
        <v>1088</v>
      </c>
      <c r="D332" s="17">
        <v>2470000</v>
      </c>
      <c r="E332" s="48">
        <v>2018</v>
      </c>
      <c r="F332" s="36">
        <v>1</v>
      </c>
      <c r="G332" s="36">
        <v>0.59</v>
      </c>
      <c r="H332" s="36">
        <v>1</v>
      </c>
      <c r="I332" s="8">
        <v>43221</v>
      </c>
      <c r="J332" s="13"/>
      <c r="K332" s="34">
        <v>8</v>
      </c>
      <c r="L332" s="1" t="s">
        <v>1060</v>
      </c>
      <c r="M332" s="1"/>
      <c r="N332" s="91">
        <f t="shared" si="5"/>
        <v>43466</v>
      </c>
    </row>
    <row r="333" spans="2:14" customFormat="1" hidden="1" x14ac:dyDescent="0.25">
      <c r="B333" s="1">
        <v>1723</v>
      </c>
      <c r="C333" s="1" t="s">
        <v>1088</v>
      </c>
      <c r="D333" s="17">
        <v>2593500</v>
      </c>
      <c r="E333" s="48">
        <v>2019</v>
      </c>
      <c r="F333" s="36">
        <v>1</v>
      </c>
      <c r="G333" s="36">
        <v>0.59</v>
      </c>
      <c r="H333" s="36">
        <v>1</v>
      </c>
      <c r="I333" s="8">
        <v>43466</v>
      </c>
      <c r="J333" s="13"/>
      <c r="K333" s="34">
        <v>3</v>
      </c>
      <c r="L333" s="1" t="s">
        <v>1060</v>
      </c>
      <c r="M333" s="1"/>
      <c r="N333" s="91">
        <f t="shared" si="5"/>
        <v>43556</v>
      </c>
    </row>
    <row r="334" spans="2:14" customFormat="1" hidden="1" x14ac:dyDescent="0.25">
      <c r="B334" s="1">
        <v>1723</v>
      </c>
      <c r="C334" s="1" t="s">
        <v>7</v>
      </c>
      <c r="D334" s="17">
        <v>2470000</v>
      </c>
      <c r="E334" s="48">
        <v>2018</v>
      </c>
      <c r="F334" s="36">
        <v>1</v>
      </c>
      <c r="G334" s="36">
        <v>0.59</v>
      </c>
      <c r="H334" s="36">
        <v>1</v>
      </c>
      <c r="I334" s="8">
        <v>43221</v>
      </c>
      <c r="J334" s="13"/>
      <c r="K334" s="34">
        <v>8</v>
      </c>
      <c r="L334" s="1" t="s">
        <v>1060</v>
      </c>
      <c r="M334" s="1"/>
      <c r="N334" s="91">
        <f t="shared" si="5"/>
        <v>43466</v>
      </c>
    </row>
    <row r="335" spans="2:14" customFormat="1" hidden="1" x14ac:dyDescent="0.25">
      <c r="B335" s="1">
        <v>1723</v>
      </c>
      <c r="C335" s="1" t="s">
        <v>7</v>
      </c>
      <c r="D335" s="17">
        <v>2593500</v>
      </c>
      <c r="E335" s="48">
        <v>2019</v>
      </c>
      <c r="F335" s="36">
        <v>1</v>
      </c>
      <c r="G335" s="36">
        <v>0.59</v>
      </c>
      <c r="H335" s="36">
        <v>1</v>
      </c>
      <c r="I335" s="8">
        <v>43466</v>
      </c>
      <c r="J335" s="13"/>
      <c r="K335" s="34">
        <v>4</v>
      </c>
      <c r="L335" s="1" t="s">
        <v>1060</v>
      </c>
      <c r="M335" s="1"/>
      <c r="N335" s="91">
        <f t="shared" si="5"/>
        <v>43586</v>
      </c>
    </row>
    <row r="336" spans="2:14" customFormat="1" hidden="1" x14ac:dyDescent="0.25">
      <c r="B336" s="1">
        <v>1723</v>
      </c>
      <c r="C336" s="1" t="s">
        <v>1089</v>
      </c>
      <c r="D336" s="17">
        <v>2470000</v>
      </c>
      <c r="E336" s="48">
        <v>2018</v>
      </c>
      <c r="F336" s="36">
        <v>1</v>
      </c>
      <c r="G336" s="36">
        <v>0.59</v>
      </c>
      <c r="H336" s="36">
        <v>1</v>
      </c>
      <c r="I336" s="8">
        <v>43221</v>
      </c>
      <c r="J336" s="13"/>
      <c r="K336" s="34">
        <v>8</v>
      </c>
      <c r="L336" s="1" t="s">
        <v>1060</v>
      </c>
      <c r="M336" s="1"/>
      <c r="N336" s="91">
        <f t="shared" si="5"/>
        <v>43466</v>
      </c>
    </row>
    <row r="337" spans="2:14" customFormat="1" hidden="1" x14ac:dyDescent="0.25">
      <c r="B337" s="1">
        <v>1723</v>
      </c>
      <c r="C337" s="1" t="s">
        <v>1090</v>
      </c>
      <c r="D337" s="17"/>
      <c r="E337" s="48">
        <v>2018</v>
      </c>
      <c r="F337" s="36"/>
      <c r="G337" s="36"/>
      <c r="H337" s="36">
        <v>1</v>
      </c>
      <c r="I337" s="8"/>
      <c r="J337" s="13"/>
      <c r="K337" s="34"/>
      <c r="L337" s="1" t="s">
        <v>1061</v>
      </c>
      <c r="M337" s="1"/>
      <c r="N337" s="91">
        <f t="shared" si="5"/>
        <v>0</v>
      </c>
    </row>
    <row r="338" spans="2:14" customFormat="1" hidden="1" x14ac:dyDescent="0.25">
      <c r="B338" s="1">
        <v>1734</v>
      </c>
      <c r="C338" s="1" t="s">
        <v>1</v>
      </c>
      <c r="D338" s="17">
        <v>10000000</v>
      </c>
      <c r="E338" s="48">
        <v>2017</v>
      </c>
      <c r="F338" s="36">
        <v>0.2</v>
      </c>
      <c r="G338" s="36">
        <v>0.62</v>
      </c>
      <c r="H338" s="36">
        <v>1</v>
      </c>
      <c r="I338" s="8">
        <v>42751</v>
      </c>
      <c r="J338" s="13">
        <v>42751</v>
      </c>
      <c r="K338" s="34">
        <v>49</v>
      </c>
      <c r="L338" s="1" t="s">
        <v>1063</v>
      </c>
      <c r="M338" s="1"/>
      <c r="N338" s="91">
        <f t="shared" si="5"/>
        <v>44243</v>
      </c>
    </row>
    <row r="339" spans="2:14" customFormat="1" hidden="1" x14ac:dyDescent="0.25">
      <c r="B339" s="1">
        <v>1734</v>
      </c>
      <c r="C339" s="1" t="s">
        <v>2</v>
      </c>
      <c r="D339" s="17">
        <v>6100000</v>
      </c>
      <c r="E339" s="48">
        <v>2017</v>
      </c>
      <c r="F339" s="36">
        <v>1</v>
      </c>
      <c r="G339" s="36">
        <v>0.5</v>
      </c>
      <c r="H339" s="36">
        <v>1</v>
      </c>
      <c r="I339" s="8">
        <v>42751</v>
      </c>
      <c r="J339" s="13">
        <v>42751</v>
      </c>
      <c r="K339" s="34">
        <v>49</v>
      </c>
      <c r="L339" s="1" t="s">
        <v>1063</v>
      </c>
      <c r="M339" s="1"/>
      <c r="N339" s="91">
        <f t="shared" si="5"/>
        <v>44243</v>
      </c>
    </row>
    <row r="340" spans="2:14" customFormat="1" hidden="1" x14ac:dyDescent="0.25">
      <c r="B340" s="1">
        <v>1734</v>
      </c>
      <c r="C340" s="1" t="s">
        <v>1072</v>
      </c>
      <c r="D340" s="17">
        <v>4821788</v>
      </c>
      <c r="E340" s="48">
        <v>2018</v>
      </c>
      <c r="F340" s="36">
        <v>1</v>
      </c>
      <c r="G340" s="36">
        <v>0.5</v>
      </c>
      <c r="H340" s="36">
        <v>1</v>
      </c>
      <c r="I340" s="8">
        <v>43217</v>
      </c>
      <c r="J340" s="13">
        <v>43217</v>
      </c>
      <c r="K340" s="34">
        <v>34</v>
      </c>
      <c r="L340" s="1" t="s">
        <v>1063</v>
      </c>
      <c r="M340" s="1"/>
      <c r="N340" s="91">
        <f t="shared" si="5"/>
        <v>44254</v>
      </c>
    </row>
    <row r="341" spans="2:14" customFormat="1" hidden="1" x14ac:dyDescent="0.25">
      <c r="B341" s="1">
        <v>1734</v>
      </c>
      <c r="C341" s="1" t="s">
        <v>5</v>
      </c>
      <c r="D341" s="17">
        <v>4821788</v>
      </c>
      <c r="E341" s="48">
        <v>2018</v>
      </c>
      <c r="F341" s="36">
        <v>1</v>
      </c>
      <c r="G341" s="36">
        <v>0.5</v>
      </c>
      <c r="H341" s="36">
        <v>1</v>
      </c>
      <c r="I341" s="8">
        <v>43136</v>
      </c>
      <c r="J341" s="13">
        <v>43136</v>
      </c>
      <c r="K341" s="34">
        <v>36</v>
      </c>
      <c r="L341" s="1" t="s">
        <v>1063</v>
      </c>
      <c r="M341" s="1"/>
      <c r="N341" s="91">
        <f t="shared" si="5"/>
        <v>44232</v>
      </c>
    </row>
    <row r="342" spans="2:14" customFormat="1" hidden="1" x14ac:dyDescent="0.25">
      <c r="B342" s="1">
        <v>1734</v>
      </c>
      <c r="C342" s="1" t="s">
        <v>304</v>
      </c>
      <c r="D342" s="17">
        <v>4821788</v>
      </c>
      <c r="E342" s="48">
        <v>2018</v>
      </c>
      <c r="F342" s="36">
        <v>1</v>
      </c>
      <c r="G342" s="36">
        <v>0.5</v>
      </c>
      <c r="H342" s="36">
        <v>1</v>
      </c>
      <c r="I342" s="8">
        <v>43647</v>
      </c>
      <c r="J342" s="13">
        <v>43647</v>
      </c>
      <c r="K342" s="34">
        <v>21</v>
      </c>
      <c r="L342" s="1" t="s">
        <v>1063</v>
      </c>
      <c r="M342" s="1"/>
      <c r="N342" s="91">
        <f t="shared" si="5"/>
        <v>44287</v>
      </c>
    </row>
    <row r="343" spans="2:14" customFormat="1" hidden="1" x14ac:dyDescent="0.25">
      <c r="B343" s="1">
        <v>1734</v>
      </c>
      <c r="C343" s="1" t="s">
        <v>315</v>
      </c>
      <c r="D343" s="17">
        <v>4449529</v>
      </c>
      <c r="E343" s="48">
        <v>2018</v>
      </c>
      <c r="F343" s="36">
        <v>1</v>
      </c>
      <c r="G343" s="36">
        <v>0.5</v>
      </c>
      <c r="H343" s="36">
        <v>1</v>
      </c>
      <c r="I343" s="8">
        <v>43647</v>
      </c>
      <c r="J343" s="13">
        <v>43647</v>
      </c>
      <c r="K343" s="34">
        <v>20</v>
      </c>
      <c r="L343" s="1" t="s">
        <v>1063</v>
      </c>
      <c r="M343" s="1"/>
      <c r="N343" s="91">
        <f t="shared" si="5"/>
        <v>44256</v>
      </c>
    </row>
    <row r="344" spans="2:14" customFormat="1" hidden="1" x14ac:dyDescent="0.25">
      <c r="B344" s="1">
        <v>1734</v>
      </c>
      <c r="C344" s="1" t="s">
        <v>128</v>
      </c>
      <c r="D344" s="17">
        <v>2369159</v>
      </c>
      <c r="E344" s="48">
        <v>2018</v>
      </c>
      <c r="F344" s="36">
        <v>1</v>
      </c>
      <c r="G344" s="36">
        <v>0.5</v>
      </c>
      <c r="H344" s="36">
        <v>1</v>
      </c>
      <c r="I344" s="8">
        <v>43466</v>
      </c>
      <c r="J344" s="13">
        <v>43466</v>
      </c>
      <c r="K344" s="34">
        <v>25</v>
      </c>
      <c r="L344" s="1" t="s">
        <v>1063</v>
      </c>
      <c r="M344" s="1"/>
      <c r="N344" s="91">
        <f t="shared" si="5"/>
        <v>44228</v>
      </c>
    </row>
    <row r="345" spans="2:14" customFormat="1" hidden="1" x14ac:dyDescent="0.25">
      <c r="B345" s="1">
        <v>1734</v>
      </c>
      <c r="C345" s="1" t="s">
        <v>393</v>
      </c>
      <c r="D345" s="17">
        <v>2250168</v>
      </c>
      <c r="E345" s="48">
        <v>2018</v>
      </c>
      <c r="F345" s="36">
        <v>1</v>
      </c>
      <c r="G345" s="36">
        <v>0.5</v>
      </c>
      <c r="H345" s="36">
        <v>1</v>
      </c>
      <c r="I345" s="8">
        <v>43382</v>
      </c>
      <c r="J345" s="13">
        <v>43382</v>
      </c>
      <c r="K345" s="34">
        <v>28</v>
      </c>
      <c r="L345" s="1" t="s">
        <v>1063</v>
      </c>
      <c r="M345" s="1"/>
      <c r="N345" s="91">
        <f t="shared" si="5"/>
        <v>44236</v>
      </c>
    </row>
    <row r="346" spans="2:14" customFormat="1" hidden="1" x14ac:dyDescent="0.25">
      <c r="B346" s="1">
        <v>1734</v>
      </c>
      <c r="C346" s="1" t="s">
        <v>6</v>
      </c>
      <c r="D346" s="17">
        <v>2893073</v>
      </c>
      <c r="E346" s="48">
        <v>2018</v>
      </c>
      <c r="F346" s="36">
        <v>1</v>
      </c>
      <c r="G346" s="36">
        <v>0.59</v>
      </c>
      <c r="H346" s="36">
        <v>1</v>
      </c>
      <c r="I346" s="8">
        <v>43132</v>
      </c>
      <c r="J346" s="13">
        <v>43132</v>
      </c>
      <c r="K346" s="34">
        <v>36</v>
      </c>
      <c r="L346" s="1" t="s">
        <v>1063</v>
      </c>
      <c r="M346" s="1"/>
      <c r="N346" s="91">
        <f t="shared" si="5"/>
        <v>44228</v>
      </c>
    </row>
    <row r="347" spans="2:14" customFormat="1" hidden="1" x14ac:dyDescent="0.25">
      <c r="B347" s="1">
        <v>1734</v>
      </c>
      <c r="C347" s="1" t="s">
        <v>409</v>
      </c>
      <c r="D347" s="17">
        <v>2893073</v>
      </c>
      <c r="E347" s="48">
        <v>2018</v>
      </c>
      <c r="F347" s="36">
        <v>1</v>
      </c>
      <c r="G347" s="36">
        <v>0.59</v>
      </c>
      <c r="H347" s="36">
        <v>1</v>
      </c>
      <c r="I347" s="8">
        <v>43497</v>
      </c>
      <c r="J347" s="13">
        <v>43497</v>
      </c>
      <c r="K347" s="34">
        <v>24</v>
      </c>
      <c r="L347" s="1" t="s">
        <v>1063</v>
      </c>
      <c r="M347" s="1"/>
      <c r="N347" s="91">
        <f t="shared" si="5"/>
        <v>44228</v>
      </c>
    </row>
    <row r="348" spans="2:14" customFormat="1" hidden="1" x14ac:dyDescent="0.25">
      <c r="B348" s="1">
        <v>1734</v>
      </c>
      <c r="C348" s="1" t="s">
        <v>7</v>
      </c>
      <c r="D348" s="17">
        <v>2164447</v>
      </c>
      <c r="E348" s="48">
        <v>2018</v>
      </c>
      <c r="F348" s="36">
        <v>1</v>
      </c>
      <c r="G348" s="36">
        <v>0.59</v>
      </c>
      <c r="H348" s="36">
        <v>1</v>
      </c>
      <c r="I348" s="8">
        <v>43671</v>
      </c>
      <c r="J348" s="13">
        <v>43671</v>
      </c>
      <c r="K348" s="34">
        <v>21</v>
      </c>
      <c r="L348" s="1" t="s">
        <v>1063</v>
      </c>
      <c r="M348" s="1"/>
      <c r="N348" s="91">
        <f t="shared" si="5"/>
        <v>44311</v>
      </c>
    </row>
    <row r="349" spans="2:14" customFormat="1" hidden="1" x14ac:dyDescent="0.25">
      <c r="B349" s="1">
        <v>1888</v>
      </c>
      <c r="C349" s="1" t="s">
        <v>1</v>
      </c>
      <c r="D349" s="17">
        <v>9320000</v>
      </c>
      <c r="E349" s="48">
        <v>2018</v>
      </c>
      <c r="F349" s="36">
        <v>0.2</v>
      </c>
      <c r="G349" s="36">
        <v>0.62</v>
      </c>
      <c r="H349" s="36">
        <v>1</v>
      </c>
      <c r="I349" s="8">
        <v>43525</v>
      </c>
      <c r="J349" s="13"/>
      <c r="K349" s="34">
        <v>16</v>
      </c>
      <c r="L349" s="1"/>
      <c r="M349" s="1"/>
      <c r="N349" s="91">
        <f t="shared" si="5"/>
        <v>44013</v>
      </c>
    </row>
    <row r="350" spans="2:14" customFormat="1" hidden="1" x14ac:dyDescent="0.25">
      <c r="B350" s="1">
        <v>1888</v>
      </c>
      <c r="C350" s="1" t="s">
        <v>2</v>
      </c>
      <c r="D350" s="17">
        <v>5550000</v>
      </c>
      <c r="E350" s="48">
        <v>2018</v>
      </c>
      <c r="F350" s="36">
        <v>1</v>
      </c>
      <c r="G350" s="36">
        <v>0.5</v>
      </c>
      <c r="H350" s="36">
        <v>1</v>
      </c>
      <c r="I350" s="8">
        <v>43525</v>
      </c>
      <c r="J350" s="13"/>
      <c r="K350" s="34">
        <v>12</v>
      </c>
      <c r="L350" s="1"/>
      <c r="M350" s="1"/>
      <c r="N350" s="91">
        <f t="shared" si="5"/>
        <v>43891</v>
      </c>
    </row>
    <row r="351" spans="2:14" customFormat="1" hidden="1" x14ac:dyDescent="0.25">
      <c r="B351" s="1">
        <v>1888</v>
      </c>
      <c r="C351" s="1" t="s">
        <v>5</v>
      </c>
      <c r="D351" s="17">
        <v>3000000</v>
      </c>
      <c r="E351" s="48">
        <v>2018</v>
      </c>
      <c r="F351" s="36">
        <v>1</v>
      </c>
      <c r="G351" s="36">
        <v>0.5</v>
      </c>
      <c r="H351" s="36">
        <v>1</v>
      </c>
      <c r="I351" s="8">
        <v>43525</v>
      </c>
      <c r="J351" s="13"/>
      <c r="K351" s="34">
        <v>12</v>
      </c>
      <c r="L351" s="1"/>
      <c r="M351" s="1"/>
      <c r="N351" s="91">
        <f t="shared" si="5"/>
        <v>43891</v>
      </c>
    </row>
    <row r="352" spans="2:14" customFormat="1" hidden="1" x14ac:dyDescent="0.25">
      <c r="B352" s="1">
        <v>1888</v>
      </c>
      <c r="C352" s="1" t="s">
        <v>6</v>
      </c>
      <c r="D352" s="17">
        <v>2400000</v>
      </c>
      <c r="E352" s="48">
        <v>2018</v>
      </c>
      <c r="F352" s="36">
        <v>1</v>
      </c>
      <c r="G352" s="36">
        <v>0.59</v>
      </c>
      <c r="H352" s="36">
        <v>1</v>
      </c>
      <c r="I352" s="8">
        <v>43525</v>
      </c>
      <c r="J352" s="13"/>
      <c r="K352" s="34">
        <v>11</v>
      </c>
      <c r="L352" s="1"/>
      <c r="M352" s="1"/>
      <c r="N352" s="91">
        <f t="shared" si="5"/>
        <v>43862</v>
      </c>
    </row>
    <row r="353" spans="2:14" customFormat="1" hidden="1" x14ac:dyDescent="0.25">
      <c r="B353" s="1">
        <v>1888</v>
      </c>
      <c r="C353" s="1" t="s">
        <v>270</v>
      </c>
      <c r="D353" s="17">
        <v>2350000</v>
      </c>
      <c r="E353" s="48">
        <v>2018</v>
      </c>
      <c r="F353" s="36">
        <v>0.5</v>
      </c>
      <c r="G353" s="36">
        <v>0.5</v>
      </c>
      <c r="H353" s="36">
        <v>1</v>
      </c>
      <c r="I353" s="8">
        <v>43525</v>
      </c>
      <c r="J353" s="13"/>
      <c r="K353" s="34">
        <v>4</v>
      </c>
      <c r="L353" s="1"/>
      <c r="M353" s="1"/>
      <c r="N353" s="91">
        <f t="shared" si="5"/>
        <v>43647</v>
      </c>
    </row>
    <row r="354" spans="2:14" customFormat="1" hidden="1" x14ac:dyDescent="0.25">
      <c r="B354" s="1">
        <v>1888</v>
      </c>
      <c r="C354" s="1" t="s">
        <v>271</v>
      </c>
      <c r="D354" s="17">
        <v>3280000</v>
      </c>
      <c r="E354" s="48">
        <v>2018</v>
      </c>
      <c r="F354" s="36">
        <v>0.5</v>
      </c>
      <c r="G354" s="36">
        <v>0.5</v>
      </c>
      <c r="H354" s="36">
        <v>1</v>
      </c>
      <c r="I354" s="8">
        <v>43525</v>
      </c>
      <c r="J354" s="13"/>
      <c r="K354" s="34">
        <v>4</v>
      </c>
      <c r="L354" s="1"/>
      <c r="M354" s="1"/>
      <c r="N354" s="91">
        <f t="shared" si="5"/>
        <v>43647</v>
      </c>
    </row>
    <row r="355" spans="2:14" customFormat="1" hidden="1" x14ac:dyDescent="0.25">
      <c r="B355" s="1">
        <v>1891</v>
      </c>
      <c r="C355" s="1" t="s">
        <v>2</v>
      </c>
      <c r="D355" s="17">
        <v>7704725</v>
      </c>
      <c r="E355" s="48">
        <v>2018</v>
      </c>
      <c r="F355" s="36">
        <v>1</v>
      </c>
      <c r="G355" s="36">
        <v>0.5</v>
      </c>
      <c r="H355" s="36">
        <v>1</v>
      </c>
      <c r="I355" s="8">
        <v>43497</v>
      </c>
      <c r="J355" s="13"/>
      <c r="K355" s="34">
        <v>17</v>
      </c>
      <c r="L355" s="1"/>
      <c r="M355" s="1"/>
      <c r="N355" s="91">
        <f t="shared" si="5"/>
        <v>44013</v>
      </c>
    </row>
    <row r="356" spans="2:14" customFormat="1" hidden="1" x14ac:dyDescent="0.25">
      <c r="B356" s="1">
        <v>1891</v>
      </c>
      <c r="C356" s="1" t="s">
        <v>359</v>
      </c>
      <c r="D356" s="17">
        <v>4702773</v>
      </c>
      <c r="E356" s="48">
        <v>2018</v>
      </c>
      <c r="F356" s="36">
        <v>1</v>
      </c>
      <c r="G356" s="36">
        <v>0.5</v>
      </c>
      <c r="H356" s="36">
        <v>1</v>
      </c>
      <c r="I356" s="8">
        <v>43497</v>
      </c>
      <c r="J356" s="13"/>
      <c r="K356" s="34">
        <v>24</v>
      </c>
      <c r="L356" s="1"/>
      <c r="M356" s="1"/>
      <c r="N356" s="91">
        <f t="shared" si="5"/>
        <v>44228</v>
      </c>
    </row>
    <row r="357" spans="2:14" customFormat="1" hidden="1" x14ac:dyDescent="0.25">
      <c r="B357" s="1">
        <v>1891</v>
      </c>
      <c r="C357" s="1" t="s">
        <v>332</v>
      </c>
      <c r="D357" s="17">
        <v>4787314</v>
      </c>
      <c r="E357" s="48">
        <v>2018</v>
      </c>
      <c r="F357" s="36">
        <v>1</v>
      </c>
      <c r="G357" s="36">
        <v>0.5</v>
      </c>
      <c r="H357" s="36">
        <v>1</v>
      </c>
      <c r="I357" s="8">
        <v>43497</v>
      </c>
      <c r="J357" s="13"/>
      <c r="K357" s="34">
        <v>14</v>
      </c>
      <c r="L357" s="1"/>
      <c r="M357" s="1"/>
      <c r="N357" s="91">
        <f t="shared" si="5"/>
        <v>43922</v>
      </c>
    </row>
    <row r="358" spans="2:14" customFormat="1" hidden="1" x14ac:dyDescent="0.25">
      <c r="B358" s="1">
        <v>1891</v>
      </c>
      <c r="C358" s="1" t="s">
        <v>5</v>
      </c>
      <c r="D358" s="17">
        <v>3484806</v>
      </c>
      <c r="E358" s="48">
        <v>2018</v>
      </c>
      <c r="F358" s="36">
        <v>1</v>
      </c>
      <c r="G358" s="36">
        <v>0.5</v>
      </c>
      <c r="H358" s="36">
        <v>1</v>
      </c>
      <c r="I358" s="8">
        <v>43497</v>
      </c>
      <c r="J358" s="13"/>
      <c r="K358" s="34">
        <v>17</v>
      </c>
      <c r="L358" s="1"/>
      <c r="M358" s="1"/>
      <c r="N358" s="91">
        <f t="shared" si="5"/>
        <v>44013</v>
      </c>
    </row>
    <row r="359" spans="2:14" customFormat="1" hidden="1" x14ac:dyDescent="0.25">
      <c r="B359" s="1">
        <v>1891</v>
      </c>
      <c r="C359" s="1" t="s">
        <v>339</v>
      </c>
      <c r="D359" s="17">
        <v>3126139</v>
      </c>
      <c r="E359" s="48">
        <v>2018</v>
      </c>
      <c r="F359" s="36">
        <v>1</v>
      </c>
      <c r="G359" s="36">
        <v>0.5</v>
      </c>
      <c r="H359" s="36">
        <v>1</v>
      </c>
      <c r="I359" s="8">
        <v>43497</v>
      </c>
      <c r="J359" s="13"/>
      <c r="K359" s="34">
        <v>18</v>
      </c>
      <c r="L359" s="1"/>
      <c r="M359" s="1"/>
      <c r="N359" s="91">
        <f t="shared" si="5"/>
        <v>44044</v>
      </c>
    </row>
    <row r="360" spans="2:14" customFormat="1" hidden="1" x14ac:dyDescent="0.25">
      <c r="B360" s="1">
        <v>1891</v>
      </c>
      <c r="C360" s="1" t="s">
        <v>121</v>
      </c>
      <c r="D360" s="17">
        <v>2045734</v>
      </c>
      <c r="E360" s="48">
        <v>2018</v>
      </c>
      <c r="F360" s="36">
        <v>1</v>
      </c>
      <c r="G360" s="36">
        <v>0.5</v>
      </c>
      <c r="H360" s="36">
        <v>1</v>
      </c>
      <c r="I360" s="8">
        <v>43497</v>
      </c>
      <c r="J360" s="13"/>
      <c r="K360" s="34">
        <v>25</v>
      </c>
      <c r="L360" s="1"/>
      <c r="M360" s="1"/>
      <c r="N360" s="91">
        <f t="shared" si="5"/>
        <v>44256</v>
      </c>
    </row>
    <row r="361" spans="2:14" customFormat="1" hidden="1" x14ac:dyDescent="0.25">
      <c r="B361" s="1">
        <v>1891</v>
      </c>
      <c r="C361" s="1" t="s">
        <v>207</v>
      </c>
      <c r="D361" s="17">
        <v>2317010</v>
      </c>
      <c r="E361" s="48">
        <v>2018</v>
      </c>
      <c r="F361" s="36">
        <v>1</v>
      </c>
      <c r="G361" s="36">
        <v>0.59</v>
      </c>
      <c r="H361" s="36">
        <v>1</v>
      </c>
      <c r="I361" s="8">
        <v>43497</v>
      </c>
      <c r="J361" s="13"/>
      <c r="K361" s="34">
        <v>20</v>
      </c>
      <c r="L361" s="1"/>
      <c r="M361" s="1"/>
      <c r="N361" s="91">
        <f t="shared" si="5"/>
        <v>44105</v>
      </c>
    </row>
    <row r="362" spans="2:14" customFormat="1" hidden="1" x14ac:dyDescent="0.25">
      <c r="B362" s="1">
        <v>1891</v>
      </c>
      <c r="C362" s="1" t="s">
        <v>196</v>
      </c>
      <c r="D362" s="17">
        <v>2396626</v>
      </c>
      <c r="E362" s="48">
        <v>2018</v>
      </c>
      <c r="F362" s="36">
        <v>1</v>
      </c>
      <c r="G362" s="36">
        <v>0.59</v>
      </c>
      <c r="H362" s="36">
        <v>1</v>
      </c>
      <c r="I362" s="8">
        <v>43497</v>
      </c>
      <c r="J362" s="13"/>
      <c r="K362" s="34">
        <v>10</v>
      </c>
      <c r="L362" s="1"/>
      <c r="M362" s="1"/>
      <c r="N362" s="91">
        <f t="shared" si="5"/>
        <v>43800</v>
      </c>
    </row>
    <row r="363" spans="2:14" customFormat="1" hidden="1" x14ac:dyDescent="0.25">
      <c r="B363" s="1">
        <v>1895</v>
      </c>
      <c r="C363" s="1" t="s">
        <v>1</v>
      </c>
      <c r="D363" s="17">
        <v>9495570</v>
      </c>
      <c r="E363" s="48">
        <v>2018</v>
      </c>
      <c r="F363" s="36">
        <v>0.2</v>
      </c>
      <c r="G363" s="36">
        <v>0.62</v>
      </c>
      <c r="H363" s="36">
        <v>1</v>
      </c>
      <c r="I363" s="8">
        <v>43453</v>
      </c>
      <c r="J363" s="13"/>
      <c r="K363" s="34">
        <v>3</v>
      </c>
      <c r="L363" s="1"/>
      <c r="M363" s="1"/>
      <c r="N363" s="91">
        <f t="shared" si="5"/>
        <v>43543</v>
      </c>
    </row>
    <row r="364" spans="2:14" customFormat="1" hidden="1" x14ac:dyDescent="0.25">
      <c r="B364" s="1">
        <v>1895</v>
      </c>
      <c r="C364" s="1" t="s">
        <v>359</v>
      </c>
      <c r="D364" s="17">
        <v>3893400</v>
      </c>
      <c r="E364" s="48">
        <v>2018</v>
      </c>
      <c r="F364" s="36">
        <v>1</v>
      </c>
      <c r="G364" s="36">
        <v>0.5</v>
      </c>
      <c r="H364" s="36">
        <v>1</v>
      </c>
      <c r="I364" s="8">
        <v>43453</v>
      </c>
      <c r="J364" s="13"/>
      <c r="K364" s="34">
        <v>3</v>
      </c>
      <c r="L364" s="1"/>
      <c r="M364" s="1"/>
      <c r="N364" s="91">
        <f t="shared" si="5"/>
        <v>43543</v>
      </c>
    </row>
    <row r="365" spans="2:14" customFormat="1" hidden="1" x14ac:dyDescent="0.25">
      <c r="B365" s="1">
        <v>1895</v>
      </c>
      <c r="C365" s="1" t="s">
        <v>121</v>
      </c>
      <c r="D365" s="17">
        <v>1503285</v>
      </c>
      <c r="E365" s="48">
        <v>2018</v>
      </c>
      <c r="F365" s="36">
        <v>1</v>
      </c>
      <c r="G365" s="36">
        <v>0.5</v>
      </c>
      <c r="H365" s="36">
        <v>1</v>
      </c>
      <c r="I365" s="8">
        <v>43453</v>
      </c>
      <c r="J365" s="13"/>
      <c r="K365" s="34">
        <v>3</v>
      </c>
      <c r="L365" s="1"/>
      <c r="M365" s="1"/>
      <c r="N365" s="91">
        <f t="shared" si="5"/>
        <v>43543</v>
      </c>
    </row>
    <row r="366" spans="2:14" customFormat="1" hidden="1" x14ac:dyDescent="0.25">
      <c r="B366" s="1">
        <v>1846</v>
      </c>
      <c r="C366" s="1" t="s">
        <v>2</v>
      </c>
      <c r="D366" s="17">
        <v>12420000</v>
      </c>
      <c r="E366" s="48">
        <v>2018</v>
      </c>
      <c r="F366" s="36">
        <v>1</v>
      </c>
      <c r="G366" s="36">
        <v>0.5</v>
      </c>
      <c r="H366" s="36">
        <v>1</v>
      </c>
      <c r="I366" s="8">
        <v>43405</v>
      </c>
      <c r="J366" s="13"/>
      <c r="K366" s="34">
        <v>7</v>
      </c>
      <c r="L366" s="1" t="s">
        <v>1127</v>
      </c>
      <c r="M366" s="1"/>
      <c r="N366" s="91">
        <f t="shared" si="5"/>
        <v>43617</v>
      </c>
    </row>
    <row r="367" spans="2:14" customFormat="1" hidden="1" x14ac:dyDescent="0.25">
      <c r="B367" s="1">
        <v>1846</v>
      </c>
      <c r="C367" s="1" t="s">
        <v>1110</v>
      </c>
      <c r="D367" s="17">
        <v>920000</v>
      </c>
      <c r="E367" s="48">
        <v>2018</v>
      </c>
      <c r="F367" s="36">
        <v>1</v>
      </c>
      <c r="G367" s="36">
        <v>0.5</v>
      </c>
      <c r="H367" s="36">
        <v>1</v>
      </c>
      <c r="I367" s="8">
        <v>43405</v>
      </c>
      <c r="J367" s="13"/>
      <c r="K367" s="34">
        <v>3</v>
      </c>
      <c r="L367" s="1" t="s">
        <v>1127</v>
      </c>
      <c r="M367" s="1"/>
      <c r="N367" s="91">
        <f t="shared" si="5"/>
        <v>43497</v>
      </c>
    </row>
    <row r="368" spans="2:14" customFormat="1" hidden="1" x14ac:dyDescent="0.25">
      <c r="B368" s="1">
        <v>1846</v>
      </c>
      <c r="C368" s="1" t="s">
        <v>1109</v>
      </c>
      <c r="D368" s="17">
        <v>2400000</v>
      </c>
      <c r="E368" s="48">
        <v>2018</v>
      </c>
      <c r="F368" s="36">
        <v>1</v>
      </c>
      <c r="G368" s="36">
        <v>0.5</v>
      </c>
      <c r="H368" s="36">
        <v>1</v>
      </c>
      <c r="I368" s="8">
        <v>43405</v>
      </c>
      <c r="J368" s="13"/>
      <c r="K368" s="34">
        <v>2</v>
      </c>
      <c r="L368" s="1" t="s">
        <v>1127</v>
      </c>
      <c r="M368" s="1"/>
      <c r="N368" s="91">
        <f t="shared" si="5"/>
        <v>43466</v>
      </c>
    </row>
    <row r="369" spans="2:14" customFormat="1" hidden="1" x14ac:dyDescent="0.25">
      <c r="B369" s="1">
        <v>1846</v>
      </c>
      <c r="C369" s="1" t="s">
        <v>181</v>
      </c>
      <c r="D369" s="17">
        <v>5357411</v>
      </c>
      <c r="E369" s="48">
        <v>2018</v>
      </c>
      <c r="F369" s="36">
        <v>1</v>
      </c>
      <c r="G369" s="36">
        <v>0.5</v>
      </c>
      <c r="H369" s="36">
        <v>1</v>
      </c>
      <c r="I369" s="8">
        <v>43466</v>
      </c>
      <c r="J369" s="13"/>
      <c r="K369" s="34">
        <v>2</v>
      </c>
      <c r="L369" s="1" t="s">
        <v>1127</v>
      </c>
      <c r="M369" s="1"/>
      <c r="N369" s="91">
        <f t="shared" si="5"/>
        <v>43525</v>
      </c>
    </row>
    <row r="370" spans="2:14" customFormat="1" hidden="1" x14ac:dyDescent="0.25">
      <c r="B370" s="1">
        <v>1846</v>
      </c>
      <c r="C370" s="1" t="s">
        <v>234</v>
      </c>
      <c r="D370" s="17">
        <v>3700000</v>
      </c>
      <c r="E370" s="48">
        <v>2018</v>
      </c>
      <c r="F370" s="36">
        <v>1</v>
      </c>
      <c r="G370" s="36">
        <v>0.59</v>
      </c>
      <c r="H370" s="36">
        <v>1</v>
      </c>
      <c r="I370" s="8">
        <v>43466</v>
      </c>
      <c r="J370" s="13"/>
      <c r="K370" s="34">
        <v>2</v>
      </c>
      <c r="L370" s="1" t="s">
        <v>1127</v>
      </c>
      <c r="M370" s="1"/>
      <c r="N370" s="91">
        <f t="shared" si="5"/>
        <v>43525</v>
      </c>
    </row>
    <row r="371" spans="2:14" customFormat="1" hidden="1" x14ac:dyDescent="0.25">
      <c r="B371" s="1">
        <v>1893</v>
      </c>
      <c r="C371" s="1" t="s">
        <v>1</v>
      </c>
      <c r="D371" s="17">
        <v>11502000</v>
      </c>
      <c r="E371" s="48">
        <v>2018</v>
      </c>
      <c r="F371" s="36">
        <v>0.1</v>
      </c>
      <c r="G371" s="36">
        <v>0.62</v>
      </c>
      <c r="H371" s="36">
        <v>1</v>
      </c>
      <c r="I371" s="8">
        <v>43466</v>
      </c>
      <c r="J371" s="13"/>
      <c r="K371" s="34">
        <v>15</v>
      </c>
      <c r="L371" s="1"/>
      <c r="M371" s="1"/>
      <c r="N371" s="91">
        <f t="shared" si="5"/>
        <v>43922</v>
      </c>
    </row>
    <row r="372" spans="2:14" customFormat="1" hidden="1" x14ac:dyDescent="0.25">
      <c r="B372" s="1">
        <v>1893</v>
      </c>
      <c r="C372" s="1" t="s">
        <v>2</v>
      </c>
      <c r="D372" s="17">
        <v>5534000</v>
      </c>
      <c r="E372" s="48">
        <v>2018</v>
      </c>
      <c r="F372" s="36">
        <v>1</v>
      </c>
      <c r="G372" s="36">
        <v>0.5</v>
      </c>
      <c r="H372" s="36">
        <v>1</v>
      </c>
      <c r="I372" s="8">
        <v>43466</v>
      </c>
      <c r="J372" s="13"/>
      <c r="K372" s="34">
        <v>15</v>
      </c>
      <c r="L372" s="1"/>
      <c r="M372" s="1"/>
      <c r="N372" s="91">
        <f t="shared" si="5"/>
        <v>43922</v>
      </c>
    </row>
    <row r="373" spans="2:14" customFormat="1" hidden="1" x14ac:dyDescent="0.25">
      <c r="B373" s="1">
        <v>1893</v>
      </c>
      <c r="C373" s="1" t="s">
        <v>300</v>
      </c>
      <c r="D373" s="17">
        <v>3905000</v>
      </c>
      <c r="E373" s="48">
        <v>2018</v>
      </c>
      <c r="F373" s="36">
        <v>1</v>
      </c>
      <c r="G373" s="36">
        <v>0.5</v>
      </c>
      <c r="H373" s="36">
        <v>1</v>
      </c>
      <c r="I373" s="8">
        <v>43466</v>
      </c>
      <c r="J373" s="13"/>
      <c r="K373" s="34">
        <v>15</v>
      </c>
      <c r="L373" s="1"/>
      <c r="M373" s="1"/>
      <c r="N373" s="91">
        <f t="shared" si="5"/>
        <v>43922</v>
      </c>
    </row>
    <row r="374" spans="2:14" customFormat="1" hidden="1" x14ac:dyDescent="0.25">
      <c r="B374" s="1">
        <v>1893</v>
      </c>
      <c r="C374" s="1" t="s">
        <v>221</v>
      </c>
      <c r="D374" s="17">
        <v>2139180</v>
      </c>
      <c r="E374" s="48">
        <v>2018</v>
      </c>
      <c r="F374" s="36">
        <v>1</v>
      </c>
      <c r="G374" s="36">
        <v>0.5</v>
      </c>
      <c r="H374" s="36">
        <v>1</v>
      </c>
      <c r="I374" s="8">
        <v>43466</v>
      </c>
      <c r="J374" s="13"/>
      <c r="K374" s="34">
        <v>15</v>
      </c>
      <c r="L374" s="1"/>
      <c r="M374" s="1"/>
      <c r="N374" s="91">
        <f t="shared" si="5"/>
        <v>43922</v>
      </c>
    </row>
    <row r="375" spans="2:14" customFormat="1" hidden="1" x14ac:dyDescent="0.25">
      <c r="B375" s="1">
        <v>1893</v>
      </c>
      <c r="C375" s="1" t="s">
        <v>6</v>
      </c>
      <c r="D375" s="17">
        <v>2139180</v>
      </c>
      <c r="E375" s="48">
        <v>2018</v>
      </c>
      <c r="F375" s="36">
        <v>1</v>
      </c>
      <c r="G375" s="36">
        <v>0.59</v>
      </c>
      <c r="H375" s="36">
        <v>1</v>
      </c>
      <c r="I375" s="8">
        <v>43466</v>
      </c>
      <c r="J375" s="13"/>
      <c r="K375" s="34">
        <v>15</v>
      </c>
      <c r="L375" s="1"/>
      <c r="M375" s="1"/>
      <c r="N375" s="91">
        <f t="shared" si="5"/>
        <v>43922</v>
      </c>
    </row>
    <row r="376" spans="2:14" customFormat="1" hidden="1" x14ac:dyDescent="0.25">
      <c r="B376" s="1">
        <v>1890</v>
      </c>
      <c r="C376" s="1" t="s">
        <v>1</v>
      </c>
      <c r="D376" s="17">
        <v>11370000</v>
      </c>
      <c r="E376" s="48">
        <v>2018</v>
      </c>
      <c r="F376" s="36">
        <v>0.2</v>
      </c>
      <c r="G376" s="36">
        <v>0.62</v>
      </c>
      <c r="H376" s="36">
        <v>1</v>
      </c>
      <c r="I376" s="8">
        <v>43466</v>
      </c>
      <c r="J376" s="13"/>
      <c r="K376" s="34">
        <v>24</v>
      </c>
      <c r="L376" s="1"/>
      <c r="M376" s="1"/>
      <c r="N376" s="91">
        <f t="shared" si="5"/>
        <v>44197</v>
      </c>
    </row>
    <row r="377" spans="2:14" customFormat="1" hidden="1" x14ac:dyDescent="0.25">
      <c r="B377" s="1">
        <v>1890</v>
      </c>
      <c r="C377" s="1" t="s">
        <v>2</v>
      </c>
      <c r="D377" s="17">
        <v>6000000</v>
      </c>
      <c r="E377" s="48">
        <v>2018</v>
      </c>
      <c r="F377" s="36">
        <v>1</v>
      </c>
      <c r="G377" s="36">
        <v>0.5</v>
      </c>
      <c r="H377" s="36">
        <v>1</v>
      </c>
      <c r="I377" s="8">
        <v>43466</v>
      </c>
      <c r="J377" s="13"/>
      <c r="K377" s="34">
        <v>24</v>
      </c>
      <c r="L377" s="1"/>
      <c r="M377" s="1"/>
      <c r="N377" s="91">
        <f t="shared" si="5"/>
        <v>44197</v>
      </c>
    </row>
    <row r="378" spans="2:14" customFormat="1" hidden="1" x14ac:dyDescent="0.25">
      <c r="B378" s="1">
        <v>1890</v>
      </c>
      <c r="C378" s="1" t="s">
        <v>359</v>
      </c>
      <c r="D378" s="17">
        <v>3950000</v>
      </c>
      <c r="E378" s="48">
        <v>2018</v>
      </c>
      <c r="F378" s="36">
        <v>1</v>
      </c>
      <c r="G378" s="36">
        <v>0.5</v>
      </c>
      <c r="H378" s="36">
        <v>1</v>
      </c>
      <c r="I378" s="8">
        <v>43831</v>
      </c>
      <c r="J378" s="13"/>
      <c r="K378" s="34">
        <v>10</v>
      </c>
      <c r="L378" s="1"/>
      <c r="M378" s="1"/>
      <c r="N378" s="91">
        <f t="shared" si="5"/>
        <v>44136</v>
      </c>
    </row>
    <row r="379" spans="2:14" customFormat="1" hidden="1" x14ac:dyDescent="0.25">
      <c r="B379" s="1">
        <v>1890</v>
      </c>
      <c r="C379" s="1" t="s">
        <v>5</v>
      </c>
      <c r="D379" s="17">
        <v>2600000</v>
      </c>
      <c r="E379" s="48">
        <v>2018</v>
      </c>
      <c r="F379" s="36">
        <v>1</v>
      </c>
      <c r="G379" s="36">
        <v>0.5</v>
      </c>
      <c r="H379" s="36">
        <v>1</v>
      </c>
      <c r="I379" s="8">
        <v>43831</v>
      </c>
      <c r="J379" s="13"/>
      <c r="K379" s="34">
        <v>12</v>
      </c>
      <c r="L379" s="1"/>
      <c r="M379" s="1"/>
      <c r="N379" s="91">
        <f t="shared" si="5"/>
        <v>44197</v>
      </c>
    </row>
    <row r="380" spans="2:14" customFormat="1" hidden="1" x14ac:dyDescent="0.25">
      <c r="B380" s="1">
        <v>1890</v>
      </c>
      <c r="C380" s="1" t="s">
        <v>216</v>
      </c>
      <c r="D380" s="17">
        <v>2400000</v>
      </c>
      <c r="E380" s="48">
        <v>2018</v>
      </c>
      <c r="F380" s="36">
        <v>1</v>
      </c>
      <c r="G380" s="36">
        <v>0.59</v>
      </c>
      <c r="H380" s="36">
        <v>1</v>
      </c>
      <c r="I380" s="8">
        <v>43497</v>
      </c>
      <c r="J380" s="13"/>
      <c r="K380" s="34">
        <v>21</v>
      </c>
      <c r="L380" s="1"/>
      <c r="M380" s="1"/>
      <c r="N380" s="91">
        <f t="shared" si="5"/>
        <v>44136</v>
      </c>
    </row>
    <row r="381" spans="2:14" customFormat="1" hidden="1" x14ac:dyDescent="0.25">
      <c r="B381" s="1">
        <v>1890</v>
      </c>
      <c r="C381" s="1" t="s">
        <v>7</v>
      </c>
      <c r="D381" s="17">
        <v>2400000</v>
      </c>
      <c r="E381" s="48">
        <v>2018</v>
      </c>
      <c r="F381" s="36">
        <v>1</v>
      </c>
      <c r="G381" s="36">
        <v>0.59</v>
      </c>
      <c r="H381" s="36">
        <v>1</v>
      </c>
      <c r="I381" s="8">
        <v>43831</v>
      </c>
      <c r="J381" s="13"/>
      <c r="K381" s="34">
        <v>10</v>
      </c>
      <c r="L381" s="1"/>
      <c r="M381" s="1"/>
      <c r="N381" s="91">
        <f t="shared" si="5"/>
        <v>44136</v>
      </c>
    </row>
    <row r="382" spans="2:14" customFormat="1" hidden="1" x14ac:dyDescent="0.25">
      <c r="B382" s="1">
        <v>1618</v>
      </c>
      <c r="C382" s="1" t="s">
        <v>1</v>
      </c>
      <c r="D382" s="17">
        <v>3709502.987921691</v>
      </c>
      <c r="E382" s="48">
        <v>2019</v>
      </c>
      <c r="F382" s="36">
        <v>1</v>
      </c>
      <c r="G382" s="36">
        <v>0.59</v>
      </c>
      <c r="H382" s="36">
        <v>1</v>
      </c>
      <c r="I382" s="8">
        <v>43466</v>
      </c>
      <c r="J382" s="13"/>
      <c r="K382" s="34">
        <v>1</v>
      </c>
      <c r="L382" s="1" t="s">
        <v>1125</v>
      </c>
      <c r="M382" s="1"/>
      <c r="N382" s="91">
        <f t="shared" si="5"/>
        <v>43497</v>
      </c>
    </row>
    <row r="383" spans="2:14" customFormat="1" hidden="1" x14ac:dyDescent="0.25">
      <c r="B383" s="1">
        <v>1618</v>
      </c>
      <c r="C383" s="1" t="s">
        <v>2</v>
      </c>
      <c r="D383" s="17">
        <v>7144227.4626596533</v>
      </c>
      <c r="E383" s="48">
        <v>2019</v>
      </c>
      <c r="F383" s="36">
        <v>1</v>
      </c>
      <c r="G383" s="36">
        <v>0.48</v>
      </c>
      <c r="H383" s="36">
        <v>1</v>
      </c>
      <c r="I383" s="8">
        <v>43466</v>
      </c>
      <c r="J383" s="13"/>
      <c r="K383" s="34">
        <v>2</v>
      </c>
      <c r="L383" s="1" t="s">
        <v>1125</v>
      </c>
      <c r="M383" s="1"/>
      <c r="N383" s="91">
        <f t="shared" si="5"/>
        <v>43525</v>
      </c>
    </row>
    <row r="384" spans="2:14" customFormat="1" hidden="1" x14ac:dyDescent="0.25">
      <c r="B384" s="1">
        <v>1618</v>
      </c>
      <c r="C384" s="1" t="s">
        <v>367</v>
      </c>
      <c r="D384" s="17">
        <v>5689477.4301049411</v>
      </c>
      <c r="E384" s="48">
        <v>2019</v>
      </c>
      <c r="F384" s="36">
        <v>1</v>
      </c>
      <c r="G384" s="36">
        <v>0.48</v>
      </c>
      <c r="H384" s="36">
        <v>1</v>
      </c>
      <c r="I384" s="8">
        <v>43466</v>
      </c>
      <c r="J384" s="13"/>
      <c r="K384" s="34">
        <v>1</v>
      </c>
      <c r="L384" s="1" t="s">
        <v>1125</v>
      </c>
      <c r="M384" s="1"/>
      <c r="N384" s="91">
        <f t="shared" si="5"/>
        <v>43497</v>
      </c>
    </row>
    <row r="385" spans="2:14" customFormat="1" hidden="1" x14ac:dyDescent="0.25">
      <c r="B385" s="1">
        <v>1618</v>
      </c>
      <c r="C385" s="1" t="s">
        <v>359</v>
      </c>
      <c r="D385" s="17">
        <v>4032944.9678400001</v>
      </c>
      <c r="E385" s="48">
        <v>2019</v>
      </c>
      <c r="F385" s="36">
        <v>1</v>
      </c>
      <c r="G385" s="36">
        <v>0.48</v>
      </c>
      <c r="H385" s="36">
        <v>1</v>
      </c>
      <c r="I385" s="8">
        <v>43466</v>
      </c>
      <c r="J385" s="13"/>
      <c r="K385" s="34">
        <v>1</v>
      </c>
      <c r="L385" s="1" t="s">
        <v>1125</v>
      </c>
      <c r="M385" s="1"/>
      <c r="N385" s="91">
        <f t="shared" si="5"/>
        <v>43497</v>
      </c>
    </row>
    <row r="386" spans="2:14" customFormat="1" hidden="1" x14ac:dyDescent="0.25">
      <c r="B386" s="1">
        <v>1618</v>
      </c>
      <c r="C386" s="1" t="s">
        <v>270</v>
      </c>
      <c r="D386" s="17">
        <v>1820404.372592286</v>
      </c>
      <c r="E386" s="48">
        <v>2019</v>
      </c>
      <c r="F386" s="36">
        <v>1</v>
      </c>
      <c r="G386" s="36">
        <v>0.48</v>
      </c>
      <c r="H386" s="36">
        <v>1</v>
      </c>
      <c r="I386" s="8">
        <v>43466</v>
      </c>
      <c r="J386" s="13"/>
      <c r="K386" s="34">
        <v>2</v>
      </c>
      <c r="L386" s="1" t="s">
        <v>1125</v>
      </c>
      <c r="M386" s="1"/>
      <c r="N386" s="91">
        <f t="shared" si="5"/>
        <v>43525</v>
      </c>
    </row>
    <row r="387" spans="2:14" customFormat="1" hidden="1" x14ac:dyDescent="0.25">
      <c r="B387" s="1">
        <v>1715</v>
      </c>
      <c r="C387" s="1" t="s">
        <v>1</v>
      </c>
      <c r="D387" s="17">
        <v>1847475</v>
      </c>
      <c r="E387" s="48">
        <v>2019</v>
      </c>
      <c r="F387" s="36">
        <v>1</v>
      </c>
      <c r="G387" s="36">
        <v>0.62</v>
      </c>
      <c r="H387" s="36">
        <v>1</v>
      </c>
      <c r="I387" s="8">
        <v>43466</v>
      </c>
      <c r="J387" s="13"/>
      <c r="K387" s="34">
        <v>3</v>
      </c>
      <c r="L387" s="1" t="s">
        <v>1120</v>
      </c>
      <c r="M387" s="1"/>
      <c r="N387" s="91">
        <f t="shared" ref="N387:N450" si="6">EDATE(I387,K387)</f>
        <v>43556</v>
      </c>
    </row>
    <row r="388" spans="2:14" customFormat="1" hidden="1" x14ac:dyDescent="0.25">
      <c r="B388" s="1">
        <v>1715</v>
      </c>
      <c r="C388" s="1" t="s">
        <v>2</v>
      </c>
      <c r="D388" s="17">
        <v>1890000</v>
      </c>
      <c r="E388" s="48">
        <v>2019</v>
      </c>
      <c r="F388" s="36">
        <v>1</v>
      </c>
      <c r="G388" s="36">
        <v>0.5</v>
      </c>
      <c r="H388" s="36">
        <v>1</v>
      </c>
      <c r="I388" s="8">
        <v>43466</v>
      </c>
      <c r="J388" s="13"/>
      <c r="K388" s="34">
        <v>3</v>
      </c>
      <c r="L388" s="1" t="s">
        <v>1120</v>
      </c>
      <c r="M388" s="1"/>
      <c r="N388" s="91">
        <f t="shared" si="6"/>
        <v>43556</v>
      </c>
    </row>
    <row r="389" spans="2:14" customFormat="1" hidden="1" x14ac:dyDescent="0.25">
      <c r="B389" s="1">
        <v>1715</v>
      </c>
      <c r="C389" s="1" t="s">
        <v>5</v>
      </c>
      <c r="D389" s="17">
        <v>819000</v>
      </c>
      <c r="E389" s="48">
        <v>2019</v>
      </c>
      <c r="F389" s="36">
        <v>1</v>
      </c>
      <c r="G389" s="36">
        <v>0.5</v>
      </c>
      <c r="H389" s="36">
        <v>1</v>
      </c>
      <c r="I389" s="8">
        <v>43466</v>
      </c>
      <c r="J389" s="13"/>
      <c r="K389" s="34">
        <v>3</v>
      </c>
      <c r="L389" s="1" t="s">
        <v>1120</v>
      </c>
      <c r="M389" s="1"/>
      <c r="N389" s="91">
        <f t="shared" si="6"/>
        <v>43556</v>
      </c>
    </row>
    <row r="390" spans="2:14" customFormat="1" hidden="1" x14ac:dyDescent="0.25">
      <c r="B390" s="1">
        <v>1715</v>
      </c>
      <c r="C390" s="1" t="s">
        <v>4</v>
      </c>
      <c r="D390" s="17">
        <v>787500</v>
      </c>
      <c r="E390" s="48">
        <v>2019</v>
      </c>
      <c r="F390" s="36">
        <v>1</v>
      </c>
      <c r="G390" s="36">
        <v>0.5</v>
      </c>
      <c r="H390" s="36">
        <v>1</v>
      </c>
      <c r="I390" s="8">
        <v>43466</v>
      </c>
      <c r="J390" s="13"/>
      <c r="K390" s="34">
        <v>3</v>
      </c>
      <c r="L390" s="1" t="s">
        <v>1120</v>
      </c>
      <c r="M390" s="1"/>
      <c r="N390" s="91">
        <f t="shared" si="6"/>
        <v>43556</v>
      </c>
    </row>
    <row r="391" spans="2:14" customFormat="1" hidden="1" x14ac:dyDescent="0.25">
      <c r="B391" s="1">
        <v>1715</v>
      </c>
      <c r="C391" s="1" t="s">
        <v>1</v>
      </c>
      <c r="D391" s="17">
        <v>1539562.5</v>
      </c>
      <c r="E391" s="48">
        <v>2019</v>
      </c>
      <c r="F391" s="36">
        <v>1</v>
      </c>
      <c r="G391" s="36">
        <v>0.62</v>
      </c>
      <c r="H391" s="36">
        <v>1</v>
      </c>
      <c r="I391" s="8">
        <v>43466</v>
      </c>
      <c r="J391" s="13"/>
      <c r="K391" s="34">
        <v>3</v>
      </c>
      <c r="L391" s="1" t="s">
        <v>1120</v>
      </c>
      <c r="M391" s="1"/>
      <c r="N391" s="91">
        <f t="shared" si="6"/>
        <v>43556</v>
      </c>
    </row>
    <row r="392" spans="2:14" customFormat="1" hidden="1" x14ac:dyDescent="0.25">
      <c r="B392" s="1">
        <v>1715</v>
      </c>
      <c r="C392" s="1" t="s">
        <v>2</v>
      </c>
      <c r="D392" s="17">
        <v>1575000</v>
      </c>
      <c r="E392" s="48">
        <v>2019</v>
      </c>
      <c r="F392" s="36">
        <v>1</v>
      </c>
      <c r="G392" s="36">
        <v>0.5</v>
      </c>
      <c r="H392" s="36">
        <v>1</v>
      </c>
      <c r="I392" s="8">
        <v>43466</v>
      </c>
      <c r="J392" s="13"/>
      <c r="K392" s="34">
        <v>3</v>
      </c>
      <c r="L392" s="1" t="s">
        <v>1120</v>
      </c>
      <c r="M392" s="1"/>
      <c r="N392" s="91">
        <f t="shared" si="6"/>
        <v>43556</v>
      </c>
    </row>
    <row r="393" spans="2:14" customFormat="1" hidden="1" x14ac:dyDescent="0.25">
      <c r="B393" s="1">
        <v>1715</v>
      </c>
      <c r="C393" s="1" t="s">
        <v>5</v>
      </c>
      <c r="D393" s="17">
        <v>682500</v>
      </c>
      <c r="E393" s="48">
        <v>2019</v>
      </c>
      <c r="F393" s="36">
        <v>1</v>
      </c>
      <c r="G393" s="36">
        <v>0.5</v>
      </c>
      <c r="H393" s="36">
        <v>1</v>
      </c>
      <c r="I393" s="8">
        <v>43466</v>
      </c>
      <c r="J393" s="13"/>
      <c r="K393" s="34">
        <v>3</v>
      </c>
      <c r="L393" s="1" t="s">
        <v>1120</v>
      </c>
      <c r="M393" s="1"/>
      <c r="N393" s="91">
        <f t="shared" si="6"/>
        <v>43556</v>
      </c>
    </row>
    <row r="394" spans="2:14" customFormat="1" hidden="1" x14ac:dyDescent="0.25">
      <c r="B394" s="1">
        <v>1715</v>
      </c>
      <c r="C394" s="1" t="s">
        <v>270</v>
      </c>
      <c r="D394" s="17">
        <v>472500</v>
      </c>
      <c r="E394" s="48">
        <v>2019</v>
      </c>
      <c r="F394" s="36">
        <v>1</v>
      </c>
      <c r="G394" s="36">
        <v>0.5</v>
      </c>
      <c r="H394" s="36">
        <v>1</v>
      </c>
      <c r="I394" s="8">
        <v>43466</v>
      </c>
      <c r="J394" s="13"/>
      <c r="K394" s="34">
        <v>3</v>
      </c>
      <c r="L394" s="1" t="s">
        <v>1120</v>
      </c>
      <c r="M394" s="1"/>
      <c r="N394" s="91">
        <f t="shared" si="6"/>
        <v>43556</v>
      </c>
    </row>
    <row r="395" spans="2:14" customFormat="1" hidden="1" x14ac:dyDescent="0.25">
      <c r="B395" s="1">
        <v>1715</v>
      </c>
      <c r="C395" s="1" t="s">
        <v>1</v>
      </c>
      <c r="D395" s="17">
        <v>923737.5</v>
      </c>
      <c r="E395" s="48">
        <v>2019</v>
      </c>
      <c r="F395" s="36">
        <v>1</v>
      </c>
      <c r="G395" s="36">
        <v>0.62</v>
      </c>
      <c r="H395" s="36">
        <v>1</v>
      </c>
      <c r="I395" s="8">
        <v>43466</v>
      </c>
      <c r="J395" s="13"/>
      <c r="K395" s="34">
        <v>3</v>
      </c>
      <c r="L395" s="1" t="s">
        <v>1120</v>
      </c>
      <c r="M395" s="1"/>
      <c r="N395" s="91">
        <f t="shared" si="6"/>
        <v>43556</v>
      </c>
    </row>
    <row r="396" spans="2:14" customFormat="1" hidden="1" x14ac:dyDescent="0.25">
      <c r="B396" s="1">
        <v>1715</v>
      </c>
      <c r="C396" s="1" t="s">
        <v>2</v>
      </c>
      <c r="D396" s="17">
        <v>630000</v>
      </c>
      <c r="E396" s="48">
        <v>2019</v>
      </c>
      <c r="F396" s="36">
        <v>1</v>
      </c>
      <c r="G396" s="36">
        <v>0.5</v>
      </c>
      <c r="H396" s="36">
        <v>1</v>
      </c>
      <c r="I396" s="8">
        <v>43466</v>
      </c>
      <c r="J396" s="13"/>
      <c r="K396" s="34">
        <v>3</v>
      </c>
      <c r="L396" s="1" t="s">
        <v>1120</v>
      </c>
      <c r="M396" s="1"/>
      <c r="N396" s="91">
        <f t="shared" si="6"/>
        <v>43556</v>
      </c>
    </row>
    <row r="397" spans="2:14" customFormat="1" hidden="1" x14ac:dyDescent="0.25">
      <c r="B397" s="1">
        <v>1715</v>
      </c>
      <c r="C397" s="1" t="s">
        <v>5</v>
      </c>
      <c r="D397" s="17">
        <v>273000</v>
      </c>
      <c r="E397" s="48">
        <v>2019</v>
      </c>
      <c r="F397" s="36">
        <v>1</v>
      </c>
      <c r="G397" s="36">
        <v>0.5</v>
      </c>
      <c r="H397" s="36">
        <v>1</v>
      </c>
      <c r="I397" s="8">
        <v>43466</v>
      </c>
      <c r="J397" s="13"/>
      <c r="K397" s="34">
        <v>3</v>
      </c>
      <c r="L397" s="1" t="s">
        <v>1120</v>
      </c>
      <c r="M397" s="1"/>
      <c r="N397" s="91">
        <f t="shared" si="6"/>
        <v>43556</v>
      </c>
    </row>
    <row r="398" spans="2:14" customFormat="1" hidden="1" x14ac:dyDescent="0.25">
      <c r="B398" s="1">
        <v>1715</v>
      </c>
      <c r="C398" s="1" t="s">
        <v>252</v>
      </c>
      <c r="D398" s="17">
        <v>157500</v>
      </c>
      <c r="E398" s="48">
        <v>2019</v>
      </c>
      <c r="F398" s="36">
        <v>1</v>
      </c>
      <c r="G398" s="36">
        <v>0.5</v>
      </c>
      <c r="H398" s="36">
        <v>1</v>
      </c>
      <c r="I398" s="8">
        <v>43466</v>
      </c>
      <c r="J398" s="13"/>
      <c r="K398" s="34">
        <v>3</v>
      </c>
      <c r="L398" s="1" t="s">
        <v>1120</v>
      </c>
      <c r="M398" s="1"/>
      <c r="N398" s="91">
        <f t="shared" si="6"/>
        <v>43556</v>
      </c>
    </row>
    <row r="399" spans="2:14" customFormat="1" hidden="1" x14ac:dyDescent="0.25">
      <c r="B399" s="1">
        <v>1715</v>
      </c>
      <c r="C399" s="1" t="s">
        <v>1</v>
      </c>
      <c r="D399" s="17">
        <v>923737.5</v>
      </c>
      <c r="E399" s="48">
        <v>2019</v>
      </c>
      <c r="F399" s="36">
        <v>1</v>
      </c>
      <c r="G399" s="36">
        <v>0.62</v>
      </c>
      <c r="H399" s="36">
        <v>1</v>
      </c>
      <c r="I399" s="8">
        <v>43466</v>
      </c>
      <c r="J399" s="13"/>
      <c r="K399" s="34">
        <v>3</v>
      </c>
      <c r="L399" s="1" t="s">
        <v>1120</v>
      </c>
      <c r="M399" s="1"/>
      <c r="N399" s="91">
        <f t="shared" si="6"/>
        <v>43556</v>
      </c>
    </row>
    <row r="400" spans="2:14" customFormat="1" hidden="1" x14ac:dyDescent="0.25">
      <c r="B400" s="1">
        <v>1715</v>
      </c>
      <c r="C400" s="1" t="s">
        <v>2</v>
      </c>
      <c r="D400" s="17">
        <v>1260000</v>
      </c>
      <c r="E400" s="48">
        <v>2019</v>
      </c>
      <c r="F400" s="36">
        <v>1</v>
      </c>
      <c r="G400" s="36">
        <v>0.5</v>
      </c>
      <c r="H400" s="36">
        <v>1</v>
      </c>
      <c r="I400" s="8">
        <v>43466</v>
      </c>
      <c r="J400" s="13"/>
      <c r="K400" s="34">
        <v>3</v>
      </c>
      <c r="L400" s="1" t="s">
        <v>1120</v>
      </c>
      <c r="M400" s="1"/>
      <c r="N400" s="91">
        <f t="shared" si="6"/>
        <v>43556</v>
      </c>
    </row>
    <row r="401" spans="2:14" customFormat="1" hidden="1" x14ac:dyDescent="0.25">
      <c r="B401" s="1">
        <v>1715</v>
      </c>
      <c r="C401" s="1" t="s">
        <v>5</v>
      </c>
      <c r="D401" s="17">
        <v>546000</v>
      </c>
      <c r="E401" s="48">
        <v>2019</v>
      </c>
      <c r="F401" s="36">
        <v>1</v>
      </c>
      <c r="G401" s="36">
        <v>0.5</v>
      </c>
      <c r="H401" s="36">
        <v>1</v>
      </c>
      <c r="I401" s="8">
        <v>43466</v>
      </c>
      <c r="J401" s="13"/>
      <c r="K401" s="34">
        <v>3</v>
      </c>
      <c r="L401" s="1" t="s">
        <v>1120</v>
      </c>
      <c r="M401" s="1"/>
      <c r="N401" s="91">
        <f t="shared" si="6"/>
        <v>43556</v>
      </c>
    </row>
    <row r="402" spans="2:14" customFormat="1" hidden="1" x14ac:dyDescent="0.25">
      <c r="B402" s="1">
        <v>1715</v>
      </c>
      <c r="C402" s="1" t="s">
        <v>1076</v>
      </c>
      <c r="D402" s="17">
        <v>294000</v>
      </c>
      <c r="E402" s="48">
        <v>2019</v>
      </c>
      <c r="F402" s="36">
        <v>1</v>
      </c>
      <c r="G402" s="36">
        <v>0.5</v>
      </c>
      <c r="H402" s="36">
        <v>1</v>
      </c>
      <c r="I402" s="8">
        <v>43466</v>
      </c>
      <c r="J402" s="13"/>
      <c r="K402" s="34">
        <v>3</v>
      </c>
      <c r="L402" s="1" t="s">
        <v>1120</v>
      </c>
      <c r="M402" s="1"/>
      <c r="N402" s="91">
        <f t="shared" si="6"/>
        <v>43556</v>
      </c>
    </row>
    <row r="403" spans="2:14" customFormat="1" hidden="1" x14ac:dyDescent="0.25">
      <c r="B403" s="1">
        <v>1715</v>
      </c>
      <c r="C403" s="1" t="s">
        <v>270</v>
      </c>
      <c r="D403" s="17">
        <v>236250</v>
      </c>
      <c r="E403" s="48">
        <v>2019</v>
      </c>
      <c r="F403" s="36">
        <v>1</v>
      </c>
      <c r="G403" s="36">
        <v>0.5</v>
      </c>
      <c r="H403" s="36">
        <v>1</v>
      </c>
      <c r="I403" s="8">
        <v>43466</v>
      </c>
      <c r="J403" s="13"/>
      <c r="K403" s="34">
        <v>3</v>
      </c>
      <c r="L403" s="1" t="s">
        <v>1120</v>
      </c>
      <c r="M403" s="1"/>
      <c r="N403" s="91">
        <f t="shared" si="6"/>
        <v>43556</v>
      </c>
    </row>
    <row r="404" spans="2:14" customFormat="1" ht="14.25" hidden="1" customHeight="1" x14ac:dyDescent="0.25">
      <c r="B404" s="1">
        <v>1715</v>
      </c>
      <c r="C404" s="1" t="s">
        <v>1</v>
      </c>
      <c r="D404" s="17">
        <v>923737.5</v>
      </c>
      <c r="E404" s="48">
        <v>2019</v>
      </c>
      <c r="F404" s="36">
        <v>1</v>
      </c>
      <c r="G404" s="36">
        <v>0.62</v>
      </c>
      <c r="H404" s="36">
        <v>1</v>
      </c>
      <c r="I404" s="8">
        <v>43466</v>
      </c>
      <c r="J404" s="13"/>
      <c r="K404" s="34">
        <v>3</v>
      </c>
      <c r="L404" s="1" t="s">
        <v>1120</v>
      </c>
      <c r="M404" s="1"/>
      <c r="N404" s="91">
        <f t="shared" si="6"/>
        <v>43556</v>
      </c>
    </row>
    <row r="405" spans="2:14" customFormat="1" ht="14.25" hidden="1" customHeight="1" x14ac:dyDescent="0.25">
      <c r="B405" s="1">
        <v>1715</v>
      </c>
      <c r="C405" s="1" t="s">
        <v>2</v>
      </c>
      <c r="D405" s="17">
        <v>945000</v>
      </c>
      <c r="E405" s="48">
        <v>2019</v>
      </c>
      <c r="F405" s="36">
        <v>1</v>
      </c>
      <c r="G405" s="36">
        <v>0.5</v>
      </c>
      <c r="H405" s="36">
        <v>1</v>
      </c>
      <c r="I405" s="8">
        <v>43466</v>
      </c>
      <c r="J405" s="13"/>
      <c r="K405" s="34">
        <v>3</v>
      </c>
      <c r="L405" s="1" t="s">
        <v>1120</v>
      </c>
      <c r="M405" s="1"/>
      <c r="N405" s="91">
        <f t="shared" si="6"/>
        <v>43556</v>
      </c>
    </row>
    <row r="406" spans="2:14" customFormat="1" ht="14.25" hidden="1" customHeight="1" x14ac:dyDescent="0.25">
      <c r="B406" s="1">
        <v>1715</v>
      </c>
      <c r="C406" s="1" t="s">
        <v>5</v>
      </c>
      <c r="D406" s="17">
        <v>409500</v>
      </c>
      <c r="E406" s="48">
        <v>2019</v>
      </c>
      <c r="F406" s="36">
        <v>1</v>
      </c>
      <c r="G406" s="36">
        <v>0.5</v>
      </c>
      <c r="H406" s="36">
        <v>1</v>
      </c>
      <c r="I406" s="8">
        <v>43466</v>
      </c>
      <c r="J406" s="13"/>
      <c r="K406" s="34">
        <v>3</v>
      </c>
      <c r="L406" s="1" t="s">
        <v>1120</v>
      </c>
      <c r="M406" s="1"/>
      <c r="N406" s="91">
        <f t="shared" si="6"/>
        <v>43556</v>
      </c>
    </row>
    <row r="407" spans="2:14" customFormat="1" ht="14.25" customHeight="1" x14ac:dyDescent="0.25">
      <c r="B407" s="1">
        <v>1837</v>
      </c>
      <c r="C407" s="1" t="s">
        <v>394</v>
      </c>
      <c r="D407" s="17">
        <v>10455000</v>
      </c>
      <c r="E407" s="48">
        <v>2018</v>
      </c>
      <c r="F407" s="36">
        <v>0.1</v>
      </c>
      <c r="G407" s="36">
        <v>0.62</v>
      </c>
      <c r="H407" s="36">
        <v>1</v>
      </c>
      <c r="I407" s="8">
        <v>43467</v>
      </c>
      <c r="J407" s="13"/>
      <c r="K407" s="34">
        <v>12</v>
      </c>
      <c r="L407" s="1" t="s">
        <v>1174</v>
      </c>
      <c r="M407" s="1"/>
      <c r="N407" s="91">
        <f t="shared" si="6"/>
        <v>43832</v>
      </c>
    </row>
    <row r="408" spans="2:14" customFormat="1" ht="14.25" customHeight="1" x14ac:dyDescent="0.25">
      <c r="B408" s="1">
        <v>1837</v>
      </c>
      <c r="C408" s="1" t="s">
        <v>165</v>
      </c>
      <c r="D408" s="17">
        <v>4715000</v>
      </c>
      <c r="E408" s="48">
        <v>2018</v>
      </c>
      <c r="F408" s="80">
        <v>1</v>
      </c>
      <c r="G408" s="36">
        <v>0.5</v>
      </c>
      <c r="H408" s="36">
        <v>1</v>
      </c>
      <c r="I408" s="8">
        <v>43467</v>
      </c>
      <c r="J408" s="13"/>
      <c r="K408" s="34">
        <v>12</v>
      </c>
      <c r="L408" s="1" t="s">
        <v>1174</v>
      </c>
      <c r="M408" s="1"/>
      <c r="N408" s="91">
        <f t="shared" si="6"/>
        <v>43832</v>
      </c>
    </row>
    <row r="409" spans="2:14" customFormat="1" ht="14.25" customHeight="1" x14ac:dyDescent="0.25">
      <c r="B409" s="1">
        <v>1837</v>
      </c>
      <c r="C409" s="1" t="s">
        <v>405</v>
      </c>
      <c r="D409" s="17">
        <v>6121250</v>
      </c>
      <c r="E409" s="48">
        <v>2018</v>
      </c>
      <c r="F409" s="36">
        <v>0.1</v>
      </c>
      <c r="G409" s="36">
        <v>0.5</v>
      </c>
      <c r="H409" s="36">
        <v>1</v>
      </c>
      <c r="I409" s="8">
        <v>43467</v>
      </c>
      <c r="J409" s="13"/>
      <c r="K409" s="34">
        <v>3</v>
      </c>
      <c r="L409" s="1" t="s">
        <v>1174</v>
      </c>
      <c r="M409" s="1"/>
      <c r="N409" s="91">
        <f t="shared" si="6"/>
        <v>43557</v>
      </c>
    </row>
    <row r="410" spans="2:14" customFormat="1" ht="14.25" customHeight="1" x14ac:dyDescent="0.25">
      <c r="B410" s="1">
        <v>1837</v>
      </c>
      <c r="C410" s="1" t="s">
        <v>207</v>
      </c>
      <c r="D410" s="63">
        <v>2255000</v>
      </c>
      <c r="E410" s="48">
        <v>2018</v>
      </c>
      <c r="F410" s="36">
        <v>1</v>
      </c>
      <c r="G410" s="36">
        <v>0.59</v>
      </c>
      <c r="H410" s="36">
        <v>1</v>
      </c>
      <c r="I410" s="8">
        <v>43467</v>
      </c>
      <c r="J410" s="13"/>
      <c r="K410" s="34">
        <v>12</v>
      </c>
      <c r="L410" s="1" t="s">
        <v>1174</v>
      </c>
      <c r="M410" s="1"/>
      <c r="N410" s="91">
        <f t="shared" si="6"/>
        <v>43832</v>
      </c>
    </row>
    <row r="411" spans="2:14" customFormat="1" ht="14.25" hidden="1" customHeight="1" x14ac:dyDescent="0.25">
      <c r="B411" s="1">
        <v>1845</v>
      </c>
      <c r="C411" s="1" t="s">
        <v>1</v>
      </c>
      <c r="D411" s="63">
        <v>11786670</v>
      </c>
      <c r="E411" s="48">
        <v>2019</v>
      </c>
      <c r="F411" s="36">
        <v>0.2</v>
      </c>
      <c r="G411" s="36">
        <v>0.62</v>
      </c>
      <c r="H411" s="36">
        <v>1</v>
      </c>
      <c r="I411" s="8">
        <v>43497</v>
      </c>
      <c r="J411" s="13"/>
      <c r="K411" s="34">
        <v>10</v>
      </c>
      <c r="L411" s="1" t="s">
        <v>1181</v>
      </c>
      <c r="M411" s="1"/>
      <c r="N411" s="91">
        <f t="shared" si="6"/>
        <v>43800</v>
      </c>
    </row>
    <row r="412" spans="2:14" customFormat="1" ht="14.25" hidden="1" customHeight="1" x14ac:dyDescent="0.25">
      <c r="B412" s="1">
        <v>1845</v>
      </c>
      <c r="C412" s="2" t="s">
        <v>165</v>
      </c>
      <c r="D412" s="63">
        <v>4500000</v>
      </c>
      <c r="E412" s="48">
        <v>2019</v>
      </c>
      <c r="F412" s="36">
        <v>1</v>
      </c>
      <c r="G412" s="36">
        <v>0.5</v>
      </c>
      <c r="H412" s="36">
        <v>1</v>
      </c>
      <c r="I412" s="8">
        <v>43497</v>
      </c>
      <c r="J412" s="13"/>
      <c r="K412" s="34">
        <v>10</v>
      </c>
      <c r="L412" s="1" t="s">
        <v>1181</v>
      </c>
      <c r="M412" s="1"/>
      <c r="N412" s="91">
        <f t="shared" si="6"/>
        <v>43800</v>
      </c>
    </row>
    <row r="413" spans="2:14" customFormat="1" ht="14.25" hidden="1" customHeight="1" x14ac:dyDescent="0.25">
      <c r="B413" s="1">
        <v>1845</v>
      </c>
      <c r="C413" s="1" t="s">
        <v>270</v>
      </c>
      <c r="D413" s="17">
        <v>2615518.2000000002</v>
      </c>
      <c r="E413" s="48">
        <v>2019</v>
      </c>
      <c r="F413" s="36">
        <v>0.5</v>
      </c>
      <c r="G413" s="36">
        <v>0.5</v>
      </c>
      <c r="H413" s="36">
        <v>1</v>
      </c>
      <c r="I413" s="8">
        <v>43497</v>
      </c>
      <c r="J413" s="13"/>
      <c r="K413" s="34">
        <v>10</v>
      </c>
      <c r="L413" s="1" t="s">
        <v>1181</v>
      </c>
      <c r="M413" s="1"/>
      <c r="N413" s="91">
        <f t="shared" si="6"/>
        <v>43800</v>
      </c>
    </row>
    <row r="414" spans="2:14" customFormat="1" ht="14.25" hidden="1" customHeight="1" x14ac:dyDescent="0.25">
      <c r="B414" s="1">
        <v>1845</v>
      </c>
      <c r="C414" s="1" t="s">
        <v>5</v>
      </c>
      <c r="D414" s="17">
        <v>3514494.3925233632</v>
      </c>
      <c r="E414" s="48">
        <v>2019</v>
      </c>
      <c r="F414" s="80">
        <v>1</v>
      </c>
      <c r="G414" s="36">
        <v>0.5</v>
      </c>
      <c r="H414" s="36">
        <v>1</v>
      </c>
      <c r="I414" s="8">
        <v>43497</v>
      </c>
      <c r="J414" s="13"/>
      <c r="K414" s="34">
        <v>10</v>
      </c>
      <c r="L414" s="1" t="s">
        <v>1181</v>
      </c>
      <c r="M414" s="1"/>
      <c r="N414" s="91">
        <f t="shared" si="6"/>
        <v>43800</v>
      </c>
    </row>
    <row r="415" spans="2:14" customFormat="1" ht="14.25" hidden="1" customHeight="1" x14ac:dyDescent="0.25">
      <c r="B415" s="1">
        <v>1845</v>
      </c>
      <c r="C415" s="1" t="s">
        <v>6</v>
      </c>
      <c r="D415" s="17">
        <v>2424686.4</v>
      </c>
      <c r="E415" s="48">
        <v>2019</v>
      </c>
      <c r="F415" s="36">
        <v>1</v>
      </c>
      <c r="G415" s="36">
        <v>0.59</v>
      </c>
      <c r="H415" s="36">
        <v>1</v>
      </c>
      <c r="I415" s="8">
        <v>43497</v>
      </c>
      <c r="J415" s="13"/>
      <c r="K415" s="34">
        <v>10</v>
      </c>
      <c r="L415" s="1" t="s">
        <v>1181</v>
      </c>
      <c r="M415" s="1"/>
      <c r="N415" s="91">
        <f t="shared" si="6"/>
        <v>43800</v>
      </c>
    </row>
    <row r="416" spans="2:14" customFormat="1" ht="14.25" hidden="1" customHeight="1" x14ac:dyDescent="0.25">
      <c r="B416" s="89">
        <v>1385</v>
      </c>
      <c r="C416" s="89" t="s">
        <v>158</v>
      </c>
      <c r="D416" s="92">
        <v>12298901</v>
      </c>
      <c r="E416" s="96">
        <v>2018</v>
      </c>
      <c r="F416" s="94">
        <v>1</v>
      </c>
      <c r="G416" s="94">
        <v>0</v>
      </c>
      <c r="H416" s="94">
        <v>1</v>
      </c>
      <c r="I416" s="90">
        <v>43122</v>
      </c>
      <c r="J416" s="91"/>
      <c r="K416" s="93">
        <v>17</v>
      </c>
      <c r="L416" s="89" t="s">
        <v>1184</v>
      </c>
      <c r="M416" s="1"/>
      <c r="N416" s="91">
        <f t="shared" si="6"/>
        <v>43638</v>
      </c>
    </row>
    <row r="417" spans="2:14" customFormat="1" ht="14.25" hidden="1" customHeight="1" x14ac:dyDescent="0.25">
      <c r="B417" s="89">
        <v>1385</v>
      </c>
      <c r="C417" s="88" t="s">
        <v>359</v>
      </c>
      <c r="D417" s="97">
        <v>6952928</v>
      </c>
      <c r="E417" s="96">
        <v>2018</v>
      </c>
      <c r="F417" s="94">
        <v>1</v>
      </c>
      <c r="G417" s="94">
        <v>0</v>
      </c>
      <c r="H417" s="94">
        <v>1</v>
      </c>
      <c r="I417" s="90">
        <v>43122</v>
      </c>
      <c r="J417" s="88"/>
      <c r="K417" s="93">
        <v>17</v>
      </c>
      <c r="L417" s="89" t="s">
        <v>1184</v>
      </c>
      <c r="M417" s="1"/>
      <c r="N417" s="91">
        <f t="shared" si="6"/>
        <v>43638</v>
      </c>
    </row>
    <row r="418" spans="2:14" customFormat="1" ht="14.25" hidden="1" customHeight="1" x14ac:dyDescent="0.25">
      <c r="B418" s="89">
        <v>1385</v>
      </c>
      <c r="C418" s="88" t="s">
        <v>359</v>
      </c>
      <c r="D418" s="97">
        <v>6952928</v>
      </c>
      <c r="E418" s="96">
        <v>2018</v>
      </c>
      <c r="F418" s="94">
        <v>1</v>
      </c>
      <c r="G418" s="94">
        <v>0</v>
      </c>
      <c r="H418" s="94">
        <v>1</v>
      </c>
      <c r="I418" s="90">
        <v>43122</v>
      </c>
      <c r="J418" s="91"/>
      <c r="K418" s="93">
        <v>17</v>
      </c>
      <c r="L418" s="89" t="s">
        <v>1184</v>
      </c>
      <c r="M418" s="1"/>
      <c r="N418" s="91">
        <f t="shared" si="6"/>
        <v>43638</v>
      </c>
    </row>
    <row r="419" spans="2:14" customFormat="1" ht="14.25" hidden="1" customHeight="1" x14ac:dyDescent="0.25">
      <c r="B419" s="89">
        <v>1385</v>
      </c>
      <c r="C419" s="88" t="s">
        <v>359</v>
      </c>
      <c r="D419" s="97">
        <v>6952928</v>
      </c>
      <c r="E419" s="96">
        <v>2018</v>
      </c>
      <c r="F419" s="94">
        <v>1</v>
      </c>
      <c r="G419" s="94">
        <v>0</v>
      </c>
      <c r="H419" s="94">
        <v>1</v>
      </c>
      <c r="I419" s="90">
        <v>43122</v>
      </c>
      <c r="J419" s="91"/>
      <c r="K419" s="93">
        <v>17</v>
      </c>
      <c r="L419" s="89" t="s">
        <v>1184</v>
      </c>
      <c r="M419" s="1"/>
      <c r="N419" s="91">
        <f t="shared" si="6"/>
        <v>43638</v>
      </c>
    </row>
    <row r="420" spans="2:14" customFormat="1" ht="14.25" hidden="1" customHeight="1" x14ac:dyDescent="0.25">
      <c r="B420" s="89">
        <v>1385</v>
      </c>
      <c r="C420" s="89" t="s">
        <v>5</v>
      </c>
      <c r="D420" s="92">
        <v>4966377</v>
      </c>
      <c r="E420" s="96">
        <v>2018</v>
      </c>
      <c r="F420" s="94">
        <v>1</v>
      </c>
      <c r="G420" s="94">
        <v>0</v>
      </c>
      <c r="H420" s="94">
        <v>1</v>
      </c>
      <c r="I420" s="90">
        <v>43122</v>
      </c>
      <c r="J420" s="91"/>
      <c r="K420" s="93">
        <v>17</v>
      </c>
      <c r="L420" s="89" t="s">
        <v>1184</v>
      </c>
      <c r="M420" s="1"/>
      <c r="N420" s="91">
        <f t="shared" si="6"/>
        <v>43638</v>
      </c>
    </row>
    <row r="421" spans="2:14" customFormat="1" ht="14.25" hidden="1" customHeight="1" x14ac:dyDescent="0.25">
      <c r="B421" s="89">
        <v>1385</v>
      </c>
      <c r="C421" s="89" t="s">
        <v>290</v>
      </c>
      <c r="D421" s="92">
        <v>4966377</v>
      </c>
      <c r="E421" s="96">
        <v>2018</v>
      </c>
      <c r="F421" s="94">
        <v>1</v>
      </c>
      <c r="G421" s="94">
        <v>0</v>
      </c>
      <c r="H421" s="94">
        <v>1</v>
      </c>
      <c r="I421" s="90">
        <v>43122</v>
      </c>
      <c r="J421" s="91"/>
      <c r="K421" s="93">
        <v>17</v>
      </c>
      <c r="L421" s="89" t="s">
        <v>1184</v>
      </c>
      <c r="M421" s="1"/>
      <c r="N421" s="91">
        <f t="shared" si="6"/>
        <v>43638</v>
      </c>
    </row>
    <row r="422" spans="2:14" customFormat="1" ht="14.25" hidden="1" customHeight="1" x14ac:dyDescent="0.25">
      <c r="B422" s="89">
        <v>1385</v>
      </c>
      <c r="C422" s="89" t="s">
        <v>291</v>
      </c>
      <c r="D422" s="97">
        <v>4897145</v>
      </c>
      <c r="E422" s="96">
        <v>2018</v>
      </c>
      <c r="F422" s="94">
        <v>1</v>
      </c>
      <c r="G422" s="94">
        <v>0</v>
      </c>
      <c r="H422" s="94">
        <v>1</v>
      </c>
      <c r="I422" s="90">
        <v>43122</v>
      </c>
      <c r="J422" s="88"/>
      <c r="K422" s="93">
        <v>17</v>
      </c>
      <c r="L422" s="89" t="s">
        <v>1184</v>
      </c>
      <c r="M422" s="1"/>
      <c r="N422" s="91">
        <f t="shared" si="6"/>
        <v>43638</v>
      </c>
    </row>
    <row r="423" spans="2:14" customFormat="1" ht="14.25" hidden="1" customHeight="1" x14ac:dyDescent="0.25">
      <c r="B423" s="89">
        <v>1385</v>
      </c>
      <c r="C423" s="89" t="s">
        <v>315</v>
      </c>
      <c r="D423" s="92">
        <v>9397914</v>
      </c>
      <c r="E423" s="96">
        <v>2018</v>
      </c>
      <c r="F423" s="94">
        <v>1</v>
      </c>
      <c r="G423" s="94">
        <v>0</v>
      </c>
      <c r="H423" s="94">
        <v>1</v>
      </c>
      <c r="I423" s="90">
        <v>43122</v>
      </c>
      <c r="J423" s="91"/>
      <c r="K423" s="93">
        <v>17</v>
      </c>
      <c r="L423" s="89" t="s">
        <v>1184</v>
      </c>
      <c r="M423" s="1"/>
      <c r="N423" s="91">
        <f t="shared" si="6"/>
        <v>43638</v>
      </c>
    </row>
    <row r="424" spans="2:14" customFormat="1" ht="14.25" hidden="1" customHeight="1" x14ac:dyDescent="0.25">
      <c r="B424" s="89">
        <v>1385</v>
      </c>
      <c r="C424" s="89" t="s">
        <v>128</v>
      </c>
      <c r="D424" s="92">
        <v>3399163</v>
      </c>
      <c r="E424" s="96">
        <v>2018</v>
      </c>
      <c r="F424" s="94">
        <v>1</v>
      </c>
      <c r="G424" s="94">
        <v>0</v>
      </c>
      <c r="H424" s="94">
        <v>1</v>
      </c>
      <c r="I424" s="90">
        <v>43122</v>
      </c>
      <c r="J424" s="91"/>
      <c r="K424" s="93">
        <v>17</v>
      </c>
      <c r="L424" s="89" t="s">
        <v>1184</v>
      </c>
      <c r="M424" s="1"/>
      <c r="N424" s="91">
        <f t="shared" si="6"/>
        <v>43638</v>
      </c>
    </row>
    <row r="425" spans="2:14" customFormat="1" ht="14.25" hidden="1" customHeight="1" x14ac:dyDescent="0.25">
      <c r="B425" s="89">
        <v>1385</v>
      </c>
      <c r="C425" s="89" t="s">
        <v>207</v>
      </c>
      <c r="D425" s="92">
        <v>4038898</v>
      </c>
      <c r="E425" s="96">
        <v>2018</v>
      </c>
      <c r="F425" s="94">
        <v>1</v>
      </c>
      <c r="G425" s="94">
        <v>0</v>
      </c>
      <c r="H425" s="94">
        <v>1</v>
      </c>
      <c r="I425" s="90">
        <v>43122</v>
      </c>
      <c r="J425" s="91"/>
      <c r="K425" s="93">
        <v>17</v>
      </c>
      <c r="L425" s="89" t="s">
        <v>1184</v>
      </c>
      <c r="M425" s="1"/>
      <c r="N425" s="91">
        <f t="shared" si="6"/>
        <v>43638</v>
      </c>
    </row>
    <row r="426" spans="2:14" customFormat="1" ht="14.25" hidden="1" customHeight="1" x14ac:dyDescent="0.25">
      <c r="B426" s="89">
        <v>1385</v>
      </c>
      <c r="C426" s="89" t="s">
        <v>216</v>
      </c>
      <c r="D426" s="92">
        <v>3188604</v>
      </c>
      <c r="E426" s="96">
        <v>2018</v>
      </c>
      <c r="F426" s="94">
        <v>1</v>
      </c>
      <c r="G426" s="94">
        <v>0</v>
      </c>
      <c r="H426" s="94">
        <v>1</v>
      </c>
      <c r="I426" s="90">
        <v>43122</v>
      </c>
      <c r="J426" s="91"/>
      <c r="K426" s="93">
        <v>17</v>
      </c>
      <c r="L426" s="89" t="s">
        <v>1184</v>
      </c>
      <c r="M426" s="1"/>
      <c r="N426" s="91">
        <f t="shared" si="6"/>
        <v>43638</v>
      </c>
    </row>
    <row r="427" spans="2:14" customFormat="1" ht="14.25" hidden="1" customHeight="1" x14ac:dyDescent="0.25">
      <c r="B427" s="89">
        <v>1385</v>
      </c>
      <c r="C427" s="89" t="s">
        <v>410</v>
      </c>
      <c r="D427" s="92">
        <v>3188604</v>
      </c>
      <c r="E427" s="96">
        <v>2018</v>
      </c>
      <c r="F427" s="94">
        <v>1</v>
      </c>
      <c r="G427" s="94">
        <v>0</v>
      </c>
      <c r="H427" s="94">
        <v>1</v>
      </c>
      <c r="I427" s="90">
        <v>43122</v>
      </c>
      <c r="J427" s="91"/>
      <c r="K427" s="93">
        <v>17</v>
      </c>
      <c r="L427" s="89" t="s">
        <v>1184</v>
      </c>
      <c r="M427" s="1"/>
      <c r="N427" s="91">
        <f t="shared" si="6"/>
        <v>43638</v>
      </c>
    </row>
    <row r="428" spans="2:14" customFormat="1" ht="14.25" hidden="1" customHeight="1" x14ac:dyDescent="0.25">
      <c r="B428" s="89">
        <v>1385</v>
      </c>
      <c r="C428" s="89" t="s">
        <v>411</v>
      </c>
      <c r="D428" s="92">
        <v>3188604</v>
      </c>
      <c r="E428" s="96">
        <v>2018</v>
      </c>
      <c r="F428" s="94">
        <v>1</v>
      </c>
      <c r="G428" s="94">
        <v>0</v>
      </c>
      <c r="H428" s="94">
        <v>1</v>
      </c>
      <c r="I428" s="90">
        <v>43122</v>
      </c>
      <c r="J428" s="88"/>
      <c r="K428" s="93">
        <v>17</v>
      </c>
      <c r="L428" s="89" t="s">
        <v>1184</v>
      </c>
      <c r="M428" s="1"/>
      <c r="N428" s="91">
        <f t="shared" si="6"/>
        <v>43638</v>
      </c>
    </row>
    <row r="429" spans="2:14" customFormat="1" ht="14.25" hidden="1" customHeight="1" x14ac:dyDescent="0.25">
      <c r="B429" s="89">
        <v>1385</v>
      </c>
      <c r="C429" s="89" t="s">
        <v>203</v>
      </c>
      <c r="D429" s="92">
        <v>3188604</v>
      </c>
      <c r="E429" s="96">
        <v>2018</v>
      </c>
      <c r="F429" s="94">
        <v>1</v>
      </c>
      <c r="G429" s="94">
        <v>0</v>
      </c>
      <c r="H429" s="94">
        <v>1</v>
      </c>
      <c r="I429" s="90">
        <v>43122</v>
      </c>
      <c r="J429" s="91"/>
      <c r="K429" s="93">
        <v>17</v>
      </c>
      <c r="L429" s="89" t="s">
        <v>1184</v>
      </c>
      <c r="M429" s="1"/>
      <c r="N429" s="91">
        <f t="shared" si="6"/>
        <v>43638</v>
      </c>
    </row>
    <row r="430" spans="2:14" customFormat="1" ht="14.25" hidden="1" customHeight="1" x14ac:dyDescent="0.25">
      <c r="B430" s="89">
        <v>1385</v>
      </c>
      <c r="C430" s="89" t="s">
        <v>204</v>
      </c>
      <c r="D430" s="92">
        <v>3188604</v>
      </c>
      <c r="E430" s="96">
        <v>2018</v>
      </c>
      <c r="F430" s="94">
        <v>1</v>
      </c>
      <c r="G430" s="94">
        <v>0</v>
      </c>
      <c r="H430" s="94">
        <v>1</v>
      </c>
      <c r="I430" s="90">
        <v>43122</v>
      </c>
      <c r="J430" s="91"/>
      <c r="K430" s="93">
        <v>17</v>
      </c>
      <c r="L430" s="89" t="s">
        <v>1184</v>
      </c>
      <c r="M430" s="1"/>
      <c r="N430" s="91">
        <f t="shared" si="6"/>
        <v>43638</v>
      </c>
    </row>
    <row r="431" spans="2:14" customFormat="1" ht="14.25" hidden="1" customHeight="1" x14ac:dyDescent="0.25">
      <c r="B431" s="89">
        <v>1385</v>
      </c>
      <c r="C431" s="89" t="s">
        <v>205</v>
      </c>
      <c r="D431" s="92">
        <v>3188604</v>
      </c>
      <c r="E431" s="96">
        <v>2018</v>
      </c>
      <c r="F431" s="94">
        <v>1</v>
      </c>
      <c r="G431" s="94">
        <v>0</v>
      </c>
      <c r="H431" s="94">
        <v>1</v>
      </c>
      <c r="I431" s="90">
        <v>43122</v>
      </c>
      <c r="J431" s="91"/>
      <c r="K431" s="93">
        <v>17</v>
      </c>
      <c r="L431" s="89" t="s">
        <v>1184</v>
      </c>
      <c r="M431" s="1"/>
      <c r="N431" s="91">
        <f t="shared" si="6"/>
        <v>43638</v>
      </c>
    </row>
    <row r="432" spans="2:14" customFormat="1" ht="14.25" hidden="1" customHeight="1" x14ac:dyDescent="0.25">
      <c r="B432" s="89">
        <v>1385</v>
      </c>
      <c r="C432" s="89" t="s">
        <v>153</v>
      </c>
      <c r="D432" s="92">
        <v>1895173</v>
      </c>
      <c r="E432" s="96">
        <v>2018</v>
      </c>
      <c r="F432" s="94">
        <v>1</v>
      </c>
      <c r="G432" s="94">
        <v>0</v>
      </c>
      <c r="H432" s="94">
        <v>1</v>
      </c>
      <c r="I432" s="90">
        <v>43122</v>
      </c>
      <c r="J432" s="89"/>
      <c r="K432" s="93">
        <v>17</v>
      </c>
      <c r="L432" s="89" t="s">
        <v>1184</v>
      </c>
      <c r="M432" s="1"/>
      <c r="N432" s="91">
        <f t="shared" si="6"/>
        <v>43638</v>
      </c>
    </row>
    <row r="433" spans="2:14" customFormat="1" ht="14.25" hidden="1" customHeight="1" x14ac:dyDescent="0.25">
      <c r="B433" s="89">
        <v>1385</v>
      </c>
      <c r="C433" s="89" t="s">
        <v>270</v>
      </c>
      <c r="D433" s="92">
        <v>6494493</v>
      </c>
      <c r="E433" s="96">
        <v>2018</v>
      </c>
      <c r="F433" s="94">
        <v>1</v>
      </c>
      <c r="G433" s="94">
        <v>0</v>
      </c>
      <c r="H433" s="94">
        <v>1</v>
      </c>
      <c r="I433" s="90">
        <v>43122</v>
      </c>
      <c r="J433" s="89"/>
      <c r="K433" s="93">
        <v>17</v>
      </c>
      <c r="L433" s="89" t="s">
        <v>1184</v>
      </c>
      <c r="M433" s="1"/>
      <c r="N433" s="91">
        <f t="shared" si="6"/>
        <v>43638</v>
      </c>
    </row>
    <row r="434" spans="2:14" customFormat="1" ht="14.25" hidden="1" customHeight="1" x14ac:dyDescent="0.25">
      <c r="B434" s="89">
        <v>1385</v>
      </c>
      <c r="C434" s="89" t="s">
        <v>359</v>
      </c>
      <c r="D434" s="92">
        <v>9359711</v>
      </c>
      <c r="E434" s="96">
        <v>2018</v>
      </c>
      <c r="F434" s="94">
        <v>1</v>
      </c>
      <c r="G434" s="94">
        <v>0</v>
      </c>
      <c r="H434" s="94">
        <v>1</v>
      </c>
      <c r="I434" s="90">
        <v>43122</v>
      </c>
      <c r="J434" s="89"/>
      <c r="K434" s="93">
        <v>17</v>
      </c>
      <c r="L434" s="89" t="s">
        <v>1184</v>
      </c>
      <c r="M434" s="1"/>
      <c r="N434" s="91">
        <f t="shared" si="6"/>
        <v>43638</v>
      </c>
    </row>
    <row r="435" spans="2:14" customFormat="1" ht="14.25" hidden="1" customHeight="1" x14ac:dyDescent="0.25">
      <c r="B435" s="89">
        <v>1385</v>
      </c>
      <c r="C435" s="89" t="s">
        <v>302</v>
      </c>
      <c r="D435" s="92">
        <v>9359711</v>
      </c>
      <c r="E435" s="96">
        <v>2018</v>
      </c>
      <c r="F435" s="94">
        <v>1</v>
      </c>
      <c r="G435" s="94">
        <v>0</v>
      </c>
      <c r="H435" s="94">
        <v>1</v>
      </c>
      <c r="I435" s="90">
        <v>43122</v>
      </c>
      <c r="J435" s="89"/>
      <c r="K435" s="93">
        <v>17</v>
      </c>
      <c r="L435" s="89" t="s">
        <v>1184</v>
      </c>
      <c r="M435" s="1"/>
      <c r="N435" s="91">
        <f t="shared" si="6"/>
        <v>43638</v>
      </c>
    </row>
    <row r="436" spans="2:14" customFormat="1" ht="14.25" hidden="1" customHeight="1" x14ac:dyDescent="0.25">
      <c r="B436" s="89">
        <v>1385</v>
      </c>
      <c r="C436" s="89" t="s">
        <v>302</v>
      </c>
      <c r="D436" s="92">
        <v>9359711</v>
      </c>
      <c r="E436" s="96">
        <v>2018</v>
      </c>
      <c r="F436" s="94">
        <v>1</v>
      </c>
      <c r="G436" s="94">
        <v>0</v>
      </c>
      <c r="H436" s="94">
        <v>1</v>
      </c>
      <c r="I436" s="90">
        <v>43122</v>
      </c>
      <c r="J436" s="89"/>
      <c r="K436" s="93">
        <v>17</v>
      </c>
      <c r="L436" s="89" t="s">
        <v>1184</v>
      </c>
      <c r="M436" s="1"/>
      <c r="N436" s="91">
        <f t="shared" si="6"/>
        <v>43638</v>
      </c>
    </row>
    <row r="437" spans="2:14" customFormat="1" ht="14.25" hidden="1" customHeight="1" x14ac:dyDescent="0.25">
      <c r="B437" s="89">
        <v>1385</v>
      </c>
      <c r="C437" s="89" t="s">
        <v>303</v>
      </c>
      <c r="D437" s="92">
        <v>7449566</v>
      </c>
      <c r="E437" s="96">
        <v>2018</v>
      </c>
      <c r="F437" s="94">
        <v>1</v>
      </c>
      <c r="G437" s="94">
        <v>0</v>
      </c>
      <c r="H437" s="94">
        <v>1</v>
      </c>
      <c r="I437" s="90">
        <v>43122</v>
      </c>
      <c r="J437" s="89"/>
      <c r="K437" s="93">
        <v>17</v>
      </c>
      <c r="L437" s="89" t="s">
        <v>1184</v>
      </c>
      <c r="M437" s="1"/>
      <c r="N437" s="91">
        <f t="shared" si="6"/>
        <v>43638</v>
      </c>
    </row>
    <row r="438" spans="2:14" s="88" customFormat="1" ht="14.25" hidden="1" customHeight="1" x14ac:dyDescent="0.25">
      <c r="B438" s="89">
        <v>1899</v>
      </c>
      <c r="C438" s="89" t="s">
        <v>1</v>
      </c>
      <c r="D438" s="92">
        <v>9828320</v>
      </c>
      <c r="E438" s="96">
        <v>2019</v>
      </c>
      <c r="F438" s="94">
        <v>0.2</v>
      </c>
      <c r="G438" s="94">
        <v>0.62</v>
      </c>
      <c r="H438" s="94">
        <v>1</v>
      </c>
      <c r="I438" s="90">
        <v>43525</v>
      </c>
      <c r="J438" s="89"/>
      <c r="K438" s="93">
        <v>5</v>
      </c>
      <c r="L438" s="89" t="s">
        <v>1199</v>
      </c>
      <c r="M438" s="89"/>
      <c r="N438" s="91">
        <f t="shared" si="6"/>
        <v>43678</v>
      </c>
    </row>
    <row r="439" spans="2:14" s="88" customFormat="1" ht="14.25" hidden="1" customHeight="1" x14ac:dyDescent="0.25">
      <c r="B439" s="89">
        <v>1899</v>
      </c>
      <c r="C439" s="89" t="s">
        <v>1</v>
      </c>
      <c r="D439" s="92">
        <v>9828320</v>
      </c>
      <c r="E439" s="96">
        <v>2019</v>
      </c>
      <c r="F439" s="94">
        <v>0.3</v>
      </c>
      <c r="G439" s="94">
        <v>0.62</v>
      </c>
      <c r="H439" s="94">
        <v>1</v>
      </c>
      <c r="I439" s="90">
        <v>43678</v>
      </c>
      <c r="J439" s="89"/>
      <c r="K439" s="93">
        <v>20</v>
      </c>
      <c r="L439" s="89" t="s">
        <v>1199</v>
      </c>
      <c r="M439" s="89"/>
      <c r="N439" s="91">
        <f t="shared" si="6"/>
        <v>44287</v>
      </c>
    </row>
    <row r="440" spans="2:14" s="88" customFormat="1" ht="14.25" hidden="1" customHeight="1" x14ac:dyDescent="0.25">
      <c r="B440" s="89">
        <v>1899</v>
      </c>
      <c r="C440" s="89" t="s">
        <v>2</v>
      </c>
      <c r="D440" s="92">
        <v>6100000</v>
      </c>
      <c r="E440" s="96">
        <v>2019</v>
      </c>
      <c r="F440" s="94">
        <v>0.75</v>
      </c>
      <c r="G440" s="94">
        <v>0.5</v>
      </c>
      <c r="H440" s="94">
        <v>1</v>
      </c>
      <c r="I440" s="90">
        <v>43525</v>
      </c>
      <c r="J440" s="89"/>
      <c r="K440" s="93">
        <v>5</v>
      </c>
      <c r="L440" s="89" t="s">
        <v>1199</v>
      </c>
      <c r="M440" s="89"/>
      <c r="N440" s="91">
        <f t="shared" si="6"/>
        <v>43678</v>
      </c>
    </row>
    <row r="441" spans="2:14" customFormat="1" ht="14.25" hidden="1" customHeight="1" x14ac:dyDescent="0.25">
      <c r="B441" s="89">
        <v>1899</v>
      </c>
      <c r="C441" s="89" t="s">
        <v>2</v>
      </c>
      <c r="D441" s="92">
        <v>6100000</v>
      </c>
      <c r="E441" s="96">
        <v>2019</v>
      </c>
      <c r="F441" s="36">
        <v>1</v>
      </c>
      <c r="G441" s="36">
        <v>0.5</v>
      </c>
      <c r="H441" s="36">
        <v>1</v>
      </c>
      <c r="I441" s="90">
        <v>43678</v>
      </c>
      <c r="J441" s="13"/>
      <c r="K441" s="34">
        <v>20</v>
      </c>
      <c r="L441" s="89" t="s">
        <v>1199</v>
      </c>
      <c r="M441" s="1"/>
      <c r="N441" s="91">
        <f t="shared" si="6"/>
        <v>44287</v>
      </c>
    </row>
    <row r="442" spans="2:14" customFormat="1" ht="14.25" hidden="1" customHeight="1" x14ac:dyDescent="0.25">
      <c r="B442" s="89">
        <v>1899</v>
      </c>
      <c r="C442" s="1" t="s">
        <v>271</v>
      </c>
      <c r="D442" s="17">
        <v>4000000</v>
      </c>
      <c r="E442" s="48">
        <v>2019</v>
      </c>
      <c r="F442" s="36">
        <v>1</v>
      </c>
      <c r="G442" s="36">
        <v>0.5</v>
      </c>
      <c r="H442" s="36">
        <v>1</v>
      </c>
      <c r="I442" s="8">
        <v>43525</v>
      </c>
      <c r="J442" s="13"/>
      <c r="K442" s="34">
        <v>14</v>
      </c>
      <c r="L442" s="89" t="s">
        <v>1199</v>
      </c>
      <c r="M442" s="1"/>
      <c r="N442" s="91">
        <f t="shared" si="6"/>
        <v>43952</v>
      </c>
    </row>
    <row r="443" spans="2:14" s="88" customFormat="1" ht="14.25" hidden="1" customHeight="1" x14ac:dyDescent="0.25">
      <c r="B443" s="89">
        <v>1899</v>
      </c>
      <c r="C443" s="89" t="s">
        <v>315</v>
      </c>
      <c r="D443" s="92">
        <v>4000000</v>
      </c>
      <c r="E443" s="48">
        <v>2019</v>
      </c>
      <c r="F443" s="94">
        <v>1</v>
      </c>
      <c r="G443" s="94">
        <v>0.5</v>
      </c>
      <c r="H443" s="94">
        <v>1</v>
      </c>
      <c r="I443" s="90">
        <v>43525</v>
      </c>
      <c r="J443" s="91"/>
      <c r="K443" s="93">
        <v>12</v>
      </c>
      <c r="L443" s="89" t="s">
        <v>1199</v>
      </c>
      <c r="M443" s="89"/>
      <c r="N443" s="91">
        <f t="shared" si="6"/>
        <v>43891</v>
      </c>
    </row>
    <row r="444" spans="2:14" s="88" customFormat="1" ht="14.25" hidden="1" customHeight="1" x14ac:dyDescent="0.25">
      <c r="B444" s="89">
        <v>1899</v>
      </c>
      <c r="C444" s="89" t="s">
        <v>5</v>
      </c>
      <c r="D444" s="92">
        <v>2718900</v>
      </c>
      <c r="E444" s="48">
        <v>2019</v>
      </c>
      <c r="F444" s="94">
        <v>0.75</v>
      </c>
      <c r="G444" s="94">
        <v>0.5</v>
      </c>
      <c r="H444" s="94">
        <v>1</v>
      </c>
      <c r="I444" s="90">
        <v>43525</v>
      </c>
      <c r="J444" s="91"/>
      <c r="K444" s="93">
        <v>3</v>
      </c>
      <c r="L444" s="89" t="s">
        <v>1199</v>
      </c>
      <c r="M444" s="89"/>
      <c r="N444" s="91">
        <f t="shared" si="6"/>
        <v>43617</v>
      </c>
    </row>
    <row r="445" spans="2:14" s="88" customFormat="1" ht="14.25" hidden="1" customHeight="1" x14ac:dyDescent="0.25">
      <c r="B445" s="89">
        <v>1899</v>
      </c>
      <c r="C445" s="89" t="s">
        <v>5</v>
      </c>
      <c r="D445" s="92">
        <v>2718900</v>
      </c>
      <c r="E445" s="48">
        <v>2019</v>
      </c>
      <c r="F445" s="94">
        <v>1</v>
      </c>
      <c r="G445" s="94">
        <v>0.5</v>
      </c>
      <c r="H445" s="94">
        <v>1</v>
      </c>
      <c r="I445" s="90">
        <v>43525</v>
      </c>
      <c r="J445" s="91"/>
      <c r="K445" s="93">
        <v>20</v>
      </c>
      <c r="L445" s="89" t="s">
        <v>1199</v>
      </c>
      <c r="M445" s="89"/>
      <c r="N445" s="91">
        <f t="shared" si="6"/>
        <v>44136</v>
      </c>
    </row>
    <row r="446" spans="2:14" customFormat="1" ht="14.25" hidden="1" customHeight="1" x14ac:dyDescent="0.25">
      <c r="B446" s="89">
        <v>1899</v>
      </c>
      <c r="C446" s="1" t="s">
        <v>270</v>
      </c>
      <c r="D446" s="17">
        <v>2615518</v>
      </c>
      <c r="E446" s="48">
        <v>2019</v>
      </c>
      <c r="F446" s="36">
        <v>0.75</v>
      </c>
      <c r="G446" s="36">
        <v>0.5</v>
      </c>
      <c r="H446" s="36">
        <v>1</v>
      </c>
      <c r="I446" s="8">
        <v>43160</v>
      </c>
      <c r="J446" s="13"/>
      <c r="K446" s="34">
        <v>5</v>
      </c>
      <c r="L446" s="89" t="s">
        <v>1199</v>
      </c>
      <c r="M446" s="1"/>
      <c r="N446" s="91">
        <f t="shared" si="6"/>
        <v>43313</v>
      </c>
    </row>
    <row r="447" spans="2:14" customFormat="1" ht="14.25" hidden="1" customHeight="1" x14ac:dyDescent="0.25">
      <c r="B447" s="89">
        <v>1899</v>
      </c>
      <c r="C447" s="89" t="s">
        <v>270</v>
      </c>
      <c r="D447" s="92">
        <v>2615518</v>
      </c>
      <c r="E447" s="48">
        <v>2019</v>
      </c>
      <c r="F447" s="36">
        <v>1</v>
      </c>
      <c r="G447" s="36">
        <v>0.5</v>
      </c>
      <c r="H447" s="36">
        <v>1</v>
      </c>
      <c r="I447" s="8">
        <v>43525</v>
      </c>
      <c r="J447" s="13"/>
      <c r="K447" s="34">
        <v>7</v>
      </c>
      <c r="L447" s="89" t="s">
        <v>1199</v>
      </c>
      <c r="M447" s="1"/>
      <c r="N447" s="91">
        <f t="shared" si="6"/>
        <v>43739</v>
      </c>
    </row>
    <row r="448" spans="2:14" customFormat="1" ht="14.25" hidden="1" customHeight="1" x14ac:dyDescent="0.25">
      <c r="B448" s="89">
        <v>1899</v>
      </c>
      <c r="C448" s="1" t="s">
        <v>219</v>
      </c>
      <c r="D448" s="17">
        <v>2400000</v>
      </c>
      <c r="E448" s="87">
        <v>2019</v>
      </c>
      <c r="F448" s="36">
        <v>1</v>
      </c>
      <c r="G448" s="36">
        <v>0.59</v>
      </c>
      <c r="H448" s="36">
        <v>1</v>
      </c>
      <c r="I448" s="8">
        <v>43525</v>
      </c>
      <c r="J448" s="13"/>
      <c r="K448" s="34">
        <v>24</v>
      </c>
      <c r="L448" s="89" t="s">
        <v>1199</v>
      </c>
      <c r="M448" s="1"/>
      <c r="N448" s="91">
        <f t="shared" si="6"/>
        <v>44256</v>
      </c>
    </row>
    <row r="449" spans="1:14" customFormat="1" hidden="1" x14ac:dyDescent="0.25">
      <c r="B449" s="49">
        <v>1900</v>
      </c>
      <c r="C449" s="89" t="s">
        <v>359</v>
      </c>
      <c r="D449" s="92">
        <v>3816000</v>
      </c>
      <c r="E449" s="47">
        <v>2019</v>
      </c>
      <c r="F449" s="94">
        <v>1</v>
      </c>
      <c r="G449" s="94">
        <v>0.5</v>
      </c>
      <c r="H449" s="94">
        <v>1</v>
      </c>
      <c r="I449" s="90">
        <v>43556</v>
      </c>
      <c r="J449" s="90"/>
      <c r="K449" s="93">
        <v>1</v>
      </c>
      <c r="L449" s="89" t="s">
        <v>1201</v>
      </c>
      <c r="M449" s="89"/>
      <c r="N449" s="91">
        <f t="shared" si="6"/>
        <v>43586</v>
      </c>
    </row>
    <row r="450" spans="1:14" customFormat="1" hidden="1" x14ac:dyDescent="0.25">
      <c r="B450" s="49">
        <v>1900</v>
      </c>
      <c r="C450" s="89" t="s">
        <v>5</v>
      </c>
      <c r="D450" s="92">
        <v>3514494</v>
      </c>
      <c r="E450" s="47">
        <v>2019</v>
      </c>
      <c r="F450" s="94">
        <v>1</v>
      </c>
      <c r="G450" s="94">
        <v>0.5</v>
      </c>
      <c r="H450" s="94">
        <v>1</v>
      </c>
      <c r="I450" s="90">
        <v>43556</v>
      </c>
      <c r="J450" s="90"/>
      <c r="K450" s="93">
        <v>1</v>
      </c>
      <c r="L450" s="89" t="s">
        <v>1201</v>
      </c>
      <c r="M450" s="89"/>
      <c r="N450" s="91">
        <f t="shared" si="6"/>
        <v>43586</v>
      </c>
    </row>
    <row r="451" spans="1:14" customFormat="1" hidden="1" x14ac:dyDescent="0.25">
      <c r="B451" s="49">
        <v>1900</v>
      </c>
      <c r="C451" s="89" t="s">
        <v>4</v>
      </c>
      <c r="D451" s="92">
        <v>2618200</v>
      </c>
      <c r="E451" s="47">
        <v>2019</v>
      </c>
      <c r="F451" s="94">
        <v>0.5</v>
      </c>
      <c r="G451" s="94">
        <v>0.5</v>
      </c>
      <c r="H451" s="94">
        <v>1</v>
      </c>
      <c r="I451" s="90">
        <v>43556</v>
      </c>
      <c r="J451" s="90"/>
      <c r="K451" s="93">
        <v>1</v>
      </c>
      <c r="L451" s="89" t="s">
        <v>1201</v>
      </c>
      <c r="M451" s="89"/>
      <c r="N451" s="91">
        <f t="shared" ref="N451:N472" si="7">EDATE(I451,K451)</f>
        <v>43586</v>
      </c>
    </row>
    <row r="452" spans="1:14" customFormat="1" hidden="1" x14ac:dyDescent="0.25">
      <c r="B452" s="49">
        <v>1900</v>
      </c>
      <c r="C452" s="89" t="s">
        <v>1</v>
      </c>
      <c r="D452" s="92">
        <v>9826320</v>
      </c>
      <c r="E452" s="47">
        <v>2019</v>
      </c>
      <c r="F452" s="94">
        <v>0.2</v>
      </c>
      <c r="G452" s="94">
        <v>0.62</v>
      </c>
      <c r="H452" s="94">
        <v>1</v>
      </c>
      <c r="I452" s="90">
        <v>43556</v>
      </c>
      <c r="J452" s="90"/>
      <c r="K452" s="93">
        <v>10</v>
      </c>
      <c r="L452" s="89" t="s">
        <v>1202</v>
      </c>
      <c r="M452" s="89"/>
      <c r="N452" s="91">
        <f t="shared" si="7"/>
        <v>43862</v>
      </c>
    </row>
    <row r="453" spans="1:14" customFormat="1" hidden="1" x14ac:dyDescent="0.25">
      <c r="B453" s="49">
        <v>1900</v>
      </c>
      <c r="C453" s="89" t="s">
        <v>165</v>
      </c>
      <c r="D453" s="92">
        <v>4500000</v>
      </c>
      <c r="E453" s="47">
        <v>2019</v>
      </c>
      <c r="F453" s="94">
        <v>1</v>
      </c>
      <c r="G453" s="94">
        <v>0.5</v>
      </c>
      <c r="H453" s="94">
        <v>1</v>
      </c>
      <c r="I453" s="90">
        <v>43556</v>
      </c>
      <c r="J453" s="90"/>
      <c r="K453" s="93">
        <v>10</v>
      </c>
      <c r="L453" s="89" t="s">
        <v>1202</v>
      </c>
      <c r="M453" s="89"/>
      <c r="N453" s="91">
        <f t="shared" si="7"/>
        <v>43862</v>
      </c>
    </row>
    <row r="454" spans="1:14" customFormat="1" hidden="1" x14ac:dyDescent="0.25">
      <c r="B454" s="49">
        <v>1900</v>
      </c>
      <c r="C454" s="89" t="s">
        <v>270</v>
      </c>
      <c r="D454" s="92">
        <v>2615518</v>
      </c>
      <c r="E454" s="47">
        <v>2019</v>
      </c>
      <c r="F454" s="94">
        <v>0.5</v>
      </c>
      <c r="G454" s="94">
        <v>0.5</v>
      </c>
      <c r="H454" s="94">
        <v>1</v>
      </c>
      <c r="I454" s="90">
        <v>43556</v>
      </c>
      <c r="J454" s="90"/>
      <c r="K454" s="93">
        <v>7</v>
      </c>
      <c r="L454" s="89" t="s">
        <v>1202</v>
      </c>
      <c r="M454" s="89"/>
      <c r="N454" s="91">
        <f t="shared" si="7"/>
        <v>43770</v>
      </c>
    </row>
    <row r="455" spans="1:14" s="11" customFormat="1" hidden="1" x14ac:dyDescent="0.25">
      <c r="A455">
        <v>82</v>
      </c>
      <c r="B455" s="49">
        <v>1900</v>
      </c>
      <c r="C455" s="89" t="s">
        <v>5</v>
      </c>
      <c r="D455" s="92">
        <v>2718900</v>
      </c>
      <c r="E455" s="47">
        <v>2019</v>
      </c>
      <c r="F455" s="94">
        <v>1</v>
      </c>
      <c r="G455" s="94">
        <v>0.5</v>
      </c>
      <c r="H455" s="94">
        <v>1</v>
      </c>
      <c r="I455" s="90">
        <v>43556</v>
      </c>
      <c r="J455" s="90"/>
      <c r="K455" s="93">
        <v>10</v>
      </c>
      <c r="L455" s="89" t="s">
        <v>1202</v>
      </c>
      <c r="M455" s="89"/>
      <c r="N455" s="91">
        <f t="shared" si="7"/>
        <v>43862</v>
      </c>
    </row>
    <row r="456" spans="1:14" s="11" customFormat="1" hidden="1" x14ac:dyDescent="0.25">
      <c r="A456">
        <v>87</v>
      </c>
      <c r="B456" s="49">
        <v>1900</v>
      </c>
      <c r="C456" s="89" t="s">
        <v>6</v>
      </c>
      <c r="D456" s="92">
        <v>2424686</v>
      </c>
      <c r="E456" s="47">
        <v>2019</v>
      </c>
      <c r="F456" s="94">
        <v>1.2</v>
      </c>
      <c r="G456" s="94">
        <v>0.59</v>
      </c>
      <c r="H456" s="94">
        <v>1</v>
      </c>
      <c r="I456" s="90">
        <v>43556</v>
      </c>
      <c r="J456" s="90"/>
      <c r="K456" s="93">
        <v>9</v>
      </c>
      <c r="L456" s="89" t="s">
        <v>1202</v>
      </c>
      <c r="M456" s="89"/>
      <c r="N456" s="91">
        <f t="shared" si="7"/>
        <v>43831</v>
      </c>
    </row>
    <row r="457" spans="1:14" s="11" customFormat="1" hidden="1" x14ac:dyDescent="0.25">
      <c r="A457">
        <v>85</v>
      </c>
      <c r="B457" s="49">
        <v>1900</v>
      </c>
      <c r="C457" s="89" t="s">
        <v>359</v>
      </c>
      <c r="D457" s="92">
        <v>3710000</v>
      </c>
      <c r="E457" s="47">
        <v>2019</v>
      </c>
      <c r="F457" s="94">
        <v>1.35</v>
      </c>
      <c r="G457" s="94">
        <v>0.5</v>
      </c>
      <c r="H457" s="94">
        <v>1</v>
      </c>
      <c r="I457" s="90">
        <v>43556</v>
      </c>
      <c r="J457" s="90"/>
      <c r="K457" s="93">
        <v>4</v>
      </c>
      <c r="L457" s="89" t="s">
        <v>1203</v>
      </c>
      <c r="M457" s="1"/>
      <c r="N457" s="91">
        <f t="shared" si="7"/>
        <v>43678</v>
      </c>
    </row>
    <row r="458" spans="1:14" s="11" customFormat="1" hidden="1" x14ac:dyDescent="0.25">
      <c r="A458">
        <v>84</v>
      </c>
      <c r="B458" s="49">
        <v>1900</v>
      </c>
      <c r="C458" s="89" t="s">
        <v>6</v>
      </c>
      <c r="D458" s="92">
        <v>2424686</v>
      </c>
      <c r="E458" s="47">
        <v>2019</v>
      </c>
      <c r="F458" s="94">
        <v>1.35</v>
      </c>
      <c r="G458" s="94">
        <v>0.59</v>
      </c>
      <c r="H458" s="94">
        <v>1</v>
      </c>
      <c r="I458" s="90">
        <v>43556</v>
      </c>
      <c r="J458" s="90"/>
      <c r="K458" s="93">
        <v>3</v>
      </c>
      <c r="L458" s="89" t="s">
        <v>1203</v>
      </c>
      <c r="M458" s="89"/>
      <c r="N458" s="91">
        <f t="shared" si="7"/>
        <v>43647</v>
      </c>
    </row>
    <row r="459" spans="1:14" customFormat="1" hidden="1" x14ac:dyDescent="0.25">
      <c r="A459">
        <v>52</v>
      </c>
      <c r="B459" s="49">
        <v>1790</v>
      </c>
      <c r="C459" s="89" t="s">
        <v>1</v>
      </c>
      <c r="D459" s="92">
        <v>9683100</v>
      </c>
      <c r="E459" s="47">
        <v>2019</v>
      </c>
      <c r="F459" s="94">
        <v>0.16</v>
      </c>
      <c r="G459" s="94">
        <v>0.5</v>
      </c>
      <c r="H459" s="94">
        <v>1</v>
      </c>
      <c r="I459" s="90">
        <v>43556</v>
      </c>
      <c r="J459" s="90"/>
      <c r="K459" s="93">
        <v>21</v>
      </c>
      <c r="L459" s="89" t="s">
        <v>1207</v>
      </c>
      <c r="M459" s="1"/>
      <c r="N459" s="91">
        <f t="shared" si="7"/>
        <v>44197</v>
      </c>
    </row>
    <row r="460" spans="1:14" customFormat="1" hidden="1" x14ac:dyDescent="0.25">
      <c r="A460">
        <v>53</v>
      </c>
      <c r="B460" s="49">
        <v>1790</v>
      </c>
      <c r="C460" s="89" t="s">
        <v>1</v>
      </c>
      <c r="D460" s="92">
        <v>9683100</v>
      </c>
      <c r="E460" s="47">
        <v>2019</v>
      </c>
      <c r="F460" s="94">
        <v>0.05</v>
      </c>
      <c r="G460" s="94">
        <v>0.5</v>
      </c>
      <c r="H460" s="94">
        <v>1</v>
      </c>
      <c r="I460" s="90">
        <v>43556</v>
      </c>
      <c r="J460" s="90"/>
      <c r="K460" s="93">
        <v>4</v>
      </c>
      <c r="L460" s="89" t="s">
        <v>1207</v>
      </c>
      <c r="M460" s="1"/>
      <c r="N460" s="91">
        <f t="shared" si="7"/>
        <v>43678</v>
      </c>
    </row>
    <row r="461" spans="1:14" customFormat="1" hidden="1" x14ac:dyDescent="0.25">
      <c r="A461">
        <v>58</v>
      </c>
      <c r="B461" s="49">
        <v>1790</v>
      </c>
      <c r="C461" s="89" t="s">
        <v>160</v>
      </c>
      <c r="D461" s="92">
        <v>6678000</v>
      </c>
      <c r="E461" s="47">
        <v>2019</v>
      </c>
      <c r="F461" s="94">
        <v>1</v>
      </c>
      <c r="G461" s="94">
        <v>0.48</v>
      </c>
      <c r="H461" s="94">
        <v>1</v>
      </c>
      <c r="I461" s="90">
        <v>43556</v>
      </c>
      <c r="J461" s="90"/>
      <c r="K461" s="93">
        <v>25</v>
      </c>
      <c r="L461" s="89" t="s">
        <v>1207</v>
      </c>
      <c r="M461" s="1"/>
      <c r="N461" s="91">
        <f t="shared" si="7"/>
        <v>44317</v>
      </c>
    </row>
    <row r="462" spans="1:14" customFormat="1" hidden="1" x14ac:dyDescent="0.25">
      <c r="A462">
        <v>59</v>
      </c>
      <c r="B462" s="49">
        <v>1790</v>
      </c>
      <c r="C462" s="89" t="s">
        <v>452</v>
      </c>
      <c r="D462" s="92">
        <v>4006800</v>
      </c>
      <c r="E462" s="47">
        <v>2019</v>
      </c>
      <c r="F462" s="94">
        <v>1</v>
      </c>
      <c r="G462" s="94">
        <v>0.48</v>
      </c>
      <c r="H462" s="94">
        <v>1</v>
      </c>
      <c r="I462" s="90">
        <v>43556</v>
      </c>
      <c r="J462" s="90"/>
      <c r="K462" s="93">
        <v>14</v>
      </c>
      <c r="L462" s="89" t="s">
        <v>1207</v>
      </c>
      <c r="M462" s="1"/>
      <c r="N462" s="91">
        <f t="shared" si="7"/>
        <v>43983</v>
      </c>
    </row>
    <row r="463" spans="1:14" customFormat="1" hidden="1" x14ac:dyDescent="0.25">
      <c r="A463">
        <v>60</v>
      </c>
      <c r="B463" s="49">
        <v>1790</v>
      </c>
      <c r="C463" s="89" t="s">
        <v>386</v>
      </c>
      <c r="D463" s="92">
        <v>2559900</v>
      </c>
      <c r="E463" s="47">
        <v>2019</v>
      </c>
      <c r="F463" s="94">
        <v>1</v>
      </c>
      <c r="G463" s="94">
        <v>0.53</v>
      </c>
      <c r="H463" s="94">
        <v>1</v>
      </c>
      <c r="I463" s="90">
        <v>43556</v>
      </c>
      <c r="J463" s="90"/>
      <c r="K463" s="93">
        <v>13</v>
      </c>
      <c r="L463" s="89" t="s">
        <v>1207</v>
      </c>
      <c r="M463" s="1"/>
      <c r="N463" s="91">
        <f t="shared" si="7"/>
        <v>43952</v>
      </c>
    </row>
    <row r="464" spans="1:14" customFormat="1" hidden="1" x14ac:dyDescent="0.25">
      <c r="A464">
        <v>61</v>
      </c>
      <c r="B464" s="49">
        <v>1790</v>
      </c>
      <c r="C464" s="89" t="s">
        <v>451</v>
      </c>
      <c r="D464" s="92">
        <v>4799753</v>
      </c>
      <c r="E464" s="47">
        <v>2019</v>
      </c>
      <c r="F464" s="94">
        <v>1</v>
      </c>
      <c r="G464" s="94">
        <v>0.48</v>
      </c>
      <c r="H464" s="94">
        <v>1</v>
      </c>
      <c r="I464" s="90">
        <v>43556</v>
      </c>
      <c r="J464" s="90"/>
      <c r="K464" s="93">
        <v>15</v>
      </c>
      <c r="L464" s="89" t="s">
        <v>1207</v>
      </c>
      <c r="M464" s="1"/>
      <c r="N464" s="91">
        <f t="shared" si="7"/>
        <v>44013</v>
      </c>
    </row>
    <row r="465" spans="1:14" customFormat="1" hidden="1" x14ac:dyDescent="0.25">
      <c r="A465">
        <v>56</v>
      </c>
      <c r="B465" s="49">
        <v>1790</v>
      </c>
      <c r="C465" s="89" t="s">
        <v>452</v>
      </c>
      <c r="D465" s="92">
        <v>4006800</v>
      </c>
      <c r="E465" s="47">
        <v>2019</v>
      </c>
      <c r="F465" s="94">
        <v>1</v>
      </c>
      <c r="G465" s="94">
        <v>0.48</v>
      </c>
      <c r="H465" s="94">
        <v>1</v>
      </c>
      <c r="I465" s="90">
        <v>43556</v>
      </c>
      <c r="J465" s="90"/>
      <c r="K465" s="93">
        <v>14</v>
      </c>
      <c r="L465" s="89" t="s">
        <v>1207</v>
      </c>
      <c r="M465" s="1"/>
      <c r="N465" s="91">
        <f t="shared" si="7"/>
        <v>43983</v>
      </c>
    </row>
    <row r="466" spans="1:14" customFormat="1" hidden="1" x14ac:dyDescent="0.25">
      <c r="A466">
        <v>57</v>
      </c>
      <c r="B466" s="49">
        <v>1790</v>
      </c>
      <c r="C466" s="89" t="s">
        <v>121</v>
      </c>
      <c r="D466" s="92">
        <v>2599900</v>
      </c>
      <c r="E466" s="47">
        <v>2019</v>
      </c>
      <c r="F466" s="94">
        <v>1</v>
      </c>
      <c r="G466" s="94">
        <v>0.48</v>
      </c>
      <c r="H466" s="94">
        <v>1</v>
      </c>
      <c r="I466" s="90">
        <v>43556</v>
      </c>
      <c r="J466" s="90"/>
      <c r="K466" s="93">
        <v>21</v>
      </c>
      <c r="L466" s="89" t="s">
        <v>1207</v>
      </c>
      <c r="M466" s="1"/>
      <c r="N466" s="91">
        <f t="shared" si="7"/>
        <v>44197</v>
      </c>
    </row>
    <row r="467" spans="1:14" customFormat="1" hidden="1" x14ac:dyDescent="0.25">
      <c r="A467">
        <v>54</v>
      </c>
      <c r="B467" s="49">
        <v>1790</v>
      </c>
      <c r="C467" s="89" t="s">
        <v>136</v>
      </c>
      <c r="D467" s="92">
        <v>4062450</v>
      </c>
      <c r="E467" s="47">
        <v>2019</v>
      </c>
      <c r="F467" s="94">
        <v>1</v>
      </c>
      <c r="G467" s="94">
        <v>0.48</v>
      </c>
      <c r="H467" s="94">
        <v>1</v>
      </c>
      <c r="I467" s="90">
        <v>43556</v>
      </c>
      <c r="J467" s="90"/>
      <c r="K467" s="93">
        <v>21</v>
      </c>
      <c r="L467" s="89" t="s">
        <v>1207</v>
      </c>
      <c r="M467" s="1"/>
      <c r="N467" s="91">
        <f t="shared" si="7"/>
        <v>44197</v>
      </c>
    </row>
    <row r="468" spans="1:14" customFormat="1" hidden="1" x14ac:dyDescent="0.25">
      <c r="A468">
        <v>55</v>
      </c>
      <c r="B468" s="49">
        <v>1790</v>
      </c>
      <c r="C468" s="89" t="s">
        <v>440</v>
      </c>
      <c r="D468" s="92">
        <v>3339000</v>
      </c>
      <c r="E468" s="47">
        <v>2019</v>
      </c>
      <c r="F468" s="94">
        <v>1</v>
      </c>
      <c r="G468" s="94">
        <v>0.48</v>
      </c>
      <c r="H468" s="94">
        <v>1</v>
      </c>
      <c r="I468" s="90">
        <v>43556</v>
      </c>
      <c r="J468" s="90"/>
      <c r="K468" s="93">
        <v>16</v>
      </c>
      <c r="L468" s="89" t="s">
        <v>1207</v>
      </c>
      <c r="M468" s="1"/>
      <c r="N468" s="91">
        <f t="shared" si="7"/>
        <v>44044</v>
      </c>
    </row>
    <row r="469" spans="1:14" customFormat="1" hidden="1" x14ac:dyDescent="0.25">
      <c r="B469" s="49">
        <v>1790</v>
      </c>
      <c r="C469" s="89" t="s">
        <v>356</v>
      </c>
      <c r="D469" s="92">
        <v>3116400</v>
      </c>
      <c r="E469" s="47">
        <v>2019</v>
      </c>
      <c r="F469" s="94">
        <v>1</v>
      </c>
      <c r="G469" s="94">
        <v>0.48</v>
      </c>
      <c r="H469" s="94">
        <v>1</v>
      </c>
      <c r="I469" s="90">
        <v>43556</v>
      </c>
      <c r="J469" s="90"/>
      <c r="K469" s="93">
        <v>20</v>
      </c>
      <c r="L469" s="89" t="s">
        <v>1207</v>
      </c>
      <c r="M469" s="89"/>
      <c r="N469" s="91">
        <f t="shared" si="7"/>
        <v>44166</v>
      </c>
    </row>
    <row r="470" spans="1:14" customFormat="1" hidden="1" x14ac:dyDescent="0.25">
      <c r="B470" s="49">
        <v>1790</v>
      </c>
      <c r="C470" s="89" t="s">
        <v>207</v>
      </c>
      <c r="D470" s="92">
        <v>2398515</v>
      </c>
      <c r="E470" s="47">
        <v>2019</v>
      </c>
      <c r="F470" s="94">
        <v>1</v>
      </c>
      <c r="G470" s="94">
        <v>0.53</v>
      </c>
      <c r="H470" s="94">
        <v>1</v>
      </c>
      <c r="I470" s="90">
        <v>43556</v>
      </c>
      <c r="J470" s="90"/>
      <c r="K470" s="93">
        <v>16</v>
      </c>
      <c r="L470" s="89" t="s">
        <v>1207</v>
      </c>
      <c r="M470" s="89"/>
      <c r="N470" s="91">
        <f t="shared" si="7"/>
        <v>44044</v>
      </c>
    </row>
    <row r="471" spans="1:14" customFormat="1" hidden="1" x14ac:dyDescent="0.25">
      <c r="B471" s="49">
        <v>1790</v>
      </c>
      <c r="C471" s="89" t="s">
        <v>208</v>
      </c>
      <c r="D471" s="92">
        <v>2404080</v>
      </c>
      <c r="E471" s="47">
        <v>2019</v>
      </c>
      <c r="F471" s="94">
        <v>1</v>
      </c>
      <c r="G471" s="94">
        <v>0.53</v>
      </c>
      <c r="H471" s="94">
        <v>1</v>
      </c>
      <c r="I471" s="90">
        <v>43556</v>
      </c>
      <c r="J471" s="90"/>
      <c r="K471" s="93">
        <v>16</v>
      </c>
      <c r="L471" s="89" t="s">
        <v>1207</v>
      </c>
      <c r="M471" s="89"/>
      <c r="N471" s="91">
        <f t="shared" si="7"/>
        <v>44044</v>
      </c>
    </row>
    <row r="472" spans="1:14" customFormat="1" hidden="1" x14ac:dyDescent="0.25">
      <c r="B472" s="49">
        <v>1790</v>
      </c>
      <c r="C472" s="89" t="s">
        <v>209</v>
      </c>
      <c r="D472" s="92">
        <v>2404080</v>
      </c>
      <c r="E472" s="47">
        <v>2019</v>
      </c>
      <c r="F472" s="94">
        <v>1</v>
      </c>
      <c r="G472" s="94">
        <v>0.53</v>
      </c>
      <c r="H472" s="94">
        <v>1</v>
      </c>
      <c r="I472" s="90">
        <v>43556</v>
      </c>
      <c r="J472" s="90"/>
      <c r="K472" s="93">
        <v>9</v>
      </c>
      <c r="L472" s="89" t="s">
        <v>1207</v>
      </c>
      <c r="M472" s="89"/>
      <c r="N472" s="91">
        <f t="shared" si="7"/>
        <v>43831</v>
      </c>
    </row>
    <row r="473" spans="1:14" customFormat="1" x14ac:dyDescent="0.25">
      <c r="B473" s="49"/>
      <c r="C473" s="89"/>
      <c r="D473" s="92"/>
      <c r="E473" s="47"/>
      <c r="F473" s="94"/>
      <c r="G473" s="94"/>
      <c r="H473" s="94"/>
      <c r="I473" s="90"/>
      <c r="J473" s="90"/>
      <c r="K473" s="93"/>
      <c r="L473" s="89"/>
      <c r="M473" s="1"/>
    </row>
    <row r="474" spans="1:14" customFormat="1" x14ac:dyDescent="0.25">
      <c r="B474" s="49"/>
      <c r="C474" s="89"/>
      <c r="D474" s="92"/>
      <c r="E474" s="47"/>
      <c r="F474" s="94"/>
      <c r="G474" s="94"/>
      <c r="H474" s="94"/>
      <c r="I474" s="90"/>
      <c r="J474" s="90"/>
      <c r="K474" s="93"/>
      <c r="L474" s="89"/>
      <c r="M474" s="1"/>
    </row>
    <row r="475" spans="1:14" x14ac:dyDescent="0.25">
      <c r="B475" s="49"/>
      <c r="C475" s="48"/>
      <c r="D475" s="18"/>
      <c r="E475" s="48"/>
      <c r="F475" s="36"/>
      <c r="G475" s="36"/>
      <c r="H475" s="36"/>
      <c r="I475" s="8"/>
      <c r="J475" s="13"/>
      <c r="K475" s="34"/>
      <c r="L475" s="1"/>
    </row>
    <row r="476" spans="1:14" x14ac:dyDescent="0.25">
      <c r="B476" s="49"/>
      <c r="C476" s="48"/>
      <c r="D476" s="18"/>
      <c r="E476" s="48"/>
      <c r="F476" s="36"/>
      <c r="G476" s="36"/>
      <c r="H476" s="36"/>
      <c r="I476" s="8"/>
      <c r="J476" s="13"/>
      <c r="K476" s="34"/>
      <c r="L476" s="1"/>
    </row>
    <row r="477" spans="1:14" x14ac:dyDescent="0.25">
      <c r="B477" s="49"/>
      <c r="C477" s="48"/>
      <c r="D477" s="18"/>
      <c r="E477" s="48"/>
      <c r="F477" s="36"/>
      <c r="G477" s="36"/>
      <c r="H477" s="36"/>
      <c r="I477" s="8"/>
      <c r="J477" s="13"/>
      <c r="K477" s="34"/>
      <c r="L477" s="1"/>
    </row>
    <row r="478" spans="1:14" x14ac:dyDescent="0.25">
      <c r="B478" s="49"/>
      <c r="C478" s="48"/>
      <c r="D478" s="18"/>
      <c r="E478" s="48"/>
      <c r="F478" s="36"/>
      <c r="G478" s="36"/>
      <c r="H478" s="36"/>
      <c r="I478" s="8"/>
      <c r="J478" s="13"/>
      <c r="K478" s="34"/>
      <c r="L478" s="1"/>
    </row>
    <row r="479" spans="1:14" x14ac:dyDescent="0.25">
      <c r="B479" s="49"/>
      <c r="C479" s="48"/>
      <c r="D479" s="18"/>
      <c r="E479" s="48"/>
      <c r="F479" s="36"/>
      <c r="G479" s="36"/>
      <c r="H479" s="36"/>
      <c r="I479" s="8"/>
      <c r="J479" s="13"/>
      <c r="K479" s="34"/>
      <c r="L479" s="1"/>
    </row>
    <row r="480" spans="1:14" x14ac:dyDescent="0.25">
      <c r="B480" s="49"/>
      <c r="C480" s="48"/>
      <c r="D480" s="18"/>
      <c r="E480" s="48"/>
      <c r="F480" s="36"/>
      <c r="G480" s="36"/>
      <c r="H480" s="36"/>
      <c r="I480" s="8"/>
      <c r="J480" s="13"/>
      <c r="K480" s="34"/>
      <c r="L480" s="1"/>
    </row>
    <row r="481" spans="2:12" x14ac:dyDescent="0.25">
      <c r="B481" s="49"/>
      <c r="C481" s="48"/>
      <c r="D481" s="18"/>
      <c r="E481" s="48"/>
      <c r="F481" s="36"/>
      <c r="G481" s="36"/>
      <c r="H481" s="36"/>
      <c r="I481" s="8"/>
      <c r="J481" s="13"/>
      <c r="K481" s="34"/>
      <c r="L481" s="1"/>
    </row>
    <row r="482" spans="2:12" x14ac:dyDescent="0.25">
      <c r="B482" s="49"/>
      <c r="C482" s="48"/>
      <c r="D482" s="18"/>
      <c r="E482" s="48"/>
      <c r="F482" s="36"/>
      <c r="G482" s="36"/>
      <c r="H482" s="36"/>
      <c r="I482" s="8"/>
      <c r="J482" s="13"/>
      <c r="K482" s="34"/>
      <c r="L482" s="1"/>
    </row>
    <row r="483" spans="2:12" x14ac:dyDescent="0.25">
      <c r="B483" s="49"/>
      <c r="C483" s="48"/>
      <c r="D483" s="18"/>
      <c r="E483" s="48"/>
      <c r="F483" s="36"/>
      <c r="G483" s="36"/>
      <c r="H483" s="36"/>
      <c r="I483" s="8"/>
      <c r="J483" s="13"/>
      <c r="K483" s="34"/>
      <c r="L483" s="1"/>
    </row>
    <row r="484" spans="2:12" x14ac:dyDescent="0.25">
      <c r="B484" s="49"/>
      <c r="C484" s="48"/>
      <c r="D484" s="18"/>
      <c r="E484" s="48"/>
      <c r="F484" s="36"/>
      <c r="G484" s="36"/>
      <c r="H484" s="36"/>
      <c r="I484" s="8"/>
      <c r="J484" s="13"/>
      <c r="K484" s="34"/>
      <c r="L484" s="1"/>
    </row>
    <row r="485" spans="2:12" x14ac:dyDescent="0.25">
      <c r="B485" s="49"/>
      <c r="C485" s="48"/>
      <c r="D485" s="18"/>
      <c r="E485" s="48"/>
      <c r="F485" s="36"/>
      <c r="G485" s="36"/>
      <c r="H485" s="36"/>
      <c r="I485" s="8"/>
      <c r="J485" s="13"/>
      <c r="K485" s="34"/>
      <c r="L485" s="1"/>
    </row>
    <row r="486" spans="2:12" x14ac:dyDescent="0.25">
      <c r="B486" s="49"/>
      <c r="C486" s="48"/>
      <c r="D486" s="18"/>
      <c r="E486" s="48"/>
      <c r="F486" s="36"/>
      <c r="G486" s="36"/>
      <c r="H486" s="36"/>
      <c r="I486" s="8"/>
      <c r="J486" s="13"/>
      <c r="K486" s="34"/>
      <c r="L486" s="1"/>
    </row>
    <row r="487" spans="2:12" x14ac:dyDescent="0.25">
      <c r="B487" s="49"/>
      <c r="C487" s="48"/>
      <c r="D487" s="18"/>
      <c r="E487" s="48"/>
      <c r="F487" s="36"/>
      <c r="G487" s="36"/>
      <c r="H487" s="36"/>
      <c r="I487" s="8"/>
      <c r="J487" s="13"/>
      <c r="K487" s="34"/>
      <c r="L487" s="1"/>
    </row>
    <row r="488" spans="2:12" x14ac:dyDescent="0.25">
      <c r="B488" s="49"/>
      <c r="C488" s="48"/>
      <c r="D488" s="18"/>
      <c r="E488" s="48"/>
      <c r="F488" s="36"/>
      <c r="G488" s="36"/>
      <c r="H488" s="36"/>
      <c r="I488" s="8"/>
      <c r="J488" s="13"/>
      <c r="K488" s="34"/>
      <c r="L488" s="1"/>
    </row>
    <row r="489" spans="2:12" x14ac:dyDescent="0.25">
      <c r="B489" s="21" t="s">
        <v>1071</v>
      </c>
    </row>
  </sheetData>
  <autoFilter ref="A1:M472">
    <filterColumn colId="1">
      <filters>
        <filter val="1837"/>
      </filters>
    </filterColumn>
  </autoFilter>
  <sortState ref="A2:P258">
    <sortCondition ref="B2:B258"/>
    <sortCondition ref="C2:C258"/>
  </sortState>
  <dataConsolidate/>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3">
        <x14:dataValidation type="list" allowBlank="1" showInputMessage="1" showErrorMessage="1">
          <x14:formula1>
            <xm:f>ROLES!$B$2:$B$420</xm:f>
          </x14:formula1>
          <xm:sqref>C2:C406 C411 C413:C488</xm:sqref>
        </x14:dataValidation>
        <x14:dataValidation type="list" allowBlank="1" showInputMessage="1" showErrorMessage="1">
          <x14:formula1>
            <xm:f>[1]ROLES!#REF!</xm:f>
          </x14:formula1>
          <xm:sqref>C407:C410</xm:sqref>
        </x14:dataValidation>
        <x14:dataValidation type="list" allowBlank="1" showInputMessage="1" showErrorMessage="1">
          <x14:formula1>
            <xm:f>PROYECTO!$A$2:$A$61</xm:f>
          </x14:formula1>
          <xm:sqref>B1:B1048576</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3">
    <tabColor theme="9"/>
  </sheetPr>
  <dimension ref="A1:R154"/>
  <sheetViews>
    <sheetView workbookViewId="0">
      <pane xSplit="2" ySplit="1" topLeftCell="C125" activePane="bottomRight" state="frozen"/>
      <selection activeCell="A68" sqref="A68"/>
      <selection pane="topRight" activeCell="A68" sqref="A68"/>
      <selection pane="bottomLeft" activeCell="A68" sqref="A68"/>
      <selection pane="bottomRight" activeCell="B141" sqref="B141"/>
    </sheetView>
  </sheetViews>
  <sheetFormatPr baseColWidth="10" defaultRowHeight="15" x14ac:dyDescent="0.25"/>
  <cols>
    <col min="1" max="1" width="5.7109375" bestFit="1" customWidth="1"/>
    <col min="2" max="2" width="13.140625" bestFit="1" customWidth="1"/>
    <col min="3" max="3" width="15.5703125" customWidth="1"/>
    <col min="4" max="4" width="19.5703125" customWidth="1"/>
    <col min="5" max="5" width="6.85546875" bestFit="1" customWidth="1"/>
    <col min="6" max="6" width="11.85546875" bestFit="1" customWidth="1"/>
    <col min="7" max="7" width="17.140625" style="58" bestFit="1" customWidth="1"/>
    <col min="8" max="8" width="15.5703125" bestFit="1" customWidth="1"/>
    <col min="9" max="9" width="15.85546875" bestFit="1" customWidth="1"/>
    <col min="10" max="10" width="15.140625" bestFit="1" customWidth="1"/>
    <col min="11" max="11" width="6" hidden="1" customWidth="1"/>
    <col min="12" max="12" width="2" hidden="1" customWidth="1"/>
    <col min="13" max="13" width="5.42578125" hidden="1" customWidth="1"/>
    <col min="14" max="14" width="5" hidden="1" customWidth="1"/>
    <col min="15" max="15" width="23.42578125" hidden="1" customWidth="1"/>
    <col min="16" max="16" width="0" hidden="1" customWidth="1"/>
    <col min="17" max="17" width="15.140625" bestFit="1" customWidth="1"/>
  </cols>
  <sheetData>
    <row r="1" spans="1:17" s="32" customFormat="1" ht="30" x14ac:dyDescent="0.25">
      <c r="A1" s="29" t="s">
        <v>489</v>
      </c>
      <c r="B1" s="30" t="s">
        <v>475</v>
      </c>
      <c r="C1" s="30" t="s">
        <v>476</v>
      </c>
      <c r="D1" s="30" t="s">
        <v>931</v>
      </c>
      <c r="E1" s="30" t="s">
        <v>914</v>
      </c>
      <c r="F1" s="30" t="s">
        <v>915</v>
      </c>
      <c r="G1" s="61" t="s">
        <v>916</v>
      </c>
      <c r="H1" s="30" t="s">
        <v>478</v>
      </c>
      <c r="I1" s="30" t="s">
        <v>477</v>
      </c>
      <c r="J1" s="27" t="s">
        <v>920</v>
      </c>
      <c r="K1" s="31"/>
      <c r="L1" s="31"/>
      <c r="M1" s="31"/>
    </row>
    <row r="2" spans="1:17" x14ac:dyDescent="0.25">
      <c r="A2" s="6">
        <v>1507</v>
      </c>
      <c r="B2" s="1" t="s">
        <v>481</v>
      </c>
      <c r="C2" s="8">
        <v>43617</v>
      </c>
      <c r="D2" s="8"/>
      <c r="E2" s="12">
        <v>1</v>
      </c>
      <c r="F2" s="1" t="s">
        <v>925</v>
      </c>
      <c r="G2" s="60">
        <v>577000000</v>
      </c>
      <c r="H2" s="1"/>
      <c r="I2" s="1"/>
      <c r="J2" s="1"/>
      <c r="K2" s="21">
        <f>IFERROR(VLOOKUP(A2,CONTRATOS_PROYECTO!J:O,6,0),"")</f>
        <v>133</v>
      </c>
      <c r="L2" s="21">
        <f>VLOOKUP(B2,ITEMS!B:C,2,0)</f>
        <v>1</v>
      </c>
      <c r="M2" s="21" t="str">
        <f>K2&amp;" "&amp;L2</f>
        <v>133 1</v>
      </c>
      <c r="N2">
        <f t="shared" ref="N2:N33" si="0">ROUNDUP(SUMIF(M:M,M2,E:E),0)</f>
        <v>1</v>
      </c>
      <c r="O2" s="20">
        <f t="shared" ref="O2:O8" si="1">C2</f>
        <v>43617</v>
      </c>
      <c r="P2">
        <f>VLOOKUP(A2,PROYECTO!$A$1:$A$69,1,0)</f>
        <v>1507</v>
      </c>
      <c r="Q2" s="8">
        <f>EDATE(C2,E2)</f>
        <v>43647</v>
      </c>
    </row>
    <row r="3" spans="1:17" x14ac:dyDescent="0.25">
      <c r="A3" s="1">
        <v>1580</v>
      </c>
      <c r="B3" s="1" t="s">
        <v>481</v>
      </c>
      <c r="C3" s="8">
        <v>43405</v>
      </c>
      <c r="D3" s="8">
        <v>43404</v>
      </c>
      <c r="E3" s="12">
        <v>16</v>
      </c>
      <c r="F3" s="1" t="s">
        <v>925</v>
      </c>
      <c r="G3" s="60">
        <v>29400000</v>
      </c>
      <c r="H3" s="1"/>
      <c r="I3" s="1" t="s">
        <v>1007</v>
      </c>
      <c r="J3" s="1"/>
      <c r="K3" s="21">
        <f>IFERROR(VLOOKUP(A3,CONTRATOS_PROYECTO!J:O,6,0),"")</f>
        <v>136</v>
      </c>
      <c r="L3" s="21">
        <f>VLOOKUP(B3,ITEMS!B:C,2,0)</f>
        <v>1</v>
      </c>
      <c r="M3" s="21" t="str">
        <f t="shared" ref="M3:M48" si="2">K3&amp;" "&amp;L3</f>
        <v>136 1</v>
      </c>
      <c r="N3">
        <f t="shared" si="0"/>
        <v>16</v>
      </c>
      <c r="O3" s="20">
        <f t="shared" si="1"/>
        <v>43405</v>
      </c>
      <c r="P3">
        <f>VLOOKUP(A3,PROYECTO!$A$1:$A$69,1,0)</f>
        <v>1580</v>
      </c>
      <c r="Q3" s="8">
        <f t="shared" ref="Q3:Q11" si="3">EDATE(C3,E3)</f>
        <v>43891</v>
      </c>
    </row>
    <row r="4" spans="1:17" x14ac:dyDescent="0.25">
      <c r="A4" s="6">
        <v>1596</v>
      </c>
      <c r="B4" s="1" t="s">
        <v>481</v>
      </c>
      <c r="C4" s="8">
        <v>43077</v>
      </c>
      <c r="D4" s="8">
        <v>43077</v>
      </c>
      <c r="E4" s="12">
        <v>19</v>
      </c>
      <c r="F4" s="1" t="s">
        <v>925</v>
      </c>
      <c r="G4" s="60">
        <v>21263797.894736841</v>
      </c>
      <c r="H4" s="1"/>
      <c r="I4" s="1"/>
      <c r="J4" s="1"/>
      <c r="K4" s="21">
        <f>IFERROR(VLOOKUP(A4,CONTRATOS_PROYECTO!J:O,6,0),"")</f>
        <v>138</v>
      </c>
      <c r="L4" s="21">
        <f>VLOOKUP(B4,ITEMS!B:C,2,0)</f>
        <v>1</v>
      </c>
      <c r="M4" s="21" t="str">
        <f t="shared" si="2"/>
        <v>138 1</v>
      </c>
      <c r="N4">
        <f t="shared" si="0"/>
        <v>19</v>
      </c>
      <c r="O4" s="20">
        <f t="shared" si="1"/>
        <v>43077</v>
      </c>
      <c r="P4">
        <f>VLOOKUP(A4,PROYECTO!$A$1:$A$69,1,0)</f>
        <v>1596</v>
      </c>
      <c r="Q4" s="8">
        <f t="shared" si="3"/>
        <v>43654</v>
      </c>
    </row>
    <row r="5" spans="1:17" x14ac:dyDescent="0.25">
      <c r="A5" s="6">
        <v>1687</v>
      </c>
      <c r="B5" s="1" t="s">
        <v>481</v>
      </c>
      <c r="C5" s="8">
        <v>42556</v>
      </c>
      <c r="D5" s="8">
        <v>42556</v>
      </c>
      <c r="E5" s="12">
        <v>23</v>
      </c>
      <c r="F5" s="1" t="s">
        <v>925</v>
      </c>
      <c r="G5" s="60">
        <v>32000000</v>
      </c>
      <c r="H5" s="1"/>
      <c r="I5" s="1" t="s">
        <v>992</v>
      </c>
      <c r="J5" s="1"/>
      <c r="K5" s="21">
        <f>IFERROR(VLOOKUP(A5,CONTRATOS_PROYECTO!J:O,6,0),"")</f>
        <v>147</v>
      </c>
      <c r="L5" s="21">
        <f>VLOOKUP(B5,ITEMS!B:C,2,0)</f>
        <v>1</v>
      </c>
      <c r="M5" s="21" t="str">
        <f t="shared" si="2"/>
        <v>147 1</v>
      </c>
      <c r="N5">
        <f t="shared" si="0"/>
        <v>29</v>
      </c>
      <c r="O5" s="20">
        <f t="shared" si="1"/>
        <v>42556</v>
      </c>
      <c r="P5">
        <f>VLOOKUP(A5,PROYECTO!$A$1:$A$69,1,0)</f>
        <v>1687</v>
      </c>
      <c r="Q5" s="8">
        <f t="shared" si="3"/>
        <v>43256</v>
      </c>
    </row>
    <row r="6" spans="1:17" x14ac:dyDescent="0.25">
      <c r="A6" s="6">
        <v>1689</v>
      </c>
      <c r="B6" s="1" t="s">
        <v>481</v>
      </c>
      <c r="C6" s="8">
        <v>42601</v>
      </c>
      <c r="D6" s="8">
        <v>42601</v>
      </c>
      <c r="E6" s="12">
        <v>38</v>
      </c>
      <c r="F6" s="1" t="s">
        <v>925</v>
      </c>
      <c r="G6" s="60">
        <v>15665740</v>
      </c>
      <c r="H6" s="1"/>
      <c r="I6" s="1" t="s">
        <v>986</v>
      </c>
      <c r="J6" s="1"/>
      <c r="K6" s="21">
        <f>IFERROR(VLOOKUP(A6,CONTRATOS_PROYECTO!J:O,6,0),"")</f>
        <v>148</v>
      </c>
      <c r="L6" s="21">
        <f>VLOOKUP(B6,ITEMS!B:C,2,0)</f>
        <v>1</v>
      </c>
      <c r="M6" s="21" t="str">
        <f t="shared" si="2"/>
        <v>148 1</v>
      </c>
      <c r="N6">
        <f t="shared" si="0"/>
        <v>38</v>
      </c>
      <c r="O6" s="20">
        <f t="shared" si="1"/>
        <v>42601</v>
      </c>
      <c r="P6">
        <f>VLOOKUP(A6,PROYECTO!$A$1:$A$69,1,0)</f>
        <v>1689</v>
      </c>
      <c r="Q6" s="8">
        <f t="shared" si="3"/>
        <v>43757</v>
      </c>
    </row>
    <row r="7" spans="1:17" x14ac:dyDescent="0.25">
      <c r="A7" s="6">
        <v>1701</v>
      </c>
      <c r="B7" s="1" t="s">
        <v>481</v>
      </c>
      <c r="C7" s="8">
        <v>42629</v>
      </c>
      <c r="D7" s="8">
        <v>42614</v>
      </c>
      <c r="E7" s="12">
        <v>10</v>
      </c>
      <c r="F7" s="1" t="s">
        <v>925</v>
      </c>
      <c r="G7" s="60">
        <v>22000000</v>
      </c>
      <c r="H7" s="1"/>
      <c r="I7" s="1" t="s">
        <v>983</v>
      </c>
      <c r="J7" s="1"/>
      <c r="K7" s="21">
        <f>IFERROR(VLOOKUP(A7,CONTRATOS_PROYECTO!J:O,6,0),"")</f>
        <v>150</v>
      </c>
      <c r="L7" s="21">
        <f>VLOOKUP(B7,ITEMS!B:C,2,0)</f>
        <v>1</v>
      </c>
      <c r="M7" s="21" t="str">
        <f t="shared" si="2"/>
        <v>150 1</v>
      </c>
      <c r="N7">
        <f t="shared" si="0"/>
        <v>41</v>
      </c>
      <c r="O7" s="20">
        <f t="shared" si="1"/>
        <v>42629</v>
      </c>
      <c r="P7">
        <f>VLOOKUP(A7,PROYECTO!$A$1:$A$69,1,0)</f>
        <v>1701</v>
      </c>
      <c r="Q7" s="8">
        <f t="shared" si="3"/>
        <v>42932</v>
      </c>
    </row>
    <row r="8" spans="1:17" x14ac:dyDescent="0.25">
      <c r="A8" s="1">
        <v>1713</v>
      </c>
      <c r="B8" s="1" t="s">
        <v>481</v>
      </c>
      <c r="C8" s="8">
        <v>42644</v>
      </c>
      <c r="D8" s="8">
        <v>42646</v>
      </c>
      <c r="E8" s="12">
        <v>20</v>
      </c>
      <c r="F8" s="1" t="s">
        <v>925</v>
      </c>
      <c r="G8" s="60">
        <v>24985000</v>
      </c>
      <c r="H8" s="1"/>
      <c r="I8" s="1" t="s">
        <v>975</v>
      </c>
      <c r="J8" s="1"/>
      <c r="K8" s="21">
        <f>IFERROR(VLOOKUP(A8,CONTRATOS_PROYECTO!J:O,6,0),"")</f>
        <v>152</v>
      </c>
      <c r="L8" s="21">
        <f>VLOOKUP(B8,ITEMS!B:C,2,0)</f>
        <v>1</v>
      </c>
      <c r="M8" s="21" t="str">
        <f t="shared" si="2"/>
        <v>152 1</v>
      </c>
      <c r="N8">
        <f t="shared" si="0"/>
        <v>27</v>
      </c>
      <c r="O8" s="20">
        <f t="shared" si="1"/>
        <v>42644</v>
      </c>
      <c r="P8">
        <f>VLOOKUP(A8,PROYECTO!$A$1:$A$69,1,0)</f>
        <v>1713</v>
      </c>
      <c r="Q8" s="8">
        <f t="shared" si="3"/>
        <v>43252</v>
      </c>
    </row>
    <row r="9" spans="1:17" x14ac:dyDescent="0.25">
      <c r="A9" s="6">
        <v>1744</v>
      </c>
      <c r="B9" s="1" t="s">
        <v>481</v>
      </c>
      <c r="C9" s="8">
        <v>42793</v>
      </c>
      <c r="D9" s="8">
        <v>42790</v>
      </c>
      <c r="E9" s="12">
        <v>31</v>
      </c>
      <c r="F9" s="1" t="s">
        <v>925</v>
      </c>
      <c r="G9" s="60">
        <v>35458635</v>
      </c>
      <c r="H9" s="1"/>
      <c r="I9" s="1" t="s">
        <v>938</v>
      </c>
      <c r="J9" s="1"/>
      <c r="K9" s="21">
        <f>IFERROR(VLOOKUP(A9,CONTRATOS_PROYECTO!J:O,6,0),"")</f>
        <v>160</v>
      </c>
      <c r="L9" s="21">
        <f>VLOOKUP(B9,ITEMS!B:C,2,0)</f>
        <v>1</v>
      </c>
      <c r="M9" s="21" t="str">
        <f t="shared" si="2"/>
        <v>160 1</v>
      </c>
      <c r="N9">
        <f t="shared" si="0"/>
        <v>31</v>
      </c>
      <c r="O9" s="20">
        <f>C9</f>
        <v>42793</v>
      </c>
      <c r="P9">
        <f>VLOOKUP(A9,PROYECTO!$A$1:$A$69,1,0)</f>
        <v>1744</v>
      </c>
      <c r="Q9" s="8">
        <f t="shared" si="3"/>
        <v>43735</v>
      </c>
    </row>
    <row r="10" spans="1:17" x14ac:dyDescent="0.25">
      <c r="A10" s="7">
        <v>1751</v>
      </c>
      <c r="B10" s="1" t="s">
        <v>481</v>
      </c>
      <c r="C10" s="8">
        <v>42815</v>
      </c>
      <c r="D10" s="8">
        <v>42815</v>
      </c>
      <c r="E10" s="12">
        <v>24</v>
      </c>
      <c r="F10" s="1" t="s">
        <v>925</v>
      </c>
      <c r="G10" s="60">
        <v>15500000</v>
      </c>
      <c r="H10" s="1"/>
      <c r="I10" s="1"/>
      <c r="J10" s="1"/>
      <c r="K10" s="21">
        <f>IFERROR(VLOOKUP(A10,CONTRATOS_PROYECTO!J:O,6,0),"")</f>
        <v>161</v>
      </c>
      <c r="L10" s="21">
        <f>VLOOKUP(B10,ITEMS!B:C,2,0)</f>
        <v>1</v>
      </c>
      <c r="M10" s="21" t="str">
        <f t="shared" si="2"/>
        <v>161 1</v>
      </c>
      <c r="N10">
        <f t="shared" si="0"/>
        <v>24</v>
      </c>
      <c r="O10" s="20">
        <f>C10</f>
        <v>42815</v>
      </c>
      <c r="P10">
        <f>VLOOKUP(A10,PROYECTO!$A$1:$A$69,1,0)</f>
        <v>1751</v>
      </c>
      <c r="Q10" s="8">
        <f t="shared" si="3"/>
        <v>43545</v>
      </c>
    </row>
    <row r="11" spans="1:17" x14ac:dyDescent="0.25">
      <c r="A11" s="1">
        <v>1753</v>
      </c>
      <c r="B11" s="1" t="s">
        <v>481</v>
      </c>
      <c r="C11" s="8">
        <v>43282</v>
      </c>
      <c r="D11" s="8"/>
      <c r="E11" s="12">
        <v>7</v>
      </c>
      <c r="F11" s="1" t="s">
        <v>925</v>
      </c>
      <c r="G11" s="60">
        <v>10000000</v>
      </c>
      <c r="H11" s="1"/>
      <c r="I11" s="1" t="s">
        <v>966</v>
      </c>
      <c r="J11" s="1"/>
      <c r="K11" s="21">
        <f>IFERROR(VLOOKUP(A11,CONTRATOS_PROYECTO!J:O,6,0),"")</f>
        <v>162</v>
      </c>
      <c r="L11" s="21">
        <f>VLOOKUP(B11,ITEMS!B:C,2,0)</f>
        <v>1</v>
      </c>
      <c r="M11" s="21" t="str">
        <f t="shared" si="2"/>
        <v>162 1</v>
      </c>
      <c r="N11">
        <f t="shared" si="0"/>
        <v>7</v>
      </c>
      <c r="O11" s="20">
        <f>C11</f>
        <v>43282</v>
      </c>
      <c r="P11">
        <f>VLOOKUP(A11,PROYECTO!$A$1:$A$69,1,0)</f>
        <v>1753</v>
      </c>
      <c r="Q11" s="8">
        <f t="shared" si="3"/>
        <v>43497</v>
      </c>
    </row>
    <row r="12" spans="1:17" x14ac:dyDescent="0.25">
      <c r="A12" s="6">
        <v>1756</v>
      </c>
      <c r="B12" s="1" t="s">
        <v>481</v>
      </c>
      <c r="C12" s="8">
        <v>42826</v>
      </c>
      <c r="D12" s="8">
        <v>42795</v>
      </c>
      <c r="E12" s="19">
        <v>26</v>
      </c>
      <c r="F12" s="1" t="s">
        <v>925</v>
      </c>
      <c r="G12" s="60">
        <v>62778573</v>
      </c>
      <c r="H12" s="1"/>
      <c r="I12" s="1" t="s">
        <v>1172</v>
      </c>
      <c r="J12" s="1"/>
      <c r="K12" s="21">
        <f>IFERROR(VLOOKUP(A12,CONTRATOS_PROYECTO!J:O,6,0),"")</f>
        <v>164</v>
      </c>
      <c r="L12" s="21">
        <f>VLOOKUP(B12,ITEMS!B:C,2,0)</f>
        <v>1</v>
      </c>
      <c r="M12" s="21" t="str">
        <f t="shared" si="2"/>
        <v>164 1</v>
      </c>
      <c r="N12" s="88">
        <f t="shared" si="0"/>
        <v>26</v>
      </c>
      <c r="O12" s="20">
        <f t="shared" ref="O12:O55" si="4">C12</f>
        <v>42826</v>
      </c>
      <c r="P12" s="88">
        <f>VLOOKUP(A12,PROYECTO!$A$1:$A$69,1,0)</f>
        <v>1756</v>
      </c>
      <c r="Q12" s="90">
        <f t="shared" ref="Q12:Q55" si="5">EDATE(C12,E12)</f>
        <v>43617</v>
      </c>
    </row>
    <row r="13" spans="1:17" x14ac:dyDescent="0.25">
      <c r="A13" s="1">
        <v>1758</v>
      </c>
      <c r="B13" s="1" t="s">
        <v>481</v>
      </c>
      <c r="C13" s="8">
        <v>43009</v>
      </c>
      <c r="D13" s="8">
        <v>43009</v>
      </c>
      <c r="E13" s="1">
        <v>27</v>
      </c>
      <c r="F13" s="1" t="s">
        <v>925</v>
      </c>
      <c r="G13" s="60">
        <v>16500000</v>
      </c>
      <c r="H13" s="1"/>
      <c r="I13" s="1"/>
      <c r="J13" s="1"/>
      <c r="K13" s="21">
        <f>IFERROR(VLOOKUP(A13,CONTRATOS_PROYECTO!J:O,6,0),"")</f>
        <v>165</v>
      </c>
      <c r="L13" s="21">
        <f>VLOOKUP(B13,ITEMS!B:C,2,0)</f>
        <v>1</v>
      </c>
      <c r="M13" s="21" t="str">
        <f t="shared" si="2"/>
        <v>165 1</v>
      </c>
      <c r="N13" s="88">
        <f t="shared" si="0"/>
        <v>27</v>
      </c>
      <c r="O13" s="20">
        <f t="shared" si="4"/>
        <v>43009</v>
      </c>
      <c r="P13" s="88">
        <f>VLOOKUP(A13,PROYECTO!$A$1:$A$69,1,0)</f>
        <v>1758</v>
      </c>
      <c r="Q13" s="90">
        <f t="shared" si="5"/>
        <v>43831</v>
      </c>
    </row>
    <row r="14" spans="1:17" x14ac:dyDescent="0.25">
      <c r="A14" s="1">
        <v>1789</v>
      </c>
      <c r="B14" s="1" t="s">
        <v>481</v>
      </c>
      <c r="C14" s="8">
        <v>43011</v>
      </c>
      <c r="D14" s="8">
        <v>43011</v>
      </c>
      <c r="E14" s="1">
        <v>19</v>
      </c>
      <c r="F14" s="1" t="s">
        <v>925</v>
      </c>
      <c r="G14" s="60">
        <v>15400000</v>
      </c>
      <c r="H14" s="1"/>
      <c r="I14" s="1" t="s">
        <v>1162</v>
      </c>
      <c r="J14" s="1"/>
      <c r="K14" s="21">
        <f>IFERROR(VLOOKUP(A14,CONTRATOS_PROYECTO!J:O,6,0),"")</f>
        <v>167</v>
      </c>
      <c r="L14" s="21">
        <f>VLOOKUP(B14,ITEMS!B:C,2,0)</f>
        <v>1</v>
      </c>
      <c r="M14" s="21" t="str">
        <f t="shared" si="2"/>
        <v>167 1</v>
      </c>
      <c r="N14" s="88">
        <f t="shared" si="0"/>
        <v>19</v>
      </c>
      <c r="O14" s="20">
        <f t="shared" si="4"/>
        <v>43011</v>
      </c>
      <c r="P14" s="88">
        <f>VLOOKUP(A14,PROYECTO!$A$1:$A$69,1,0)</f>
        <v>1789</v>
      </c>
      <c r="Q14" s="90">
        <f t="shared" si="5"/>
        <v>43588</v>
      </c>
    </row>
    <row r="15" spans="1:17" x14ac:dyDescent="0.25">
      <c r="A15" s="6">
        <v>1802</v>
      </c>
      <c r="B15" s="1" t="s">
        <v>481</v>
      </c>
      <c r="C15" s="8">
        <v>43070</v>
      </c>
      <c r="D15" s="8">
        <v>43070</v>
      </c>
      <c r="E15" s="12">
        <v>27</v>
      </c>
      <c r="F15" s="1" t="s">
        <v>925</v>
      </c>
      <c r="G15" s="60">
        <v>21063300</v>
      </c>
      <c r="H15" s="1"/>
      <c r="I15" s="1"/>
      <c r="J15" s="1"/>
      <c r="K15" s="21">
        <f>IFERROR(VLOOKUP(A15,CONTRATOS_PROYECTO!J:O,6,0),"")</f>
        <v>175</v>
      </c>
      <c r="L15" s="21">
        <f>VLOOKUP(B15,ITEMS!B:C,2,0)</f>
        <v>1</v>
      </c>
      <c r="M15" s="21" t="str">
        <f t="shared" si="2"/>
        <v>175 1</v>
      </c>
      <c r="N15" s="88">
        <f t="shared" si="0"/>
        <v>27</v>
      </c>
      <c r="O15" s="20">
        <f t="shared" si="4"/>
        <v>43070</v>
      </c>
      <c r="P15" s="88">
        <f>VLOOKUP(A15,PROYECTO!$A$1:$A$69,1,0)</f>
        <v>1802</v>
      </c>
      <c r="Q15" s="90">
        <f t="shared" si="5"/>
        <v>43891</v>
      </c>
    </row>
    <row r="16" spans="1:17" x14ac:dyDescent="0.25">
      <c r="A16" s="6">
        <v>1804</v>
      </c>
      <c r="B16" s="1" t="s">
        <v>481</v>
      </c>
      <c r="C16" s="8">
        <v>43040</v>
      </c>
      <c r="D16" s="8">
        <v>43435</v>
      </c>
      <c r="E16" s="12">
        <v>15</v>
      </c>
      <c r="F16" s="1" t="s">
        <v>925</v>
      </c>
      <c r="G16" s="60">
        <v>29813870</v>
      </c>
      <c r="H16" s="1"/>
      <c r="I16" s="1"/>
      <c r="J16" s="1"/>
      <c r="K16" s="21">
        <f>IFERROR(VLOOKUP(A16,CONTRATOS_PROYECTO!J:O,6,0),"")</f>
        <v>177</v>
      </c>
      <c r="L16" s="21">
        <f>VLOOKUP(B16,ITEMS!B:C,2,0)</f>
        <v>1</v>
      </c>
      <c r="M16" s="21" t="str">
        <f t="shared" si="2"/>
        <v>177 1</v>
      </c>
      <c r="N16" s="88">
        <f t="shared" si="0"/>
        <v>15</v>
      </c>
      <c r="O16" s="20">
        <f t="shared" si="4"/>
        <v>43040</v>
      </c>
      <c r="P16" s="88">
        <f>VLOOKUP(A16,PROYECTO!$A$1:$A$69,1,0)</f>
        <v>1804</v>
      </c>
      <c r="Q16" s="90">
        <f t="shared" si="5"/>
        <v>43497</v>
      </c>
    </row>
    <row r="17" spans="1:17" x14ac:dyDescent="0.25">
      <c r="A17" s="1">
        <v>1813</v>
      </c>
      <c r="B17" s="1" t="s">
        <v>481</v>
      </c>
      <c r="C17" s="8">
        <v>43132</v>
      </c>
      <c r="D17" s="8">
        <v>43132</v>
      </c>
      <c r="E17" s="12">
        <v>15</v>
      </c>
      <c r="F17" s="1" t="s">
        <v>925</v>
      </c>
      <c r="G17" s="60">
        <v>39668026.912500001</v>
      </c>
      <c r="H17" s="1"/>
      <c r="I17" s="1" t="s">
        <v>962</v>
      </c>
      <c r="J17" s="1"/>
      <c r="K17" s="21">
        <f>IFERROR(VLOOKUP(A17,CONTRATOS_PROYECTO!J:O,6,0),"")</f>
        <v>181</v>
      </c>
      <c r="L17" s="21">
        <f>VLOOKUP(B17,ITEMS!B:C,2,0)</f>
        <v>1</v>
      </c>
      <c r="M17" s="21" t="str">
        <f t="shared" si="2"/>
        <v>181 1</v>
      </c>
      <c r="N17" s="88">
        <f t="shared" si="0"/>
        <v>45</v>
      </c>
      <c r="O17" s="20">
        <f t="shared" si="4"/>
        <v>43132</v>
      </c>
      <c r="P17" s="88">
        <f>VLOOKUP(A17,PROYECTO!$A$1:$A$69,1,0)</f>
        <v>1813</v>
      </c>
      <c r="Q17" s="90">
        <f t="shared" si="5"/>
        <v>43586</v>
      </c>
    </row>
    <row r="18" spans="1:17" x14ac:dyDescent="0.25">
      <c r="A18" s="1">
        <v>1813</v>
      </c>
      <c r="B18" s="1" t="s">
        <v>481</v>
      </c>
      <c r="C18" s="8">
        <v>43132</v>
      </c>
      <c r="D18" s="8">
        <v>43132</v>
      </c>
      <c r="E18" s="12">
        <v>15</v>
      </c>
      <c r="F18" s="1" t="s">
        <v>925</v>
      </c>
      <c r="G18" s="60">
        <v>86911842.894736797</v>
      </c>
      <c r="H18" s="1"/>
      <c r="I18" s="1" t="s">
        <v>961</v>
      </c>
      <c r="J18" s="1"/>
      <c r="K18" s="21">
        <f>IFERROR(VLOOKUP(A18,CONTRATOS_PROYECTO!J:O,6,0),"")</f>
        <v>181</v>
      </c>
      <c r="L18" s="21">
        <f>VLOOKUP(B18,ITEMS!B:C,2,0)</f>
        <v>1</v>
      </c>
      <c r="M18" s="21" t="str">
        <f t="shared" si="2"/>
        <v>181 1</v>
      </c>
      <c r="N18" s="88">
        <f t="shared" si="0"/>
        <v>45</v>
      </c>
      <c r="O18" s="20">
        <f t="shared" si="4"/>
        <v>43132</v>
      </c>
      <c r="P18" s="88">
        <f>VLOOKUP(A18,PROYECTO!$A$1:$A$69,1,0)</f>
        <v>1813</v>
      </c>
      <c r="Q18" s="90">
        <f t="shared" si="5"/>
        <v>43586</v>
      </c>
    </row>
    <row r="19" spans="1:17" x14ac:dyDescent="0.25">
      <c r="A19" s="6">
        <v>1818</v>
      </c>
      <c r="B19" s="1" t="s">
        <v>481</v>
      </c>
      <c r="C19" s="8">
        <v>43282</v>
      </c>
      <c r="D19" s="8">
        <v>43282</v>
      </c>
      <c r="E19" s="12">
        <v>6</v>
      </c>
      <c r="F19" s="1" t="s">
        <v>925</v>
      </c>
      <c r="G19" s="60">
        <v>5700000</v>
      </c>
      <c r="H19" s="1"/>
      <c r="I19" s="1" t="s">
        <v>960</v>
      </c>
      <c r="J19" s="1"/>
      <c r="K19" s="21">
        <f>IFERROR(VLOOKUP(A19,CONTRATOS_PROYECTO!J:O,6,0),"")</f>
        <v>183</v>
      </c>
      <c r="L19" s="21">
        <f>VLOOKUP(B19,ITEMS!B:C,2,0)</f>
        <v>1</v>
      </c>
      <c r="M19" s="21" t="str">
        <f t="shared" si="2"/>
        <v>183 1</v>
      </c>
      <c r="N19" s="88">
        <f t="shared" si="0"/>
        <v>18</v>
      </c>
      <c r="O19" s="20">
        <f t="shared" si="4"/>
        <v>43282</v>
      </c>
      <c r="P19" s="88">
        <f>VLOOKUP(A19,PROYECTO!$A$1:$A$69,1,0)</f>
        <v>1818</v>
      </c>
      <c r="Q19" s="90">
        <f t="shared" si="5"/>
        <v>43466</v>
      </c>
    </row>
    <row r="20" spans="1:17" x14ac:dyDescent="0.25">
      <c r="A20" s="6">
        <v>1818</v>
      </c>
      <c r="B20" s="1" t="s">
        <v>481</v>
      </c>
      <c r="C20" s="8">
        <v>43466</v>
      </c>
      <c r="D20" s="8">
        <v>43467</v>
      </c>
      <c r="E20" s="12">
        <v>12</v>
      </c>
      <c r="F20" s="1" t="s">
        <v>925</v>
      </c>
      <c r="G20" s="60">
        <v>14500000</v>
      </c>
      <c r="H20" s="1"/>
      <c r="I20" s="1" t="s">
        <v>954</v>
      </c>
      <c r="J20" s="1"/>
      <c r="K20" s="21">
        <f>IFERROR(VLOOKUP(A20,CONTRATOS_PROYECTO!J:O,6,0),"")</f>
        <v>183</v>
      </c>
      <c r="L20" s="21">
        <f>VLOOKUP(B20,ITEMS!B:C,2,0)</f>
        <v>1</v>
      </c>
      <c r="M20" s="21" t="str">
        <f t="shared" si="2"/>
        <v>183 1</v>
      </c>
      <c r="N20" s="88">
        <f t="shared" si="0"/>
        <v>18</v>
      </c>
      <c r="O20" s="20">
        <f t="shared" si="4"/>
        <v>43466</v>
      </c>
      <c r="P20" s="88">
        <f>VLOOKUP(A20,PROYECTO!$A$1:$A$69,1,0)</f>
        <v>1818</v>
      </c>
      <c r="Q20" s="90">
        <f t="shared" si="5"/>
        <v>43831</v>
      </c>
    </row>
    <row r="21" spans="1:17" x14ac:dyDescent="0.25">
      <c r="A21" s="1">
        <v>1829</v>
      </c>
      <c r="B21" s="1" t="s">
        <v>481</v>
      </c>
      <c r="C21" s="8">
        <v>43168</v>
      </c>
      <c r="D21" s="8">
        <v>43344</v>
      </c>
      <c r="E21" s="1">
        <v>28</v>
      </c>
      <c r="F21" s="1" t="s">
        <v>925</v>
      </c>
      <c r="G21" s="60">
        <v>13393000</v>
      </c>
      <c r="H21" s="1"/>
      <c r="I21" s="1" t="s">
        <v>1023</v>
      </c>
      <c r="J21" s="1"/>
      <c r="K21" s="21">
        <f>IFERROR(VLOOKUP(A21,CONTRATOS_PROYECTO!J:O,6,0),"")</f>
        <v>188</v>
      </c>
      <c r="L21" s="21">
        <f>VLOOKUP(B21,ITEMS!B:C,2,0)</f>
        <v>1</v>
      </c>
      <c r="M21" s="21" t="str">
        <f t="shared" si="2"/>
        <v>188 1</v>
      </c>
      <c r="N21" s="88">
        <f t="shared" si="0"/>
        <v>56</v>
      </c>
      <c r="O21" s="20">
        <f t="shared" si="4"/>
        <v>43168</v>
      </c>
      <c r="P21" s="88">
        <f>VLOOKUP(A21,PROYECTO!$A$1:$A$69,1,0)</f>
        <v>1829</v>
      </c>
      <c r="Q21" s="90">
        <f t="shared" si="5"/>
        <v>44021</v>
      </c>
    </row>
    <row r="22" spans="1:17" x14ac:dyDescent="0.25">
      <c r="A22" s="1">
        <v>1829</v>
      </c>
      <c r="B22" s="1" t="s">
        <v>481</v>
      </c>
      <c r="C22" s="8">
        <v>43168</v>
      </c>
      <c r="D22" s="8">
        <v>43344</v>
      </c>
      <c r="E22" s="1">
        <v>28</v>
      </c>
      <c r="F22" s="1" t="s">
        <v>926</v>
      </c>
      <c r="G22" s="60">
        <v>2337394.9579831935</v>
      </c>
      <c r="H22" s="1"/>
      <c r="I22" s="1" t="s">
        <v>1173</v>
      </c>
      <c r="J22" s="1"/>
      <c r="K22" s="21">
        <f>IFERROR(VLOOKUP(A22,CONTRATOS_PROYECTO!J:O,6,0),"")</f>
        <v>188</v>
      </c>
      <c r="L22" s="21">
        <f>VLOOKUP(B22,ITEMS!B:C,2,0)</f>
        <v>1</v>
      </c>
      <c r="M22" s="21" t="str">
        <f t="shared" si="2"/>
        <v>188 1</v>
      </c>
      <c r="N22" s="88">
        <f t="shared" si="0"/>
        <v>56</v>
      </c>
      <c r="O22" s="20">
        <f t="shared" si="4"/>
        <v>43168</v>
      </c>
      <c r="P22" s="88">
        <f>VLOOKUP(A22,PROYECTO!$A$1:$A$69,1,0)</f>
        <v>1829</v>
      </c>
      <c r="Q22" s="90">
        <f t="shared" si="5"/>
        <v>44021</v>
      </c>
    </row>
    <row r="23" spans="1:17" x14ac:dyDescent="0.25">
      <c r="A23" s="1">
        <v>1838</v>
      </c>
      <c r="B23" s="1" t="s">
        <v>481</v>
      </c>
      <c r="C23" s="8">
        <v>43405</v>
      </c>
      <c r="D23" s="8"/>
      <c r="E23" s="12">
        <v>5</v>
      </c>
      <c r="F23" s="1" t="s">
        <v>925</v>
      </c>
      <c r="G23" s="60">
        <v>5797541</v>
      </c>
      <c r="H23" s="1"/>
      <c r="I23" s="1"/>
      <c r="J23" s="1"/>
      <c r="K23" s="21">
        <f>IFERROR(VLOOKUP(A23,CONTRATOS_PROYECTO!J:O,6,0),"")</f>
        <v>197</v>
      </c>
      <c r="L23" s="21">
        <f>VLOOKUP(B23,ITEMS!B:C,2,0)</f>
        <v>1</v>
      </c>
      <c r="M23" s="21" t="str">
        <f t="shared" si="2"/>
        <v>197 1</v>
      </c>
      <c r="N23" s="88">
        <f t="shared" si="0"/>
        <v>5</v>
      </c>
      <c r="O23" s="20">
        <f t="shared" si="4"/>
        <v>43405</v>
      </c>
      <c r="P23" s="88">
        <f>VLOOKUP(A23,PROYECTO!$A$1:$A$69,1,0)</f>
        <v>1838</v>
      </c>
      <c r="Q23" s="90">
        <f t="shared" si="5"/>
        <v>43556</v>
      </c>
    </row>
    <row r="24" spans="1:17" x14ac:dyDescent="0.25">
      <c r="A24" s="1">
        <v>1846</v>
      </c>
      <c r="B24" s="1" t="s">
        <v>481</v>
      </c>
      <c r="C24" s="8">
        <v>43282</v>
      </c>
      <c r="D24" s="47">
        <v>2018</v>
      </c>
      <c r="E24" s="12">
        <v>4</v>
      </c>
      <c r="F24" s="1" t="s">
        <v>925</v>
      </c>
      <c r="G24" s="60">
        <v>3005744</v>
      </c>
      <c r="H24" s="1"/>
      <c r="I24" s="1" t="s">
        <v>938</v>
      </c>
      <c r="J24" s="1"/>
      <c r="K24" s="21">
        <f>IFERROR(VLOOKUP(A24,CONTRATOS_PROYECTO!J:O,6,0),"")</f>
        <v>204</v>
      </c>
      <c r="L24" s="21">
        <f>VLOOKUP(B24,ITEMS!B:C,2,0)</f>
        <v>1</v>
      </c>
      <c r="M24" s="21" t="str">
        <f t="shared" si="2"/>
        <v>204 1</v>
      </c>
      <c r="N24" s="88">
        <f t="shared" si="0"/>
        <v>9</v>
      </c>
      <c r="O24" s="20">
        <f t="shared" si="4"/>
        <v>43282</v>
      </c>
      <c r="P24" s="88">
        <f>VLOOKUP(A24,PROYECTO!$A$1:$A$69,1,0)</f>
        <v>1846</v>
      </c>
      <c r="Q24" s="90">
        <f t="shared" si="5"/>
        <v>43405</v>
      </c>
    </row>
    <row r="25" spans="1:17" x14ac:dyDescent="0.25">
      <c r="A25" s="1">
        <v>1846</v>
      </c>
      <c r="B25" s="1" t="s">
        <v>481</v>
      </c>
      <c r="C25" s="8">
        <v>43405</v>
      </c>
      <c r="D25" s="47">
        <v>2018</v>
      </c>
      <c r="E25" s="12">
        <v>2</v>
      </c>
      <c r="F25" s="1" t="s">
        <v>925</v>
      </c>
      <c r="G25" s="60">
        <v>13500000</v>
      </c>
      <c r="H25" s="1"/>
      <c r="I25" s="1" t="s">
        <v>938</v>
      </c>
      <c r="J25" s="1"/>
      <c r="K25" s="21">
        <f>IFERROR(VLOOKUP(A25,CONTRATOS_PROYECTO!J:O,6,0),"")</f>
        <v>204</v>
      </c>
      <c r="L25" s="21">
        <f>VLOOKUP(B25,ITEMS!B:C,2,0)</f>
        <v>1</v>
      </c>
      <c r="M25" s="21" t="str">
        <f t="shared" si="2"/>
        <v>204 1</v>
      </c>
      <c r="N25" s="88">
        <f t="shared" si="0"/>
        <v>9</v>
      </c>
      <c r="O25" s="20">
        <f t="shared" si="4"/>
        <v>43405</v>
      </c>
      <c r="P25" s="88">
        <f>VLOOKUP(A25,PROYECTO!$A$1:$A$69,1,0)</f>
        <v>1846</v>
      </c>
      <c r="Q25" s="90">
        <f t="shared" si="5"/>
        <v>43466</v>
      </c>
    </row>
    <row r="26" spans="1:17" x14ac:dyDescent="0.25">
      <c r="A26" s="1">
        <v>1856</v>
      </c>
      <c r="B26" s="1" t="s">
        <v>481</v>
      </c>
      <c r="C26" s="8">
        <v>43252</v>
      </c>
      <c r="D26" s="8">
        <v>43346</v>
      </c>
      <c r="E26" s="12">
        <v>32</v>
      </c>
      <c r="F26" s="1" t="s">
        <v>925</v>
      </c>
      <c r="G26" s="60">
        <v>20000000</v>
      </c>
      <c r="H26" s="1"/>
      <c r="I26" s="1"/>
      <c r="J26" s="1"/>
      <c r="K26" s="21">
        <f>IFERROR(VLOOKUP(A26,CONTRATOS_PROYECTO!J:O,6,0),"")</f>
        <v>213</v>
      </c>
      <c r="L26" s="21">
        <f>VLOOKUP(B26,ITEMS!B:C,2,0)</f>
        <v>1</v>
      </c>
      <c r="M26" s="21" t="str">
        <f t="shared" si="2"/>
        <v>213 1</v>
      </c>
      <c r="N26" s="88">
        <f t="shared" si="0"/>
        <v>32</v>
      </c>
      <c r="O26" s="20">
        <f t="shared" si="4"/>
        <v>43252</v>
      </c>
      <c r="P26" s="88">
        <f>VLOOKUP(A26,PROYECTO!$A$1:$A$69,1,0)</f>
        <v>1856</v>
      </c>
      <c r="Q26" s="90">
        <f t="shared" si="5"/>
        <v>44228</v>
      </c>
    </row>
    <row r="27" spans="1:17" x14ac:dyDescent="0.25">
      <c r="A27" s="1">
        <v>1857</v>
      </c>
      <c r="B27" s="1" t="s">
        <v>481</v>
      </c>
      <c r="C27" s="8">
        <v>43282</v>
      </c>
      <c r="D27" s="8"/>
      <c r="E27" s="12">
        <v>15</v>
      </c>
      <c r="F27" s="1" t="s">
        <v>925</v>
      </c>
      <c r="G27" s="60">
        <v>9800000</v>
      </c>
      <c r="H27" s="1"/>
      <c r="I27" s="1"/>
      <c r="J27" s="1"/>
      <c r="K27" s="21">
        <f>IFERROR(VLOOKUP(A27,CONTRATOS_PROYECTO!J:O,6,0),"")</f>
        <v>214</v>
      </c>
      <c r="L27" s="21">
        <f>VLOOKUP(B27,ITEMS!B:C,2,0)</f>
        <v>1</v>
      </c>
      <c r="M27" s="21" t="str">
        <f t="shared" si="2"/>
        <v>214 1</v>
      </c>
      <c r="N27" s="88">
        <f t="shared" si="0"/>
        <v>15</v>
      </c>
      <c r="O27" s="20">
        <f t="shared" si="4"/>
        <v>43282</v>
      </c>
      <c r="P27" s="88">
        <f>VLOOKUP(A27,PROYECTO!$A$1:$A$69,1,0)</f>
        <v>1857</v>
      </c>
      <c r="Q27" s="90">
        <f t="shared" si="5"/>
        <v>43739</v>
      </c>
    </row>
    <row r="28" spans="1:17" x14ac:dyDescent="0.25">
      <c r="A28" s="1">
        <v>1860</v>
      </c>
      <c r="B28" s="1" t="s">
        <v>481</v>
      </c>
      <c r="C28" s="8">
        <v>43313</v>
      </c>
      <c r="D28" s="8">
        <v>43313</v>
      </c>
      <c r="E28" s="12">
        <v>33</v>
      </c>
      <c r="F28" s="1" t="s">
        <v>925</v>
      </c>
      <c r="G28" s="60">
        <v>7700000</v>
      </c>
      <c r="H28" s="1"/>
      <c r="I28" s="1"/>
      <c r="J28" s="1"/>
      <c r="K28" s="21">
        <f>IFERROR(VLOOKUP(A28,CONTRATOS_PROYECTO!J:O,6,0),"")</f>
        <v>314</v>
      </c>
      <c r="L28" s="21">
        <f>VLOOKUP(B28,ITEMS!B:C,2,0)</f>
        <v>1</v>
      </c>
      <c r="M28" s="21" t="str">
        <f t="shared" si="2"/>
        <v>314 1</v>
      </c>
      <c r="N28" s="88">
        <f t="shared" si="0"/>
        <v>33</v>
      </c>
      <c r="O28" s="20">
        <f t="shared" si="4"/>
        <v>43313</v>
      </c>
      <c r="P28" s="88">
        <f>VLOOKUP(A28,PROYECTO!$A$1:$A$69,1,0)</f>
        <v>1860</v>
      </c>
      <c r="Q28" s="90">
        <f t="shared" si="5"/>
        <v>44317</v>
      </c>
    </row>
    <row r="29" spans="1:17" x14ac:dyDescent="0.25">
      <c r="A29" s="1">
        <v>1861</v>
      </c>
      <c r="B29" s="1" t="s">
        <v>481</v>
      </c>
      <c r="C29" s="8">
        <v>43400</v>
      </c>
      <c r="D29" s="8"/>
      <c r="E29" s="12">
        <v>6</v>
      </c>
      <c r="F29" s="1" t="s">
        <v>925</v>
      </c>
      <c r="G29" s="60">
        <v>64030000</v>
      </c>
      <c r="H29" s="1"/>
      <c r="I29" s="1" t="s">
        <v>1166</v>
      </c>
      <c r="J29" s="1"/>
      <c r="K29" s="21">
        <f>IFERROR(VLOOKUP(A29,CONTRATOS_PROYECTO!J:O,6,0),"")</f>
        <v>324</v>
      </c>
      <c r="L29" s="21">
        <f>VLOOKUP(B29,ITEMS!B:C,2,0)</f>
        <v>1</v>
      </c>
      <c r="M29" s="21" t="str">
        <f t="shared" si="2"/>
        <v>324 1</v>
      </c>
      <c r="N29" s="88">
        <f t="shared" si="0"/>
        <v>31</v>
      </c>
      <c r="O29" s="20">
        <f t="shared" si="4"/>
        <v>43400</v>
      </c>
      <c r="P29" s="88">
        <f>VLOOKUP(A29,PROYECTO!$A$1:$A$69,1,0)</f>
        <v>1861</v>
      </c>
      <c r="Q29" s="90">
        <f t="shared" si="5"/>
        <v>43582</v>
      </c>
    </row>
    <row r="30" spans="1:17" x14ac:dyDescent="0.25">
      <c r="A30" s="1">
        <v>1861</v>
      </c>
      <c r="B30" s="1" t="s">
        <v>481</v>
      </c>
      <c r="C30" s="8">
        <v>43435</v>
      </c>
      <c r="D30" s="8"/>
      <c r="E30" s="12">
        <v>25</v>
      </c>
      <c r="F30" s="1" t="s">
        <v>925</v>
      </c>
      <c r="G30" s="60">
        <f>0.7*69730000</f>
        <v>48811000</v>
      </c>
      <c r="H30" s="1"/>
      <c r="I30" s="1" t="s">
        <v>1167</v>
      </c>
      <c r="J30" s="1"/>
      <c r="K30" s="21">
        <f>IFERROR(VLOOKUP(A30,CONTRATOS_PROYECTO!J:O,6,0),"")</f>
        <v>324</v>
      </c>
      <c r="L30" s="21">
        <f>VLOOKUP(B30,ITEMS!B:C,2,0)</f>
        <v>1</v>
      </c>
      <c r="M30" s="21" t="str">
        <f t="shared" si="2"/>
        <v>324 1</v>
      </c>
      <c r="N30" s="88">
        <f t="shared" si="0"/>
        <v>31</v>
      </c>
      <c r="O30" s="20">
        <f t="shared" si="4"/>
        <v>43435</v>
      </c>
      <c r="P30" s="88">
        <f>VLOOKUP(A30,PROYECTO!$A$1:$A$69,1,0)</f>
        <v>1861</v>
      </c>
      <c r="Q30" s="90">
        <f t="shared" si="5"/>
        <v>44197</v>
      </c>
    </row>
    <row r="31" spans="1:17" x14ac:dyDescent="0.25">
      <c r="A31" s="1">
        <v>1873</v>
      </c>
      <c r="B31" s="1" t="s">
        <v>481</v>
      </c>
      <c r="C31" s="8">
        <v>43321</v>
      </c>
      <c r="D31" s="8">
        <v>43344</v>
      </c>
      <c r="E31" s="1">
        <v>17</v>
      </c>
      <c r="F31" s="1" t="s">
        <v>925</v>
      </c>
      <c r="G31" s="60">
        <v>6950000</v>
      </c>
      <c r="H31" s="1"/>
      <c r="I31" s="1"/>
      <c r="J31" s="1"/>
      <c r="K31" s="21">
        <f>IFERROR(VLOOKUP(A31,CONTRATOS_PROYECTO!J:O,6,0),"")</f>
        <v>323</v>
      </c>
      <c r="L31" s="21">
        <f>VLOOKUP(B31,ITEMS!B:C,2,0)</f>
        <v>1</v>
      </c>
      <c r="M31" s="21" t="str">
        <f t="shared" si="2"/>
        <v>323 1</v>
      </c>
      <c r="N31" s="88">
        <f t="shared" si="0"/>
        <v>17</v>
      </c>
      <c r="O31" s="20">
        <f t="shared" si="4"/>
        <v>43321</v>
      </c>
      <c r="P31" s="88">
        <f>VLOOKUP(A31,PROYECTO!$A$1:$A$69,1,0)</f>
        <v>1873</v>
      </c>
      <c r="Q31" s="90">
        <f t="shared" si="5"/>
        <v>43839</v>
      </c>
    </row>
    <row r="32" spans="1:17" x14ac:dyDescent="0.25">
      <c r="A32" s="1">
        <v>1874</v>
      </c>
      <c r="B32" s="1" t="s">
        <v>481</v>
      </c>
      <c r="C32" s="8">
        <v>43348</v>
      </c>
      <c r="D32" s="8">
        <v>43348</v>
      </c>
      <c r="E32" s="1">
        <v>14</v>
      </c>
      <c r="F32" s="1" t="s">
        <v>925</v>
      </c>
      <c r="G32" s="60">
        <v>19400000</v>
      </c>
      <c r="H32" s="1"/>
      <c r="I32" s="1"/>
      <c r="J32" s="1"/>
      <c r="K32" s="21">
        <f>IFERROR(VLOOKUP(A32,CONTRATOS_PROYECTO!J:O,6,0),"")</f>
        <v>313</v>
      </c>
      <c r="L32" s="21">
        <f>VLOOKUP(B32,ITEMS!B:C,2,0)</f>
        <v>1</v>
      </c>
      <c r="M32" s="21" t="str">
        <f t="shared" si="2"/>
        <v>313 1</v>
      </c>
      <c r="N32" s="88">
        <f t="shared" si="0"/>
        <v>14</v>
      </c>
      <c r="O32" s="20">
        <f t="shared" si="4"/>
        <v>43348</v>
      </c>
      <c r="P32" s="88">
        <f>VLOOKUP(A32,PROYECTO!$A$1:$A$69,1,0)</f>
        <v>1874</v>
      </c>
      <c r="Q32" s="90">
        <f t="shared" si="5"/>
        <v>43774</v>
      </c>
    </row>
    <row r="33" spans="1:17" x14ac:dyDescent="0.25">
      <c r="A33" s="1">
        <v>1883</v>
      </c>
      <c r="B33" s="1" t="s">
        <v>481</v>
      </c>
      <c r="C33" s="8">
        <v>43405</v>
      </c>
      <c r="D33" s="8"/>
      <c r="E33" s="12">
        <v>28</v>
      </c>
      <c r="F33" s="1" t="s">
        <v>925</v>
      </c>
      <c r="G33" s="60">
        <v>11029019</v>
      </c>
      <c r="H33" s="1"/>
      <c r="I33" s="1" t="s">
        <v>1163</v>
      </c>
      <c r="J33" s="1"/>
      <c r="K33" s="21">
        <f>IFERROR(VLOOKUP(A33,CONTRATOS_PROYECTO!J:O,6,0),"")</f>
        <v>10361</v>
      </c>
      <c r="L33" s="21">
        <f>VLOOKUP(B33,ITEMS!B:C,2,0)</f>
        <v>1</v>
      </c>
      <c r="M33" s="21" t="str">
        <f t="shared" si="2"/>
        <v>10361 1</v>
      </c>
      <c r="N33" s="88">
        <f t="shared" si="0"/>
        <v>28</v>
      </c>
      <c r="O33" s="20">
        <f t="shared" si="4"/>
        <v>43405</v>
      </c>
      <c r="P33" s="88">
        <f>VLOOKUP(A33,PROYECTO!$A$1:$A$69,1,0)</f>
        <v>1883</v>
      </c>
      <c r="Q33" s="90">
        <f t="shared" si="5"/>
        <v>44256</v>
      </c>
    </row>
    <row r="34" spans="1:17" x14ac:dyDescent="0.25">
      <c r="A34" s="1">
        <v>1884</v>
      </c>
      <c r="B34" s="1" t="s">
        <v>481</v>
      </c>
      <c r="C34" s="8">
        <v>43405</v>
      </c>
      <c r="D34" s="8"/>
      <c r="E34" s="12">
        <v>15</v>
      </c>
      <c r="F34" s="1" t="s">
        <v>925</v>
      </c>
      <c r="G34" s="60">
        <v>10920000</v>
      </c>
      <c r="H34" s="1"/>
      <c r="I34" s="1" t="s">
        <v>1163</v>
      </c>
      <c r="J34" s="1"/>
      <c r="K34" s="21">
        <f>IFERROR(VLOOKUP(A34,CONTRATOS_PROYECTO!J:O,6,0),"")</f>
        <v>10362</v>
      </c>
      <c r="L34" s="21">
        <f>VLOOKUP(B34,ITEMS!B:C,2,0)</f>
        <v>1</v>
      </c>
      <c r="M34" s="21" t="str">
        <f t="shared" si="2"/>
        <v>10362 1</v>
      </c>
      <c r="N34" s="88">
        <f t="shared" ref="N34:N65" si="6">ROUNDUP(SUMIF(M:M,M34,E:E),0)</f>
        <v>15</v>
      </c>
      <c r="O34" s="20">
        <f t="shared" si="4"/>
        <v>43405</v>
      </c>
      <c r="P34" s="88">
        <f>VLOOKUP(A34,PROYECTO!$A$1:$A$69,1,0)</f>
        <v>1884</v>
      </c>
      <c r="Q34" s="90">
        <f t="shared" si="5"/>
        <v>43862</v>
      </c>
    </row>
    <row r="35" spans="1:17" x14ac:dyDescent="0.25">
      <c r="A35" s="1">
        <v>1881</v>
      </c>
      <c r="B35" s="1" t="s">
        <v>481</v>
      </c>
      <c r="C35" s="8">
        <v>43370</v>
      </c>
      <c r="D35" s="8">
        <v>43375</v>
      </c>
      <c r="E35" s="1">
        <v>23</v>
      </c>
      <c r="F35" s="1" t="s">
        <v>925</v>
      </c>
      <c r="G35" s="60">
        <v>8200000</v>
      </c>
      <c r="H35" s="1"/>
      <c r="I35" s="1"/>
      <c r="J35" s="1"/>
      <c r="K35" s="21">
        <f>IFERROR(VLOOKUP(A35,CONTRATOS_PROYECTO!J:O,6,0),"")</f>
        <v>361</v>
      </c>
      <c r="L35" s="21">
        <f>VLOOKUP(B35,ITEMS!B:C,2,0)</f>
        <v>1</v>
      </c>
      <c r="M35" s="21" t="str">
        <f t="shared" si="2"/>
        <v>361 1</v>
      </c>
      <c r="N35" s="88">
        <f t="shared" si="6"/>
        <v>23</v>
      </c>
      <c r="O35" s="20">
        <f t="shared" si="4"/>
        <v>43370</v>
      </c>
      <c r="P35" s="88">
        <f>VLOOKUP(A35,PROYECTO!$A$1:$A$69,1,0)</f>
        <v>1881</v>
      </c>
      <c r="Q35" s="90">
        <f t="shared" si="5"/>
        <v>44070</v>
      </c>
    </row>
    <row r="36" spans="1:17" x14ac:dyDescent="0.25">
      <c r="A36" s="1">
        <v>1880</v>
      </c>
      <c r="B36" s="1" t="s">
        <v>481</v>
      </c>
      <c r="C36" s="8">
        <v>43374</v>
      </c>
      <c r="D36" s="8">
        <v>43374</v>
      </c>
      <c r="E36" s="1">
        <v>9</v>
      </c>
      <c r="F36" s="1" t="s">
        <v>925</v>
      </c>
      <c r="G36" s="60">
        <v>9080000</v>
      </c>
      <c r="H36" s="1"/>
      <c r="I36" s="1"/>
      <c r="J36" s="1"/>
      <c r="K36" s="21">
        <f>IFERROR(VLOOKUP(A36,CONTRATOS_PROYECTO!J:O,6,0),"")</f>
        <v>360</v>
      </c>
      <c r="L36" s="21">
        <f>VLOOKUP(B36,ITEMS!B:C,2,0)</f>
        <v>1</v>
      </c>
      <c r="M36" s="21" t="str">
        <f t="shared" si="2"/>
        <v>360 1</v>
      </c>
      <c r="N36" s="88">
        <f t="shared" si="6"/>
        <v>9</v>
      </c>
      <c r="O36" s="20">
        <f t="shared" si="4"/>
        <v>43374</v>
      </c>
      <c r="P36" s="88">
        <f>VLOOKUP(A36,PROYECTO!$A$1:$A$69,1,0)</f>
        <v>1880</v>
      </c>
      <c r="Q36" s="90">
        <f t="shared" si="5"/>
        <v>43647</v>
      </c>
    </row>
    <row r="37" spans="1:17" x14ac:dyDescent="0.25">
      <c r="A37" s="1">
        <v>1877</v>
      </c>
      <c r="B37" s="1" t="s">
        <v>481</v>
      </c>
      <c r="C37" s="8">
        <v>43381</v>
      </c>
      <c r="D37" s="8"/>
      <c r="E37" s="1">
        <v>18</v>
      </c>
      <c r="F37" s="1" t="s">
        <v>925</v>
      </c>
      <c r="G37" s="60">
        <v>27800000</v>
      </c>
      <c r="H37" s="1"/>
      <c r="I37" s="1" t="s">
        <v>1001</v>
      </c>
      <c r="J37" s="1"/>
      <c r="K37" s="21">
        <f>IFERROR(VLOOKUP(A37,CONTRATOS_PROYECTO!J:O,6,0),"")</f>
        <v>10366</v>
      </c>
      <c r="L37" s="21">
        <f>VLOOKUP(B37,ITEMS!B:C,2,0)</f>
        <v>1</v>
      </c>
      <c r="M37" s="21" t="str">
        <f t="shared" si="2"/>
        <v>10366 1</v>
      </c>
      <c r="N37" s="88">
        <f t="shared" si="6"/>
        <v>18</v>
      </c>
      <c r="O37" s="20">
        <f t="shared" si="4"/>
        <v>43381</v>
      </c>
      <c r="P37" s="88">
        <f>VLOOKUP(A37,PROYECTO!$A$1:$A$69,1,0)</f>
        <v>1877</v>
      </c>
      <c r="Q37" s="90">
        <f t="shared" si="5"/>
        <v>43929</v>
      </c>
    </row>
    <row r="38" spans="1:17" x14ac:dyDescent="0.25">
      <c r="A38" s="1">
        <v>1848</v>
      </c>
      <c r="B38" s="1" t="s">
        <v>481</v>
      </c>
      <c r="C38" s="8">
        <v>43221</v>
      </c>
      <c r="D38" s="8">
        <v>43313</v>
      </c>
      <c r="E38" s="1">
        <v>1</v>
      </c>
      <c r="F38" s="1" t="s">
        <v>925</v>
      </c>
      <c r="G38" s="60">
        <v>21328983.642500002</v>
      </c>
      <c r="H38" s="1"/>
      <c r="I38" s="1" t="s">
        <v>1129</v>
      </c>
      <c r="J38" s="1"/>
      <c r="K38" s="21">
        <f>IFERROR(VLOOKUP(A38,CONTRATOS_PROYECTO!J:O,6,0),"")</f>
        <v>206</v>
      </c>
      <c r="L38" s="21">
        <f>VLOOKUP(B38,ITEMS!B:C,2,0)</f>
        <v>1</v>
      </c>
      <c r="M38" s="21" t="str">
        <f t="shared" si="2"/>
        <v>206 1</v>
      </c>
      <c r="N38" s="88">
        <f t="shared" si="6"/>
        <v>19</v>
      </c>
      <c r="O38" s="20">
        <f t="shared" si="4"/>
        <v>43221</v>
      </c>
      <c r="P38" s="88">
        <f>VLOOKUP(A38,PROYECTO!$A$1:$A$69,1,0)</f>
        <v>1848</v>
      </c>
      <c r="Q38" s="90">
        <f t="shared" si="5"/>
        <v>43252</v>
      </c>
    </row>
    <row r="39" spans="1:17" x14ac:dyDescent="0.25">
      <c r="A39" s="1">
        <v>1813</v>
      </c>
      <c r="B39" s="1" t="s">
        <v>481</v>
      </c>
      <c r="C39" s="8">
        <v>43132</v>
      </c>
      <c r="D39" s="8">
        <v>43132</v>
      </c>
      <c r="E39" s="12">
        <v>15</v>
      </c>
      <c r="F39" s="1" t="s">
        <v>926</v>
      </c>
      <c r="G39" s="60"/>
      <c r="H39" s="1"/>
      <c r="I39" s="1" t="s">
        <v>963</v>
      </c>
      <c r="J39" s="1"/>
      <c r="K39" s="21">
        <f>IFERROR(VLOOKUP(A39,CONTRATOS_PROYECTO!J:O,6,0),"")</f>
        <v>181</v>
      </c>
      <c r="L39" s="21">
        <f>VLOOKUP(B39,ITEMS!B:C,2,0)</f>
        <v>1</v>
      </c>
      <c r="M39" s="21" t="str">
        <f t="shared" si="2"/>
        <v>181 1</v>
      </c>
      <c r="N39" s="88">
        <f t="shared" si="6"/>
        <v>45</v>
      </c>
      <c r="O39" s="20">
        <f t="shared" si="4"/>
        <v>43132</v>
      </c>
      <c r="P39" s="88">
        <f>VLOOKUP(A39,PROYECTO!$A$1:$A$69,1,0)</f>
        <v>1813</v>
      </c>
      <c r="Q39" s="90">
        <f t="shared" si="5"/>
        <v>43586</v>
      </c>
    </row>
    <row r="40" spans="1:17" x14ac:dyDescent="0.25">
      <c r="A40" s="1">
        <v>1713</v>
      </c>
      <c r="B40" s="1" t="s">
        <v>481</v>
      </c>
      <c r="C40" s="8">
        <v>42614</v>
      </c>
      <c r="D40" s="8">
        <v>42614</v>
      </c>
      <c r="E40" s="1">
        <v>1</v>
      </c>
      <c r="F40" s="1" t="s">
        <v>925</v>
      </c>
      <c r="G40" s="60">
        <v>3705000</v>
      </c>
      <c r="H40" s="1"/>
      <c r="I40" s="1" t="s">
        <v>1013</v>
      </c>
      <c r="J40" s="1"/>
      <c r="K40" s="21">
        <f>IFERROR(VLOOKUP(A40,CONTRATOS_PROYECTO!J:O,6,0),"")</f>
        <v>152</v>
      </c>
      <c r="L40" s="21">
        <f>VLOOKUP(B40,ITEMS!B:C,2,0)</f>
        <v>1</v>
      </c>
      <c r="M40" s="21" t="str">
        <f t="shared" si="2"/>
        <v>152 1</v>
      </c>
      <c r="N40" s="88">
        <f t="shared" si="6"/>
        <v>27</v>
      </c>
      <c r="O40" s="20">
        <f t="shared" si="4"/>
        <v>42614</v>
      </c>
      <c r="P40" s="88">
        <f>VLOOKUP(A40,PROYECTO!$A$1:$A$69,1,0)</f>
        <v>1713</v>
      </c>
      <c r="Q40" s="90">
        <f t="shared" si="5"/>
        <v>42644</v>
      </c>
    </row>
    <row r="41" spans="1:17" x14ac:dyDescent="0.25">
      <c r="A41" s="1">
        <v>1713</v>
      </c>
      <c r="B41" s="1" t="s">
        <v>481</v>
      </c>
      <c r="C41" s="8">
        <v>43224</v>
      </c>
      <c r="D41" s="1"/>
      <c r="E41" s="1">
        <v>6</v>
      </c>
      <c r="F41" s="1" t="s">
        <v>925</v>
      </c>
      <c r="G41" s="60">
        <v>24977737</v>
      </c>
      <c r="H41" s="1"/>
      <c r="I41" s="1" t="s">
        <v>977</v>
      </c>
      <c r="J41" s="1"/>
      <c r="K41" s="21">
        <f>IFERROR(VLOOKUP(A41,CONTRATOS_PROYECTO!J:O,6,0),"")</f>
        <v>152</v>
      </c>
      <c r="L41" s="21">
        <f>VLOOKUP(B41,ITEMS!B:C,2,0)</f>
        <v>1</v>
      </c>
      <c r="M41" s="21" t="str">
        <f t="shared" si="2"/>
        <v>152 1</v>
      </c>
      <c r="N41" s="88">
        <f t="shared" si="6"/>
        <v>27</v>
      </c>
      <c r="O41" s="20">
        <f t="shared" si="4"/>
        <v>43224</v>
      </c>
      <c r="P41" s="88">
        <f>VLOOKUP(A41,PROYECTO!$A$1:$A$69,1,0)</f>
        <v>1713</v>
      </c>
      <c r="Q41" s="90">
        <f t="shared" si="5"/>
        <v>43408</v>
      </c>
    </row>
    <row r="42" spans="1:17" x14ac:dyDescent="0.25">
      <c r="A42" s="6">
        <v>1701</v>
      </c>
      <c r="B42" s="1" t="s">
        <v>481</v>
      </c>
      <c r="C42" s="8">
        <v>42887</v>
      </c>
      <c r="D42" s="8">
        <v>42887</v>
      </c>
      <c r="E42" s="12">
        <v>31</v>
      </c>
      <c r="F42" s="1" t="s">
        <v>925</v>
      </c>
      <c r="G42" s="60">
        <v>19000000</v>
      </c>
      <c r="H42" s="1"/>
      <c r="I42" s="1" t="s">
        <v>984</v>
      </c>
      <c r="J42" s="1"/>
      <c r="K42" s="21">
        <f>IFERROR(VLOOKUP(A42,CONTRATOS_PROYECTO!J:O,6,0),"")</f>
        <v>150</v>
      </c>
      <c r="L42" s="21">
        <f>VLOOKUP(B42,ITEMS!B:C,2,0)</f>
        <v>1</v>
      </c>
      <c r="M42" s="21" t="str">
        <f t="shared" si="2"/>
        <v>150 1</v>
      </c>
      <c r="N42" s="88">
        <f t="shared" si="6"/>
        <v>41</v>
      </c>
      <c r="O42" s="20">
        <f t="shared" si="4"/>
        <v>42887</v>
      </c>
      <c r="P42" s="88">
        <f>VLOOKUP(A42,PROYECTO!$A$1:$A$69,1,0)</f>
        <v>1701</v>
      </c>
      <c r="Q42" s="90">
        <f t="shared" si="5"/>
        <v>43831</v>
      </c>
    </row>
    <row r="43" spans="1:17" x14ac:dyDescent="0.25">
      <c r="A43" s="6">
        <v>1687</v>
      </c>
      <c r="B43" s="1" t="s">
        <v>481</v>
      </c>
      <c r="C43" s="8">
        <v>43317</v>
      </c>
      <c r="D43" s="8">
        <v>43256</v>
      </c>
      <c r="E43" s="1">
        <v>6</v>
      </c>
      <c r="F43" s="1" t="s">
        <v>925</v>
      </c>
      <c r="G43" s="60">
        <v>32000000</v>
      </c>
      <c r="H43" s="1"/>
      <c r="I43" s="1" t="s">
        <v>994</v>
      </c>
      <c r="J43" s="1"/>
      <c r="K43" s="21">
        <f>IFERROR(VLOOKUP(A43,CONTRATOS_PROYECTO!J:O,6,0),"")</f>
        <v>147</v>
      </c>
      <c r="L43" s="21">
        <f>VLOOKUP(B43,ITEMS!B:C,2,0)</f>
        <v>1</v>
      </c>
      <c r="M43" s="21" t="str">
        <f t="shared" si="2"/>
        <v>147 1</v>
      </c>
      <c r="N43" s="88">
        <f t="shared" si="6"/>
        <v>29</v>
      </c>
      <c r="O43" s="20">
        <f t="shared" si="4"/>
        <v>43317</v>
      </c>
      <c r="P43" s="88">
        <f>VLOOKUP(A43,PROYECTO!$A$1:$A$69,1,0)</f>
        <v>1687</v>
      </c>
      <c r="Q43" s="90">
        <f t="shared" si="5"/>
        <v>43501</v>
      </c>
    </row>
    <row r="44" spans="1:17" x14ac:dyDescent="0.25">
      <c r="A44" s="1">
        <v>1618</v>
      </c>
      <c r="B44" s="1" t="s">
        <v>481</v>
      </c>
      <c r="C44" s="8">
        <v>42129</v>
      </c>
      <c r="D44" s="8">
        <v>42282</v>
      </c>
      <c r="E44" s="1">
        <v>26.83</v>
      </c>
      <c r="F44" s="1" t="s">
        <v>925</v>
      </c>
      <c r="G44" s="60">
        <v>27000000</v>
      </c>
      <c r="H44" s="1"/>
      <c r="I44" s="1" t="s">
        <v>1002</v>
      </c>
      <c r="J44" s="1"/>
      <c r="K44" s="21">
        <f>IFERROR(VLOOKUP(A44,CONTRATOS_PROYECTO!J:O,6,0),"")</f>
        <v>139</v>
      </c>
      <c r="L44" s="21">
        <f>VLOOKUP(B44,ITEMS!B:C,2,0)</f>
        <v>1</v>
      </c>
      <c r="M44" s="21" t="str">
        <f t="shared" si="2"/>
        <v>139 1</v>
      </c>
      <c r="N44" s="88">
        <f t="shared" si="6"/>
        <v>30</v>
      </c>
      <c r="O44" s="20">
        <f t="shared" si="4"/>
        <v>42129</v>
      </c>
      <c r="P44" s="88">
        <f>VLOOKUP(A44,PROYECTO!$A$1:$A$69,1,0)</f>
        <v>1618</v>
      </c>
      <c r="Q44" s="90">
        <f t="shared" si="5"/>
        <v>42921</v>
      </c>
    </row>
    <row r="45" spans="1:17" x14ac:dyDescent="0.25">
      <c r="A45" s="1">
        <v>1618</v>
      </c>
      <c r="B45" s="1" t="s">
        <v>481</v>
      </c>
      <c r="C45" s="8">
        <v>43160</v>
      </c>
      <c r="D45" s="8">
        <v>43160</v>
      </c>
      <c r="E45" s="1">
        <v>3</v>
      </c>
      <c r="F45" s="1" t="s">
        <v>925</v>
      </c>
      <c r="G45" s="60">
        <v>21000000</v>
      </c>
      <c r="H45" s="1"/>
      <c r="I45" s="1" t="s">
        <v>1003</v>
      </c>
      <c r="J45" s="1"/>
      <c r="K45" s="21">
        <f>IFERROR(VLOOKUP(A45,CONTRATOS_PROYECTO!J:O,6,0),"")</f>
        <v>139</v>
      </c>
      <c r="L45" s="21">
        <f>VLOOKUP(B45,ITEMS!B:C,2,0)</f>
        <v>1</v>
      </c>
      <c r="M45" s="21" t="str">
        <f t="shared" si="2"/>
        <v>139 1</v>
      </c>
      <c r="N45" s="88">
        <f t="shared" si="6"/>
        <v>30</v>
      </c>
      <c r="O45" s="20">
        <f t="shared" si="4"/>
        <v>43160</v>
      </c>
      <c r="P45" s="88">
        <f>VLOOKUP(A45,PROYECTO!$A$1:$A$69,1,0)</f>
        <v>1618</v>
      </c>
      <c r="Q45" s="90">
        <f t="shared" si="5"/>
        <v>43252</v>
      </c>
    </row>
    <row r="46" spans="1:17" x14ac:dyDescent="0.25">
      <c r="A46" s="1">
        <v>1577</v>
      </c>
      <c r="B46" s="1" t="s">
        <v>481</v>
      </c>
      <c r="C46" s="8">
        <v>41883</v>
      </c>
      <c r="D46" s="8">
        <v>41852</v>
      </c>
      <c r="E46" s="1">
        <v>7</v>
      </c>
      <c r="F46" s="1" t="s">
        <v>925</v>
      </c>
      <c r="G46" s="60">
        <v>15000000</v>
      </c>
      <c r="H46" s="1"/>
      <c r="I46" s="1" t="s">
        <v>1040</v>
      </c>
      <c r="J46" s="1"/>
      <c r="K46" s="21">
        <f>IFERROR(VLOOKUP(A46,CONTRATOS_PROYECTO!J:O,6,0),"")</f>
        <v>135</v>
      </c>
      <c r="L46" s="21">
        <f>VLOOKUP(B46,ITEMS!B:C,2,0)</f>
        <v>1</v>
      </c>
      <c r="M46" s="21" t="str">
        <f t="shared" si="2"/>
        <v>135 1</v>
      </c>
      <c r="N46" s="88">
        <f t="shared" si="6"/>
        <v>58</v>
      </c>
      <c r="O46" s="20">
        <f t="shared" si="4"/>
        <v>41883</v>
      </c>
      <c r="P46" s="88">
        <f>VLOOKUP(A46,PROYECTO!$A$1:$A$69,1,0)</f>
        <v>1577</v>
      </c>
      <c r="Q46" s="90">
        <f t="shared" si="5"/>
        <v>42095</v>
      </c>
    </row>
    <row r="47" spans="1:17" x14ac:dyDescent="0.25">
      <c r="A47" s="1">
        <v>1577</v>
      </c>
      <c r="B47" s="1" t="s">
        <v>481</v>
      </c>
      <c r="C47" s="8">
        <v>42125</v>
      </c>
      <c r="D47" s="1"/>
      <c r="E47" s="1">
        <v>49</v>
      </c>
      <c r="F47" s="1" t="s">
        <v>925</v>
      </c>
      <c r="G47" s="60">
        <v>33000000</v>
      </c>
      <c r="H47" s="1"/>
      <c r="I47" s="1" t="s">
        <v>1041</v>
      </c>
      <c r="J47" s="1"/>
      <c r="K47" s="21">
        <f>IFERROR(VLOOKUP(A47,CONTRATOS_PROYECTO!J:O,6,0),"")</f>
        <v>135</v>
      </c>
      <c r="L47" s="21">
        <f>VLOOKUP(B47,ITEMS!B:C,2,0)</f>
        <v>1</v>
      </c>
      <c r="M47" s="21" t="str">
        <f t="shared" si="2"/>
        <v>135 1</v>
      </c>
      <c r="N47" s="88">
        <f t="shared" si="6"/>
        <v>58</v>
      </c>
      <c r="O47" s="20">
        <f t="shared" si="4"/>
        <v>42125</v>
      </c>
      <c r="P47" s="88">
        <f>VLOOKUP(A47,PROYECTO!$A$1:$A$69,1,0)</f>
        <v>1577</v>
      </c>
      <c r="Q47" s="90">
        <f t="shared" si="5"/>
        <v>43617</v>
      </c>
    </row>
    <row r="48" spans="1:17" x14ac:dyDescent="0.25">
      <c r="A48" s="1">
        <v>1577</v>
      </c>
      <c r="B48" s="1" t="s">
        <v>481</v>
      </c>
      <c r="C48" s="8">
        <v>43617</v>
      </c>
      <c r="D48" s="1"/>
      <c r="E48" s="1">
        <v>2</v>
      </c>
      <c r="F48" s="1" t="s">
        <v>925</v>
      </c>
      <c r="G48" s="60">
        <v>15000000</v>
      </c>
      <c r="H48" s="1"/>
      <c r="I48" s="1" t="s">
        <v>1042</v>
      </c>
      <c r="J48" s="1"/>
      <c r="K48" s="21">
        <f>IFERROR(VLOOKUP(A48,CONTRATOS_PROYECTO!J:O,6,0),"")</f>
        <v>135</v>
      </c>
      <c r="L48" s="21">
        <f>VLOOKUP(B48,ITEMS!B:C,2,0)</f>
        <v>1</v>
      </c>
      <c r="M48" s="21" t="str">
        <f t="shared" si="2"/>
        <v>135 1</v>
      </c>
      <c r="N48" s="88">
        <f t="shared" si="6"/>
        <v>58</v>
      </c>
      <c r="O48" s="20">
        <f t="shared" si="4"/>
        <v>43617</v>
      </c>
      <c r="P48" s="88">
        <f>VLOOKUP(A48,PROYECTO!$A$1:$A$69,1,0)</f>
        <v>1577</v>
      </c>
      <c r="Q48" s="90">
        <f t="shared" si="5"/>
        <v>43678</v>
      </c>
    </row>
    <row r="49" spans="1:17" x14ac:dyDescent="0.25">
      <c r="A49" s="1">
        <v>1622</v>
      </c>
      <c r="B49" s="1" t="s">
        <v>481</v>
      </c>
      <c r="C49" s="8">
        <v>43381</v>
      </c>
      <c r="D49" s="8"/>
      <c r="E49" s="1">
        <v>6</v>
      </c>
      <c r="F49" s="1" t="s">
        <v>925</v>
      </c>
      <c r="G49" s="60">
        <v>36049228</v>
      </c>
      <c r="H49" s="1"/>
      <c r="I49" s="1" t="s">
        <v>1052</v>
      </c>
      <c r="J49" s="1"/>
      <c r="K49" s="21">
        <f>IFERROR(VLOOKUP(A49,CONTRATOS_PROYECTO!J:O,6,0),"")</f>
        <v>140</v>
      </c>
      <c r="L49" s="21">
        <f>VLOOKUP(B49,ITEMS!B:C,2,0)</f>
        <v>1</v>
      </c>
      <c r="M49" s="21" t="str">
        <f t="shared" ref="M49:M110" si="7">K49&amp;" "&amp;L49</f>
        <v>140 1</v>
      </c>
      <c r="N49" s="88">
        <f t="shared" si="6"/>
        <v>13</v>
      </c>
      <c r="O49" s="20">
        <f t="shared" si="4"/>
        <v>43381</v>
      </c>
      <c r="P49" s="88">
        <f>VLOOKUP(A49,PROYECTO!$A$1:$A$69,1,0)</f>
        <v>1622</v>
      </c>
      <c r="Q49" s="90">
        <f t="shared" si="5"/>
        <v>43563</v>
      </c>
    </row>
    <row r="50" spans="1:17" x14ac:dyDescent="0.25">
      <c r="A50" s="1">
        <v>1622</v>
      </c>
      <c r="B50" s="1" t="s">
        <v>481</v>
      </c>
      <c r="C50" s="8">
        <v>43381</v>
      </c>
      <c r="D50" s="8"/>
      <c r="E50" s="1">
        <v>7</v>
      </c>
      <c r="F50" s="1" t="s">
        <v>925</v>
      </c>
      <c r="G50" s="60">
        <v>44700000</v>
      </c>
      <c r="H50" s="1"/>
      <c r="I50" s="1" t="s">
        <v>1051</v>
      </c>
      <c r="J50" s="1"/>
      <c r="K50" s="21">
        <f>IFERROR(VLOOKUP(A50,CONTRATOS_PROYECTO!J:O,6,0),"")</f>
        <v>140</v>
      </c>
      <c r="L50" s="21">
        <f>VLOOKUP(B50,ITEMS!B:C,2,0)</f>
        <v>1</v>
      </c>
      <c r="M50" s="21" t="str">
        <f t="shared" si="7"/>
        <v>140 1</v>
      </c>
      <c r="N50" s="88">
        <f t="shared" si="6"/>
        <v>13</v>
      </c>
      <c r="O50" s="20">
        <f t="shared" si="4"/>
        <v>43381</v>
      </c>
      <c r="P50" s="88">
        <f>VLOOKUP(A50,PROYECTO!$A$1:$A$69,1,0)</f>
        <v>1622</v>
      </c>
      <c r="Q50" s="90">
        <f t="shared" si="5"/>
        <v>43593</v>
      </c>
    </row>
    <row r="51" spans="1:17" x14ac:dyDescent="0.25">
      <c r="A51" s="6">
        <v>1588</v>
      </c>
      <c r="B51" s="1" t="s">
        <v>481</v>
      </c>
      <c r="C51" s="8">
        <v>42186</v>
      </c>
      <c r="D51" s="8">
        <v>42186</v>
      </c>
      <c r="E51" s="1">
        <v>6</v>
      </c>
      <c r="F51" s="1" t="s">
        <v>925</v>
      </c>
      <c r="G51" s="60">
        <v>14800000</v>
      </c>
      <c r="H51" s="1"/>
      <c r="I51" s="1" t="s">
        <v>1053</v>
      </c>
      <c r="J51" s="1"/>
      <c r="K51" s="21">
        <f>IFERROR(VLOOKUP(A51,CONTRATOS_PROYECTO!J:O,6,0),"")</f>
        <v>137</v>
      </c>
      <c r="L51" s="21">
        <f>VLOOKUP(B51,ITEMS!B:C,2,0)</f>
        <v>1</v>
      </c>
      <c r="M51" s="21" t="str">
        <f t="shared" si="7"/>
        <v>137 1</v>
      </c>
      <c r="N51" s="88">
        <f t="shared" si="6"/>
        <v>48</v>
      </c>
      <c r="O51" s="20">
        <f t="shared" si="4"/>
        <v>42186</v>
      </c>
      <c r="P51" s="88">
        <f>VLOOKUP(A51,PROYECTO!$A$1:$A$69,1,0)</f>
        <v>1588</v>
      </c>
      <c r="Q51" s="90">
        <f t="shared" si="5"/>
        <v>42370</v>
      </c>
    </row>
    <row r="52" spans="1:17" x14ac:dyDescent="0.25">
      <c r="A52" s="6">
        <v>1588</v>
      </c>
      <c r="B52" s="1" t="s">
        <v>481</v>
      </c>
      <c r="C52" s="8">
        <v>42098</v>
      </c>
      <c r="D52" s="8">
        <v>42156</v>
      </c>
      <c r="E52" s="1">
        <v>6</v>
      </c>
      <c r="F52" s="1" t="s">
        <v>925</v>
      </c>
      <c r="G52" s="60">
        <v>5000000</v>
      </c>
      <c r="H52" s="1"/>
      <c r="I52" s="1" t="s">
        <v>1054</v>
      </c>
      <c r="J52" s="1"/>
      <c r="K52" s="21">
        <f>IFERROR(VLOOKUP(A52,CONTRATOS_PROYECTO!J:O,6,0),"")</f>
        <v>137</v>
      </c>
      <c r="L52" s="21">
        <f>VLOOKUP(B52,ITEMS!B:C,2,0)</f>
        <v>1</v>
      </c>
      <c r="M52" s="21" t="str">
        <f t="shared" si="7"/>
        <v>137 1</v>
      </c>
      <c r="N52" s="88">
        <f t="shared" si="6"/>
        <v>48</v>
      </c>
      <c r="O52" s="20">
        <f t="shared" si="4"/>
        <v>42098</v>
      </c>
      <c r="P52" s="88">
        <f>VLOOKUP(A52,PROYECTO!$A$1:$A$69,1,0)</f>
        <v>1588</v>
      </c>
      <c r="Q52" s="90">
        <f t="shared" si="5"/>
        <v>42281</v>
      </c>
    </row>
    <row r="53" spans="1:17" x14ac:dyDescent="0.25">
      <c r="A53" s="6">
        <v>1588</v>
      </c>
      <c r="B53" s="1" t="s">
        <v>481</v>
      </c>
      <c r="C53" s="8">
        <v>42491</v>
      </c>
      <c r="D53" s="8">
        <v>42461</v>
      </c>
      <c r="E53" s="1">
        <v>36</v>
      </c>
      <c r="F53" s="1" t="s">
        <v>925</v>
      </c>
      <c r="G53" s="60">
        <v>20430000</v>
      </c>
      <c r="H53" s="1"/>
      <c r="I53" s="1" t="s">
        <v>1055</v>
      </c>
      <c r="J53" s="1"/>
      <c r="K53" s="21">
        <f>IFERROR(VLOOKUP(A53,CONTRATOS_PROYECTO!J:O,6,0),"")</f>
        <v>137</v>
      </c>
      <c r="L53" s="21">
        <f>VLOOKUP(B53,ITEMS!B:C,2,0)</f>
        <v>1</v>
      </c>
      <c r="M53" s="21" t="str">
        <f t="shared" si="7"/>
        <v>137 1</v>
      </c>
      <c r="N53" s="88">
        <f t="shared" si="6"/>
        <v>48</v>
      </c>
      <c r="O53" s="20">
        <f t="shared" si="4"/>
        <v>42491</v>
      </c>
      <c r="P53" s="88">
        <f>VLOOKUP(A53,PROYECTO!$A$1:$A$69,1,0)</f>
        <v>1588</v>
      </c>
      <c r="Q53" s="90">
        <f t="shared" si="5"/>
        <v>43586</v>
      </c>
    </row>
    <row r="54" spans="1:17" x14ac:dyDescent="0.25">
      <c r="A54" s="1">
        <v>1723</v>
      </c>
      <c r="B54" s="1" t="s">
        <v>481</v>
      </c>
      <c r="C54" s="8">
        <v>42632</v>
      </c>
      <c r="D54" s="1"/>
      <c r="E54" s="1">
        <v>34</v>
      </c>
      <c r="F54" s="1" t="s">
        <v>925</v>
      </c>
      <c r="G54" s="60">
        <v>48600000</v>
      </c>
      <c r="H54" s="1"/>
      <c r="I54" s="1" t="s">
        <v>1058</v>
      </c>
      <c r="J54" s="1"/>
      <c r="K54" s="21">
        <f>IFERROR(VLOOKUP(A54,CONTRATOS_PROYECTO!J:O,6,0),"")</f>
        <v>156</v>
      </c>
      <c r="L54" s="21">
        <f>VLOOKUP(B54,ITEMS!B:C,2,0)</f>
        <v>1</v>
      </c>
      <c r="M54" s="21" t="str">
        <f t="shared" si="7"/>
        <v>156 1</v>
      </c>
      <c r="N54" s="88">
        <f t="shared" si="6"/>
        <v>34</v>
      </c>
      <c r="O54" s="20">
        <f t="shared" si="4"/>
        <v>42632</v>
      </c>
      <c r="P54" s="88">
        <f>VLOOKUP(A54,PROYECTO!$A$1:$A$69,1,0)</f>
        <v>1723</v>
      </c>
      <c r="Q54" s="90">
        <f t="shared" si="5"/>
        <v>43665</v>
      </c>
    </row>
    <row r="55" spans="1:17" x14ac:dyDescent="0.25">
      <c r="A55" s="1">
        <v>1888</v>
      </c>
      <c r="B55" s="1" t="s">
        <v>481</v>
      </c>
      <c r="C55" s="8">
        <v>43525</v>
      </c>
      <c r="D55" s="1"/>
      <c r="E55" s="1">
        <v>4</v>
      </c>
      <c r="F55" s="1" t="s">
        <v>925</v>
      </c>
      <c r="G55" s="60">
        <v>6040000</v>
      </c>
      <c r="H55" s="1"/>
      <c r="I55" s="1"/>
      <c r="J55" s="1" t="s">
        <v>957</v>
      </c>
      <c r="K55" s="21" t="str">
        <f>IFERROR(VLOOKUP(A55,CONTRATOS_PROYECTO!J:O,6,0),"")</f>
        <v/>
      </c>
      <c r="L55" s="21">
        <f>VLOOKUP(B55,ITEMS!B:C,2,0)</f>
        <v>1</v>
      </c>
      <c r="M55" s="21" t="str">
        <f t="shared" si="7"/>
        <v xml:space="preserve"> 1</v>
      </c>
      <c r="N55" s="88">
        <f t="shared" si="6"/>
        <v>126</v>
      </c>
      <c r="O55" s="20">
        <f t="shared" si="4"/>
        <v>43525</v>
      </c>
      <c r="P55" s="88">
        <f>VLOOKUP(A55,PROYECTO!$A$1:$A$69,1,0)</f>
        <v>1888</v>
      </c>
      <c r="Q55" s="90">
        <f t="shared" si="5"/>
        <v>43647</v>
      </c>
    </row>
    <row r="56" spans="1:17" x14ac:dyDescent="0.25">
      <c r="A56" s="1">
        <v>1888</v>
      </c>
      <c r="B56" s="1" t="s">
        <v>481</v>
      </c>
      <c r="C56" s="8">
        <v>43525</v>
      </c>
      <c r="D56" s="1"/>
      <c r="E56" s="1">
        <v>12</v>
      </c>
      <c r="F56" s="1" t="s">
        <v>925</v>
      </c>
      <c r="G56" s="60">
        <v>19220000</v>
      </c>
      <c r="H56" s="1"/>
      <c r="I56" s="1"/>
      <c r="J56" s="1" t="s">
        <v>1065</v>
      </c>
      <c r="K56" s="21" t="str">
        <f>IFERROR(VLOOKUP(A56,CONTRATOS_PROYECTO!J:O,6,0),"")</f>
        <v/>
      </c>
      <c r="L56" s="21">
        <f>VLOOKUP(B56,ITEMS!B:C,2,0)</f>
        <v>1</v>
      </c>
      <c r="M56" s="21" t="str">
        <f t="shared" si="7"/>
        <v xml:space="preserve"> 1</v>
      </c>
      <c r="N56" s="88">
        <f t="shared" si="6"/>
        <v>126</v>
      </c>
      <c r="O56" s="20">
        <f t="shared" ref="O56:O119" si="8">C56</f>
        <v>43525</v>
      </c>
      <c r="P56" s="88">
        <f>VLOOKUP(A56,PROYECTO!$A$1:$A$69,1,0)</f>
        <v>1888</v>
      </c>
      <c r="Q56" s="90">
        <f t="shared" ref="Q56:Q119" si="9">EDATE(C56,E56)</f>
        <v>43891</v>
      </c>
    </row>
    <row r="57" spans="1:17" x14ac:dyDescent="0.25">
      <c r="A57" s="1">
        <v>1891</v>
      </c>
      <c r="B57" s="1" t="s">
        <v>481</v>
      </c>
      <c r="C57" s="8">
        <v>43497</v>
      </c>
      <c r="D57" s="1"/>
      <c r="E57" s="1">
        <v>25</v>
      </c>
      <c r="F57" s="1" t="s">
        <v>925</v>
      </c>
      <c r="G57" s="60">
        <v>23250000</v>
      </c>
      <c r="H57" s="1"/>
      <c r="I57" s="1"/>
      <c r="J57" s="1" t="s">
        <v>1065</v>
      </c>
      <c r="K57" s="21" t="str">
        <f>IFERROR(VLOOKUP(A57,CONTRATOS_PROYECTO!J:O,6,0),"")</f>
        <v/>
      </c>
      <c r="L57" s="21">
        <f>VLOOKUP(B57,ITEMS!B:C,2,0)</f>
        <v>1</v>
      </c>
      <c r="M57" s="21" t="str">
        <f t="shared" si="7"/>
        <v xml:space="preserve"> 1</v>
      </c>
      <c r="N57" s="88">
        <f t="shared" si="6"/>
        <v>126</v>
      </c>
      <c r="O57" s="20">
        <f t="shared" si="8"/>
        <v>43497</v>
      </c>
      <c r="P57" s="88">
        <f>VLOOKUP(A57,PROYECTO!$A$1:$A$69,1,0)</f>
        <v>1891</v>
      </c>
      <c r="Q57" s="90">
        <f t="shared" si="9"/>
        <v>44256</v>
      </c>
    </row>
    <row r="58" spans="1:17" x14ac:dyDescent="0.25">
      <c r="A58" s="1">
        <v>1791</v>
      </c>
      <c r="B58" s="1" t="s">
        <v>481</v>
      </c>
      <c r="C58" s="8">
        <v>42979</v>
      </c>
      <c r="D58" s="8">
        <v>42979</v>
      </c>
      <c r="E58" s="1">
        <v>28</v>
      </c>
      <c r="F58" s="1" t="s">
        <v>925</v>
      </c>
      <c r="G58" s="60">
        <f>2093496184/28*(1-0.19)</f>
        <v>60561853.894285716</v>
      </c>
      <c r="H58" s="1"/>
      <c r="I58" s="1"/>
      <c r="J58" s="1"/>
      <c r="K58" s="21">
        <f>IFERROR(VLOOKUP(A58,CONTRATOS_PROYECTO!J:O,6,0),"")</f>
        <v>169</v>
      </c>
      <c r="L58" s="21">
        <f>VLOOKUP(B58,ITEMS!B:C,2,0)</f>
        <v>1</v>
      </c>
      <c r="M58" s="21" t="str">
        <f t="shared" si="7"/>
        <v>169 1</v>
      </c>
      <c r="N58" s="88">
        <f t="shared" si="6"/>
        <v>28</v>
      </c>
      <c r="O58" s="20">
        <f t="shared" si="8"/>
        <v>42979</v>
      </c>
      <c r="P58" s="88">
        <f>VLOOKUP(A58,PROYECTO!$A$1:$A$69,1,0)</f>
        <v>1791</v>
      </c>
      <c r="Q58" s="90">
        <f t="shared" si="9"/>
        <v>43831</v>
      </c>
    </row>
    <row r="59" spans="1:17" x14ac:dyDescent="0.25">
      <c r="A59" s="1">
        <v>1453</v>
      </c>
      <c r="B59" s="1" t="s">
        <v>481</v>
      </c>
      <c r="C59" s="8">
        <v>43466</v>
      </c>
      <c r="D59" s="8"/>
      <c r="E59" s="1">
        <v>12</v>
      </c>
      <c r="F59" s="1" t="s">
        <v>925</v>
      </c>
      <c r="G59" s="60">
        <f>183000000/12</f>
        <v>15250000</v>
      </c>
      <c r="H59" s="1"/>
      <c r="I59" s="1"/>
      <c r="J59" s="1"/>
      <c r="K59" s="21">
        <f>IFERROR(VLOOKUP(A59,CONTRATOS_PROYECTO!J:O,6,0),"")</f>
        <v>319</v>
      </c>
      <c r="L59" s="21">
        <f>VLOOKUP(B59,ITEMS!B:C,2,0)</f>
        <v>1</v>
      </c>
      <c r="M59" s="21" t="str">
        <f t="shared" si="7"/>
        <v>319 1</v>
      </c>
      <c r="N59" s="88">
        <f t="shared" si="6"/>
        <v>12</v>
      </c>
      <c r="O59" s="20">
        <f t="shared" si="8"/>
        <v>43466</v>
      </c>
      <c r="P59" s="88">
        <f>VLOOKUP(A59,PROYECTO!$A$1:$A$69,1,0)</f>
        <v>1453</v>
      </c>
      <c r="Q59" s="90">
        <f t="shared" si="9"/>
        <v>43831</v>
      </c>
    </row>
    <row r="60" spans="1:17" x14ac:dyDescent="0.25">
      <c r="A60" s="1">
        <v>1826</v>
      </c>
      <c r="B60" s="1" t="s">
        <v>481</v>
      </c>
      <c r="C60" s="8">
        <v>43435</v>
      </c>
      <c r="D60" s="8"/>
      <c r="E60" s="1">
        <v>1</v>
      </c>
      <c r="F60" s="1" t="s">
        <v>925</v>
      </c>
      <c r="G60" s="60">
        <v>66315631</v>
      </c>
      <c r="H60" s="1"/>
      <c r="I60" s="1" t="s">
        <v>1101</v>
      </c>
      <c r="J60" s="1"/>
      <c r="K60" s="21">
        <f>IFERROR(VLOOKUP(A60,CONTRATOS_PROYECTO!J:O,6,0),"")</f>
        <v>187</v>
      </c>
      <c r="L60" s="21">
        <f>VLOOKUP(B60,ITEMS!B:C,2,0)</f>
        <v>1</v>
      </c>
      <c r="M60" s="21" t="str">
        <f t="shared" si="7"/>
        <v>187 1</v>
      </c>
      <c r="N60" s="88">
        <f t="shared" si="6"/>
        <v>4</v>
      </c>
      <c r="O60" s="20">
        <f t="shared" si="8"/>
        <v>43435</v>
      </c>
      <c r="P60" s="88">
        <f>VLOOKUP(A60,PROYECTO!$A$1:$A$69,1,0)</f>
        <v>1826</v>
      </c>
      <c r="Q60" s="90">
        <f t="shared" si="9"/>
        <v>43466</v>
      </c>
    </row>
    <row r="61" spans="1:17" x14ac:dyDescent="0.25">
      <c r="A61" s="1">
        <v>1826</v>
      </c>
      <c r="B61" s="1" t="s">
        <v>481</v>
      </c>
      <c r="C61" s="8">
        <v>43466</v>
      </c>
      <c r="D61" s="8"/>
      <c r="E61" s="1">
        <v>3</v>
      </c>
      <c r="F61" s="1" t="s">
        <v>925</v>
      </c>
      <c r="G61" s="60">
        <v>20341421</v>
      </c>
      <c r="H61" s="1"/>
      <c r="I61" s="1" t="s">
        <v>1101</v>
      </c>
      <c r="J61" s="1"/>
      <c r="K61" s="21">
        <f>IFERROR(VLOOKUP(A61,CONTRATOS_PROYECTO!J:O,6,0),"")</f>
        <v>187</v>
      </c>
      <c r="L61" s="21">
        <f>VLOOKUP(B61,ITEMS!B:C,2,0)</f>
        <v>1</v>
      </c>
      <c r="M61" s="21" t="str">
        <f t="shared" si="7"/>
        <v>187 1</v>
      </c>
      <c r="N61" s="88">
        <f t="shared" si="6"/>
        <v>4</v>
      </c>
      <c r="O61" s="20">
        <f t="shared" si="8"/>
        <v>43466</v>
      </c>
      <c r="P61" s="88">
        <f>VLOOKUP(A61,PROYECTO!$A$1:$A$69,1,0)</f>
        <v>1826</v>
      </c>
      <c r="Q61" s="90">
        <f t="shared" si="9"/>
        <v>43556</v>
      </c>
    </row>
    <row r="62" spans="1:17" x14ac:dyDescent="0.25">
      <c r="A62" s="1">
        <v>1895</v>
      </c>
      <c r="B62" s="1" t="s">
        <v>481</v>
      </c>
      <c r="C62" s="8">
        <v>43453</v>
      </c>
      <c r="D62" s="8">
        <v>43453</v>
      </c>
      <c r="E62" s="1">
        <v>2</v>
      </c>
      <c r="F62" s="1" t="s">
        <v>925</v>
      </c>
      <c r="G62" s="60">
        <v>7100000</v>
      </c>
      <c r="H62" s="1"/>
      <c r="I62" s="1"/>
      <c r="J62" s="1"/>
      <c r="K62" s="21" t="str">
        <f>IFERROR(VLOOKUP(A62,CONTRATOS_PROYECTO!J:O,6,0),"")</f>
        <v/>
      </c>
      <c r="L62" s="21">
        <f>VLOOKUP(B62,ITEMS!B:C,2,0)</f>
        <v>1</v>
      </c>
      <c r="M62" s="21" t="str">
        <f t="shared" si="7"/>
        <v xml:space="preserve"> 1</v>
      </c>
      <c r="N62" s="88">
        <f t="shared" si="6"/>
        <v>126</v>
      </c>
      <c r="O62" s="20">
        <f t="shared" si="8"/>
        <v>43453</v>
      </c>
      <c r="P62" s="88">
        <f>VLOOKUP(A62,PROYECTO!$A$1:$A$69,1,0)</f>
        <v>1895</v>
      </c>
      <c r="Q62" s="90">
        <f t="shared" si="9"/>
        <v>43515</v>
      </c>
    </row>
    <row r="63" spans="1:17" x14ac:dyDescent="0.25">
      <c r="A63" s="1">
        <v>1734</v>
      </c>
      <c r="B63" s="1" t="s">
        <v>481</v>
      </c>
      <c r="C63" s="8">
        <v>42736</v>
      </c>
      <c r="D63" s="8"/>
      <c r="E63" s="12">
        <v>1</v>
      </c>
      <c r="F63" s="1" t="s">
        <v>925</v>
      </c>
      <c r="G63" s="60">
        <v>7000000</v>
      </c>
      <c r="H63" s="1"/>
      <c r="I63" s="1" t="s">
        <v>1105</v>
      </c>
      <c r="J63" s="1"/>
      <c r="K63" s="21">
        <f>IFERROR(VLOOKUP(A63,CONTRATOS_PROYECTO!J:O,6,0),"")</f>
        <v>157</v>
      </c>
      <c r="L63" s="21">
        <f>VLOOKUP(B63,ITEMS!B:C,2,0)</f>
        <v>1</v>
      </c>
      <c r="M63" s="21" t="str">
        <f t="shared" si="7"/>
        <v>157 1</v>
      </c>
      <c r="N63" s="88">
        <f t="shared" si="6"/>
        <v>44</v>
      </c>
      <c r="O63" s="20">
        <f t="shared" si="8"/>
        <v>42736</v>
      </c>
      <c r="P63" s="88">
        <f>VLOOKUP(A63,PROYECTO!$A$1:$A$69,1,0)</f>
        <v>1734</v>
      </c>
      <c r="Q63" s="90">
        <f t="shared" si="9"/>
        <v>42767</v>
      </c>
    </row>
    <row r="64" spans="1:17" x14ac:dyDescent="0.25">
      <c r="A64" s="1">
        <v>1734</v>
      </c>
      <c r="B64" s="1" t="s">
        <v>481</v>
      </c>
      <c r="C64" s="8">
        <v>42767</v>
      </c>
      <c r="D64" s="8"/>
      <c r="E64" s="12">
        <v>1</v>
      </c>
      <c r="F64" s="1" t="s">
        <v>925</v>
      </c>
      <c r="G64" s="60">
        <v>14000000</v>
      </c>
      <c r="H64" s="1"/>
      <c r="I64" s="1" t="s">
        <v>1105</v>
      </c>
      <c r="J64" s="1"/>
      <c r="K64" s="21">
        <f>IFERROR(VLOOKUP(A64,CONTRATOS_PROYECTO!J:O,6,0),"")</f>
        <v>157</v>
      </c>
      <c r="L64" s="21">
        <f>VLOOKUP(B64,ITEMS!B:C,2,0)</f>
        <v>1</v>
      </c>
      <c r="M64" s="21" t="str">
        <f t="shared" si="7"/>
        <v>157 1</v>
      </c>
      <c r="N64" s="88">
        <f t="shared" si="6"/>
        <v>44</v>
      </c>
      <c r="O64" s="20">
        <f t="shared" si="8"/>
        <v>42767</v>
      </c>
      <c r="P64" s="88">
        <f>VLOOKUP(A64,PROYECTO!$A$1:$A$69,1,0)</f>
        <v>1734</v>
      </c>
      <c r="Q64" s="90">
        <f t="shared" si="9"/>
        <v>42795</v>
      </c>
    </row>
    <row r="65" spans="1:17" x14ac:dyDescent="0.25">
      <c r="A65" s="1">
        <v>1734</v>
      </c>
      <c r="B65" s="1" t="s">
        <v>481</v>
      </c>
      <c r="C65" s="8">
        <v>42795</v>
      </c>
      <c r="D65" s="8"/>
      <c r="E65" s="12">
        <v>1</v>
      </c>
      <c r="F65" s="1" t="s">
        <v>925</v>
      </c>
      <c r="G65" s="60">
        <v>14000000</v>
      </c>
      <c r="H65" s="1"/>
      <c r="I65" s="1" t="s">
        <v>1105</v>
      </c>
      <c r="J65" s="1"/>
      <c r="K65" s="21">
        <f>IFERROR(VLOOKUP(A65,CONTRATOS_PROYECTO!J:O,6,0),"")</f>
        <v>157</v>
      </c>
      <c r="L65" s="21">
        <f>VLOOKUP(B65,ITEMS!B:C,2,0)</f>
        <v>1</v>
      </c>
      <c r="M65" s="21" t="str">
        <f t="shared" si="7"/>
        <v>157 1</v>
      </c>
      <c r="N65" s="88">
        <f t="shared" si="6"/>
        <v>44</v>
      </c>
      <c r="O65" s="20">
        <f t="shared" si="8"/>
        <v>42795</v>
      </c>
      <c r="P65" s="88">
        <f>VLOOKUP(A65,PROYECTO!$A$1:$A$69,1,0)</f>
        <v>1734</v>
      </c>
      <c r="Q65" s="90">
        <f t="shared" si="9"/>
        <v>42826</v>
      </c>
    </row>
    <row r="66" spans="1:17" x14ac:dyDescent="0.25">
      <c r="A66" s="1">
        <v>1734</v>
      </c>
      <c r="B66" s="1" t="s">
        <v>481</v>
      </c>
      <c r="C66" s="8">
        <v>42826</v>
      </c>
      <c r="D66" s="8"/>
      <c r="E66" s="12">
        <v>1</v>
      </c>
      <c r="F66" s="1" t="s">
        <v>925</v>
      </c>
      <c r="G66" s="60">
        <v>14000000</v>
      </c>
      <c r="H66" s="1"/>
      <c r="I66" s="1" t="s">
        <v>1105</v>
      </c>
      <c r="J66" s="1"/>
      <c r="K66" s="21">
        <f>IFERROR(VLOOKUP(A66,CONTRATOS_PROYECTO!J:O,6,0),"")</f>
        <v>157</v>
      </c>
      <c r="L66" s="21">
        <f>VLOOKUP(B66,ITEMS!B:C,2,0)</f>
        <v>1</v>
      </c>
      <c r="M66" s="21" t="str">
        <f t="shared" si="7"/>
        <v>157 1</v>
      </c>
      <c r="N66" s="88">
        <f t="shared" ref="N66:N97" si="10">ROUNDUP(SUMIF(M:M,M66,E:E),0)</f>
        <v>44</v>
      </c>
      <c r="O66" s="20">
        <f t="shared" si="8"/>
        <v>42826</v>
      </c>
      <c r="P66" s="88">
        <f>VLOOKUP(A66,PROYECTO!$A$1:$A$69,1,0)</f>
        <v>1734</v>
      </c>
      <c r="Q66" s="90">
        <f t="shared" si="9"/>
        <v>42856</v>
      </c>
    </row>
    <row r="67" spans="1:17" x14ac:dyDescent="0.25">
      <c r="A67" s="1">
        <v>1734</v>
      </c>
      <c r="B67" s="1" t="s">
        <v>481</v>
      </c>
      <c r="C67" s="8">
        <v>42856</v>
      </c>
      <c r="D67" s="8"/>
      <c r="E67" s="12">
        <v>1</v>
      </c>
      <c r="F67" s="1" t="s">
        <v>925</v>
      </c>
      <c r="G67" s="60">
        <v>7000000</v>
      </c>
      <c r="H67" s="1"/>
      <c r="I67" s="1" t="s">
        <v>1105</v>
      </c>
      <c r="J67" s="1"/>
      <c r="K67" s="21">
        <f>IFERROR(VLOOKUP(A67,CONTRATOS_PROYECTO!J:O,6,0),"")</f>
        <v>157</v>
      </c>
      <c r="L67" s="21">
        <f>VLOOKUP(B67,ITEMS!B:C,2,0)</f>
        <v>1</v>
      </c>
      <c r="M67" s="21" t="str">
        <f t="shared" si="7"/>
        <v>157 1</v>
      </c>
      <c r="N67" s="88">
        <f t="shared" si="10"/>
        <v>44</v>
      </c>
      <c r="O67" s="20">
        <f t="shared" si="8"/>
        <v>42856</v>
      </c>
      <c r="P67" s="88">
        <f>VLOOKUP(A67,PROYECTO!$A$1:$A$69,1,0)</f>
        <v>1734</v>
      </c>
      <c r="Q67" s="90">
        <f t="shared" si="9"/>
        <v>42887</v>
      </c>
    </row>
    <row r="68" spans="1:17" x14ac:dyDescent="0.25">
      <c r="A68" s="1">
        <v>1734</v>
      </c>
      <c r="B68" s="1" t="s">
        <v>481</v>
      </c>
      <c r="C68" s="8">
        <v>43040</v>
      </c>
      <c r="D68" s="8"/>
      <c r="E68" s="12">
        <v>1</v>
      </c>
      <c r="F68" s="1" t="s">
        <v>925</v>
      </c>
      <c r="G68" s="60">
        <v>9000000</v>
      </c>
      <c r="H68" s="1"/>
      <c r="I68" s="1" t="s">
        <v>1105</v>
      </c>
      <c r="J68" s="1"/>
      <c r="K68" s="21">
        <f>IFERROR(VLOOKUP(A68,CONTRATOS_PROYECTO!J:O,6,0),"")</f>
        <v>157</v>
      </c>
      <c r="L68" s="21">
        <f>VLOOKUP(B68,ITEMS!B:C,2,0)</f>
        <v>1</v>
      </c>
      <c r="M68" s="21" t="str">
        <f t="shared" si="7"/>
        <v>157 1</v>
      </c>
      <c r="N68" s="88">
        <f t="shared" si="10"/>
        <v>44</v>
      </c>
      <c r="O68" s="20">
        <f t="shared" si="8"/>
        <v>43040</v>
      </c>
      <c r="P68" s="88">
        <f>VLOOKUP(A68,PROYECTO!$A$1:$A$69,1,0)</f>
        <v>1734</v>
      </c>
      <c r="Q68" s="90">
        <f t="shared" si="9"/>
        <v>43070</v>
      </c>
    </row>
    <row r="69" spans="1:17" x14ac:dyDescent="0.25">
      <c r="A69" s="1">
        <v>1734</v>
      </c>
      <c r="B69" s="1" t="s">
        <v>481</v>
      </c>
      <c r="C69" s="8">
        <v>43070</v>
      </c>
      <c r="D69" s="8"/>
      <c r="E69" s="12">
        <v>1</v>
      </c>
      <c r="F69" s="1" t="s">
        <v>925</v>
      </c>
      <c r="G69" s="60">
        <v>18000000</v>
      </c>
      <c r="H69" s="1"/>
      <c r="I69" s="1" t="s">
        <v>1105</v>
      </c>
      <c r="J69" s="1"/>
      <c r="K69" s="21">
        <f>IFERROR(VLOOKUP(A69,CONTRATOS_PROYECTO!J:O,6,0),"")</f>
        <v>157</v>
      </c>
      <c r="L69" s="21">
        <f>VLOOKUP(B69,ITEMS!B:C,2,0)</f>
        <v>1</v>
      </c>
      <c r="M69" s="21" t="str">
        <f t="shared" si="7"/>
        <v>157 1</v>
      </c>
      <c r="N69" s="88">
        <f t="shared" si="10"/>
        <v>44</v>
      </c>
      <c r="O69" s="20">
        <f t="shared" si="8"/>
        <v>43070</v>
      </c>
      <c r="P69" s="88">
        <f>VLOOKUP(A69,PROYECTO!$A$1:$A$69,1,0)</f>
        <v>1734</v>
      </c>
      <c r="Q69" s="90">
        <f t="shared" si="9"/>
        <v>43101</v>
      </c>
    </row>
    <row r="70" spans="1:17" x14ac:dyDescent="0.25">
      <c r="A70" s="1">
        <v>1734</v>
      </c>
      <c r="B70" s="1" t="s">
        <v>481</v>
      </c>
      <c r="C70" s="8">
        <v>43101</v>
      </c>
      <c r="D70" s="8"/>
      <c r="E70" s="12">
        <v>1</v>
      </c>
      <c r="F70" s="1" t="s">
        <v>925</v>
      </c>
      <c r="G70" s="60">
        <v>18000000</v>
      </c>
      <c r="H70" s="1"/>
      <c r="I70" s="1" t="s">
        <v>1105</v>
      </c>
      <c r="J70" s="1"/>
      <c r="K70" s="21">
        <f>IFERROR(VLOOKUP(A70,CONTRATOS_PROYECTO!J:O,6,0),"")</f>
        <v>157</v>
      </c>
      <c r="L70" s="21">
        <f>VLOOKUP(B70,ITEMS!B:C,2,0)</f>
        <v>1</v>
      </c>
      <c r="M70" s="21" t="str">
        <f t="shared" si="7"/>
        <v>157 1</v>
      </c>
      <c r="N70" s="88">
        <f t="shared" si="10"/>
        <v>44</v>
      </c>
      <c r="O70" s="20">
        <f t="shared" si="8"/>
        <v>43101</v>
      </c>
      <c r="P70" s="88">
        <f>VLOOKUP(A70,PROYECTO!$A$1:$A$69,1,0)</f>
        <v>1734</v>
      </c>
      <c r="Q70" s="90">
        <f t="shared" si="9"/>
        <v>43132</v>
      </c>
    </row>
    <row r="71" spans="1:17" x14ac:dyDescent="0.25">
      <c r="A71" s="1">
        <v>1734</v>
      </c>
      <c r="B71" s="1" t="s">
        <v>481</v>
      </c>
      <c r="C71" s="8">
        <v>43132</v>
      </c>
      <c r="D71" s="8"/>
      <c r="E71" s="12">
        <v>1</v>
      </c>
      <c r="F71" s="1" t="s">
        <v>925</v>
      </c>
      <c r="G71" s="60">
        <v>18000000</v>
      </c>
      <c r="H71" s="1"/>
      <c r="I71" s="1" t="s">
        <v>1105</v>
      </c>
      <c r="J71" s="1"/>
      <c r="K71" s="21">
        <f>IFERROR(VLOOKUP(A71,CONTRATOS_PROYECTO!J:O,6,0),"")</f>
        <v>157</v>
      </c>
      <c r="L71" s="21">
        <f>VLOOKUP(B71,ITEMS!B:C,2,0)</f>
        <v>1</v>
      </c>
      <c r="M71" s="21" t="str">
        <f t="shared" si="7"/>
        <v>157 1</v>
      </c>
      <c r="N71" s="88">
        <f t="shared" si="10"/>
        <v>44</v>
      </c>
      <c r="O71" s="20">
        <f t="shared" si="8"/>
        <v>43132</v>
      </c>
      <c r="P71" s="88">
        <f>VLOOKUP(A71,PROYECTO!$A$1:$A$69,1,0)</f>
        <v>1734</v>
      </c>
      <c r="Q71" s="90">
        <f t="shared" si="9"/>
        <v>43160</v>
      </c>
    </row>
    <row r="72" spans="1:17" x14ac:dyDescent="0.25">
      <c r="A72" s="1">
        <v>1734</v>
      </c>
      <c r="B72" s="1" t="s">
        <v>481</v>
      </c>
      <c r="C72" s="8">
        <v>43160</v>
      </c>
      <c r="D72" s="8"/>
      <c r="E72" s="12">
        <v>1</v>
      </c>
      <c r="F72" s="1" t="s">
        <v>925</v>
      </c>
      <c r="G72" s="60">
        <v>18000000</v>
      </c>
      <c r="H72" s="1"/>
      <c r="I72" s="1" t="s">
        <v>1105</v>
      </c>
      <c r="J72" s="1"/>
      <c r="K72" s="21">
        <f>IFERROR(VLOOKUP(A72,CONTRATOS_PROYECTO!J:O,6,0),"")</f>
        <v>157</v>
      </c>
      <c r="L72" s="21">
        <f>VLOOKUP(B72,ITEMS!B:C,2,0)</f>
        <v>1</v>
      </c>
      <c r="M72" s="21" t="str">
        <f t="shared" si="7"/>
        <v>157 1</v>
      </c>
      <c r="N72" s="88">
        <f t="shared" si="10"/>
        <v>44</v>
      </c>
      <c r="O72" s="20">
        <f t="shared" si="8"/>
        <v>43160</v>
      </c>
      <c r="P72" s="88">
        <f>VLOOKUP(A72,PROYECTO!$A$1:$A$69,1,0)</f>
        <v>1734</v>
      </c>
      <c r="Q72" s="90">
        <f t="shared" si="9"/>
        <v>43191</v>
      </c>
    </row>
    <row r="73" spans="1:17" x14ac:dyDescent="0.25">
      <c r="A73" s="1">
        <v>1734</v>
      </c>
      <c r="B73" s="1" t="s">
        <v>481</v>
      </c>
      <c r="C73" s="8">
        <v>43191</v>
      </c>
      <c r="D73" s="8"/>
      <c r="E73" s="12">
        <v>1</v>
      </c>
      <c r="F73" s="1" t="s">
        <v>925</v>
      </c>
      <c r="G73" s="60">
        <v>18000000</v>
      </c>
      <c r="H73" s="1"/>
      <c r="I73" s="1" t="s">
        <v>1105</v>
      </c>
      <c r="J73" s="1"/>
      <c r="K73" s="21">
        <f>IFERROR(VLOOKUP(A73,CONTRATOS_PROYECTO!J:O,6,0),"")</f>
        <v>157</v>
      </c>
      <c r="L73" s="21">
        <f>VLOOKUP(B73,ITEMS!B:C,2,0)</f>
        <v>1</v>
      </c>
      <c r="M73" s="21" t="str">
        <f t="shared" si="7"/>
        <v>157 1</v>
      </c>
      <c r="N73" s="88">
        <f t="shared" si="10"/>
        <v>44</v>
      </c>
      <c r="O73" s="20">
        <f t="shared" si="8"/>
        <v>43191</v>
      </c>
      <c r="P73" s="88">
        <f>VLOOKUP(A73,PROYECTO!$A$1:$A$69,1,0)</f>
        <v>1734</v>
      </c>
      <c r="Q73" s="90">
        <f t="shared" si="9"/>
        <v>43221</v>
      </c>
    </row>
    <row r="74" spans="1:17" x14ac:dyDescent="0.25">
      <c r="A74" s="1">
        <v>1734</v>
      </c>
      <c r="B74" s="1" t="s">
        <v>481</v>
      </c>
      <c r="C74" s="8">
        <v>43221</v>
      </c>
      <c r="D74" s="8"/>
      <c r="E74" s="12">
        <v>1</v>
      </c>
      <c r="F74" s="1" t="s">
        <v>925</v>
      </c>
      <c r="G74" s="60">
        <v>10662100.456621004</v>
      </c>
      <c r="H74" s="1"/>
      <c r="I74" s="1" t="s">
        <v>1105</v>
      </c>
      <c r="J74" s="1"/>
      <c r="K74" s="21">
        <f>IFERROR(VLOOKUP(A74,CONTRATOS_PROYECTO!J:O,6,0),"")</f>
        <v>157</v>
      </c>
      <c r="L74" s="21">
        <f>VLOOKUP(B74,ITEMS!B:C,2,0)</f>
        <v>1</v>
      </c>
      <c r="M74" s="21" t="str">
        <f t="shared" si="7"/>
        <v>157 1</v>
      </c>
      <c r="N74" s="88">
        <f t="shared" si="10"/>
        <v>44</v>
      </c>
      <c r="O74" s="20">
        <f t="shared" si="8"/>
        <v>43221</v>
      </c>
      <c r="P74" s="88">
        <f>VLOOKUP(A74,PROYECTO!$A$1:$A$69,1,0)</f>
        <v>1734</v>
      </c>
      <c r="Q74" s="90">
        <f t="shared" si="9"/>
        <v>43252</v>
      </c>
    </row>
    <row r="75" spans="1:17" x14ac:dyDescent="0.25">
      <c r="A75" s="1">
        <v>1734</v>
      </c>
      <c r="B75" s="1" t="s">
        <v>481</v>
      </c>
      <c r="C75" s="8">
        <v>43252</v>
      </c>
      <c r="D75" s="8"/>
      <c r="E75" s="12">
        <v>1</v>
      </c>
      <c r="F75" s="1" t="s">
        <v>925</v>
      </c>
      <c r="G75" s="60">
        <v>12502283.105022833</v>
      </c>
      <c r="H75" s="1"/>
      <c r="I75" s="1" t="s">
        <v>1105</v>
      </c>
      <c r="J75" s="1"/>
      <c r="K75" s="21">
        <f>IFERROR(VLOOKUP(A75,CONTRATOS_PROYECTO!J:O,6,0),"")</f>
        <v>157</v>
      </c>
      <c r="L75" s="21">
        <f>VLOOKUP(B75,ITEMS!B:C,2,0)</f>
        <v>1</v>
      </c>
      <c r="M75" s="21" t="str">
        <f t="shared" si="7"/>
        <v>157 1</v>
      </c>
      <c r="N75" s="88">
        <f t="shared" si="10"/>
        <v>44</v>
      </c>
      <c r="O75" s="20">
        <f t="shared" si="8"/>
        <v>43252</v>
      </c>
      <c r="P75" s="88">
        <f>VLOOKUP(A75,PROYECTO!$A$1:$A$69,1,0)</f>
        <v>1734</v>
      </c>
      <c r="Q75" s="90">
        <f t="shared" si="9"/>
        <v>43282</v>
      </c>
    </row>
    <row r="76" spans="1:17" x14ac:dyDescent="0.25">
      <c r="A76" s="1">
        <v>1734</v>
      </c>
      <c r="B76" s="1" t="s">
        <v>481</v>
      </c>
      <c r="C76" s="8">
        <v>43282</v>
      </c>
      <c r="D76" s="8"/>
      <c r="E76" s="12">
        <v>1</v>
      </c>
      <c r="F76" s="1" t="s">
        <v>925</v>
      </c>
      <c r="G76" s="60">
        <v>14342465.753424659</v>
      </c>
      <c r="H76" s="1"/>
      <c r="I76" s="1" t="s">
        <v>1105</v>
      </c>
      <c r="J76" s="1"/>
      <c r="K76" s="21">
        <f>IFERROR(VLOOKUP(A76,CONTRATOS_PROYECTO!J:O,6,0),"")</f>
        <v>157</v>
      </c>
      <c r="L76" s="21">
        <f>VLOOKUP(B76,ITEMS!B:C,2,0)</f>
        <v>1</v>
      </c>
      <c r="M76" s="21" t="str">
        <f t="shared" si="7"/>
        <v>157 1</v>
      </c>
      <c r="N76" s="88">
        <f t="shared" si="10"/>
        <v>44</v>
      </c>
      <c r="O76" s="20">
        <f t="shared" si="8"/>
        <v>43282</v>
      </c>
      <c r="P76" s="88">
        <f>VLOOKUP(A76,PROYECTO!$A$1:$A$69,1,0)</f>
        <v>1734</v>
      </c>
      <c r="Q76" s="90">
        <f t="shared" si="9"/>
        <v>43313</v>
      </c>
    </row>
    <row r="77" spans="1:17" x14ac:dyDescent="0.25">
      <c r="A77" s="1">
        <v>1734</v>
      </c>
      <c r="B77" s="1" t="s">
        <v>481</v>
      </c>
      <c r="C77" s="8">
        <v>43313</v>
      </c>
      <c r="D77" s="8"/>
      <c r="E77" s="12">
        <v>1</v>
      </c>
      <c r="F77" s="1" t="s">
        <v>925</v>
      </c>
      <c r="G77" s="60">
        <v>16034246.575342465</v>
      </c>
      <c r="H77" s="1"/>
      <c r="I77" s="1" t="s">
        <v>1105</v>
      </c>
      <c r="J77" s="1"/>
      <c r="K77" s="21">
        <f>IFERROR(VLOOKUP(A77,CONTRATOS_PROYECTO!J:O,6,0),"")</f>
        <v>157</v>
      </c>
      <c r="L77" s="21">
        <f>VLOOKUP(B77,ITEMS!B:C,2,0)</f>
        <v>1</v>
      </c>
      <c r="M77" s="21" t="str">
        <f t="shared" si="7"/>
        <v>157 1</v>
      </c>
      <c r="N77" s="88">
        <f t="shared" si="10"/>
        <v>44</v>
      </c>
      <c r="O77" s="20">
        <f t="shared" si="8"/>
        <v>43313</v>
      </c>
      <c r="P77" s="88">
        <f>VLOOKUP(A77,PROYECTO!$A$1:$A$69,1,0)</f>
        <v>1734</v>
      </c>
      <c r="Q77" s="90">
        <f t="shared" si="9"/>
        <v>43344</v>
      </c>
    </row>
    <row r="78" spans="1:17" x14ac:dyDescent="0.25">
      <c r="A78" s="1">
        <v>1734</v>
      </c>
      <c r="B78" s="1" t="s">
        <v>481</v>
      </c>
      <c r="C78" s="8">
        <v>43344</v>
      </c>
      <c r="D78" s="8"/>
      <c r="E78" s="12">
        <v>1</v>
      </c>
      <c r="F78" s="1" t="s">
        <v>925</v>
      </c>
      <c r="G78" s="60">
        <v>17251141.552511416</v>
      </c>
      <c r="H78" s="1"/>
      <c r="I78" s="1" t="s">
        <v>1105</v>
      </c>
      <c r="J78" s="1"/>
      <c r="K78" s="21">
        <f>IFERROR(VLOOKUP(A78,CONTRATOS_PROYECTO!J:O,6,0),"")</f>
        <v>157</v>
      </c>
      <c r="L78" s="21">
        <f>VLOOKUP(B78,ITEMS!B:C,2,0)</f>
        <v>1</v>
      </c>
      <c r="M78" s="21" t="str">
        <f t="shared" si="7"/>
        <v>157 1</v>
      </c>
      <c r="N78" s="88">
        <f t="shared" si="10"/>
        <v>44</v>
      </c>
      <c r="O78" s="20">
        <f t="shared" si="8"/>
        <v>43344</v>
      </c>
      <c r="P78" s="88">
        <f>VLOOKUP(A78,PROYECTO!$A$1:$A$69,1,0)</f>
        <v>1734</v>
      </c>
      <c r="Q78" s="90">
        <f t="shared" si="9"/>
        <v>43374</v>
      </c>
    </row>
    <row r="79" spans="1:17" x14ac:dyDescent="0.25">
      <c r="A79" s="1">
        <v>1734</v>
      </c>
      <c r="B79" s="1" t="s">
        <v>481</v>
      </c>
      <c r="C79" s="8">
        <v>43374</v>
      </c>
      <c r="D79" s="8"/>
      <c r="E79" s="12">
        <v>1</v>
      </c>
      <c r="F79" s="1" t="s">
        <v>925</v>
      </c>
      <c r="G79" s="60">
        <v>14609589.041095886</v>
      </c>
      <c r="H79" s="1"/>
      <c r="I79" s="1" t="s">
        <v>1105</v>
      </c>
      <c r="J79" s="1"/>
      <c r="K79" s="21">
        <f>IFERROR(VLOOKUP(A79,CONTRATOS_PROYECTO!J:O,6,0),"")</f>
        <v>157</v>
      </c>
      <c r="L79" s="21">
        <f>VLOOKUP(B79,ITEMS!B:C,2,0)</f>
        <v>1</v>
      </c>
      <c r="M79" s="21" t="str">
        <f t="shared" si="7"/>
        <v>157 1</v>
      </c>
      <c r="N79" s="88">
        <f t="shared" si="10"/>
        <v>44</v>
      </c>
      <c r="O79" s="20">
        <f t="shared" si="8"/>
        <v>43374</v>
      </c>
      <c r="P79" s="88">
        <f>VLOOKUP(A79,PROYECTO!$A$1:$A$69,1,0)</f>
        <v>1734</v>
      </c>
      <c r="Q79" s="90">
        <f t="shared" si="9"/>
        <v>43405</v>
      </c>
    </row>
    <row r="80" spans="1:17" x14ac:dyDescent="0.25">
      <c r="A80" s="1">
        <v>1734</v>
      </c>
      <c r="B80" s="1" t="s">
        <v>481</v>
      </c>
      <c r="C80" s="8">
        <v>43405</v>
      </c>
      <c r="D80" s="8"/>
      <c r="E80" s="12">
        <v>1</v>
      </c>
      <c r="F80" s="1" t="s">
        <v>925</v>
      </c>
      <c r="G80" s="60">
        <v>14609589.041095892</v>
      </c>
      <c r="H80" s="1"/>
      <c r="I80" s="1" t="s">
        <v>1105</v>
      </c>
      <c r="J80" s="1"/>
      <c r="K80" s="21">
        <f>IFERROR(VLOOKUP(A80,CONTRATOS_PROYECTO!J:O,6,0),"")</f>
        <v>157</v>
      </c>
      <c r="L80" s="21">
        <f>VLOOKUP(B80,ITEMS!B:C,2,0)</f>
        <v>1</v>
      </c>
      <c r="M80" s="21" t="str">
        <f t="shared" si="7"/>
        <v>157 1</v>
      </c>
      <c r="N80" s="88">
        <f t="shared" si="10"/>
        <v>44</v>
      </c>
      <c r="O80" s="20">
        <f t="shared" si="8"/>
        <v>43405</v>
      </c>
      <c r="P80" s="88">
        <f>VLOOKUP(A80,PROYECTO!$A$1:$A$69,1,0)</f>
        <v>1734</v>
      </c>
      <c r="Q80" s="90">
        <f t="shared" si="9"/>
        <v>43435</v>
      </c>
    </row>
    <row r="81" spans="1:17" x14ac:dyDescent="0.25">
      <c r="A81" s="1">
        <v>1734</v>
      </c>
      <c r="B81" s="1" t="s">
        <v>481</v>
      </c>
      <c r="C81" s="8">
        <v>43435</v>
      </c>
      <c r="D81" s="8"/>
      <c r="E81" s="12">
        <v>1</v>
      </c>
      <c r="F81" s="1" t="s">
        <v>925</v>
      </c>
      <c r="G81" s="60">
        <v>16805936.073059365</v>
      </c>
      <c r="H81" s="1"/>
      <c r="I81" s="1" t="s">
        <v>1105</v>
      </c>
      <c r="J81" s="1"/>
      <c r="K81" s="21">
        <f>IFERROR(VLOOKUP(A81,CONTRATOS_PROYECTO!J:O,6,0),"")</f>
        <v>157</v>
      </c>
      <c r="L81" s="21">
        <f>VLOOKUP(B81,ITEMS!B:C,2,0)</f>
        <v>1</v>
      </c>
      <c r="M81" s="21" t="str">
        <f t="shared" si="7"/>
        <v>157 1</v>
      </c>
      <c r="N81" s="88">
        <f t="shared" si="10"/>
        <v>44</v>
      </c>
      <c r="O81" s="20">
        <f t="shared" si="8"/>
        <v>43435</v>
      </c>
      <c r="P81" s="88">
        <f>VLOOKUP(A81,PROYECTO!$A$1:$A$69,1,0)</f>
        <v>1734</v>
      </c>
      <c r="Q81" s="90">
        <f t="shared" si="9"/>
        <v>43466</v>
      </c>
    </row>
    <row r="82" spans="1:17" x14ac:dyDescent="0.25">
      <c r="A82" s="1">
        <v>1734</v>
      </c>
      <c r="B82" s="1" t="s">
        <v>481</v>
      </c>
      <c r="C82" s="8">
        <v>43466</v>
      </c>
      <c r="D82" s="8"/>
      <c r="E82" s="12">
        <v>1</v>
      </c>
      <c r="F82" s="1" t="s">
        <v>925</v>
      </c>
      <c r="G82" s="60">
        <v>15173515.981735155</v>
      </c>
      <c r="H82" s="1"/>
      <c r="I82" s="1" t="s">
        <v>1105</v>
      </c>
      <c r="J82" s="1"/>
      <c r="K82" s="21">
        <f>IFERROR(VLOOKUP(A82,CONTRATOS_PROYECTO!J:O,6,0),"")</f>
        <v>157</v>
      </c>
      <c r="L82" s="21">
        <f>VLOOKUP(B82,ITEMS!B:C,2,0)</f>
        <v>1</v>
      </c>
      <c r="M82" s="21" t="str">
        <f t="shared" si="7"/>
        <v>157 1</v>
      </c>
      <c r="N82" s="88">
        <f t="shared" si="10"/>
        <v>44</v>
      </c>
      <c r="O82" s="20">
        <f t="shared" si="8"/>
        <v>43466</v>
      </c>
      <c r="P82" s="88">
        <f>VLOOKUP(A82,PROYECTO!$A$1:$A$69,1,0)</f>
        <v>1734</v>
      </c>
      <c r="Q82" s="90">
        <f t="shared" si="9"/>
        <v>43497</v>
      </c>
    </row>
    <row r="83" spans="1:17" x14ac:dyDescent="0.25">
      <c r="A83" s="1">
        <v>1734</v>
      </c>
      <c r="B83" s="1" t="s">
        <v>481</v>
      </c>
      <c r="C83" s="8">
        <v>43497</v>
      </c>
      <c r="D83" s="8"/>
      <c r="E83" s="12">
        <v>1</v>
      </c>
      <c r="F83" s="1" t="s">
        <v>925</v>
      </c>
      <c r="G83" s="60">
        <v>14609589.041095892</v>
      </c>
      <c r="H83" s="1"/>
      <c r="I83" s="1" t="s">
        <v>1105</v>
      </c>
      <c r="J83" s="1"/>
      <c r="K83" s="21">
        <f>IFERROR(VLOOKUP(A83,CONTRATOS_PROYECTO!J:O,6,0),"")</f>
        <v>157</v>
      </c>
      <c r="L83" s="21">
        <f>VLOOKUP(B83,ITEMS!B:C,2,0)</f>
        <v>1</v>
      </c>
      <c r="M83" s="21" t="str">
        <f t="shared" si="7"/>
        <v>157 1</v>
      </c>
      <c r="N83" s="88">
        <f t="shared" si="10"/>
        <v>44</v>
      </c>
      <c r="O83" s="20">
        <f t="shared" si="8"/>
        <v>43497</v>
      </c>
      <c r="P83" s="88">
        <f>VLOOKUP(A83,PROYECTO!$A$1:$A$69,1,0)</f>
        <v>1734</v>
      </c>
      <c r="Q83" s="90">
        <f t="shared" si="9"/>
        <v>43525</v>
      </c>
    </row>
    <row r="84" spans="1:17" x14ac:dyDescent="0.25">
      <c r="A84" s="1">
        <v>1734</v>
      </c>
      <c r="B84" s="1" t="s">
        <v>481</v>
      </c>
      <c r="C84" s="8">
        <v>43525</v>
      </c>
      <c r="D84" s="8"/>
      <c r="E84" s="12">
        <v>1</v>
      </c>
      <c r="F84" s="1" t="s">
        <v>925</v>
      </c>
      <c r="G84" s="60">
        <v>15203196.347031964</v>
      </c>
      <c r="H84" s="1"/>
      <c r="I84" s="1" t="s">
        <v>1105</v>
      </c>
      <c r="J84" s="1"/>
      <c r="K84" s="21">
        <f>IFERROR(VLOOKUP(A84,CONTRATOS_PROYECTO!J:O,6,0),"")</f>
        <v>157</v>
      </c>
      <c r="L84" s="21">
        <f>VLOOKUP(B84,ITEMS!B:C,2,0)</f>
        <v>1</v>
      </c>
      <c r="M84" s="21" t="str">
        <f t="shared" si="7"/>
        <v>157 1</v>
      </c>
      <c r="N84" s="88">
        <f t="shared" si="10"/>
        <v>44</v>
      </c>
      <c r="O84" s="20">
        <f t="shared" si="8"/>
        <v>43525</v>
      </c>
      <c r="P84" s="88">
        <f>VLOOKUP(A84,PROYECTO!$A$1:$A$69,1,0)</f>
        <v>1734</v>
      </c>
      <c r="Q84" s="90">
        <f t="shared" si="9"/>
        <v>43556</v>
      </c>
    </row>
    <row r="85" spans="1:17" x14ac:dyDescent="0.25">
      <c r="A85" s="1">
        <v>1734</v>
      </c>
      <c r="B85" s="1" t="s">
        <v>481</v>
      </c>
      <c r="C85" s="8">
        <v>43556</v>
      </c>
      <c r="D85" s="8"/>
      <c r="E85" s="12">
        <v>1</v>
      </c>
      <c r="F85" s="1" t="s">
        <v>925</v>
      </c>
      <c r="G85" s="60">
        <v>18824200.913242016</v>
      </c>
      <c r="H85" s="1"/>
      <c r="I85" s="1" t="s">
        <v>1105</v>
      </c>
      <c r="J85" s="1"/>
      <c r="K85" s="21">
        <f>IFERROR(VLOOKUP(A85,CONTRATOS_PROYECTO!J:O,6,0),"")</f>
        <v>157</v>
      </c>
      <c r="L85" s="21">
        <f>VLOOKUP(B85,ITEMS!B:C,2,0)</f>
        <v>1</v>
      </c>
      <c r="M85" s="21" t="str">
        <f t="shared" si="7"/>
        <v>157 1</v>
      </c>
      <c r="N85" s="88">
        <f t="shared" si="10"/>
        <v>44</v>
      </c>
      <c r="O85" s="20">
        <f t="shared" si="8"/>
        <v>43556</v>
      </c>
      <c r="P85" s="88">
        <f>VLOOKUP(A85,PROYECTO!$A$1:$A$69,1,0)</f>
        <v>1734</v>
      </c>
      <c r="Q85" s="90">
        <f t="shared" si="9"/>
        <v>43586</v>
      </c>
    </row>
    <row r="86" spans="1:17" x14ac:dyDescent="0.25">
      <c r="A86" s="1">
        <v>1734</v>
      </c>
      <c r="B86" s="1" t="s">
        <v>481</v>
      </c>
      <c r="C86" s="8">
        <v>43586</v>
      </c>
      <c r="D86" s="8"/>
      <c r="E86" s="12">
        <v>1</v>
      </c>
      <c r="F86" s="1" t="s">
        <v>925</v>
      </c>
      <c r="G86" s="60">
        <v>21317351.598173514</v>
      </c>
      <c r="H86" s="1"/>
      <c r="I86" s="1" t="s">
        <v>1105</v>
      </c>
      <c r="J86" s="1"/>
      <c r="K86" s="21">
        <f>IFERROR(VLOOKUP(A86,CONTRATOS_PROYECTO!J:O,6,0),"")</f>
        <v>157</v>
      </c>
      <c r="L86" s="21">
        <f>VLOOKUP(B86,ITEMS!B:C,2,0)</f>
        <v>1</v>
      </c>
      <c r="M86" s="21" t="str">
        <f t="shared" si="7"/>
        <v>157 1</v>
      </c>
      <c r="N86" s="88">
        <f t="shared" si="10"/>
        <v>44</v>
      </c>
      <c r="O86" s="20">
        <f t="shared" si="8"/>
        <v>43586</v>
      </c>
      <c r="P86" s="88">
        <f>VLOOKUP(A86,PROYECTO!$A$1:$A$69,1,0)</f>
        <v>1734</v>
      </c>
      <c r="Q86" s="90">
        <f t="shared" si="9"/>
        <v>43617</v>
      </c>
    </row>
    <row r="87" spans="1:17" x14ac:dyDescent="0.25">
      <c r="A87" s="1">
        <v>1734</v>
      </c>
      <c r="B87" s="1" t="s">
        <v>481</v>
      </c>
      <c r="C87" s="8">
        <v>43617</v>
      </c>
      <c r="D87" s="8"/>
      <c r="E87" s="12">
        <v>1</v>
      </c>
      <c r="F87" s="1" t="s">
        <v>925</v>
      </c>
      <c r="G87" s="60">
        <v>22860730.593607314</v>
      </c>
      <c r="H87" s="1"/>
      <c r="I87" s="1" t="s">
        <v>1105</v>
      </c>
      <c r="J87" s="1"/>
      <c r="K87" s="21">
        <f>IFERROR(VLOOKUP(A87,CONTRATOS_PROYECTO!J:O,6,0),"")</f>
        <v>157</v>
      </c>
      <c r="L87" s="21">
        <f>VLOOKUP(B87,ITEMS!B:C,2,0)</f>
        <v>1</v>
      </c>
      <c r="M87" s="21" t="str">
        <f t="shared" si="7"/>
        <v>157 1</v>
      </c>
      <c r="N87" s="88">
        <f t="shared" si="10"/>
        <v>44</v>
      </c>
      <c r="O87" s="20">
        <f t="shared" si="8"/>
        <v>43617</v>
      </c>
      <c r="P87" s="88">
        <f>VLOOKUP(A87,PROYECTO!$A$1:$A$69,1,0)</f>
        <v>1734</v>
      </c>
      <c r="Q87" s="90">
        <f t="shared" si="9"/>
        <v>43647</v>
      </c>
    </row>
    <row r="88" spans="1:17" x14ac:dyDescent="0.25">
      <c r="A88" s="1">
        <v>1734</v>
      </c>
      <c r="B88" s="1" t="s">
        <v>481</v>
      </c>
      <c r="C88" s="8">
        <v>43647</v>
      </c>
      <c r="D88" s="8"/>
      <c r="E88" s="12">
        <v>1</v>
      </c>
      <c r="F88" s="1" t="s">
        <v>925</v>
      </c>
      <c r="G88" s="60">
        <v>21079908.675799087</v>
      </c>
      <c r="H88" s="1"/>
      <c r="I88" s="1" t="s">
        <v>1105</v>
      </c>
      <c r="J88" s="1"/>
      <c r="K88" s="21">
        <f>IFERROR(VLOOKUP(A88,CONTRATOS_PROYECTO!J:O,6,0),"")</f>
        <v>157</v>
      </c>
      <c r="L88" s="21">
        <f>VLOOKUP(B88,ITEMS!B:C,2,0)</f>
        <v>1</v>
      </c>
      <c r="M88" s="21" t="str">
        <f t="shared" si="7"/>
        <v>157 1</v>
      </c>
      <c r="N88" s="88">
        <f t="shared" si="10"/>
        <v>44</v>
      </c>
      <c r="O88" s="20">
        <f t="shared" si="8"/>
        <v>43647</v>
      </c>
      <c r="P88" s="88">
        <f>VLOOKUP(A88,PROYECTO!$A$1:$A$69,1,0)</f>
        <v>1734</v>
      </c>
      <c r="Q88" s="90">
        <f t="shared" si="9"/>
        <v>43678</v>
      </c>
    </row>
    <row r="89" spans="1:17" x14ac:dyDescent="0.25">
      <c r="A89" s="1">
        <v>1734</v>
      </c>
      <c r="B89" s="1" t="s">
        <v>481</v>
      </c>
      <c r="C89" s="8">
        <v>43678</v>
      </c>
      <c r="D89" s="8"/>
      <c r="E89" s="12">
        <v>1</v>
      </c>
      <c r="F89" s="1" t="s">
        <v>925</v>
      </c>
      <c r="G89" s="60">
        <v>25917808.219178069</v>
      </c>
      <c r="H89" s="1"/>
      <c r="I89" s="1" t="s">
        <v>1105</v>
      </c>
      <c r="J89" s="1"/>
      <c r="K89" s="21">
        <f>IFERROR(VLOOKUP(A89,CONTRATOS_PROYECTO!J:O,6,0),"")</f>
        <v>157</v>
      </c>
      <c r="L89" s="21">
        <f>VLOOKUP(B89,ITEMS!B:C,2,0)</f>
        <v>1</v>
      </c>
      <c r="M89" s="21" t="str">
        <f t="shared" si="7"/>
        <v>157 1</v>
      </c>
      <c r="N89" s="88">
        <f t="shared" si="10"/>
        <v>44</v>
      </c>
      <c r="O89" s="20">
        <f t="shared" si="8"/>
        <v>43678</v>
      </c>
      <c r="P89" s="88">
        <f>VLOOKUP(A89,PROYECTO!$A$1:$A$69,1,0)</f>
        <v>1734</v>
      </c>
      <c r="Q89" s="90">
        <f t="shared" si="9"/>
        <v>43709</v>
      </c>
    </row>
    <row r="90" spans="1:17" x14ac:dyDescent="0.25">
      <c r="A90" s="1">
        <v>1734</v>
      </c>
      <c r="B90" s="1" t="s">
        <v>481</v>
      </c>
      <c r="C90" s="8">
        <v>43709</v>
      </c>
      <c r="D90" s="8"/>
      <c r="E90" s="12">
        <v>1</v>
      </c>
      <c r="F90" s="1" t="s">
        <v>925</v>
      </c>
      <c r="G90" s="60">
        <v>23216894.977168947</v>
      </c>
      <c r="H90" s="1"/>
      <c r="I90" s="1" t="s">
        <v>1105</v>
      </c>
      <c r="J90" s="1"/>
      <c r="K90" s="21">
        <f>IFERROR(VLOOKUP(A90,CONTRATOS_PROYECTO!J:O,6,0),"")</f>
        <v>157</v>
      </c>
      <c r="L90" s="21">
        <f>VLOOKUP(B90,ITEMS!B:C,2,0)</f>
        <v>1</v>
      </c>
      <c r="M90" s="21" t="str">
        <f t="shared" si="7"/>
        <v>157 1</v>
      </c>
      <c r="N90" s="88">
        <f t="shared" si="10"/>
        <v>44</v>
      </c>
      <c r="O90" s="20">
        <f t="shared" si="8"/>
        <v>43709</v>
      </c>
      <c r="P90" s="88">
        <f>VLOOKUP(A90,PROYECTO!$A$1:$A$69,1,0)</f>
        <v>1734</v>
      </c>
      <c r="Q90" s="90">
        <f t="shared" si="9"/>
        <v>43739</v>
      </c>
    </row>
    <row r="91" spans="1:17" x14ac:dyDescent="0.25">
      <c r="A91" s="1">
        <v>1734</v>
      </c>
      <c r="B91" s="1" t="s">
        <v>481</v>
      </c>
      <c r="C91" s="8">
        <v>43739</v>
      </c>
      <c r="D91" s="8"/>
      <c r="E91" s="12">
        <v>1</v>
      </c>
      <c r="F91" s="1" t="s">
        <v>925</v>
      </c>
      <c r="G91" s="60">
        <v>24226027.397260282</v>
      </c>
      <c r="H91" s="1"/>
      <c r="I91" s="1" t="s">
        <v>1105</v>
      </c>
      <c r="J91" s="1"/>
      <c r="K91" s="21">
        <f>IFERROR(VLOOKUP(A91,CONTRATOS_PROYECTO!J:O,6,0),"")</f>
        <v>157</v>
      </c>
      <c r="L91" s="21">
        <f>VLOOKUP(B91,ITEMS!B:C,2,0)</f>
        <v>1</v>
      </c>
      <c r="M91" s="21" t="str">
        <f t="shared" si="7"/>
        <v>157 1</v>
      </c>
      <c r="N91" s="88">
        <f t="shared" si="10"/>
        <v>44</v>
      </c>
      <c r="O91" s="20">
        <f t="shared" si="8"/>
        <v>43739</v>
      </c>
      <c r="P91" s="88">
        <f>VLOOKUP(A91,PROYECTO!$A$1:$A$69,1,0)</f>
        <v>1734</v>
      </c>
      <c r="Q91" s="90">
        <f t="shared" si="9"/>
        <v>43770</v>
      </c>
    </row>
    <row r="92" spans="1:17" x14ac:dyDescent="0.25">
      <c r="A92" s="1">
        <v>1734</v>
      </c>
      <c r="B92" s="1" t="s">
        <v>481</v>
      </c>
      <c r="C92" s="8">
        <v>43770</v>
      </c>
      <c r="D92" s="8"/>
      <c r="E92" s="12">
        <v>1</v>
      </c>
      <c r="F92" s="1" t="s">
        <v>925</v>
      </c>
      <c r="G92" s="60">
        <v>25977168.949771687</v>
      </c>
      <c r="H92" s="1"/>
      <c r="I92" s="1" t="s">
        <v>1105</v>
      </c>
      <c r="J92" s="1"/>
      <c r="K92" s="21">
        <f>IFERROR(VLOOKUP(A92,CONTRATOS_PROYECTO!J:O,6,0),"")</f>
        <v>157</v>
      </c>
      <c r="L92" s="21">
        <f>VLOOKUP(B92,ITEMS!B:C,2,0)</f>
        <v>1</v>
      </c>
      <c r="M92" s="21" t="str">
        <f t="shared" si="7"/>
        <v>157 1</v>
      </c>
      <c r="N92" s="88">
        <f t="shared" si="10"/>
        <v>44</v>
      </c>
      <c r="O92" s="20">
        <f t="shared" si="8"/>
        <v>43770</v>
      </c>
      <c r="P92" s="88">
        <f>VLOOKUP(A92,PROYECTO!$A$1:$A$69,1,0)</f>
        <v>1734</v>
      </c>
      <c r="Q92" s="90">
        <f t="shared" si="9"/>
        <v>43800</v>
      </c>
    </row>
    <row r="93" spans="1:17" x14ac:dyDescent="0.25">
      <c r="A93" s="1">
        <v>1734</v>
      </c>
      <c r="B93" s="1" t="s">
        <v>481</v>
      </c>
      <c r="C93" s="8">
        <v>43800</v>
      </c>
      <c r="D93" s="8"/>
      <c r="E93" s="12">
        <v>1</v>
      </c>
      <c r="F93" s="1" t="s">
        <v>925</v>
      </c>
      <c r="G93" s="60">
        <v>20456621.00456623</v>
      </c>
      <c r="H93" s="1"/>
      <c r="I93" s="1" t="s">
        <v>1105</v>
      </c>
      <c r="J93" s="1"/>
      <c r="K93" s="21">
        <f>IFERROR(VLOOKUP(A93,CONTRATOS_PROYECTO!J:O,6,0),"")</f>
        <v>157</v>
      </c>
      <c r="L93" s="21">
        <f>VLOOKUP(B93,ITEMS!B:C,2,0)</f>
        <v>1</v>
      </c>
      <c r="M93" s="21" t="str">
        <f t="shared" si="7"/>
        <v>157 1</v>
      </c>
      <c r="N93" s="88">
        <f t="shared" si="10"/>
        <v>44</v>
      </c>
      <c r="O93" s="20">
        <f t="shared" si="8"/>
        <v>43800</v>
      </c>
      <c r="P93" s="88">
        <f>VLOOKUP(A93,PROYECTO!$A$1:$A$69,1,0)</f>
        <v>1734</v>
      </c>
      <c r="Q93" s="90">
        <f t="shared" si="9"/>
        <v>43831</v>
      </c>
    </row>
    <row r="94" spans="1:17" x14ac:dyDescent="0.25">
      <c r="A94" s="1">
        <v>1734</v>
      </c>
      <c r="B94" s="1" t="s">
        <v>481</v>
      </c>
      <c r="C94" s="8">
        <v>43831</v>
      </c>
      <c r="D94" s="8"/>
      <c r="E94" s="12">
        <v>1</v>
      </c>
      <c r="F94" s="1" t="s">
        <v>925</v>
      </c>
      <c r="G94" s="60">
        <v>20812785.388127822</v>
      </c>
      <c r="H94" s="1"/>
      <c r="I94" s="1" t="s">
        <v>1105</v>
      </c>
      <c r="J94" s="1"/>
      <c r="K94" s="21">
        <f>IFERROR(VLOOKUP(A94,CONTRATOS_PROYECTO!J:O,6,0),"")</f>
        <v>157</v>
      </c>
      <c r="L94" s="21">
        <f>VLOOKUP(B94,ITEMS!B:C,2,0)</f>
        <v>1</v>
      </c>
      <c r="M94" s="21" t="str">
        <f t="shared" si="7"/>
        <v>157 1</v>
      </c>
      <c r="N94" s="88">
        <f t="shared" si="10"/>
        <v>44</v>
      </c>
      <c r="O94" s="20">
        <f t="shared" si="8"/>
        <v>43831</v>
      </c>
      <c r="P94" s="88">
        <f>VLOOKUP(A94,PROYECTO!$A$1:$A$69,1,0)</f>
        <v>1734</v>
      </c>
      <c r="Q94" s="90">
        <f t="shared" si="9"/>
        <v>43862</v>
      </c>
    </row>
    <row r="95" spans="1:17" x14ac:dyDescent="0.25">
      <c r="A95" s="1">
        <v>1734</v>
      </c>
      <c r="B95" s="1" t="s">
        <v>481</v>
      </c>
      <c r="C95" s="8">
        <v>43862</v>
      </c>
      <c r="D95" s="8"/>
      <c r="E95" s="12">
        <v>1</v>
      </c>
      <c r="F95" s="1" t="s">
        <v>925</v>
      </c>
      <c r="G95" s="60">
        <v>23038812.785388142</v>
      </c>
      <c r="H95" s="1"/>
      <c r="I95" s="1" t="s">
        <v>1105</v>
      </c>
      <c r="J95" s="1"/>
      <c r="K95" s="21">
        <f>IFERROR(VLOOKUP(A95,CONTRATOS_PROYECTO!J:O,6,0),"")</f>
        <v>157</v>
      </c>
      <c r="L95" s="21">
        <f>VLOOKUP(B95,ITEMS!B:C,2,0)</f>
        <v>1</v>
      </c>
      <c r="M95" s="21" t="str">
        <f t="shared" si="7"/>
        <v>157 1</v>
      </c>
      <c r="N95" s="88">
        <f t="shared" si="10"/>
        <v>44</v>
      </c>
      <c r="O95" s="20">
        <f t="shared" si="8"/>
        <v>43862</v>
      </c>
      <c r="P95" s="88">
        <f>VLOOKUP(A95,PROYECTO!$A$1:$A$69,1,0)</f>
        <v>1734</v>
      </c>
      <c r="Q95" s="90">
        <f t="shared" si="9"/>
        <v>43891</v>
      </c>
    </row>
    <row r="96" spans="1:17" x14ac:dyDescent="0.25">
      <c r="A96" s="1">
        <v>1734</v>
      </c>
      <c r="B96" s="1" t="s">
        <v>481</v>
      </c>
      <c r="C96" s="8">
        <v>43891</v>
      </c>
      <c r="D96" s="8"/>
      <c r="E96" s="12">
        <v>1</v>
      </c>
      <c r="F96" s="1" t="s">
        <v>925</v>
      </c>
      <c r="G96" s="60">
        <v>20219178.082191784</v>
      </c>
      <c r="H96" s="1"/>
      <c r="I96" s="1" t="s">
        <v>1105</v>
      </c>
      <c r="J96" s="1"/>
      <c r="K96" s="21">
        <f>IFERROR(VLOOKUP(A96,CONTRATOS_PROYECTO!J:O,6,0),"")</f>
        <v>157</v>
      </c>
      <c r="L96" s="21">
        <f>VLOOKUP(B96,ITEMS!B:C,2,0)</f>
        <v>1</v>
      </c>
      <c r="M96" s="21" t="str">
        <f t="shared" si="7"/>
        <v>157 1</v>
      </c>
      <c r="N96" s="88">
        <f t="shared" si="10"/>
        <v>44</v>
      </c>
      <c r="O96" s="20">
        <f t="shared" si="8"/>
        <v>43891</v>
      </c>
      <c r="P96" s="88">
        <f>VLOOKUP(A96,PROYECTO!$A$1:$A$69,1,0)</f>
        <v>1734</v>
      </c>
      <c r="Q96" s="90">
        <f t="shared" si="9"/>
        <v>43922</v>
      </c>
    </row>
    <row r="97" spans="1:17" x14ac:dyDescent="0.25">
      <c r="A97" s="1">
        <v>1734</v>
      </c>
      <c r="B97" s="1" t="s">
        <v>481</v>
      </c>
      <c r="C97" s="8">
        <v>43922</v>
      </c>
      <c r="D97" s="8"/>
      <c r="E97" s="12">
        <v>1</v>
      </c>
      <c r="F97" s="1" t="s">
        <v>925</v>
      </c>
      <c r="G97" s="60">
        <v>22415525.11415524</v>
      </c>
      <c r="H97" s="1"/>
      <c r="I97" s="1" t="s">
        <v>1105</v>
      </c>
      <c r="J97" s="1"/>
      <c r="K97" s="21">
        <f>IFERROR(VLOOKUP(A97,CONTRATOS_PROYECTO!J:O,6,0),"")</f>
        <v>157</v>
      </c>
      <c r="L97" s="21">
        <f>VLOOKUP(B97,ITEMS!B:C,2,0)</f>
        <v>1</v>
      </c>
      <c r="M97" s="21" t="str">
        <f t="shared" si="7"/>
        <v>157 1</v>
      </c>
      <c r="N97" s="88">
        <f t="shared" si="10"/>
        <v>44</v>
      </c>
      <c r="O97" s="20">
        <f t="shared" si="8"/>
        <v>43922</v>
      </c>
      <c r="P97" s="88">
        <f>VLOOKUP(A97,PROYECTO!$A$1:$A$69,1,0)</f>
        <v>1734</v>
      </c>
      <c r="Q97" s="90">
        <f t="shared" si="9"/>
        <v>43952</v>
      </c>
    </row>
    <row r="98" spans="1:17" x14ac:dyDescent="0.25">
      <c r="A98" s="1">
        <v>1734</v>
      </c>
      <c r="B98" s="1" t="s">
        <v>481</v>
      </c>
      <c r="C98" s="8">
        <v>43952</v>
      </c>
      <c r="D98" s="8"/>
      <c r="E98" s="12">
        <v>1</v>
      </c>
      <c r="F98" s="1" t="s">
        <v>925</v>
      </c>
      <c r="G98" s="60">
        <v>22920091.324200906</v>
      </c>
      <c r="H98" s="1"/>
      <c r="I98" s="1" t="s">
        <v>1105</v>
      </c>
      <c r="J98" s="1"/>
      <c r="K98" s="21">
        <f>IFERROR(VLOOKUP(A98,CONTRATOS_PROYECTO!J:O,6,0),"")</f>
        <v>157</v>
      </c>
      <c r="L98" s="21">
        <f>VLOOKUP(B98,ITEMS!B:C,2,0)</f>
        <v>1</v>
      </c>
      <c r="M98" s="21" t="str">
        <f t="shared" si="7"/>
        <v>157 1</v>
      </c>
      <c r="N98" s="88">
        <f t="shared" ref="N98:N129" si="11">ROUNDUP(SUMIF(M:M,M98,E:E),0)</f>
        <v>44</v>
      </c>
      <c r="O98" s="20">
        <f t="shared" si="8"/>
        <v>43952</v>
      </c>
      <c r="P98" s="88">
        <f>VLOOKUP(A98,PROYECTO!$A$1:$A$69,1,0)</f>
        <v>1734</v>
      </c>
      <c r="Q98" s="90">
        <f t="shared" si="9"/>
        <v>43983</v>
      </c>
    </row>
    <row r="99" spans="1:17" x14ac:dyDescent="0.25">
      <c r="A99" s="1">
        <v>1734</v>
      </c>
      <c r="B99" s="1" t="s">
        <v>481</v>
      </c>
      <c r="C99" s="8">
        <v>43983</v>
      </c>
      <c r="D99" s="8"/>
      <c r="E99" s="12">
        <v>1</v>
      </c>
      <c r="F99" s="1" t="s">
        <v>925</v>
      </c>
      <c r="G99" s="60">
        <v>18468036.529680401</v>
      </c>
      <c r="H99" s="1"/>
      <c r="I99" s="1" t="s">
        <v>1105</v>
      </c>
      <c r="J99" s="1"/>
      <c r="K99" s="21">
        <f>IFERROR(VLOOKUP(A99,CONTRATOS_PROYECTO!J:O,6,0),"")</f>
        <v>157</v>
      </c>
      <c r="L99" s="21">
        <f>VLOOKUP(B99,ITEMS!B:C,2,0)</f>
        <v>1</v>
      </c>
      <c r="M99" s="21" t="str">
        <f t="shared" si="7"/>
        <v>157 1</v>
      </c>
      <c r="N99" s="88">
        <f t="shared" si="11"/>
        <v>44</v>
      </c>
      <c r="O99" s="20">
        <f t="shared" si="8"/>
        <v>43983</v>
      </c>
      <c r="P99" s="88">
        <f>VLOOKUP(A99,PROYECTO!$A$1:$A$69,1,0)</f>
        <v>1734</v>
      </c>
      <c r="Q99" s="90">
        <f t="shared" si="9"/>
        <v>44013</v>
      </c>
    </row>
    <row r="100" spans="1:17" x14ac:dyDescent="0.25">
      <c r="A100" s="1">
        <v>1734</v>
      </c>
      <c r="B100" s="1" t="s">
        <v>481</v>
      </c>
      <c r="C100" s="8">
        <v>44013</v>
      </c>
      <c r="D100" s="8"/>
      <c r="E100" s="12">
        <v>1</v>
      </c>
      <c r="F100" s="1" t="s">
        <v>925</v>
      </c>
      <c r="G100" s="60">
        <v>17013698.630136952</v>
      </c>
      <c r="H100" s="1"/>
      <c r="I100" s="1" t="s">
        <v>1105</v>
      </c>
      <c r="J100" s="1"/>
      <c r="K100" s="21">
        <f>IFERROR(VLOOKUP(A100,CONTRATOS_PROYECTO!J:O,6,0),"")</f>
        <v>157</v>
      </c>
      <c r="L100" s="21">
        <f>VLOOKUP(B100,ITEMS!B:C,2,0)</f>
        <v>1</v>
      </c>
      <c r="M100" s="21" t="str">
        <f t="shared" si="7"/>
        <v>157 1</v>
      </c>
      <c r="N100" s="88">
        <f t="shared" si="11"/>
        <v>44</v>
      </c>
      <c r="O100" s="20">
        <f t="shared" si="8"/>
        <v>44013</v>
      </c>
      <c r="P100" s="88">
        <f>VLOOKUP(A100,PROYECTO!$A$1:$A$69,1,0)</f>
        <v>1734</v>
      </c>
      <c r="Q100" s="90">
        <f t="shared" si="9"/>
        <v>44044</v>
      </c>
    </row>
    <row r="101" spans="1:17" x14ac:dyDescent="0.25">
      <c r="A101" s="1">
        <v>1734</v>
      </c>
      <c r="B101" s="1" t="s">
        <v>481</v>
      </c>
      <c r="C101" s="8">
        <v>44044</v>
      </c>
      <c r="D101" s="8"/>
      <c r="E101" s="12">
        <v>1</v>
      </c>
      <c r="F101" s="1" t="s">
        <v>925</v>
      </c>
      <c r="G101" s="60">
        <v>16894977.168949805</v>
      </c>
      <c r="H101" s="1"/>
      <c r="I101" s="1" t="s">
        <v>1105</v>
      </c>
      <c r="J101" s="1"/>
      <c r="K101" s="21">
        <f>IFERROR(VLOOKUP(A101,CONTRATOS_PROYECTO!J:O,6,0),"")</f>
        <v>157</v>
      </c>
      <c r="L101" s="21">
        <f>VLOOKUP(B101,ITEMS!B:C,2,0)</f>
        <v>1</v>
      </c>
      <c r="M101" s="21" t="str">
        <f t="shared" si="7"/>
        <v>157 1</v>
      </c>
      <c r="N101" s="88">
        <f t="shared" si="11"/>
        <v>44</v>
      </c>
      <c r="O101" s="20">
        <f t="shared" si="8"/>
        <v>44044</v>
      </c>
      <c r="P101" s="88">
        <f>VLOOKUP(A101,PROYECTO!$A$1:$A$69,1,0)</f>
        <v>1734</v>
      </c>
      <c r="Q101" s="90">
        <f t="shared" si="9"/>
        <v>44075</v>
      </c>
    </row>
    <row r="102" spans="1:17" x14ac:dyDescent="0.25">
      <c r="A102" s="1">
        <v>1734</v>
      </c>
      <c r="B102" s="1" t="s">
        <v>481</v>
      </c>
      <c r="C102" s="8">
        <v>44075</v>
      </c>
      <c r="D102" s="8"/>
      <c r="E102" s="12">
        <v>1</v>
      </c>
      <c r="F102" s="1" t="s">
        <v>925</v>
      </c>
      <c r="G102" s="60">
        <v>14609589.041095892</v>
      </c>
      <c r="H102" s="1"/>
      <c r="I102" s="1" t="s">
        <v>1105</v>
      </c>
      <c r="J102" s="1"/>
      <c r="K102" s="21">
        <f>IFERROR(VLOOKUP(A102,CONTRATOS_PROYECTO!J:O,6,0),"")</f>
        <v>157</v>
      </c>
      <c r="L102" s="21">
        <f>VLOOKUP(B102,ITEMS!B:C,2,0)</f>
        <v>1</v>
      </c>
      <c r="M102" s="21" t="str">
        <f t="shared" si="7"/>
        <v>157 1</v>
      </c>
      <c r="N102" s="88">
        <f t="shared" si="11"/>
        <v>44</v>
      </c>
      <c r="O102" s="20">
        <f t="shared" si="8"/>
        <v>44075</v>
      </c>
      <c r="P102" s="88">
        <f>VLOOKUP(A102,PROYECTO!$A$1:$A$69,1,0)</f>
        <v>1734</v>
      </c>
      <c r="Q102" s="90">
        <f t="shared" si="9"/>
        <v>44105</v>
      </c>
    </row>
    <row r="103" spans="1:17" x14ac:dyDescent="0.25">
      <c r="A103" s="1">
        <v>1734</v>
      </c>
      <c r="B103" s="1" t="s">
        <v>481</v>
      </c>
      <c r="C103" s="8">
        <v>44105</v>
      </c>
      <c r="D103" s="8"/>
      <c r="E103" s="12">
        <v>1</v>
      </c>
      <c r="F103" s="1" t="s">
        <v>925</v>
      </c>
      <c r="G103" s="60">
        <v>14668949.771689489</v>
      </c>
      <c r="H103" s="1"/>
      <c r="I103" s="1" t="s">
        <v>1105</v>
      </c>
      <c r="J103" s="1"/>
      <c r="K103" s="21">
        <f>IFERROR(VLOOKUP(A103,CONTRATOS_PROYECTO!J:O,6,0),"")</f>
        <v>157</v>
      </c>
      <c r="L103" s="21">
        <f>VLOOKUP(B103,ITEMS!B:C,2,0)</f>
        <v>1</v>
      </c>
      <c r="M103" s="21" t="str">
        <f t="shared" si="7"/>
        <v>157 1</v>
      </c>
      <c r="N103" s="88">
        <f t="shared" si="11"/>
        <v>44</v>
      </c>
      <c r="O103" s="20">
        <f t="shared" si="8"/>
        <v>44105</v>
      </c>
      <c r="P103" s="88">
        <f>VLOOKUP(A103,PROYECTO!$A$1:$A$69,1,0)</f>
        <v>1734</v>
      </c>
      <c r="Q103" s="90">
        <f t="shared" si="9"/>
        <v>44136</v>
      </c>
    </row>
    <row r="104" spans="1:17" x14ac:dyDescent="0.25">
      <c r="A104" s="1">
        <v>1734</v>
      </c>
      <c r="B104" s="1" t="s">
        <v>481</v>
      </c>
      <c r="C104" s="8">
        <v>44136</v>
      </c>
      <c r="D104" s="8"/>
      <c r="E104" s="12">
        <v>1</v>
      </c>
      <c r="F104" s="1" t="s">
        <v>925</v>
      </c>
      <c r="G104" s="60">
        <v>11789954.337899536</v>
      </c>
      <c r="H104" s="1"/>
      <c r="I104" s="1" t="s">
        <v>1105</v>
      </c>
      <c r="J104" s="1"/>
      <c r="K104" s="21">
        <f>IFERROR(VLOOKUP(A104,CONTRATOS_PROYECTO!J:O,6,0),"")</f>
        <v>157</v>
      </c>
      <c r="L104" s="21">
        <f>VLOOKUP(B104,ITEMS!B:C,2,0)</f>
        <v>1</v>
      </c>
      <c r="M104" s="21" t="str">
        <f t="shared" si="7"/>
        <v>157 1</v>
      </c>
      <c r="N104" s="88">
        <f t="shared" si="11"/>
        <v>44</v>
      </c>
      <c r="O104" s="20">
        <f t="shared" si="8"/>
        <v>44136</v>
      </c>
      <c r="P104" s="88">
        <f>VLOOKUP(A104,PROYECTO!$A$1:$A$69,1,0)</f>
        <v>1734</v>
      </c>
      <c r="Q104" s="90">
        <f t="shared" si="9"/>
        <v>44166</v>
      </c>
    </row>
    <row r="105" spans="1:17" x14ac:dyDescent="0.25">
      <c r="A105" s="1">
        <v>1734</v>
      </c>
      <c r="B105" s="1" t="s">
        <v>481</v>
      </c>
      <c r="C105" s="8">
        <v>44166</v>
      </c>
      <c r="D105" s="8"/>
      <c r="E105" s="12">
        <v>1</v>
      </c>
      <c r="F105" s="1" t="s">
        <v>925</v>
      </c>
      <c r="G105" s="60">
        <v>10929223.744292254</v>
      </c>
      <c r="H105" s="1"/>
      <c r="I105" s="1" t="s">
        <v>1105</v>
      </c>
      <c r="J105" s="1"/>
      <c r="K105" s="21">
        <f>IFERROR(VLOOKUP(A105,CONTRATOS_PROYECTO!J:O,6,0),"")</f>
        <v>157</v>
      </c>
      <c r="L105" s="21">
        <f>VLOOKUP(B105,ITEMS!B:C,2,0)</f>
        <v>1</v>
      </c>
      <c r="M105" s="21" t="str">
        <f t="shared" si="7"/>
        <v>157 1</v>
      </c>
      <c r="N105" s="88">
        <f t="shared" si="11"/>
        <v>44</v>
      </c>
      <c r="O105" s="20">
        <f t="shared" si="8"/>
        <v>44166</v>
      </c>
      <c r="P105" s="88">
        <f>VLOOKUP(A105,PROYECTO!$A$1:$A$69,1,0)</f>
        <v>1734</v>
      </c>
      <c r="Q105" s="90">
        <f t="shared" si="9"/>
        <v>44197</v>
      </c>
    </row>
    <row r="106" spans="1:17" x14ac:dyDescent="0.25">
      <c r="A106" s="1">
        <v>1734</v>
      </c>
      <c r="B106" s="1" t="s">
        <v>481</v>
      </c>
      <c r="C106" s="8">
        <v>44197</v>
      </c>
      <c r="D106" s="8"/>
      <c r="E106" s="12">
        <v>1</v>
      </c>
      <c r="F106" s="1" t="s">
        <v>925</v>
      </c>
      <c r="G106" s="60">
        <v>5538812.7853881111</v>
      </c>
      <c r="H106" s="1"/>
      <c r="I106" s="1" t="s">
        <v>1105</v>
      </c>
      <c r="J106" s="1"/>
      <c r="K106" s="21">
        <f>IFERROR(VLOOKUP(A106,CONTRATOS_PROYECTO!J:O,6,0),"")</f>
        <v>157</v>
      </c>
      <c r="L106" s="21">
        <f>VLOOKUP(B106,ITEMS!B:C,2,0)</f>
        <v>1</v>
      </c>
      <c r="M106" s="21" t="str">
        <f t="shared" si="7"/>
        <v>157 1</v>
      </c>
      <c r="N106" s="88">
        <f t="shared" si="11"/>
        <v>44</v>
      </c>
      <c r="O106" s="20">
        <f t="shared" si="8"/>
        <v>44197</v>
      </c>
      <c r="P106" s="88">
        <f>VLOOKUP(A106,PROYECTO!$A$1:$A$69,1,0)</f>
        <v>1734</v>
      </c>
      <c r="Q106" s="90">
        <f t="shared" si="9"/>
        <v>44228</v>
      </c>
    </row>
    <row r="107" spans="1:17" x14ac:dyDescent="0.25">
      <c r="A107" s="1">
        <v>1846</v>
      </c>
      <c r="B107" s="1" t="s">
        <v>481</v>
      </c>
      <c r="C107" s="8">
        <v>43466</v>
      </c>
      <c r="D107" s="47">
        <v>2018</v>
      </c>
      <c r="E107" s="12">
        <v>3</v>
      </c>
      <c r="F107" s="1" t="s">
        <v>925</v>
      </c>
      <c r="G107" s="60">
        <v>29900000</v>
      </c>
      <c r="H107" s="1"/>
      <c r="I107" s="1" t="s">
        <v>938</v>
      </c>
      <c r="J107" s="1"/>
      <c r="K107" s="21">
        <f>IFERROR(VLOOKUP(A107,CONTRATOS_PROYECTO!J:O,6,0),"")</f>
        <v>204</v>
      </c>
      <c r="L107" s="21">
        <f>VLOOKUP(B107,ITEMS!B:C,2,0)</f>
        <v>1</v>
      </c>
      <c r="M107" s="21" t="str">
        <f t="shared" si="7"/>
        <v>204 1</v>
      </c>
      <c r="N107" s="88">
        <f t="shared" si="11"/>
        <v>9</v>
      </c>
      <c r="O107" s="20">
        <f t="shared" si="8"/>
        <v>43466</v>
      </c>
      <c r="P107" s="88">
        <f>VLOOKUP(A107,PROYECTO!$A$1:$A$69,1,0)</f>
        <v>1846</v>
      </c>
      <c r="Q107" s="90">
        <f t="shared" si="9"/>
        <v>43556</v>
      </c>
    </row>
    <row r="108" spans="1:17" x14ac:dyDescent="0.25">
      <c r="A108" s="1">
        <v>1858</v>
      </c>
      <c r="B108" s="1" t="s">
        <v>481</v>
      </c>
      <c r="C108" s="8">
        <v>43378</v>
      </c>
      <c r="D108" s="8"/>
      <c r="E108" s="12">
        <v>1</v>
      </c>
      <c r="F108" s="1" t="s">
        <v>926</v>
      </c>
      <c r="G108" s="60">
        <v>26355994.699999999</v>
      </c>
      <c r="H108" s="1"/>
      <c r="I108" s="1" t="s">
        <v>1113</v>
      </c>
      <c r="J108" s="1"/>
      <c r="K108" s="21">
        <f>IFERROR(VLOOKUP(A108,CONTRATOS_PROYECTO!J:O,6,0),"")</f>
        <v>215</v>
      </c>
      <c r="L108" s="21">
        <f>VLOOKUP(B108,ITEMS!B:C,2,0)</f>
        <v>1</v>
      </c>
      <c r="M108" s="21" t="str">
        <f t="shared" si="7"/>
        <v>215 1</v>
      </c>
      <c r="N108" s="88">
        <f t="shared" si="11"/>
        <v>11</v>
      </c>
      <c r="O108" s="20">
        <f t="shared" si="8"/>
        <v>43378</v>
      </c>
      <c r="P108" s="88">
        <f>VLOOKUP(A108,PROYECTO!$A$1:$A$69,1,0)</f>
        <v>1858</v>
      </c>
      <c r="Q108" s="90">
        <f t="shared" si="9"/>
        <v>43409</v>
      </c>
    </row>
    <row r="109" spans="1:17" x14ac:dyDescent="0.25">
      <c r="A109" s="1">
        <v>1858</v>
      </c>
      <c r="B109" s="1" t="s">
        <v>481</v>
      </c>
      <c r="C109" s="8">
        <v>43406</v>
      </c>
      <c r="D109" s="8"/>
      <c r="E109" s="12">
        <v>1</v>
      </c>
      <c r="F109" s="1" t="s">
        <v>926</v>
      </c>
      <c r="G109" s="60">
        <v>39533992.049999997</v>
      </c>
      <c r="H109" s="1"/>
      <c r="I109" s="1" t="s">
        <v>1113</v>
      </c>
      <c r="J109" s="1"/>
      <c r="K109" s="21">
        <f>IFERROR(VLOOKUP(A109,CONTRATOS_PROYECTO!J:O,6,0),"")</f>
        <v>215</v>
      </c>
      <c r="L109" s="21">
        <f>VLOOKUP(B109,ITEMS!B:C,2,0)</f>
        <v>1</v>
      </c>
      <c r="M109" s="21" t="str">
        <f t="shared" si="7"/>
        <v>215 1</v>
      </c>
      <c r="N109" s="88">
        <f t="shared" si="11"/>
        <v>11</v>
      </c>
      <c r="O109" s="20">
        <f t="shared" si="8"/>
        <v>43406</v>
      </c>
      <c r="P109" s="88">
        <f>VLOOKUP(A109,PROYECTO!$A$1:$A$69,1,0)</f>
        <v>1858</v>
      </c>
      <c r="Q109" s="90">
        <f t="shared" si="9"/>
        <v>43436</v>
      </c>
    </row>
    <row r="110" spans="1:17" x14ac:dyDescent="0.25">
      <c r="A110" s="1">
        <v>1858</v>
      </c>
      <c r="B110" s="1" t="s">
        <v>481</v>
      </c>
      <c r="C110" s="8">
        <v>43441</v>
      </c>
      <c r="D110" s="8"/>
      <c r="E110" s="12">
        <v>1</v>
      </c>
      <c r="F110" s="1" t="s">
        <v>926</v>
      </c>
      <c r="G110" s="60">
        <v>158135968.20000002</v>
      </c>
      <c r="H110" s="1"/>
      <c r="I110" s="1" t="s">
        <v>1113</v>
      </c>
      <c r="J110" s="1"/>
      <c r="K110" s="21">
        <f>IFERROR(VLOOKUP(A110,CONTRATOS_PROYECTO!J:O,6,0),"")</f>
        <v>215</v>
      </c>
      <c r="L110" s="21">
        <f>VLOOKUP(B110,ITEMS!B:C,2,0)</f>
        <v>1</v>
      </c>
      <c r="M110" s="21" t="str">
        <f t="shared" si="7"/>
        <v>215 1</v>
      </c>
      <c r="N110" s="88">
        <f t="shared" si="11"/>
        <v>11</v>
      </c>
      <c r="O110" s="20">
        <f t="shared" si="8"/>
        <v>43441</v>
      </c>
      <c r="P110" s="88">
        <f>VLOOKUP(A110,PROYECTO!$A$1:$A$69,1,0)</f>
        <v>1858</v>
      </c>
      <c r="Q110" s="90">
        <f t="shared" si="9"/>
        <v>43472</v>
      </c>
    </row>
    <row r="111" spans="1:17" x14ac:dyDescent="0.25">
      <c r="A111" s="1">
        <v>1858</v>
      </c>
      <c r="B111" s="1" t="s">
        <v>481</v>
      </c>
      <c r="C111" s="8">
        <v>43469</v>
      </c>
      <c r="D111" s="8"/>
      <c r="E111" s="12">
        <v>1</v>
      </c>
      <c r="F111" s="1" t="s">
        <v>926</v>
      </c>
      <c r="G111" s="60">
        <v>118601976.15000001</v>
      </c>
      <c r="H111" s="1"/>
      <c r="I111" s="1" t="s">
        <v>1113</v>
      </c>
      <c r="J111" s="1"/>
      <c r="K111" s="21">
        <f>IFERROR(VLOOKUP(A111,CONTRATOS_PROYECTO!J:O,6,0),"")</f>
        <v>215</v>
      </c>
      <c r="L111" s="21">
        <f>VLOOKUP(B111,ITEMS!B:C,2,0)</f>
        <v>1</v>
      </c>
      <c r="M111" s="21" t="str">
        <f t="shared" ref="M111:M151" si="12">K111&amp;" "&amp;L111</f>
        <v>215 1</v>
      </c>
      <c r="N111" s="88">
        <f t="shared" si="11"/>
        <v>11</v>
      </c>
      <c r="O111" s="20">
        <f t="shared" si="8"/>
        <v>43469</v>
      </c>
      <c r="P111" s="88">
        <f>VLOOKUP(A111,PROYECTO!$A$1:$A$69,1,0)</f>
        <v>1858</v>
      </c>
      <c r="Q111" s="90">
        <f t="shared" si="9"/>
        <v>43500</v>
      </c>
    </row>
    <row r="112" spans="1:17" x14ac:dyDescent="0.25">
      <c r="A112" s="1">
        <v>1858</v>
      </c>
      <c r="B112" s="1" t="s">
        <v>481</v>
      </c>
      <c r="C112" s="8">
        <v>43497</v>
      </c>
      <c r="D112" s="8"/>
      <c r="E112" s="12">
        <v>1</v>
      </c>
      <c r="F112" s="1" t="s">
        <v>926</v>
      </c>
      <c r="G112" s="60">
        <v>197669960.25</v>
      </c>
      <c r="H112" s="1"/>
      <c r="I112" s="1" t="s">
        <v>1113</v>
      </c>
      <c r="J112" s="1"/>
      <c r="K112" s="21">
        <f>IFERROR(VLOOKUP(A112,CONTRATOS_PROYECTO!J:O,6,0),"")</f>
        <v>215</v>
      </c>
      <c r="L112" s="21">
        <f>VLOOKUP(B112,ITEMS!B:C,2,0)</f>
        <v>1</v>
      </c>
      <c r="M112" s="21" t="str">
        <f t="shared" si="12"/>
        <v>215 1</v>
      </c>
      <c r="N112" s="88">
        <f t="shared" si="11"/>
        <v>11</v>
      </c>
      <c r="O112" s="20">
        <f t="shared" si="8"/>
        <v>43497</v>
      </c>
      <c r="P112" s="88">
        <f>VLOOKUP(A112,PROYECTO!$A$1:$A$69,1,0)</f>
        <v>1858</v>
      </c>
      <c r="Q112" s="90">
        <f t="shared" si="9"/>
        <v>43525</v>
      </c>
    </row>
    <row r="113" spans="1:17" x14ac:dyDescent="0.25">
      <c r="A113" s="1">
        <v>1858</v>
      </c>
      <c r="B113" s="1" t="s">
        <v>481</v>
      </c>
      <c r="C113" s="8">
        <v>43525</v>
      </c>
      <c r="D113" s="8"/>
      <c r="E113" s="12">
        <v>1</v>
      </c>
      <c r="F113" s="1" t="s">
        <v>926</v>
      </c>
      <c r="G113" s="60">
        <v>171313965.55000007</v>
      </c>
      <c r="H113" s="1"/>
      <c r="I113" s="1" t="s">
        <v>1113</v>
      </c>
      <c r="J113" s="1"/>
      <c r="K113" s="21">
        <f>IFERROR(VLOOKUP(A113,CONTRATOS_PROYECTO!J:O,6,0),"")</f>
        <v>215</v>
      </c>
      <c r="L113" s="21">
        <f>VLOOKUP(B113,ITEMS!B:C,2,0)</f>
        <v>1</v>
      </c>
      <c r="M113" s="21" t="str">
        <f t="shared" si="12"/>
        <v>215 1</v>
      </c>
      <c r="N113" s="88">
        <f t="shared" si="11"/>
        <v>11</v>
      </c>
      <c r="O113" s="20">
        <f t="shared" si="8"/>
        <v>43525</v>
      </c>
      <c r="P113" s="88">
        <f>VLOOKUP(A113,PROYECTO!$A$1:$A$69,1,0)</f>
        <v>1858</v>
      </c>
      <c r="Q113" s="90">
        <f t="shared" si="9"/>
        <v>43556</v>
      </c>
    </row>
    <row r="114" spans="1:17" x14ac:dyDescent="0.25">
      <c r="A114" s="1">
        <v>1858</v>
      </c>
      <c r="B114" s="1" t="s">
        <v>481</v>
      </c>
      <c r="C114" s="8">
        <v>43560</v>
      </c>
      <c r="D114" s="8"/>
      <c r="E114" s="12">
        <v>1</v>
      </c>
      <c r="F114" s="1" t="s">
        <v>926</v>
      </c>
      <c r="G114" s="60">
        <v>210847957.5999999</v>
      </c>
      <c r="H114" s="1"/>
      <c r="I114" s="1" t="s">
        <v>1113</v>
      </c>
      <c r="J114" s="1"/>
      <c r="K114" s="21">
        <f>IFERROR(VLOOKUP(A114,CONTRATOS_PROYECTO!J:O,6,0),"")</f>
        <v>215</v>
      </c>
      <c r="L114" s="21">
        <f>VLOOKUP(B114,ITEMS!B:C,2,0)</f>
        <v>1</v>
      </c>
      <c r="M114" s="21" t="str">
        <f t="shared" si="12"/>
        <v>215 1</v>
      </c>
      <c r="N114" s="88">
        <f t="shared" si="11"/>
        <v>11</v>
      </c>
      <c r="O114" s="20">
        <f t="shared" si="8"/>
        <v>43560</v>
      </c>
      <c r="P114" s="88">
        <f>VLOOKUP(A114,PROYECTO!$A$1:$A$69,1,0)</f>
        <v>1858</v>
      </c>
      <c r="Q114" s="90">
        <f t="shared" si="9"/>
        <v>43590</v>
      </c>
    </row>
    <row r="115" spans="1:17" x14ac:dyDescent="0.25">
      <c r="A115" s="1">
        <v>1858</v>
      </c>
      <c r="B115" s="1" t="s">
        <v>481</v>
      </c>
      <c r="C115" s="8">
        <v>43588</v>
      </c>
      <c r="D115" s="8"/>
      <c r="E115" s="12">
        <v>1</v>
      </c>
      <c r="F115" s="1" t="s">
        <v>926</v>
      </c>
      <c r="G115" s="60">
        <v>79067984.100000024</v>
      </c>
      <c r="H115" s="1"/>
      <c r="I115" s="1" t="s">
        <v>1113</v>
      </c>
      <c r="J115" s="1"/>
      <c r="K115" s="21">
        <f>IFERROR(VLOOKUP(A115,CONTRATOS_PROYECTO!J:O,6,0),"")</f>
        <v>215</v>
      </c>
      <c r="L115" s="21">
        <f>VLOOKUP(B115,ITEMS!B:C,2,0)</f>
        <v>1</v>
      </c>
      <c r="M115" s="21" t="str">
        <f t="shared" si="12"/>
        <v>215 1</v>
      </c>
      <c r="N115" s="88">
        <f t="shared" si="11"/>
        <v>11</v>
      </c>
      <c r="O115" s="20">
        <f t="shared" si="8"/>
        <v>43588</v>
      </c>
      <c r="P115" s="88">
        <f>VLOOKUP(A115,PROYECTO!$A$1:$A$69,1,0)</f>
        <v>1858</v>
      </c>
      <c r="Q115" s="90">
        <f t="shared" si="9"/>
        <v>43619</v>
      </c>
    </row>
    <row r="116" spans="1:17" x14ac:dyDescent="0.25">
      <c r="A116" s="1">
        <v>1858</v>
      </c>
      <c r="B116" s="1" t="s">
        <v>481</v>
      </c>
      <c r="C116" s="8">
        <v>43623</v>
      </c>
      <c r="D116" s="8"/>
      <c r="E116" s="12">
        <v>1</v>
      </c>
      <c r="F116" s="1" t="s">
        <v>926</v>
      </c>
      <c r="G116" s="60">
        <v>184491962.89999998</v>
      </c>
      <c r="H116" s="1"/>
      <c r="I116" s="1" t="s">
        <v>1113</v>
      </c>
      <c r="J116" s="1"/>
      <c r="K116" s="21">
        <f>IFERROR(VLOOKUP(A116,CONTRATOS_PROYECTO!J:O,6,0),"")</f>
        <v>215</v>
      </c>
      <c r="L116" s="21">
        <f>VLOOKUP(B116,ITEMS!B:C,2,0)</f>
        <v>1</v>
      </c>
      <c r="M116" s="21" t="str">
        <f t="shared" si="12"/>
        <v>215 1</v>
      </c>
      <c r="N116" s="88">
        <f t="shared" si="11"/>
        <v>11</v>
      </c>
      <c r="O116" s="20">
        <f t="shared" si="8"/>
        <v>43623</v>
      </c>
      <c r="P116" s="88">
        <f>VLOOKUP(A116,PROYECTO!$A$1:$A$69,1,0)</f>
        <v>1858</v>
      </c>
      <c r="Q116" s="90">
        <f t="shared" si="9"/>
        <v>43653</v>
      </c>
    </row>
    <row r="117" spans="1:17" x14ac:dyDescent="0.25">
      <c r="A117" s="1">
        <v>1858</v>
      </c>
      <c r="B117" s="1" t="s">
        <v>481</v>
      </c>
      <c r="C117" s="8">
        <v>43651</v>
      </c>
      <c r="D117" s="8"/>
      <c r="E117" s="12">
        <v>1</v>
      </c>
      <c r="F117" s="1" t="s">
        <v>926</v>
      </c>
      <c r="G117" s="60">
        <v>105423978.79999995</v>
      </c>
      <c r="H117" s="1"/>
      <c r="I117" s="1" t="s">
        <v>1113</v>
      </c>
      <c r="J117" s="1"/>
      <c r="K117" s="21">
        <f>IFERROR(VLOOKUP(A117,CONTRATOS_PROYECTO!J:O,6,0),"")</f>
        <v>215</v>
      </c>
      <c r="L117" s="21">
        <f>VLOOKUP(B117,ITEMS!B:C,2,0)</f>
        <v>1</v>
      </c>
      <c r="M117" s="21" t="str">
        <f t="shared" si="12"/>
        <v>215 1</v>
      </c>
      <c r="N117" s="88">
        <f t="shared" si="11"/>
        <v>11</v>
      </c>
      <c r="O117" s="20">
        <f t="shared" si="8"/>
        <v>43651</v>
      </c>
      <c r="P117" s="88">
        <f>VLOOKUP(A117,PROYECTO!$A$1:$A$69,1,0)</f>
        <v>1858</v>
      </c>
      <c r="Q117" s="90">
        <f t="shared" si="9"/>
        <v>43682</v>
      </c>
    </row>
    <row r="118" spans="1:17" x14ac:dyDescent="0.25">
      <c r="A118" s="1">
        <v>1858</v>
      </c>
      <c r="B118" s="1" t="s">
        <v>481</v>
      </c>
      <c r="C118" s="8">
        <v>43679</v>
      </c>
      <c r="D118" s="8"/>
      <c r="E118" s="12">
        <v>1</v>
      </c>
      <c r="F118" s="1" t="s">
        <v>926</v>
      </c>
      <c r="G118" s="60">
        <v>26355994.700000048</v>
      </c>
      <c r="H118" s="1"/>
      <c r="I118" s="1" t="s">
        <v>1113</v>
      </c>
      <c r="J118" s="1"/>
      <c r="K118" s="21">
        <f>IFERROR(VLOOKUP(A118,CONTRATOS_PROYECTO!J:O,6,0),"")</f>
        <v>215</v>
      </c>
      <c r="L118" s="21">
        <f>VLOOKUP(B118,ITEMS!B:C,2,0)</f>
        <v>1</v>
      </c>
      <c r="M118" s="21" t="str">
        <f t="shared" si="12"/>
        <v>215 1</v>
      </c>
      <c r="N118" s="88">
        <f t="shared" si="11"/>
        <v>11</v>
      </c>
      <c r="O118" s="20">
        <f t="shared" si="8"/>
        <v>43679</v>
      </c>
      <c r="P118" s="88">
        <f>VLOOKUP(A118,PROYECTO!$A$1:$A$69,1,0)</f>
        <v>1858</v>
      </c>
      <c r="Q118" s="90">
        <f t="shared" si="9"/>
        <v>43710</v>
      </c>
    </row>
    <row r="119" spans="1:17" x14ac:dyDescent="0.25">
      <c r="A119" s="1">
        <v>1893</v>
      </c>
      <c r="B119" s="1" t="s">
        <v>481</v>
      </c>
      <c r="C119" s="8">
        <v>43466</v>
      </c>
      <c r="D119" s="8"/>
      <c r="E119" s="12">
        <v>15</v>
      </c>
      <c r="F119" s="1" t="s">
        <v>925</v>
      </c>
      <c r="G119" s="60">
        <v>14000000</v>
      </c>
      <c r="H119" s="1"/>
      <c r="I119" s="1"/>
      <c r="J119" s="1"/>
      <c r="K119" s="21" t="str">
        <f>IFERROR(VLOOKUP(A119,CONTRATOS_PROYECTO!J:O,6,0),"")</f>
        <v/>
      </c>
      <c r="L119" s="21">
        <f>VLOOKUP(B119,ITEMS!B:C,2,0)</f>
        <v>1</v>
      </c>
      <c r="M119" s="21" t="str">
        <f t="shared" si="12"/>
        <v xml:space="preserve"> 1</v>
      </c>
      <c r="N119" s="88">
        <f t="shared" si="11"/>
        <v>126</v>
      </c>
      <c r="O119" s="20">
        <f t="shared" si="8"/>
        <v>43466</v>
      </c>
      <c r="P119" s="88">
        <f>VLOOKUP(A119,PROYECTO!$A$1:$A$69,1,0)</f>
        <v>1893</v>
      </c>
      <c r="Q119" s="90">
        <f t="shared" si="9"/>
        <v>43922</v>
      </c>
    </row>
    <row r="120" spans="1:17" x14ac:dyDescent="0.25">
      <c r="A120" s="1">
        <v>1890</v>
      </c>
      <c r="B120" s="1" t="s">
        <v>481</v>
      </c>
      <c r="C120" s="8">
        <v>43466</v>
      </c>
      <c r="D120" s="8"/>
      <c r="E120" s="12">
        <v>24</v>
      </c>
      <c r="F120" s="1" t="s">
        <v>925</v>
      </c>
      <c r="G120" s="60">
        <v>12000000</v>
      </c>
      <c r="H120" s="1"/>
      <c r="I120" s="1"/>
      <c r="J120" s="1"/>
      <c r="K120" s="21" t="str">
        <f>IFERROR(VLOOKUP(A120,CONTRATOS_PROYECTO!J:O,6,0),"")</f>
        <v/>
      </c>
      <c r="L120" s="21">
        <f>VLOOKUP(B120,ITEMS!B:C,2,0)</f>
        <v>1</v>
      </c>
      <c r="M120" s="21" t="str">
        <f t="shared" si="12"/>
        <v xml:space="preserve"> 1</v>
      </c>
      <c r="N120" s="88">
        <f t="shared" si="11"/>
        <v>126</v>
      </c>
      <c r="O120" s="20">
        <f t="shared" ref="O120:O151" si="13">C120</f>
        <v>43466</v>
      </c>
      <c r="P120" s="88">
        <f>VLOOKUP(A120,PROYECTO!$A$1:$A$69,1,0)</f>
        <v>1890</v>
      </c>
      <c r="Q120" s="90">
        <f t="shared" ref="Q120:Q151" si="14">EDATE(C120,E120)</f>
        <v>44197</v>
      </c>
    </row>
    <row r="121" spans="1:17" x14ac:dyDescent="0.25">
      <c r="A121" s="1">
        <v>1715</v>
      </c>
      <c r="B121" s="1" t="s">
        <v>481</v>
      </c>
      <c r="C121" s="8">
        <v>43374</v>
      </c>
      <c r="D121" s="8"/>
      <c r="E121" s="12">
        <v>6</v>
      </c>
      <c r="F121" s="1" t="s">
        <v>925</v>
      </c>
      <c r="G121" s="60">
        <v>7050296.2803877732</v>
      </c>
      <c r="H121" s="1"/>
      <c r="I121" t="s">
        <v>1120</v>
      </c>
      <c r="J121" s="1"/>
      <c r="K121" s="21">
        <f>IFERROR(VLOOKUP(A121,CONTRATOS_PROYECTO!J:O,6,0),"")</f>
        <v>154</v>
      </c>
      <c r="L121" s="21">
        <f>VLOOKUP(B121,ITEMS!B:C,2,0)</f>
        <v>1</v>
      </c>
      <c r="M121" s="21" t="str">
        <f t="shared" si="12"/>
        <v>154 1</v>
      </c>
      <c r="N121" s="88">
        <f t="shared" si="11"/>
        <v>36</v>
      </c>
      <c r="O121" s="20">
        <f t="shared" si="13"/>
        <v>43374</v>
      </c>
      <c r="P121" s="88">
        <f>VLOOKUP(A121,PROYECTO!$A$1:$A$69,1,0)</f>
        <v>1715</v>
      </c>
      <c r="Q121" s="90">
        <f t="shared" si="14"/>
        <v>43556</v>
      </c>
    </row>
    <row r="122" spans="1:17" x14ac:dyDescent="0.25">
      <c r="A122" s="1">
        <v>1715</v>
      </c>
      <c r="B122" s="1" t="s">
        <v>481</v>
      </c>
      <c r="C122" s="8">
        <v>43374</v>
      </c>
      <c r="D122" s="8"/>
      <c r="E122" s="12">
        <v>6</v>
      </c>
      <c r="F122" s="1" t="s">
        <v>925</v>
      </c>
      <c r="G122" s="60">
        <v>5301683.8089733012</v>
      </c>
      <c r="H122" s="1"/>
      <c r="I122" t="s">
        <v>1120</v>
      </c>
      <c r="J122" s="1"/>
      <c r="K122" s="21">
        <f>IFERROR(VLOOKUP(A122,CONTRATOS_PROYECTO!J:O,6,0),"")</f>
        <v>154</v>
      </c>
      <c r="L122" s="21">
        <f>VLOOKUP(B122,ITEMS!B:C,2,0)</f>
        <v>1</v>
      </c>
      <c r="M122" s="21" t="str">
        <f t="shared" si="12"/>
        <v>154 1</v>
      </c>
      <c r="N122" s="88">
        <f t="shared" si="11"/>
        <v>36</v>
      </c>
      <c r="O122" s="20">
        <f t="shared" si="13"/>
        <v>43374</v>
      </c>
      <c r="P122" s="88">
        <f>VLOOKUP(A122,PROYECTO!$A$1:$A$69,1,0)</f>
        <v>1715</v>
      </c>
      <c r="Q122" s="90">
        <f t="shared" si="14"/>
        <v>43556</v>
      </c>
    </row>
    <row r="123" spans="1:17" x14ac:dyDescent="0.25">
      <c r="A123" s="1">
        <v>1715</v>
      </c>
      <c r="B123" s="1" t="s">
        <v>481</v>
      </c>
      <c r="C123" s="8">
        <v>43374</v>
      </c>
      <c r="D123" s="8"/>
      <c r="E123" s="12">
        <v>6</v>
      </c>
      <c r="F123" s="1" t="s">
        <v>925</v>
      </c>
      <c r="G123" s="60">
        <v>7122595.6118260631</v>
      </c>
      <c r="H123" s="1"/>
      <c r="I123" t="s">
        <v>1120</v>
      </c>
      <c r="J123" s="1"/>
      <c r="K123" s="21">
        <f>IFERROR(VLOOKUP(A123,CONTRATOS_PROYECTO!J:O,6,0),"")</f>
        <v>154</v>
      </c>
      <c r="L123" s="21">
        <f>VLOOKUP(B123,ITEMS!B:C,2,0)</f>
        <v>1</v>
      </c>
      <c r="M123" s="21" t="str">
        <f t="shared" si="12"/>
        <v>154 1</v>
      </c>
      <c r="N123" s="88">
        <f t="shared" si="11"/>
        <v>36</v>
      </c>
      <c r="O123" s="20">
        <f t="shared" si="13"/>
        <v>43374</v>
      </c>
      <c r="P123" s="88">
        <f>VLOOKUP(A123,PROYECTO!$A$1:$A$69,1,0)</f>
        <v>1715</v>
      </c>
      <c r="Q123" s="90">
        <f t="shared" si="14"/>
        <v>43556</v>
      </c>
    </row>
    <row r="124" spans="1:17" x14ac:dyDescent="0.25">
      <c r="A124" s="1">
        <v>1715</v>
      </c>
      <c r="B124" s="1" t="s">
        <v>481</v>
      </c>
      <c r="C124" s="8">
        <v>43374</v>
      </c>
      <c r="D124" s="8"/>
      <c r="E124" s="12">
        <v>6</v>
      </c>
      <c r="F124" s="1" t="s">
        <v>925</v>
      </c>
      <c r="G124" s="60">
        <v>2753063.7872998388</v>
      </c>
      <c r="H124" s="1"/>
      <c r="I124" t="s">
        <v>1120</v>
      </c>
      <c r="J124" s="1"/>
      <c r="K124" s="21">
        <f>IFERROR(VLOOKUP(A124,CONTRATOS_PROYECTO!J:O,6,0),"")</f>
        <v>154</v>
      </c>
      <c r="L124" s="21">
        <f>VLOOKUP(B124,ITEMS!B:C,2,0)</f>
        <v>1</v>
      </c>
      <c r="M124" s="21" t="str">
        <f t="shared" si="12"/>
        <v>154 1</v>
      </c>
      <c r="N124" s="88">
        <f t="shared" si="11"/>
        <v>36</v>
      </c>
      <c r="O124" s="20">
        <f t="shared" si="13"/>
        <v>43374</v>
      </c>
      <c r="P124" s="88">
        <f>VLOOKUP(A124,PROYECTO!$A$1:$A$69,1,0)</f>
        <v>1715</v>
      </c>
      <c r="Q124" s="90">
        <f t="shared" si="14"/>
        <v>43556</v>
      </c>
    </row>
    <row r="125" spans="1:17" x14ac:dyDescent="0.25">
      <c r="A125" s="1">
        <v>1715</v>
      </c>
      <c r="B125" s="1" t="s">
        <v>481</v>
      </c>
      <c r="C125" s="8">
        <v>43374</v>
      </c>
      <c r="D125" s="8"/>
      <c r="E125" s="12">
        <v>6</v>
      </c>
      <c r="F125" s="1" t="s">
        <v>925</v>
      </c>
      <c r="G125" s="60">
        <v>4064763.0345789804</v>
      </c>
      <c r="H125" s="1"/>
      <c r="I125" t="s">
        <v>1120</v>
      </c>
      <c r="J125" s="1"/>
      <c r="K125" s="21">
        <f>IFERROR(VLOOKUP(A125,CONTRATOS_PROYECTO!J:O,6,0),"")</f>
        <v>154</v>
      </c>
      <c r="L125" s="21">
        <f>VLOOKUP(B125,ITEMS!B:C,2,0)</f>
        <v>1</v>
      </c>
      <c r="M125" s="21" t="str">
        <f t="shared" si="12"/>
        <v>154 1</v>
      </c>
      <c r="N125" s="88">
        <f t="shared" si="11"/>
        <v>36</v>
      </c>
      <c r="O125" s="20">
        <f t="shared" si="13"/>
        <v>43374</v>
      </c>
      <c r="P125" s="88">
        <f>VLOOKUP(A125,PROYECTO!$A$1:$A$69,1,0)</f>
        <v>1715</v>
      </c>
      <c r="Q125" s="90">
        <f t="shared" si="14"/>
        <v>43556</v>
      </c>
    </row>
    <row r="126" spans="1:17" x14ac:dyDescent="0.25">
      <c r="A126" s="1">
        <v>1715</v>
      </c>
      <c r="B126" s="1" t="s">
        <v>481</v>
      </c>
      <c r="C126" s="8">
        <v>43374</v>
      </c>
      <c r="D126" s="8"/>
      <c r="E126" s="12">
        <v>6</v>
      </c>
      <c r="F126" s="1" t="s">
        <v>925</v>
      </c>
      <c r="G126" s="60">
        <v>3114204.2269340428</v>
      </c>
      <c r="H126" s="1"/>
      <c r="I126" t="s">
        <v>1120</v>
      </c>
      <c r="J126" s="1"/>
      <c r="K126" s="21">
        <f>IFERROR(VLOOKUP(A126,CONTRATOS_PROYECTO!J:O,6,0),"")</f>
        <v>154</v>
      </c>
      <c r="L126" s="21">
        <f>VLOOKUP(B126,ITEMS!B:C,2,0)</f>
        <v>1</v>
      </c>
      <c r="M126" s="21" t="str">
        <f t="shared" si="12"/>
        <v>154 1</v>
      </c>
      <c r="N126" s="88">
        <f t="shared" si="11"/>
        <v>36</v>
      </c>
      <c r="O126" s="20">
        <f t="shared" si="13"/>
        <v>43374</v>
      </c>
      <c r="P126" s="88">
        <f>VLOOKUP(A126,PROYECTO!$A$1:$A$69,1,0)</f>
        <v>1715</v>
      </c>
      <c r="Q126" s="90">
        <f t="shared" si="14"/>
        <v>43556</v>
      </c>
    </row>
    <row r="127" spans="1:17" x14ac:dyDescent="0.25">
      <c r="A127" s="1">
        <v>1848</v>
      </c>
      <c r="B127" s="1" t="s">
        <v>481</v>
      </c>
      <c r="C127" s="8">
        <v>43252</v>
      </c>
      <c r="D127" s="8"/>
      <c r="E127" s="1">
        <v>1</v>
      </c>
      <c r="F127" s="1" t="s">
        <v>925</v>
      </c>
      <c r="G127" s="60">
        <v>21328983.642500002</v>
      </c>
      <c r="H127" s="1"/>
      <c r="I127" s="1" t="s">
        <v>1129</v>
      </c>
      <c r="J127" s="1"/>
      <c r="K127" s="21">
        <f>IFERROR(VLOOKUP(A127,CONTRATOS_PROYECTO!J:O,6,0),"")</f>
        <v>206</v>
      </c>
      <c r="L127" s="21">
        <f>VLOOKUP(B127,ITEMS!B:C,2,0)</f>
        <v>1</v>
      </c>
      <c r="M127" s="21" t="str">
        <f t="shared" si="12"/>
        <v>206 1</v>
      </c>
      <c r="N127" s="88">
        <f t="shared" si="11"/>
        <v>19</v>
      </c>
      <c r="O127" s="20">
        <f t="shared" si="13"/>
        <v>43252</v>
      </c>
      <c r="P127" s="88">
        <f>VLOOKUP(A127,PROYECTO!$A$1:$A$69,1,0)</f>
        <v>1848</v>
      </c>
      <c r="Q127" s="90">
        <f t="shared" si="14"/>
        <v>43282</v>
      </c>
    </row>
    <row r="128" spans="1:17" x14ac:dyDescent="0.25">
      <c r="A128" s="1">
        <v>1848</v>
      </c>
      <c r="B128" s="1" t="s">
        <v>481</v>
      </c>
      <c r="C128" s="8">
        <v>43282</v>
      </c>
      <c r="D128" s="8"/>
      <c r="E128" s="1">
        <v>1</v>
      </c>
      <c r="F128" s="1" t="s">
        <v>925</v>
      </c>
      <c r="G128" s="60">
        <v>21328983.642500002</v>
      </c>
      <c r="H128" s="1"/>
      <c r="I128" s="1" t="s">
        <v>1129</v>
      </c>
      <c r="J128" s="1"/>
      <c r="K128" s="21">
        <f>IFERROR(VLOOKUP(A128,CONTRATOS_PROYECTO!J:O,6,0),"")</f>
        <v>206</v>
      </c>
      <c r="L128" s="21">
        <f>VLOOKUP(B128,ITEMS!B:C,2,0)</f>
        <v>1</v>
      </c>
      <c r="M128" s="21" t="str">
        <f t="shared" si="12"/>
        <v>206 1</v>
      </c>
      <c r="N128" s="88">
        <f t="shared" si="11"/>
        <v>19</v>
      </c>
      <c r="O128" s="20">
        <f t="shared" si="13"/>
        <v>43282</v>
      </c>
      <c r="P128" s="88">
        <f>VLOOKUP(A128,PROYECTO!$A$1:$A$69,1,0)</f>
        <v>1848</v>
      </c>
      <c r="Q128" s="90">
        <f t="shared" si="14"/>
        <v>43313</v>
      </c>
    </row>
    <row r="129" spans="1:17" x14ac:dyDescent="0.25">
      <c r="A129" s="1">
        <v>1848</v>
      </c>
      <c r="B129" s="1" t="s">
        <v>481</v>
      </c>
      <c r="C129" s="8">
        <v>43313</v>
      </c>
      <c r="D129" s="8"/>
      <c r="E129" s="1">
        <v>1</v>
      </c>
      <c r="F129" s="1" t="s">
        <v>925</v>
      </c>
      <c r="G129" s="60">
        <v>21328983.642500002</v>
      </c>
      <c r="H129" s="1"/>
      <c r="I129" s="1" t="s">
        <v>1129</v>
      </c>
      <c r="J129" s="1"/>
      <c r="K129" s="21">
        <f>IFERROR(VLOOKUP(A129,CONTRATOS_PROYECTO!J:O,6,0),"")</f>
        <v>206</v>
      </c>
      <c r="L129" s="21">
        <f>VLOOKUP(B129,ITEMS!B:C,2,0)</f>
        <v>1</v>
      </c>
      <c r="M129" s="21" t="str">
        <f t="shared" si="12"/>
        <v>206 1</v>
      </c>
      <c r="N129" s="88">
        <f t="shared" si="11"/>
        <v>19</v>
      </c>
      <c r="O129" s="20">
        <f t="shared" si="13"/>
        <v>43313</v>
      </c>
      <c r="P129" s="88">
        <f>VLOOKUP(A129,PROYECTO!$A$1:$A$69,1,0)</f>
        <v>1848</v>
      </c>
      <c r="Q129" s="90">
        <f t="shared" si="14"/>
        <v>43344</v>
      </c>
    </row>
    <row r="130" spans="1:17" x14ac:dyDescent="0.25">
      <c r="A130" s="1">
        <v>1848</v>
      </c>
      <c r="B130" s="1" t="s">
        <v>481</v>
      </c>
      <c r="C130" s="8">
        <v>43344</v>
      </c>
      <c r="D130" s="8"/>
      <c r="E130" s="1">
        <v>1</v>
      </c>
      <c r="F130" s="1" t="s">
        <v>925</v>
      </c>
      <c r="G130" s="60">
        <v>21328983.642500002</v>
      </c>
      <c r="H130" s="1"/>
      <c r="I130" s="1" t="s">
        <v>1129</v>
      </c>
      <c r="J130" s="1"/>
      <c r="K130" s="21">
        <f>IFERROR(VLOOKUP(A130,CONTRATOS_PROYECTO!J:O,6,0),"")</f>
        <v>206</v>
      </c>
      <c r="L130" s="21">
        <f>VLOOKUP(B130,ITEMS!B:C,2,0)</f>
        <v>1</v>
      </c>
      <c r="M130" s="21" t="str">
        <f t="shared" si="12"/>
        <v>206 1</v>
      </c>
      <c r="N130" s="88">
        <f t="shared" ref="N130:N151" si="15">ROUNDUP(SUMIF(M:M,M130,E:E),0)</f>
        <v>19</v>
      </c>
      <c r="O130" s="20">
        <f t="shared" si="13"/>
        <v>43344</v>
      </c>
      <c r="P130" s="88">
        <f>VLOOKUP(A130,PROYECTO!$A$1:$A$69,1,0)</f>
        <v>1848</v>
      </c>
      <c r="Q130" s="90">
        <f t="shared" si="14"/>
        <v>43374</v>
      </c>
    </row>
    <row r="131" spans="1:17" x14ac:dyDescent="0.25">
      <c r="A131" s="1">
        <v>1848</v>
      </c>
      <c r="B131" s="1" t="s">
        <v>481</v>
      </c>
      <c r="C131" s="8">
        <v>43374</v>
      </c>
      <c r="D131" s="8"/>
      <c r="E131" s="1">
        <v>1</v>
      </c>
      <c r="F131" s="1" t="s">
        <v>925</v>
      </c>
      <c r="G131" s="60">
        <v>21328983.642500002</v>
      </c>
      <c r="H131" s="1"/>
      <c r="I131" s="1" t="s">
        <v>1129</v>
      </c>
      <c r="J131" s="1"/>
      <c r="K131" s="21">
        <f>IFERROR(VLOOKUP(A131,CONTRATOS_PROYECTO!J:O,6,0),"")</f>
        <v>206</v>
      </c>
      <c r="L131" s="21">
        <f>VLOOKUP(B131,ITEMS!B:C,2,0)</f>
        <v>1</v>
      </c>
      <c r="M131" s="21" t="str">
        <f t="shared" si="12"/>
        <v>206 1</v>
      </c>
      <c r="N131" s="88">
        <f t="shared" si="15"/>
        <v>19</v>
      </c>
      <c r="O131" s="20">
        <f t="shared" si="13"/>
        <v>43374</v>
      </c>
      <c r="P131" s="88">
        <f>VLOOKUP(A131,PROYECTO!$A$1:$A$69,1,0)</f>
        <v>1848</v>
      </c>
      <c r="Q131" s="90">
        <f t="shared" si="14"/>
        <v>43405</v>
      </c>
    </row>
    <row r="132" spans="1:17" x14ac:dyDescent="0.25">
      <c r="A132" s="1">
        <v>1848</v>
      </c>
      <c r="B132" s="1" t="s">
        <v>481</v>
      </c>
      <c r="C132" s="8">
        <v>43405</v>
      </c>
      <c r="D132" s="8"/>
      <c r="E132" s="1">
        <v>1</v>
      </c>
      <c r="F132" s="1" t="s">
        <v>925</v>
      </c>
      <c r="G132" s="60">
        <v>21066483.785</v>
      </c>
      <c r="H132" s="1"/>
      <c r="I132" s="1" t="s">
        <v>1129</v>
      </c>
      <c r="J132" s="1"/>
      <c r="K132" s="21">
        <f>IFERROR(VLOOKUP(A132,CONTRATOS_PROYECTO!J:O,6,0),"")</f>
        <v>206</v>
      </c>
      <c r="L132" s="21">
        <f>VLOOKUP(B132,ITEMS!B:C,2,0)</f>
        <v>1</v>
      </c>
      <c r="M132" s="21" t="str">
        <f t="shared" si="12"/>
        <v>206 1</v>
      </c>
      <c r="N132" s="88">
        <f t="shared" si="15"/>
        <v>19</v>
      </c>
      <c r="O132" s="20">
        <f t="shared" si="13"/>
        <v>43405</v>
      </c>
      <c r="P132" s="88">
        <f>VLOOKUP(A132,PROYECTO!$A$1:$A$69,1,0)</f>
        <v>1848</v>
      </c>
      <c r="Q132" s="90">
        <f t="shared" si="14"/>
        <v>43435</v>
      </c>
    </row>
    <row r="133" spans="1:17" x14ac:dyDescent="0.25">
      <c r="A133" s="1">
        <v>1848</v>
      </c>
      <c r="B133" s="1" t="s">
        <v>481</v>
      </c>
      <c r="C133" s="8">
        <v>43435</v>
      </c>
      <c r="D133" s="8"/>
      <c r="E133" s="1">
        <v>1</v>
      </c>
      <c r="F133" s="1" t="s">
        <v>925</v>
      </c>
      <c r="G133" s="60">
        <v>17878984.1525</v>
      </c>
      <c r="H133" s="1"/>
      <c r="I133" s="1" t="s">
        <v>1129</v>
      </c>
      <c r="J133" s="1"/>
      <c r="K133" s="21">
        <f>IFERROR(VLOOKUP(A133,CONTRATOS_PROYECTO!J:O,6,0),"")</f>
        <v>206</v>
      </c>
      <c r="L133" s="21">
        <f>VLOOKUP(B133,ITEMS!B:C,2,0)</f>
        <v>1</v>
      </c>
      <c r="M133" s="21" t="str">
        <f t="shared" si="12"/>
        <v>206 1</v>
      </c>
      <c r="N133" s="88">
        <f t="shared" si="15"/>
        <v>19</v>
      </c>
      <c r="O133" s="20">
        <f t="shared" si="13"/>
        <v>43435</v>
      </c>
      <c r="P133" s="88">
        <f>VLOOKUP(A133,PROYECTO!$A$1:$A$69,1,0)</f>
        <v>1848</v>
      </c>
      <c r="Q133" s="90">
        <f t="shared" si="14"/>
        <v>43466</v>
      </c>
    </row>
    <row r="134" spans="1:17" x14ac:dyDescent="0.25">
      <c r="A134" s="1">
        <v>1848</v>
      </c>
      <c r="B134" s="1" t="s">
        <v>481</v>
      </c>
      <c r="C134" s="8">
        <v>43466</v>
      </c>
      <c r="D134" s="8"/>
      <c r="E134" s="1">
        <v>1</v>
      </c>
      <c r="F134" s="1" t="s">
        <v>925</v>
      </c>
      <c r="G134" s="60">
        <v>12773052.833333334</v>
      </c>
      <c r="H134" s="1"/>
      <c r="I134" s="1" t="s">
        <v>1179</v>
      </c>
      <c r="J134" s="1"/>
      <c r="K134" s="21">
        <f>IFERROR(VLOOKUP(A134,CONTRATOS_PROYECTO!J:O,6,0),"")</f>
        <v>206</v>
      </c>
      <c r="L134" s="21">
        <f>VLOOKUP(B134,ITEMS!B:C,2,0)</f>
        <v>1</v>
      </c>
      <c r="M134" s="21" t="str">
        <f t="shared" si="12"/>
        <v>206 1</v>
      </c>
      <c r="N134" s="88">
        <f t="shared" si="15"/>
        <v>19</v>
      </c>
      <c r="O134" s="20">
        <f t="shared" si="13"/>
        <v>43466</v>
      </c>
      <c r="P134" s="88">
        <f>VLOOKUP(A134,PROYECTO!$A$1:$A$69,1,0)</f>
        <v>1848</v>
      </c>
      <c r="Q134" s="90">
        <f t="shared" si="14"/>
        <v>43497</v>
      </c>
    </row>
    <row r="135" spans="1:17" x14ac:dyDescent="0.25">
      <c r="A135" s="1">
        <v>1848</v>
      </c>
      <c r="B135" s="1" t="s">
        <v>481</v>
      </c>
      <c r="C135" s="8">
        <v>43497</v>
      </c>
      <c r="D135" s="8"/>
      <c r="E135" s="1">
        <v>1</v>
      </c>
      <c r="F135" s="1" t="s">
        <v>925</v>
      </c>
      <c r="G135" s="60">
        <v>12773052.833333334</v>
      </c>
      <c r="H135" s="1"/>
      <c r="I135" s="1" t="s">
        <v>1179</v>
      </c>
      <c r="J135" s="1"/>
      <c r="K135" s="21">
        <f>IFERROR(VLOOKUP(A135,CONTRATOS_PROYECTO!J:O,6,0),"")</f>
        <v>206</v>
      </c>
      <c r="L135" s="21">
        <f>VLOOKUP(B135,ITEMS!B:C,2,0)</f>
        <v>1</v>
      </c>
      <c r="M135" s="21" t="str">
        <f t="shared" si="12"/>
        <v>206 1</v>
      </c>
      <c r="N135" s="88">
        <f t="shared" si="15"/>
        <v>19</v>
      </c>
      <c r="O135" s="20">
        <f t="shared" si="13"/>
        <v>43497</v>
      </c>
      <c r="P135" s="88">
        <f>VLOOKUP(A135,PROYECTO!$A$1:$A$69,1,0)</f>
        <v>1848</v>
      </c>
      <c r="Q135" s="90">
        <f t="shared" si="14"/>
        <v>43525</v>
      </c>
    </row>
    <row r="136" spans="1:17" x14ac:dyDescent="0.25">
      <c r="A136" s="1">
        <v>1806</v>
      </c>
      <c r="B136" s="1" t="s">
        <v>481</v>
      </c>
      <c r="C136" s="8">
        <v>43466</v>
      </c>
      <c r="D136" s="8"/>
      <c r="E136" s="1">
        <v>5</v>
      </c>
      <c r="F136" s="1" t="s">
        <v>925</v>
      </c>
      <c r="G136" s="60">
        <v>50000000</v>
      </c>
      <c r="H136" s="1"/>
      <c r="I136" s="1" t="s">
        <v>1143</v>
      </c>
      <c r="J136" s="1"/>
      <c r="K136" s="21">
        <f>IFERROR(VLOOKUP(A136,CONTRATOS_PROYECTO!J:O,6,0),"")</f>
        <v>179</v>
      </c>
      <c r="L136" s="21">
        <f>VLOOKUP(B136,ITEMS!B:C,2,0)</f>
        <v>1</v>
      </c>
      <c r="M136" s="21" t="str">
        <f t="shared" si="12"/>
        <v>179 1</v>
      </c>
      <c r="N136" s="88">
        <f t="shared" si="15"/>
        <v>5</v>
      </c>
      <c r="O136" s="20">
        <f t="shared" si="13"/>
        <v>43466</v>
      </c>
      <c r="P136" s="88">
        <f>VLOOKUP(A136,PROYECTO!$A$1:$A$69,1,0)</f>
        <v>1806</v>
      </c>
      <c r="Q136" s="90">
        <f t="shared" si="14"/>
        <v>43617</v>
      </c>
    </row>
    <row r="137" spans="1:17" x14ac:dyDescent="0.25">
      <c r="A137" s="1">
        <v>1824</v>
      </c>
      <c r="B137" s="1" t="s">
        <v>481</v>
      </c>
      <c r="C137" s="8">
        <v>43466</v>
      </c>
      <c r="D137" s="8"/>
      <c r="E137" s="1">
        <v>6</v>
      </c>
      <c r="F137" s="1" t="s">
        <v>925</v>
      </c>
      <c r="G137" s="60">
        <v>48166666.666666664</v>
      </c>
      <c r="H137" s="1"/>
      <c r="I137" s="1" t="s">
        <v>1143</v>
      </c>
      <c r="J137" s="1"/>
      <c r="K137" s="21">
        <f>IFERROR(VLOOKUP(A137,CONTRATOS_PROYECTO!J:O,6,0),"")</f>
        <v>185</v>
      </c>
      <c r="L137" s="21">
        <f>VLOOKUP(B137,ITEMS!B:C,2,0)</f>
        <v>1</v>
      </c>
      <c r="M137" s="21" t="str">
        <f t="shared" si="12"/>
        <v>185 1</v>
      </c>
      <c r="N137" s="88">
        <f t="shared" si="15"/>
        <v>6</v>
      </c>
      <c r="O137" s="20">
        <f t="shared" si="13"/>
        <v>43466</v>
      </c>
      <c r="P137" s="88">
        <f>VLOOKUP(A137,PROYECTO!$A$1:$A$69,1,0)</f>
        <v>1824</v>
      </c>
      <c r="Q137" s="90">
        <f t="shared" si="14"/>
        <v>43647</v>
      </c>
    </row>
    <row r="138" spans="1:17" x14ac:dyDescent="0.25">
      <c r="A138" s="1">
        <v>1895</v>
      </c>
      <c r="B138" s="1" t="s">
        <v>481</v>
      </c>
      <c r="C138" s="8">
        <v>43497</v>
      </c>
      <c r="D138" s="8"/>
      <c r="E138" s="1">
        <v>1</v>
      </c>
      <c r="F138" s="1" t="s">
        <v>925</v>
      </c>
      <c r="G138" s="60">
        <v>3053000</v>
      </c>
      <c r="H138" s="1"/>
      <c r="I138" s="1"/>
      <c r="J138" s="1"/>
      <c r="K138" s="21" t="str">
        <f>IFERROR(VLOOKUP(A138,CONTRATOS_PROYECTO!J:O,6,0),"")</f>
        <v/>
      </c>
      <c r="L138" s="21">
        <f>VLOOKUP(B138,ITEMS!B:C,2,0)</f>
        <v>1</v>
      </c>
      <c r="M138" s="21" t="str">
        <f t="shared" si="12"/>
        <v xml:space="preserve"> 1</v>
      </c>
      <c r="N138" s="88">
        <f t="shared" si="15"/>
        <v>126</v>
      </c>
      <c r="O138" s="20">
        <f t="shared" si="13"/>
        <v>43497</v>
      </c>
      <c r="P138" s="88">
        <f>VLOOKUP(A138,PROYECTO!$A$1:$A$69,1,0)</f>
        <v>1895</v>
      </c>
      <c r="Q138" s="90">
        <f t="shared" si="14"/>
        <v>43525</v>
      </c>
    </row>
    <row r="139" spans="1:17" x14ac:dyDescent="0.25">
      <c r="A139" s="1">
        <v>1837</v>
      </c>
      <c r="B139" s="1" t="s">
        <v>481</v>
      </c>
      <c r="C139" s="8">
        <v>43467</v>
      </c>
      <c r="D139" s="8"/>
      <c r="E139" s="1">
        <v>12</v>
      </c>
      <c r="F139" s="1" t="s">
        <v>925</v>
      </c>
      <c r="G139" s="60">
        <v>10500000</v>
      </c>
      <c r="H139" s="1"/>
      <c r="I139" s="1" t="s">
        <v>1174</v>
      </c>
      <c r="J139" s="1"/>
      <c r="K139" s="21">
        <f>IFERROR(VLOOKUP(A139,CONTRATOS_PROYECTO!J:O,6,0),"")</f>
        <v>196</v>
      </c>
      <c r="L139" s="21">
        <f>VLOOKUP(B139,ITEMS!B:C,2,0)</f>
        <v>1</v>
      </c>
      <c r="M139" s="21" t="str">
        <f t="shared" si="12"/>
        <v>196 1</v>
      </c>
      <c r="N139" s="88">
        <f t="shared" si="15"/>
        <v>12</v>
      </c>
      <c r="O139" s="20">
        <f t="shared" si="13"/>
        <v>43467</v>
      </c>
      <c r="P139" s="88">
        <f>VLOOKUP(A139,PROYECTO!$A$1:$A$69,1,0)</f>
        <v>1837</v>
      </c>
      <c r="Q139" s="90">
        <f t="shared" si="14"/>
        <v>43832</v>
      </c>
    </row>
    <row r="140" spans="1:17" x14ac:dyDescent="0.25">
      <c r="A140" s="1">
        <v>1866</v>
      </c>
      <c r="B140" s="1" t="s">
        <v>481</v>
      </c>
      <c r="C140" s="8">
        <v>43498</v>
      </c>
      <c r="D140" s="8"/>
      <c r="E140" s="1">
        <v>14</v>
      </c>
      <c r="F140" s="1" t="s">
        <v>925</v>
      </c>
      <c r="G140" s="60">
        <v>9800000</v>
      </c>
      <c r="H140" s="1"/>
      <c r="I140" s="1" t="s">
        <v>1171</v>
      </c>
      <c r="J140" s="1"/>
      <c r="K140" s="21">
        <f>IFERROR(VLOOKUP(A140,CONTRATOS_PROYECTO!J:O,6,0),"")</f>
        <v>10364</v>
      </c>
      <c r="L140" s="21">
        <f>VLOOKUP(B140,ITEMS!B:C,2,0)</f>
        <v>1</v>
      </c>
      <c r="M140" s="21" t="str">
        <f t="shared" si="12"/>
        <v>10364 1</v>
      </c>
      <c r="N140" s="88">
        <f t="shared" si="15"/>
        <v>14</v>
      </c>
      <c r="O140" s="20">
        <f t="shared" si="13"/>
        <v>43498</v>
      </c>
      <c r="P140" s="88">
        <f>VLOOKUP(A140,PROYECTO!$A$1:$A$69,1,0)</f>
        <v>1866</v>
      </c>
      <c r="Q140" s="90">
        <f t="shared" si="14"/>
        <v>43923</v>
      </c>
    </row>
    <row r="141" spans="1:17" x14ac:dyDescent="0.25">
      <c r="A141" s="1">
        <v>1848</v>
      </c>
      <c r="B141" s="1" t="s">
        <v>481</v>
      </c>
      <c r="C141" s="8">
        <v>43525</v>
      </c>
      <c r="D141" s="8"/>
      <c r="E141" s="1">
        <v>1</v>
      </c>
      <c r="F141" s="1" t="s">
        <v>925</v>
      </c>
      <c r="G141" s="60">
        <v>12773052.833333334</v>
      </c>
      <c r="H141" s="1"/>
      <c r="I141" s="1" t="s">
        <v>1179</v>
      </c>
      <c r="J141" s="1"/>
      <c r="K141" s="21">
        <f>IFERROR(VLOOKUP(A141,CONTRATOS_PROYECTO!J:O,6,0),"")</f>
        <v>206</v>
      </c>
      <c r="L141" s="21">
        <f>VLOOKUP(B141,ITEMS!B:C,2,0)</f>
        <v>1</v>
      </c>
      <c r="M141" s="21" t="str">
        <f t="shared" si="12"/>
        <v>206 1</v>
      </c>
      <c r="N141" s="88">
        <f t="shared" si="15"/>
        <v>19</v>
      </c>
      <c r="O141" s="20">
        <f t="shared" si="13"/>
        <v>43525</v>
      </c>
      <c r="P141" s="88">
        <f>VLOOKUP(A141,PROYECTO!$A$1:$A$69,1,0)</f>
        <v>1848</v>
      </c>
      <c r="Q141" s="90">
        <f t="shared" si="14"/>
        <v>43556</v>
      </c>
    </row>
    <row r="142" spans="1:17" x14ac:dyDescent="0.25">
      <c r="A142" s="1">
        <v>1848</v>
      </c>
      <c r="B142" s="1" t="s">
        <v>481</v>
      </c>
      <c r="C142" s="8">
        <v>43556</v>
      </c>
      <c r="D142" s="8"/>
      <c r="E142" s="1">
        <v>1</v>
      </c>
      <c r="F142" s="1" t="s">
        <v>925</v>
      </c>
      <c r="G142" s="60">
        <v>12773052.833333334</v>
      </c>
      <c r="H142" s="1"/>
      <c r="I142" s="1" t="s">
        <v>1179</v>
      </c>
      <c r="J142" s="1"/>
      <c r="K142" s="21">
        <f>IFERROR(VLOOKUP(A142,CONTRATOS_PROYECTO!J:O,6,0),"")</f>
        <v>206</v>
      </c>
      <c r="L142" s="21">
        <f>VLOOKUP(B142,ITEMS!B:C,2,0)</f>
        <v>1</v>
      </c>
      <c r="M142" s="21" t="str">
        <f t="shared" si="12"/>
        <v>206 1</v>
      </c>
      <c r="N142" s="88">
        <f t="shared" si="15"/>
        <v>19</v>
      </c>
      <c r="O142" s="20">
        <f t="shared" si="13"/>
        <v>43556</v>
      </c>
      <c r="P142" s="88">
        <f>VLOOKUP(A142,PROYECTO!$A$1:$A$69,1,0)</f>
        <v>1848</v>
      </c>
      <c r="Q142" s="90">
        <f t="shared" si="14"/>
        <v>43586</v>
      </c>
    </row>
    <row r="143" spans="1:17" x14ac:dyDescent="0.25">
      <c r="A143" s="1">
        <v>1848</v>
      </c>
      <c r="B143" s="1" t="s">
        <v>481</v>
      </c>
      <c r="C143" s="8">
        <v>43586</v>
      </c>
      <c r="D143" s="8"/>
      <c r="E143" s="1">
        <v>1</v>
      </c>
      <c r="F143" s="1" t="s">
        <v>925</v>
      </c>
      <c r="G143" s="60">
        <v>12773052.833333334</v>
      </c>
      <c r="H143" s="1"/>
      <c r="I143" s="1" t="s">
        <v>1179</v>
      </c>
      <c r="J143" s="1"/>
      <c r="K143" s="21">
        <f>IFERROR(VLOOKUP(A143,CONTRATOS_PROYECTO!J:O,6,0),"")</f>
        <v>206</v>
      </c>
      <c r="L143" s="21">
        <f>VLOOKUP(B143,ITEMS!B:C,2,0)</f>
        <v>1</v>
      </c>
      <c r="M143" s="21" t="str">
        <f t="shared" si="12"/>
        <v>206 1</v>
      </c>
      <c r="N143" s="88">
        <f t="shared" si="15"/>
        <v>19</v>
      </c>
      <c r="O143" s="20">
        <f t="shared" si="13"/>
        <v>43586</v>
      </c>
      <c r="P143" s="88">
        <f>VLOOKUP(A143,PROYECTO!$A$1:$A$69,1,0)</f>
        <v>1848</v>
      </c>
      <c r="Q143" s="90">
        <f t="shared" si="14"/>
        <v>43617</v>
      </c>
    </row>
    <row r="144" spans="1:17" x14ac:dyDescent="0.25">
      <c r="A144" s="1">
        <v>1848</v>
      </c>
      <c r="B144" s="1" t="s">
        <v>481</v>
      </c>
      <c r="C144" s="8">
        <v>43617</v>
      </c>
      <c r="D144" s="8"/>
      <c r="E144" s="1">
        <v>6</v>
      </c>
      <c r="F144" s="1" t="s">
        <v>925</v>
      </c>
      <c r="G144" s="60">
        <v>12773052.833333334</v>
      </c>
      <c r="H144" s="1"/>
      <c r="I144" s="1" t="s">
        <v>1179</v>
      </c>
      <c r="J144" s="1"/>
      <c r="K144" s="21">
        <f>IFERROR(VLOOKUP(A144,CONTRATOS_PROYECTO!J:O,6,0),"")</f>
        <v>206</v>
      </c>
      <c r="L144" s="21">
        <f>VLOOKUP(B144,ITEMS!B:C,2,0)</f>
        <v>1</v>
      </c>
      <c r="M144" s="21" t="str">
        <f t="shared" si="12"/>
        <v>206 1</v>
      </c>
      <c r="N144" s="88">
        <f t="shared" si="15"/>
        <v>19</v>
      </c>
      <c r="O144" s="20">
        <f t="shared" si="13"/>
        <v>43617</v>
      </c>
      <c r="P144" s="88">
        <f>VLOOKUP(A144,PROYECTO!$A$1:$A$69,1,0)</f>
        <v>1848</v>
      </c>
      <c r="Q144" s="90">
        <f t="shared" si="14"/>
        <v>43800</v>
      </c>
    </row>
    <row r="145" spans="1:18" x14ac:dyDescent="0.25">
      <c r="A145" s="1">
        <v>1845</v>
      </c>
      <c r="B145" s="1" t="s">
        <v>481</v>
      </c>
      <c r="C145" s="8">
        <v>43497</v>
      </c>
      <c r="D145" s="8"/>
      <c r="E145" s="1">
        <v>10</v>
      </c>
      <c r="F145" s="1" t="s">
        <v>925</v>
      </c>
      <c r="G145" s="60">
        <v>22250000</v>
      </c>
      <c r="H145" s="1"/>
      <c r="I145" s="1" t="s">
        <v>1181</v>
      </c>
      <c r="J145" s="1"/>
      <c r="K145" s="21">
        <f>IFERROR(VLOOKUP(A145,CONTRATOS_PROYECTO!J:O,6,0),"")</f>
        <v>203</v>
      </c>
      <c r="L145" s="21">
        <f>VLOOKUP(B145,ITEMS!B:C,2,0)</f>
        <v>1</v>
      </c>
      <c r="M145" s="21" t="str">
        <f t="shared" si="12"/>
        <v>203 1</v>
      </c>
      <c r="N145" s="88">
        <f t="shared" si="15"/>
        <v>10</v>
      </c>
      <c r="O145" s="20">
        <f t="shared" si="13"/>
        <v>43497</v>
      </c>
      <c r="P145" s="88">
        <f>VLOOKUP(A145,PROYECTO!$A$1:$A$69,1,0)</f>
        <v>1845</v>
      </c>
      <c r="Q145" s="90">
        <f t="shared" si="14"/>
        <v>43800</v>
      </c>
    </row>
    <row r="146" spans="1:18" x14ac:dyDescent="0.25">
      <c r="A146" s="1">
        <v>1790</v>
      </c>
      <c r="B146" s="1" t="s">
        <v>481</v>
      </c>
      <c r="C146" s="8">
        <v>43556</v>
      </c>
      <c r="D146" s="8"/>
      <c r="E146" s="1">
        <v>25</v>
      </c>
      <c r="F146" s="1" t="s">
        <v>925</v>
      </c>
      <c r="G146" s="60">
        <v>17160000</v>
      </c>
      <c r="H146" s="1"/>
      <c r="I146" s="89" t="s">
        <v>1207</v>
      </c>
      <c r="J146" s="1"/>
      <c r="K146" s="21">
        <f>IFERROR(VLOOKUP(A146,CONTRATOS_PROYECTO!J:O,6,0),"")</f>
        <v>168</v>
      </c>
      <c r="L146" s="21">
        <f>VLOOKUP(B146,ITEMS!B:C,2,0)</f>
        <v>1</v>
      </c>
      <c r="M146" s="21" t="str">
        <f t="shared" si="12"/>
        <v>168 1</v>
      </c>
      <c r="N146" s="88">
        <f t="shared" si="15"/>
        <v>25</v>
      </c>
      <c r="O146" s="20">
        <f t="shared" si="13"/>
        <v>43556</v>
      </c>
      <c r="P146" s="88">
        <f>VLOOKUP(A146,PROYECTO!$A$1:$A$69,1,0)</f>
        <v>1790</v>
      </c>
      <c r="Q146" s="90">
        <f t="shared" si="14"/>
        <v>44317</v>
      </c>
    </row>
    <row r="147" spans="1:18" x14ac:dyDescent="0.25">
      <c r="A147" s="1">
        <v>1899</v>
      </c>
      <c r="B147" s="1" t="s">
        <v>481</v>
      </c>
      <c r="C147" s="8">
        <v>43525</v>
      </c>
      <c r="D147" s="8">
        <v>43160</v>
      </c>
      <c r="E147" s="12">
        <v>25</v>
      </c>
      <c r="F147" s="94" t="s">
        <v>925</v>
      </c>
      <c r="G147" s="60">
        <v>26936126</v>
      </c>
      <c r="H147" s="1"/>
      <c r="I147" s="1"/>
      <c r="J147" s="1"/>
      <c r="K147" s="21" t="str">
        <f>IFERROR(VLOOKUP(A147,CONTRATOS_PROYECTO!J:O,6,0),"")</f>
        <v/>
      </c>
      <c r="L147" s="21">
        <f>VLOOKUP(B147,ITEMS!B:C,2,0)</f>
        <v>1</v>
      </c>
      <c r="M147" s="21" t="str">
        <f t="shared" si="12"/>
        <v xml:space="preserve"> 1</v>
      </c>
      <c r="N147" s="88">
        <f t="shared" si="15"/>
        <v>126</v>
      </c>
      <c r="O147" s="20">
        <f t="shared" si="13"/>
        <v>43525</v>
      </c>
      <c r="P147" s="88">
        <f>VLOOKUP(A147,PROYECTO!$A$1:$A$69,1,0)</f>
        <v>1899</v>
      </c>
      <c r="Q147" s="90">
        <f t="shared" si="14"/>
        <v>44287</v>
      </c>
    </row>
    <row r="148" spans="1:18" x14ac:dyDescent="0.25">
      <c r="A148" s="89">
        <v>1900</v>
      </c>
      <c r="B148" s="89" t="s">
        <v>481</v>
      </c>
      <c r="C148" s="90">
        <v>43556</v>
      </c>
      <c r="D148" s="90"/>
      <c r="E148" s="12">
        <v>1</v>
      </c>
      <c r="F148" s="94" t="s">
        <v>925</v>
      </c>
      <c r="G148" s="60">
        <v>8700000</v>
      </c>
      <c r="H148" s="89"/>
      <c r="I148" s="89" t="s">
        <v>1201</v>
      </c>
      <c r="J148" s="89"/>
      <c r="K148" s="21" t="str">
        <f>IFERROR(VLOOKUP(A148,CONTRATOS_PROYECTO!J:O,6,0),"")</f>
        <v/>
      </c>
      <c r="L148" s="21">
        <f>VLOOKUP(B148,ITEMS!B:C,2,0)</f>
        <v>1</v>
      </c>
      <c r="M148" s="21" t="str">
        <f t="shared" si="12"/>
        <v xml:space="preserve"> 1</v>
      </c>
      <c r="N148" s="88">
        <f t="shared" si="15"/>
        <v>126</v>
      </c>
      <c r="O148" s="20">
        <f t="shared" si="13"/>
        <v>43556</v>
      </c>
      <c r="P148" s="88">
        <f>VLOOKUP(A148,PROYECTO!$A$1:$A$69,1,0)</f>
        <v>1900</v>
      </c>
      <c r="Q148" s="90">
        <f t="shared" si="14"/>
        <v>43586</v>
      </c>
    </row>
    <row r="149" spans="1:18" x14ac:dyDescent="0.25">
      <c r="A149" s="89">
        <v>1900</v>
      </c>
      <c r="B149" s="89" t="s">
        <v>481</v>
      </c>
      <c r="C149" s="90">
        <v>43556</v>
      </c>
      <c r="D149" s="90"/>
      <c r="E149" s="12">
        <v>10</v>
      </c>
      <c r="F149" s="94" t="s">
        <v>925</v>
      </c>
      <c r="G149" s="60">
        <v>20600000</v>
      </c>
      <c r="H149" s="1"/>
      <c r="I149" s="89" t="s">
        <v>1202</v>
      </c>
      <c r="J149" s="89"/>
      <c r="K149" s="21" t="str">
        <f>IFERROR(VLOOKUP(A149,CONTRATOS_PROYECTO!J:O,6,0),"")</f>
        <v/>
      </c>
      <c r="L149" s="21">
        <f>VLOOKUP(B149,ITEMS!B:C,2,0)</f>
        <v>1</v>
      </c>
      <c r="M149" s="21" t="str">
        <f t="shared" si="12"/>
        <v xml:space="preserve"> 1</v>
      </c>
      <c r="N149" s="88">
        <f t="shared" si="15"/>
        <v>126</v>
      </c>
      <c r="O149" s="20">
        <f t="shared" si="13"/>
        <v>43556</v>
      </c>
      <c r="P149" s="88">
        <f>VLOOKUP(A149,PROYECTO!$A$1:$A$69,1,0)</f>
        <v>1900</v>
      </c>
      <c r="Q149" s="90">
        <f t="shared" si="14"/>
        <v>43862</v>
      </c>
    </row>
    <row r="150" spans="1:18" x14ac:dyDescent="0.25">
      <c r="A150" s="89">
        <v>1900</v>
      </c>
      <c r="B150" s="89" t="s">
        <v>481</v>
      </c>
      <c r="C150" s="90">
        <v>43556</v>
      </c>
      <c r="D150" s="90"/>
      <c r="E150" s="12">
        <v>4</v>
      </c>
      <c r="F150" s="94" t="s">
        <v>925</v>
      </c>
      <c r="G150" s="60">
        <v>14200000</v>
      </c>
      <c r="H150" s="89"/>
      <c r="I150" s="89" t="s">
        <v>1203</v>
      </c>
      <c r="J150" s="1"/>
      <c r="K150" s="21" t="str">
        <f>IFERROR(VLOOKUP(A150,CONTRATOS_PROYECTO!J:O,6,0),"")</f>
        <v/>
      </c>
      <c r="L150" s="21">
        <f>VLOOKUP(B150,ITEMS!B:C,2,0)</f>
        <v>1</v>
      </c>
      <c r="M150" s="21" t="str">
        <f t="shared" si="12"/>
        <v xml:space="preserve"> 1</v>
      </c>
      <c r="N150" s="88">
        <f t="shared" si="15"/>
        <v>126</v>
      </c>
      <c r="O150" s="20">
        <f t="shared" si="13"/>
        <v>43556</v>
      </c>
      <c r="P150" s="88">
        <f>VLOOKUP(A150,PROYECTO!$A$1:$A$69,1,0)</f>
        <v>1900</v>
      </c>
      <c r="Q150" s="90">
        <f t="shared" si="14"/>
        <v>43678</v>
      </c>
    </row>
    <row r="151" spans="1:18" x14ac:dyDescent="0.25">
      <c r="A151" s="89">
        <v>1898</v>
      </c>
      <c r="B151" s="89" t="s">
        <v>481</v>
      </c>
      <c r="C151" s="8">
        <v>43556</v>
      </c>
      <c r="D151" s="8"/>
      <c r="E151" s="12">
        <v>3</v>
      </c>
      <c r="F151" s="94" t="s">
        <v>925</v>
      </c>
      <c r="G151" s="60">
        <v>10000000</v>
      </c>
      <c r="H151" s="89"/>
      <c r="I151" s="7" t="s">
        <v>1200</v>
      </c>
      <c r="J151" s="89"/>
      <c r="K151" s="21" t="str">
        <f>IFERROR(VLOOKUP(A151,CONTRATOS_PROYECTO!J:O,6,0),"")</f>
        <v/>
      </c>
      <c r="L151" s="21">
        <f>VLOOKUP(B151,ITEMS!B:C,2,0)</f>
        <v>1</v>
      </c>
      <c r="M151" s="21" t="str">
        <f t="shared" si="12"/>
        <v xml:space="preserve"> 1</v>
      </c>
      <c r="N151" s="88">
        <f t="shared" si="15"/>
        <v>126</v>
      </c>
      <c r="O151" s="20">
        <f t="shared" si="13"/>
        <v>43556</v>
      </c>
      <c r="P151" s="88">
        <f>VLOOKUP(A151,PROYECTO!$A$1:$A$69,1,0)</f>
        <v>1898</v>
      </c>
      <c r="Q151" s="90">
        <f t="shared" si="14"/>
        <v>43647</v>
      </c>
    </row>
    <row r="152" spans="1:18" x14ac:dyDescent="0.25">
      <c r="G152"/>
      <c r="Q152" s="79"/>
      <c r="R152" s="78"/>
    </row>
    <row r="153" spans="1:18" x14ac:dyDescent="0.25">
      <c r="G153"/>
      <c r="Q153" s="79"/>
      <c r="R153" s="78"/>
    </row>
    <row r="154" spans="1:18" x14ac:dyDescent="0.25">
      <c r="A154" t="s">
        <v>1071</v>
      </c>
    </row>
  </sheetData>
  <autoFilter ref="A1:Q151"/>
  <sortState ref="A2:M82">
    <sortCondition ref="A2:A82"/>
    <sortCondition ref="B2:B82"/>
  </sortState>
  <dataConsolidate/>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8">
        <x14:dataValidation type="list" allowBlank="1" showInputMessage="1" showErrorMessage="1">
          <x14:formula1>
            <xm:f>ITEMS!$B$2:$B$15</xm:f>
          </x14:formula1>
          <xm:sqref>B35:B36 B38:B45 B2:B11 B17:B30 B141:B153 B51:B138</xm:sqref>
        </x14:dataValidation>
        <x14:dataValidation type="list" allowBlank="1" showInputMessage="1" showErrorMessage="1">
          <x14:formula1>
            <xm:f>[2]ITEMS!#REF!</xm:f>
          </x14:formula1>
          <xm:sqref>B31:B34 B37 B49:B50 B12:B16</xm:sqref>
        </x14:dataValidation>
        <x14:dataValidation type="list" allowBlank="1" showInputMessage="1" showErrorMessage="1">
          <x14:formula1>
            <xm:f>[3]ITEMS!#REF!</xm:f>
          </x14:formula1>
          <xm:sqref>B46:B48</xm:sqref>
        </x14:dataValidation>
        <x14:dataValidation type="list" allowBlank="1" showInputMessage="1" showErrorMessage="1">
          <x14:formula1>
            <xm:f>[1]ITEMS!#REF!</xm:f>
          </x14:formula1>
          <xm:sqref>B139:B140</xm:sqref>
        </x14:dataValidation>
        <x14:dataValidation type="list" allowBlank="1" showInputMessage="1" showErrorMessage="1">
          <x14:formula1>
            <xm:f>PROYECTO!$A$2:$A$54</xm:f>
          </x14:formula1>
          <xm:sqref>A152:A153 A2:A130</xm:sqref>
        </x14:dataValidation>
        <x14:dataValidation type="list" allowBlank="1" showInputMessage="1" showErrorMessage="1">
          <x14:formula1>
            <xm:f>PROYECTO!$A$2:$A$62</xm:f>
          </x14:formula1>
          <xm:sqref>A147:A151</xm:sqref>
        </x14:dataValidation>
        <x14:dataValidation type="list" allowBlank="1" showInputMessage="1" showErrorMessage="1">
          <x14:formula1>
            <xm:f>PROYECTO!$A$2:$A$562</xm:f>
          </x14:formula1>
          <xm:sqref>A131:A146</xm:sqref>
        </x14:dataValidation>
        <x14:dataValidation type="list" allowBlank="1" showInputMessage="1" showErrorMessage="1">
          <x14:formula1>
            <xm:f>TIPO_REEMBOLSO!$B$2:$B$4</xm:f>
          </x14:formula1>
          <xm:sqref>F2:F1048576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4"/>
  <dimension ref="A1:R229"/>
  <sheetViews>
    <sheetView workbookViewId="0">
      <pane xSplit="2" ySplit="1" topLeftCell="C212" activePane="bottomRight" state="frozen"/>
      <selection pane="topRight" activeCell="C1" sqref="C1"/>
      <selection pane="bottomLeft" activeCell="A2" sqref="A2"/>
      <selection pane="bottomRight" activeCell="R218" sqref="R218"/>
    </sheetView>
  </sheetViews>
  <sheetFormatPr baseColWidth="10" defaultRowHeight="15" x14ac:dyDescent="0.25"/>
  <cols>
    <col min="2" max="2" width="16.5703125" customWidth="1"/>
    <col min="5" max="5" width="13.28515625" customWidth="1"/>
  </cols>
  <sheetData>
    <row r="1" spans="1:18" x14ac:dyDescent="0.25">
      <c r="A1" t="s">
        <v>573</v>
      </c>
      <c r="B1" t="s">
        <v>580</v>
      </c>
      <c r="C1" t="s">
        <v>103</v>
      </c>
      <c r="D1" t="s">
        <v>704</v>
      </c>
      <c r="E1" t="s">
        <v>705</v>
      </c>
      <c r="F1" t="s">
        <v>706</v>
      </c>
      <c r="G1" t="s">
        <v>707</v>
      </c>
      <c r="H1" t="s">
        <v>708</v>
      </c>
      <c r="I1" t="s">
        <v>709</v>
      </c>
      <c r="J1" t="s">
        <v>710</v>
      </c>
      <c r="K1" t="s">
        <v>711</v>
      </c>
      <c r="L1" t="s">
        <v>712</v>
      </c>
      <c r="M1" t="s">
        <v>713</v>
      </c>
      <c r="N1" t="s">
        <v>714</v>
      </c>
      <c r="O1" t="s">
        <v>715</v>
      </c>
      <c r="P1" t="s">
        <v>716</v>
      </c>
      <c r="Q1" t="s">
        <v>717</v>
      </c>
      <c r="R1" t="s">
        <v>718</v>
      </c>
    </row>
    <row r="2" spans="1:18" x14ac:dyDescent="0.25">
      <c r="A2">
        <v>89</v>
      </c>
      <c r="B2">
        <v>1832</v>
      </c>
      <c r="C2" t="s">
        <v>719</v>
      </c>
      <c r="D2" t="s">
        <v>587</v>
      </c>
      <c r="E2" t="s">
        <v>587</v>
      </c>
      <c r="F2" t="s">
        <v>587</v>
      </c>
      <c r="G2">
        <v>20</v>
      </c>
      <c r="H2" s="20">
        <v>43101</v>
      </c>
      <c r="I2" t="s">
        <v>587</v>
      </c>
      <c r="J2" t="s">
        <v>587</v>
      </c>
      <c r="K2" t="s">
        <v>587</v>
      </c>
      <c r="L2" t="s">
        <v>587</v>
      </c>
      <c r="M2" t="s">
        <v>587</v>
      </c>
      <c r="N2" t="s">
        <v>587</v>
      </c>
      <c r="O2" s="22">
        <v>401849300000000</v>
      </c>
      <c r="P2" t="s">
        <v>720</v>
      </c>
      <c r="Q2">
        <v>3</v>
      </c>
      <c r="R2">
        <v>1</v>
      </c>
    </row>
    <row r="3" spans="1:18" x14ac:dyDescent="0.25">
      <c r="A3">
        <v>90</v>
      </c>
      <c r="B3">
        <v>1833</v>
      </c>
      <c r="C3" t="s">
        <v>721</v>
      </c>
      <c r="D3" t="s">
        <v>587</v>
      </c>
      <c r="E3" t="s">
        <v>587</v>
      </c>
      <c r="F3" t="s">
        <v>587</v>
      </c>
      <c r="G3">
        <v>20</v>
      </c>
      <c r="H3" s="20">
        <v>43191</v>
      </c>
      <c r="I3" t="s">
        <v>587</v>
      </c>
      <c r="J3" t="s">
        <v>587</v>
      </c>
      <c r="K3" t="s">
        <v>587</v>
      </c>
      <c r="L3" t="s">
        <v>587</v>
      </c>
      <c r="M3" t="s">
        <v>587</v>
      </c>
      <c r="N3" t="s">
        <v>587</v>
      </c>
      <c r="O3" s="22">
        <v>64470610000000</v>
      </c>
      <c r="P3" t="s">
        <v>722</v>
      </c>
      <c r="Q3">
        <v>3</v>
      </c>
      <c r="R3">
        <v>1</v>
      </c>
    </row>
    <row r="4" spans="1:18" x14ac:dyDescent="0.25">
      <c r="A4">
        <v>91</v>
      </c>
      <c r="B4">
        <v>1834</v>
      </c>
      <c r="C4" t="s">
        <v>723</v>
      </c>
      <c r="D4" t="s">
        <v>587</v>
      </c>
      <c r="E4" t="s">
        <v>587</v>
      </c>
      <c r="F4" t="s">
        <v>587</v>
      </c>
      <c r="G4">
        <v>30</v>
      </c>
      <c r="H4" s="20">
        <v>43160</v>
      </c>
      <c r="I4" t="s">
        <v>587</v>
      </c>
      <c r="J4" t="s">
        <v>587</v>
      </c>
      <c r="K4" t="s">
        <v>587</v>
      </c>
      <c r="L4" t="s">
        <v>587</v>
      </c>
      <c r="M4" t="s">
        <v>587</v>
      </c>
      <c r="N4" t="s">
        <v>587</v>
      </c>
      <c r="O4" s="22">
        <v>64470610000000</v>
      </c>
      <c r="P4" t="s">
        <v>587</v>
      </c>
      <c r="Q4">
        <v>3</v>
      </c>
      <c r="R4">
        <v>1</v>
      </c>
    </row>
    <row r="5" spans="1:18" x14ac:dyDescent="0.25">
      <c r="A5">
        <v>92</v>
      </c>
      <c r="B5">
        <v>1835</v>
      </c>
      <c r="C5" t="s">
        <v>724</v>
      </c>
      <c r="D5" t="s">
        <v>587</v>
      </c>
      <c r="E5" t="s">
        <v>587</v>
      </c>
      <c r="F5" t="s">
        <v>587</v>
      </c>
      <c r="G5">
        <v>10</v>
      </c>
      <c r="H5" s="20">
        <v>43191</v>
      </c>
      <c r="I5" t="s">
        <v>587</v>
      </c>
      <c r="J5" t="s">
        <v>587</v>
      </c>
      <c r="K5" t="s">
        <v>587</v>
      </c>
      <c r="L5" t="s">
        <v>587</v>
      </c>
      <c r="M5" t="s">
        <v>587</v>
      </c>
      <c r="N5" t="s">
        <v>587</v>
      </c>
      <c r="O5" s="22">
        <v>104523500000000</v>
      </c>
      <c r="P5" t="s">
        <v>725</v>
      </c>
      <c r="Q5">
        <v>1</v>
      </c>
      <c r="R5">
        <v>1</v>
      </c>
    </row>
    <row r="6" spans="1:18" x14ac:dyDescent="0.25">
      <c r="A6">
        <v>93</v>
      </c>
      <c r="B6">
        <v>1836</v>
      </c>
      <c r="C6" t="s">
        <v>726</v>
      </c>
      <c r="D6" t="s">
        <v>587</v>
      </c>
      <c r="E6" t="s">
        <v>587</v>
      </c>
      <c r="F6" t="s">
        <v>587</v>
      </c>
      <c r="G6">
        <v>30</v>
      </c>
      <c r="H6" s="20">
        <v>43101</v>
      </c>
      <c r="I6" t="s">
        <v>587</v>
      </c>
      <c r="J6" t="s">
        <v>587</v>
      </c>
      <c r="K6" t="s">
        <v>587</v>
      </c>
      <c r="L6" t="s">
        <v>587</v>
      </c>
      <c r="M6" t="s">
        <v>587</v>
      </c>
      <c r="N6" t="s">
        <v>587</v>
      </c>
      <c r="O6" s="22">
        <v>76022940000000</v>
      </c>
      <c r="P6" t="s">
        <v>587</v>
      </c>
      <c r="Q6">
        <v>4</v>
      </c>
      <c r="R6">
        <v>1</v>
      </c>
    </row>
    <row r="7" spans="1:18" x14ac:dyDescent="0.25">
      <c r="A7">
        <v>94</v>
      </c>
      <c r="B7">
        <v>1837</v>
      </c>
      <c r="C7" t="s">
        <v>727</v>
      </c>
      <c r="D7" t="s">
        <v>587</v>
      </c>
      <c r="E7" t="s">
        <v>587</v>
      </c>
      <c r="F7" t="s">
        <v>587</v>
      </c>
      <c r="G7">
        <v>10</v>
      </c>
      <c r="H7" s="20">
        <v>43252</v>
      </c>
      <c r="I7" t="s">
        <v>587</v>
      </c>
      <c r="J7" t="s">
        <v>587</v>
      </c>
      <c r="K7" t="s">
        <v>587</v>
      </c>
      <c r="L7" t="s">
        <v>587</v>
      </c>
      <c r="M7" t="s">
        <v>587</v>
      </c>
      <c r="N7" t="s">
        <v>587</v>
      </c>
      <c r="O7" s="22">
        <v>305429400000000</v>
      </c>
      <c r="P7" t="s">
        <v>728</v>
      </c>
      <c r="Q7">
        <v>4</v>
      </c>
      <c r="R7">
        <v>1</v>
      </c>
    </row>
    <row r="8" spans="1:18" x14ac:dyDescent="0.25">
      <c r="A8">
        <v>95</v>
      </c>
      <c r="B8">
        <v>1838</v>
      </c>
      <c r="C8" t="s">
        <v>464</v>
      </c>
      <c r="D8" t="s">
        <v>587</v>
      </c>
      <c r="E8" t="s">
        <v>587</v>
      </c>
      <c r="F8" t="s">
        <v>587</v>
      </c>
      <c r="G8">
        <v>10</v>
      </c>
      <c r="H8" s="20">
        <v>43221</v>
      </c>
      <c r="I8" t="s">
        <v>587</v>
      </c>
      <c r="J8" t="s">
        <v>587</v>
      </c>
      <c r="K8" t="s">
        <v>587</v>
      </c>
      <c r="L8" t="s">
        <v>587</v>
      </c>
      <c r="M8" t="s">
        <v>587</v>
      </c>
      <c r="N8" t="s">
        <v>587</v>
      </c>
      <c r="O8" s="22">
        <v>72909570000000</v>
      </c>
      <c r="P8" t="s">
        <v>729</v>
      </c>
      <c r="Q8">
        <v>4</v>
      </c>
      <c r="R8">
        <v>1</v>
      </c>
    </row>
    <row r="9" spans="1:18" x14ac:dyDescent="0.25">
      <c r="A9">
        <v>96</v>
      </c>
      <c r="B9">
        <v>1839</v>
      </c>
      <c r="C9" t="s">
        <v>730</v>
      </c>
      <c r="D9" t="s">
        <v>587</v>
      </c>
      <c r="E9" t="s">
        <v>587</v>
      </c>
      <c r="F9" t="s">
        <v>587</v>
      </c>
      <c r="G9">
        <v>5</v>
      </c>
      <c r="H9" s="20">
        <v>43160</v>
      </c>
      <c r="I9" t="s">
        <v>587</v>
      </c>
      <c r="J9" t="s">
        <v>587</v>
      </c>
      <c r="K9" t="s">
        <v>587</v>
      </c>
      <c r="L9" t="s">
        <v>587</v>
      </c>
      <c r="M9" t="s">
        <v>587</v>
      </c>
      <c r="N9" t="s">
        <v>587</v>
      </c>
      <c r="O9" s="22">
        <v>75510540000000</v>
      </c>
      <c r="P9" t="s">
        <v>731</v>
      </c>
      <c r="Q9">
        <v>3</v>
      </c>
      <c r="R9">
        <v>1</v>
      </c>
    </row>
    <row r="10" spans="1:18" x14ac:dyDescent="0.25">
      <c r="A10">
        <v>97</v>
      </c>
      <c r="B10">
        <v>1841</v>
      </c>
      <c r="C10" t="s">
        <v>732</v>
      </c>
      <c r="D10" t="s">
        <v>587</v>
      </c>
      <c r="E10" t="s">
        <v>587</v>
      </c>
      <c r="F10" t="s">
        <v>587</v>
      </c>
      <c r="G10">
        <v>5</v>
      </c>
      <c r="H10" s="20">
        <v>43251</v>
      </c>
      <c r="I10" t="s">
        <v>587</v>
      </c>
      <c r="J10" t="s">
        <v>587</v>
      </c>
      <c r="K10" t="s">
        <v>587</v>
      </c>
      <c r="L10" t="s">
        <v>587</v>
      </c>
      <c r="M10" t="s">
        <v>587</v>
      </c>
      <c r="N10" t="s">
        <v>587</v>
      </c>
      <c r="O10" t="s">
        <v>587</v>
      </c>
      <c r="P10" t="s">
        <v>587</v>
      </c>
      <c r="Q10">
        <v>3</v>
      </c>
      <c r="R10">
        <v>1</v>
      </c>
    </row>
    <row r="11" spans="1:18" x14ac:dyDescent="0.25">
      <c r="A11">
        <v>98</v>
      </c>
      <c r="B11">
        <v>1842</v>
      </c>
      <c r="C11" t="s">
        <v>733</v>
      </c>
      <c r="D11">
        <v>0</v>
      </c>
      <c r="E11">
        <v>0</v>
      </c>
      <c r="F11" s="20">
        <v>1</v>
      </c>
      <c r="G11">
        <v>0</v>
      </c>
      <c r="H11" s="20">
        <v>1</v>
      </c>
      <c r="I11">
        <v>0</v>
      </c>
      <c r="J11" t="s">
        <v>587</v>
      </c>
      <c r="M11">
        <v>0</v>
      </c>
      <c r="N11">
        <v>0</v>
      </c>
      <c r="O11">
        <v>0</v>
      </c>
      <c r="Q11">
        <v>3</v>
      </c>
      <c r="R11">
        <v>1</v>
      </c>
    </row>
    <row r="12" spans="1:18" x14ac:dyDescent="0.25">
      <c r="A12">
        <v>99</v>
      </c>
      <c r="B12">
        <v>1843</v>
      </c>
      <c r="C12" t="s">
        <v>734</v>
      </c>
      <c r="D12" t="s">
        <v>587</v>
      </c>
      <c r="E12" t="s">
        <v>587</v>
      </c>
      <c r="F12" t="s">
        <v>587</v>
      </c>
      <c r="G12">
        <v>3</v>
      </c>
      <c r="H12" s="20">
        <v>43252</v>
      </c>
      <c r="I12" t="s">
        <v>587</v>
      </c>
      <c r="J12" t="s">
        <v>587</v>
      </c>
      <c r="K12" t="s">
        <v>587</v>
      </c>
      <c r="L12" t="s">
        <v>587</v>
      </c>
      <c r="M12" t="s">
        <v>587</v>
      </c>
      <c r="N12" t="s">
        <v>587</v>
      </c>
      <c r="O12" t="s">
        <v>587</v>
      </c>
      <c r="P12" t="s">
        <v>587</v>
      </c>
      <c r="Q12">
        <v>3</v>
      </c>
      <c r="R12">
        <v>1</v>
      </c>
    </row>
    <row r="13" spans="1:18" x14ac:dyDescent="0.25">
      <c r="A13">
        <v>100</v>
      </c>
      <c r="B13">
        <v>1844</v>
      </c>
      <c r="C13" t="s">
        <v>735</v>
      </c>
      <c r="D13">
        <v>0</v>
      </c>
      <c r="E13">
        <v>0</v>
      </c>
      <c r="F13" s="20">
        <v>1</v>
      </c>
      <c r="G13">
        <v>0</v>
      </c>
      <c r="H13" s="20">
        <v>1</v>
      </c>
      <c r="I13">
        <v>0</v>
      </c>
      <c r="J13" t="s">
        <v>587</v>
      </c>
      <c r="M13">
        <v>0</v>
      </c>
      <c r="N13">
        <v>0</v>
      </c>
      <c r="O13">
        <v>0</v>
      </c>
      <c r="Q13">
        <v>3</v>
      </c>
      <c r="R13">
        <v>1</v>
      </c>
    </row>
    <row r="14" spans="1:18" x14ac:dyDescent="0.25">
      <c r="A14">
        <v>101</v>
      </c>
      <c r="B14">
        <v>1845</v>
      </c>
      <c r="C14" t="s">
        <v>465</v>
      </c>
      <c r="D14" t="s">
        <v>587</v>
      </c>
      <c r="E14" t="s">
        <v>587</v>
      </c>
      <c r="F14" t="s">
        <v>587</v>
      </c>
      <c r="G14">
        <v>10</v>
      </c>
      <c r="H14" s="20">
        <v>43313</v>
      </c>
      <c r="I14" t="s">
        <v>587</v>
      </c>
      <c r="J14" t="s">
        <v>587</v>
      </c>
      <c r="K14" t="s">
        <v>587</v>
      </c>
      <c r="L14" t="s">
        <v>587</v>
      </c>
      <c r="M14" t="s">
        <v>587</v>
      </c>
      <c r="N14" t="s">
        <v>587</v>
      </c>
      <c r="O14" s="22">
        <v>172960800000000</v>
      </c>
      <c r="P14" t="s">
        <v>736</v>
      </c>
      <c r="Q14">
        <v>3</v>
      </c>
      <c r="R14">
        <v>1</v>
      </c>
    </row>
    <row r="15" spans="1:18" x14ac:dyDescent="0.25">
      <c r="A15">
        <v>102</v>
      </c>
      <c r="B15">
        <v>1846</v>
      </c>
      <c r="C15" t="s">
        <v>466</v>
      </c>
      <c r="D15" t="s">
        <v>587</v>
      </c>
      <c r="E15" t="s">
        <v>587</v>
      </c>
      <c r="F15" t="s">
        <v>587</v>
      </c>
      <c r="G15">
        <v>30</v>
      </c>
      <c r="H15" s="20">
        <v>43252</v>
      </c>
      <c r="I15" t="s">
        <v>587</v>
      </c>
      <c r="J15" t="s">
        <v>587</v>
      </c>
      <c r="K15" t="s">
        <v>587</v>
      </c>
      <c r="L15" t="s">
        <v>587</v>
      </c>
      <c r="M15" t="s">
        <v>587</v>
      </c>
      <c r="N15" t="s">
        <v>587</v>
      </c>
      <c r="O15" s="22">
        <v>438160500000000</v>
      </c>
      <c r="P15" t="s">
        <v>737</v>
      </c>
      <c r="Q15">
        <v>4</v>
      </c>
      <c r="R15">
        <v>1</v>
      </c>
    </row>
    <row r="16" spans="1:18" x14ac:dyDescent="0.25">
      <c r="A16">
        <v>103</v>
      </c>
      <c r="B16">
        <v>1847</v>
      </c>
      <c r="C16" t="s">
        <v>738</v>
      </c>
      <c r="D16">
        <v>0</v>
      </c>
      <c r="E16">
        <v>0</v>
      </c>
      <c r="F16" s="20">
        <v>1</v>
      </c>
      <c r="G16">
        <v>0</v>
      </c>
      <c r="H16" s="20">
        <v>1</v>
      </c>
      <c r="I16">
        <v>0</v>
      </c>
      <c r="J16" t="s">
        <v>587</v>
      </c>
      <c r="M16">
        <v>0</v>
      </c>
      <c r="N16">
        <v>0</v>
      </c>
      <c r="O16">
        <v>4100000</v>
      </c>
      <c r="Q16">
        <v>8</v>
      </c>
      <c r="R16">
        <v>1</v>
      </c>
    </row>
    <row r="17" spans="1:18" x14ac:dyDescent="0.25">
      <c r="A17">
        <v>104</v>
      </c>
      <c r="B17">
        <v>1848</v>
      </c>
      <c r="C17" t="s">
        <v>696</v>
      </c>
      <c r="D17" t="s">
        <v>587</v>
      </c>
      <c r="E17" t="s">
        <v>587</v>
      </c>
      <c r="F17" t="s">
        <v>587</v>
      </c>
      <c r="G17">
        <v>30</v>
      </c>
      <c r="H17" s="20">
        <v>43313</v>
      </c>
      <c r="I17" t="s">
        <v>587</v>
      </c>
      <c r="J17" t="s">
        <v>587</v>
      </c>
      <c r="K17" t="s">
        <v>587</v>
      </c>
      <c r="L17" t="s">
        <v>587</v>
      </c>
      <c r="M17" t="s">
        <v>587</v>
      </c>
      <c r="N17" t="s">
        <v>587</v>
      </c>
      <c r="O17" s="22">
        <v>181253900000000</v>
      </c>
      <c r="P17" t="s">
        <v>739</v>
      </c>
      <c r="Q17">
        <v>4</v>
      </c>
      <c r="R17">
        <v>1</v>
      </c>
    </row>
    <row r="18" spans="1:18" x14ac:dyDescent="0.25">
      <c r="A18">
        <v>105</v>
      </c>
      <c r="B18">
        <v>1849</v>
      </c>
      <c r="C18" t="s">
        <v>467</v>
      </c>
      <c r="D18" t="s">
        <v>587</v>
      </c>
      <c r="E18" t="s">
        <v>587</v>
      </c>
      <c r="F18" t="s">
        <v>587</v>
      </c>
      <c r="G18">
        <v>30</v>
      </c>
      <c r="H18" s="20">
        <v>43313</v>
      </c>
      <c r="I18" t="s">
        <v>587</v>
      </c>
      <c r="J18" t="s">
        <v>587</v>
      </c>
      <c r="K18" t="s">
        <v>587</v>
      </c>
      <c r="L18" t="s">
        <v>587</v>
      </c>
      <c r="M18" t="s">
        <v>587</v>
      </c>
      <c r="N18" t="s">
        <v>587</v>
      </c>
      <c r="O18" s="22">
        <v>4545940000000</v>
      </c>
      <c r="P18" t="s">
        <v>740</v>
      </c>
      <c r="Q18">
        <v>3</v>
      </c>
      <c r="R18">
        <v>1</v>
      </c>
    </row>
    <row r="19" spans="1:18" x14ac:dyDescent="0.25">
      <c r="A19">
        <v>106</v>
      </c>
      <c r="B19">
        <v>1850</v>
      </c>
      <c r="C19" t="s">
        <v>468</v>
      </c>
      <c r="D19" t="s">
        <v>587</v>
      </c>
      <c r="E19" t="s">
        <v>587</v>
      </c>
      <c r="F19" t="s">
        <v>587</v>
      </c>
      <c r="G19">
        <v>20</v>
      </c>
      <c r="H19" s="20">
        <v>43313</v>
      </c>
      <c r="I19" t="s">
        <v>587</v>
      </c>
      <c r="J19" t="s">
        <v>587</v>
      </c>
      <c r="K19" t="s">
        <v>587</v>
      </c>
      <c r="L19" t="s">
        <v>587</v>
      </c>
      <c r="M19" t="s">
        <v>587</v>
      </c>
      <c r="N19" t="s">
        <v>587</v>
      </c>
      <c r="O19" s="22">
        <v>1000000000</v>
      </c>
      <c r="P19" t="s">
        <v>741</v>
      </c>
      <c r="Q19">
        <v>3</v>
      </c>
      <c r="R19">
        <v>1</v>
      </c>
    </row>
    <row r="20" spans="1:18" x14ac:dyDescent="0.25">
      <c r="A20">
        <v>107</v>
      </c>
      <c r="B20">
        <v>1851</v>
      </c>
      <c r="C20" t="s">
        <v>742</v>
      </c>
      <c r="D20">
        <v>0</v>
      </c>
      <c r="E20">
        <v>0</v>
      </c>
      <c r="F20" s="20">
        <v>1</v>
      </c>
      <c r="G20">
        <v>0</v>
      </c>
      <c r="H20" s="20">
        <v>1</v>
      </c>
      <c r="I20">
        <v>0</v>
      </c>
      <c r="J20" t="s">
        <v>587</v>
      </c>
      <c r="M20">
        <v>0</v>
      </c>
      <c r="N20">
        <v>0</v>
      </c>
      <c r="O20">
        <v>0</v>
      </c>
      <c r="Q20">
        <v>8</v>
      </c>
      <c r="R20">
        <v>1</v>
      </c>
    </row>
    <row r="21" spans="1:18" x14ac:dyDescent="0.25">
      <c r="A21">
        <v>108</v>
      </c>
      <c r="B21">
        <v>1853</v>
      </c>
      <c r="C21" t="s">
        <v>743</v>
      </c>
      <c r="D21">
        <v>0</v>
      </c>
      <c r="E21">
        <v>0</v>
      </c>
      <c r="F21" s="20">
        <v>1</v>
      </c>
      <c r="G21">
        <v>0</v>
      </c>
      <c r="H21" s="20">
        <v>1</v>
      </c>
      <c r="I21">
        <v>0</v>
      </c>
      <c r="J21" t="s">
        <v>587</v>
      </c>
      <c r="M21">
        <v>0</v>
      </c>
      <c r="N21">
        <v>0</v>
      </c>
      <c r="O21">
        <v>0</v>
      </c>
      <c r="Q21">
        <v>5</v>
      </c>
      <c r="R21">
        <v>1</v>
      </c>
    </row>
    <row r="22" spans="1:18" x14ac:dyDescent="0.25">
      <c r="A22">
        <v>109</v>
      </c>
      <c r="B22">
        <v>1854</v>
      </c>
      <c r="C22" t="s">
        <v>744</v>
      </c>
      <c r="D22" t="s">
        <v>587</v>
      </c>
      <c r="E22" t="s">
        <v>587</v>
      </c>
      <c r="F22" t="s">
        <v>587</v>
      </c>
      <c r="G22">
        <v>3</v>
      </c>
      <c r="H22" s="20">
        <v>43282</v>
      </c>
      <c r="I22" t="s">
        <v>587</v>
      </c>
      <c r="J22" t="s">
        <v>587</v>
      </c>
      <c r="K22" t="s">
        <v>587</v>
      </c>
      <c r="L22" t="s">
        <v>587</v>
      </c>
      <c r="M22" t="s">
        <v>587</v>
      </c>
      <c r="N22" t="s">
        <v>587</v>
      </c>
      <c r="O22" t="s">
        <v>587</v>
      </c>
      <c r="P22" t="s">
        <v>745</v>
      </c>
      <c r="Q22">
        <v>4</v>
      </c>
      <c r="R22">
        <v>1</v>
      </c>
    </row>
    <row r="23" spans="1:18" x14ac:dyDescent="0.25">
      <c r="A23">
        <v>110</v>
      </c>
      <c r="B23">
        <v>1855</v>
      </c>
      <c r="C23" t="s">
        <v>746</v>
      </c>
      <c r="D23">
        <v>0</v>
      </c>
      <c r="E23">
        <v>0</v>
      </c>
      <c r="F23" s="20">
        <v>1</v>
      </c>
      <c r="G23">
        <v>0</v>
      </c>
      <c r="H23" s="20">
        <v>1</v>
      </c>
      <c r="I23">
        <v>0</v>
      </c>
      <c r="J23" t="s">
        <v>587</v>
      </c>
      <c r="M23">
        <v>0</v>
      </c>
      <c r="N23">
        <v>0</v>
      </c>
      <c r="O23">
        <v>0</v>
      </c>
      <c r="Q23">
        <v>6</v>
      </c>
      <c r="R23">
        <v>1</v>
      </c>
    </row>
    <row r="24" spans="1:18" x14ac:dyDescent="0.25">
      <c r="A24">
        <v>111</v>
      </c>
      <c r="B24">
        <v>1856</v>
      </c>
      <c r="C24" t="s">
        <v>469</v>
      </c>
      <c r="D24" t="s">
        <v>587</v>
      </c>
      <c r="E24" t="s">
        <v>587</v>
      </c>
      <c r="F24" t="s">
        <v>587</v>
      </c>
      <c r="G24">
        <v>32</v>
      </c>
      <c r="H24" s="20">
        <v>43344</v>
      </c>
      <c r="I24" t="s">
        <v>587</v>
      </c>
      <c r="J24" t="s">
        <v>587</v>
      </c>
      <c r="K24" t="s">
        <v>587</v>
      </c>
      <c r="L24" t="s">
        <v>587</v>
      </c>
      <c r="M24" t="s">
        <v>587</v>
      </c>
      <c r="N24" t="s">
        <v>587</v>
      </c>
      <c r="O24" s="22">
        <v>1667998000000000</v>
      </c>
      <c r="P24">
        <v>90</v>
      </c>
      <c r="Q24">
        <v>1</v>
      </c>
      <c r="R24">
        <v>1</v>
      </c>
    </row>
    <row r="25" spans="1:18" x14ac:dyDescent="0.25">
      <c r="A25">
        <v>112</v>
      </c>
      <c r="B25">
        <v>1857</v>
      </c>
      <c r="C25" t="s">
        <v>470</v>
      </c>
      <c r="D25" t="s">
        <v>587</v>
      </c>
      <c r="E25" t="s">
        <v>587</v>
      </c>
      <c r="F25" t="s">
        <v>587</v>
      </c>
      <c r="G25">
        <v>16</v>
      </c>
      <c r="H25" s="20">
        <v>43282</v>
      </c>
      <c r="I25" t="s">
        <v>587</v>
      </c>
      <c r="J25" t="s">
        <v>587</v>
      </c>
      <c r="K25" t="s">
        <v>747</v>
      </c>
      <c r="L25" t="s">
        <v>748</v>
      </c>
      <c r="M25" t="s">
        <v>587</v>
      </c>
      <c r="N25" t="s">
        <v>587</v>
      </c>
      <c r="O25" s="22">
        <v>156808800000000</v>
      </c>
      <c r="P25" t="s">
        <v>749</v>
      </c>
      <c r="Q25">
        <v>7</v>
      </c>
      <c r="R25">
        <v>1</v>
      </c>
    </row>
    <row r="26" spans="1:18" x14ac:dyDescent="0.25">
      <c r="A26">
        <v>113</v>
      </c>
      <c r="B26">
        <v>1858</v>
      </c>
      <c r="C26" t="s">
        <v>697</v>
      </c>
      <c r="D26" t="s">
        <v>587</v>
      </c>
      <c r="E26" t="s">
        <v>587</v>
      </c>
      <c r="F26" t="s">
        <v>587</v>
      </c>
      <c r="G26">
        <v>20</v>
      </c>
      <c r="H26" s="20">
        <v>43282</v>
      </c>
      <c r="I26" t="s">
        <v>587</v>
      </c>
      <c r="J26" t="s">
        <v>587</v>
      </c>
      <c r="K26" t="s">
        <v>587</v>
      </c>
      <c r="L26" t="s">
        <v>587</v>
      </c>
      <c r="M26" t="s">
        <v>587</v>
      </c>
      <c r="N26" t="s">
        <v>587</v>
      </c>
      <c r="O26" s="22">
        <v>13178000000000</v>
      </c>
      <c r="P26" t="s">
        <v>750</v>
      </c>
      <c r="Q26">
        <v>4</v>
      </c>
      <c r="R26">
        <v>1</v>
      </c>
    </row>
    <row r="27" spans="1:18" x14ac:dyDescent="0.25">
      <c r="A27">
        <v>114</v>
      </c>
      <c r="B27">
        <v>1859</v>
      </c>
      <c r="C27" t="s">
        <v>701</v>
      </c>
      <c r="D27" t="s">
        <v>587</v>
      </c>
      <c r="E27" t="s">
        <v>587</v>
      </c>
      <c r="F27" t="s">
        <v>587</v>
      </c>
      <c r="G27">
        <v>5</v>
      </c>
      <c r="H27" s="20">
        <v>43313</v>
      </c>
      <c r="I27" t="s">
        <v>587</v>
      </c>
      <c r="J27" t="s">
        <v>587</v>
      </c>
      <c r="K27" t="s">
        <v>587</v>
      </c>
      <c r="L27" t="s">
        <v>587</v>
      </c>
      <c r="M27" t="s">
        <v>587</v>
      </c>
      <c r="N27" t="s">
        <v>587</v>
      </c>
      <c r="O27" s="22">
        <v>33917260000000</v>
      </c>
      <c r="P27" t="s">
        <v>751</v>
      </c>
      <c r="Q27">
        <v>2</v>
      </c>
      <c r="R27">
        <v>1</v>
      </c>
    </row>
    <row r="28" spans="1:18" x14ac:dyDescent="0.25">
      <c r="A28">
        <v>115</v>
      </c>
      <c r="B28">
        <v>1385</v>
      </c>
      <c r="C28" t="s">
        <v>752</v>
      </c>
      <c r="D28">
        <v>48900</v>
      </c>
      <c r="E28" t="s">
        <v>587</v>
      </c>
      <c r="F28" t="s">
        <v>587</v>
      </c>
      <c r="G28">
        <v>40</v>
      </c>
      <c r="H28" s="20">
        <v>42005</v>
      </c>
      <c r="I28">
        <v>2</v>
      </c>
      <c r="J28" t="s">
        <v>587</v>
      </c>
      <c r="K28" t="s">
        <v>753</v>
      </c>
      <c r="L28" t="s">
        <v>754</v>
      </c>
      <c r="M28">
        <v>1</v>
      </c>
      <c r="N28">
        <v>5</v>
      </c>
      <c r="O28" t="s">
        <v>755</v>
      </c>
      <c r="P28" t="s">
        <v>756</v>
      </c>
      <c r="Q28" t="s">
        <v>587</v>
      </c>
      <c r="R28" t="s">
        <v>587</v>
      </c>
    </row>
    <row r="29" spans="1:18" x14ac:dyDescent="0.25">
      <c r="A29">
        <v>116</v>
      </c>
      <c r="B29">
        <v>1461</v>
      </c>
      <c r="C29" t="s">
        <v>757</v>
      </c>
      <c r="D29" t="s">
        <v>587</v>
      </c>
      <c r="E29" t="s">
        <v>587</v>
      </c>
      <c r="F29" t="s">
        <v>587</v>
      </c>
      <c r="G29">
        <v>18</v>
      </c>
      <c r="H29" s="20">
        <v>42068</v>
      </c>
      <c r="I29" t="s">
        <v>587</v>
      </c>
      <c r="J29" t="s">
        <v>587</v>
      </c>
      <c r="K29" t="s">
        <v>587</v>
      </c>
      <c r="L29" t="s">
        <v>587</v>
      </c>
      <c r="M29" t="s">
        <v>587</v>
      </c>
      <c r="N29" t="s">
        <v>587</v>
      </c>
      <c r="O29" s="22">
        <v>1096886000000000</v>
      </c>
      <c r="P29" t="s">
        <v>587</v>
      </c>
      <c r="Q29">
        <v>4</v>
      </c>
      <c r="R29">
        <v>1</v>
      </c>
    </row>
    <row r="30" spans="1:18" x14ac:dyDescent="0.25">
      <c r="A30">
        <v>117</v>
      </c>
      <c r="B30">
        <v>1468</v>
      </c>
      <c r="C30" t="s">
        <v>691</v>
      </c>
      <c r="D30" t="s">
        <v>587</v>
      </c>
      <c r="E30" t="s">
        <v>587</v>
      </c>
      <c r="F30" t="s">
        <v>587</v>
      </c>
      <c r="G30">
        <v>50</v>
      </c>
      <c r="H30" s="20">
        <v>42248</v>
      </c>
      <c r="I30" t="s">
        <v>587</v>
      </c>
      <c r="J30" t="s">
        <v>587</v>
      </c>
      <c r="K30" t="s">
        <v>587</v>
      </c>
      <c r="L30" t="s">
        <v>587</v>
      </c>
      <c r="M30" t="s">
        <v>587</v>
      </c>
      <c r="N30" t="s">
        <v>587</v>
      </c>
      <c r="O30" s="22">
        <v>2445719000000000</v>
      </c>
      <c r="P30" t="s">
        <v>758</v>
      </c>
      <c r="Q30">
        <v>4</v>
      </c>
      <c r="R30">
        <v>1</v>
      </c>
    </row>
    <row r="31" spans="1:18" x14ac:dyDescent="0.25">
      <c r="A31">
        <v>118</v>
      </c>
      <c r="B31">
        <v>1507</v>
      </c>
      <c r="C31" t="s">
        <v>491</v>
      </c>
      <c r="D31" t="s">
        <v>587</v>
      </c>
      <c r="E31" t="s">
        <v>587</v>
      </c>
      <c r="F31" t="s">
        <v>587</v>
      </c>
      <c r="G31">
        <v>50</v>
      </c>
      <c r="H31" s="20">
        <v>42522</v>
      </c>
      <c r="I31" t="s">
        <v>587</v>
      </c>
      <c r="J31" t="s">
        <v>587</v>
      </c>
      <c r="K31" t="s">
        <v>587</v>
      </c>
      <c r="L31" t="s">
        <v>748</v>
      </c>
      <c r="M31" t="s">
        <v>587</v>
      </c>
      <c r="N31" t="s">
        <v>587</v>
      </c>
      <c r="O31" s="22">
        <v>3126952000000000</v>
      </c>
      <c r="P31" t="s">
        <v>759</v>
      </c>
      <c r="Q31">
        <v>3</v>
      </c>
      <c r="R31">
        <v>1</v>
      </c>
    </row>
    <row r="32" spans="1:18" x14ac:dyDescent="0.25">
      <c r="A32">
        <v>119</v>
      </c>
      <c r="B32">
        <v>1565</v>
      </c>
      <c r="C32" t="s">
        <v>760</v>
      </c>
      <c r="D32" t="s">
        <v>587</v>
      </c>
      <c r="E32" t="s">
        <v>587</v>
      </c>
      <c r="F32" t="s">
        <v>587</v>
      </c>
      <c r="G32">
        <v>40</v>
      </c>
      <c r="H32" s="20">
        <v>42217</v>
      </c>
      <c r="I32" t="s">
        <v>587</v>
      </c>
      <c r="J32" t="s">
        <v>587</v>
      </c>
      <c r="K32" t="s">
        <v>587</v>
      </c>
      <c r="L32" t="s">
        <v>587</v>
      </c>
      <c r="M32" t="s">
        <v>587</v>
      </c>
      <c r="N32" t="s">
        <v>587</v>
      </c>
      <c r="O32" s="22">
        <v>2642772000000000</v>
      </c>
      <c r="P32" t="s">
        <v>761</v>
      </c>
      <c r="Q32">
        <v>3</v>
      </c>
      <c r="R32">
        <v>1</v>
      </c>
    </row>
    <row r="33" spans="1:18" x14ac:dyDescent="0.25">
      <c r="A33">
        <v>120</v>
      </c>
      <c r="B33">
        <v>1577</v>
      </c>
      <c r="C33" t="s">
        <v>493</v>
      </c>
      <c r="D33" t="s">
        <v>587</v>
      </c>
      <c r="E33" t="s">
        <v>587</v>
      </c>
      <c r="F33" t="s">
        <v>587</v>
      </c>
      <c r="G33">
        <v>60</v>
      </c>
      <c r="H33" s="20">
        <v>41852</v>
      </c>
      <c r="I33" t="s">
        <v>587</v>
      </c>
      <c r="J33" t="s">
        <v>587</v>
      </c>
      <c r="K33" t="s">
        <v>587</v>
      </c>
      <c r="L33" t="s">
        <v>587</v>
      </c>
      <c r="M33" t="s">
        <v>587</v>
      </c>
      <c r="N33" t="s">
        <v>587</v>
      </c>
      <c r="O33" s="22">
        <v>4028045000000000</v>
      </c>
      <c r="P33" t="s">
        <v>762</v>
      </c>
      <c r="Q33">
        <v>4</v>
      </c>
      <c r="R33">
        <v>1</v>
      </c>
    </row>
    <row r="34" spans="1:18" x14ac:dyDescent="0.25">
      <c r="A34">
        <v>121</v>
      </c>
      <c r="B34">
        <v>1580</v>
      </c>
      <c r="C34" t="s">
        <v>494</v>
      </c>
      <c r="D34" t="s">
        <v>587</v>
      </c>
      <c r="E34" t="s">
        <v>587</v>
      </c>
      <c r="F34" t="s">
        <v>587</v>
      </c>
      <c r="G34">
        <v>30</v>
      </c>
      <c r="H34" s="20">
        <v>43009</v>
      </c>
      <c r="I34" t="s">
        <v>587</v>
      </c>
      <c r="J34" t="s">
        <v>587</v>
      </c>
      <c r="K34" t="s">
        <v>587</v>
      </c>
      <c r="L34" t="s">
        <v>587</v>
      </c>
      <c r="M34" t="s">
        <v>587</v>
      </c>
      <c r="N34" t="s">
        <v>587</v>
      </c>
      <c r="O34" s="22">
        <v>1785697000000000</v>
      </c>
      <c r="P34" t="s">
        <v>763</v>
      </c>
      <c r="Q34">
        <v>3</v>
      </c>
      <c r="R34">
        <v>1</v>
      </c>
    </row>
    <row r="35" spans="1:18" x14ac:dyDescent="0.25">
      <c r="A35">
        <v>122</v>
      </c>
      <c r="B35">
        <v>1588</v>
      </c>
      <c r="C35" t="s">
        <v>764</v>
      </c>
      <c r="D35" t="s">
        <v>587</v>
      </c>
      <c r="E35" t="s">
        <v>587</v>
      </c>
      <c r="F35" t="s">
        <v>587</v>
      </c>
      <c r="G35">
        <v>50</v>
      </c>
      <c r="H35" s="20">
        <v>42125</v>
      </c>
      <c r="I35" t="s">
        <v>587</v>
      </c>
      <c r="J35" t="s">
        <v>587</v>
      </c>
      <c r="K35" t="s">
        <v>587</v>
      </c>
      <c r="L35" t="s">
        <v>587</v>
      </c>
      <c r="M35" t="s">
        <v>587</v>
      </c>
      <c r="N35" t="s">
        <v>587</v>
      </c>
      <c r="O35" s="22">
        <v>4760852000000000</v>
      </c>
      <c r="P35" t="s">
        <v>765</v>
      </c>
      <c r="Q35">
        <v>4</v>
      </c>
      <c r="R35">
        <v>1</v>
      </c>
    </row>
    <row r="36" spans="1:18" x14ac:dyDescent="0.25">
      <c r="A36">
        <v>123</v>
      </c>
      <c r="B36">
        <v>1596</v>
      </c>
      <c r="C36" t="s">
        <v>496</v>
      </c>
      <c r="D36" t="s">
        <v>587</v>
      </c>
      <c r="E36" t="s">
        <v>587</v>
      </c>
      <c r="F36" t="s">
        <v>587</v>
      </c>
      <c r="G36">
        <v>40</v>
      </c>
      <c r="H36" s="20">
        <v>41985</v>
      </c>
      <c r="I36" t="s">
        <v>587</v>
      </c>
      <c r="J36" t="s">
        <v>587</v>
      </c>
      <c r="K36" t="s">
        <v>587</v>
      </c>
      <c r="L36" t="s">
        <v>587</v>
      </c>
      <c r="M36" t="s">
        <v>587</v>
      </c>
      <c r="N36" t="s">
        <v>587</v>
      </c>
      <c r="O36" s="22">
        <v>825013900000000</v>
      </c>
      <c r="P36" t="s">
        <v>766</v>
      </c>
      <c r="Q36">
        <v>3</v>
      </c>
      <c r="R36">
        <v>1</v>
      </c>
    </row>
    <row r="37" spans="1:18" x14ac:dyDescent="0.25">
      <c r="A37">
        <v>124</v>
      </c>
      <c r="B37">
        <v>1618</v>
      </c>
      <c r="C37" t="s">
        <v>497</v>
      </c>
      <c r="D37" t="s">
        <v>587</v>
      </c>
      <c r="E37" t="s">
        <v>587</v>
      </c>
      <c r="F37" t="s">
        <v>587</v>
      </c>
      <c r="G37">
        <v>30</v>
      </c>
      <c r="H37" s="20">
        <v>42129</v>
      </c>
      <c r="I37" t="s">
        <v>587</v>
      </c>
      <c r="J37" t="s">
        <v>587</v>
      </c>
      <c r="K37" t="s">
        <v>587</v>
      </c>
      <c r="L37" t="s">
        <v>587</v>
      </c>
      <c r="M37" t="s">
        <v>587</v>
      </c>
      <c r="N37" t="s">
        <v>587</v>
      </c>
      <c r="O37" s="22">
        <v>1773423000000000</v>
      </c>
      <c r="P37" t="s">
        <v>767</v>
      </c>
      <c r="Q37">
        <v>3</v>
      </c>
      <c r="R37">
        <v>1</v>
      </c>
    </row>
    <row r="38" spans="1:18" x14ac:dyDescent="0.25">
      <c r="A38">
        <v>125</v>
      </c>
      <c r="B38">
        <v>1622</v>
      </c>
      <c r="C38" t="s">
        <v>768</v>
      </c>
      <c r="D38" t="s">
        <v>587</v>
      </c>
      <c r="E38" t="s">
        <v>587</v>
      </c>
      <c r="F38" t="s">
        <v>587</v>
      </c>
      <c r="G38">
        <v>60</v>
      </c>
      <c r="H38" s="20">
        <v>42064</v>
      </c>
      <c r="I38" t="s">
        <v>587</v>
      </c>
      <c r="J38" t="s">
        <v>587</v>
      </c>
      <c r="K38" t="s">
        <v>587</v>
      </c>
      <c r="L38" t="s">
        <v>587</v>
      </c>
      <c r="M38" t="s">
        <v>587</v>
      </c>
      <c r="N38" t="s">
        <v>587</v>
      </c>
      <c r="O38" s="22">
        <v>4006932000000000</v>
      </c>
      <c r="P38" t="s">
        <v>769</v>
      </c>
      <c r="Q38">
        <v>4</v>
      </c>
      <c r="R38">
        <v>1</v>
      </c>
    </row>
    <row r="39" spans="1:18" x14ac:dyDescent="0.25">
      <c r="A39">
        <v>126</v>
      </c>
      <c r="B39">
        <v>1631</v>
      </c>
      <c r="C39" t="s">
        <v>770</v>
      </c>
      <c r="D39" t="s">
        <v>587</v>
      </c>
      <c r="E39" t="s">
        <v>587</v>
      </c>
      <c r="F39" t="s">
        <v>587</v>
      </c>
      <c r="G39">
        <v>40</v>
      </c>
      <c r="H39" s="20">
        <v>42103</v>
      </c>
      <c r="I39" t="s">
        <v>587</v>
      </c>
      <c r="J39" t="s">
        <v>587</v>
      </c>
      <c r="K39" t="s">
        <v>587</v>
      </c>
      <c r="L39" t="s">
        <v>587</v>
      </c>
      <c r="M39" t="s">
        <v>587</v>
      </c>
      <c r="N39" t="s">
        <v>587</v>
      </c>
      <c r="O39" s="22">
        <v>2484566000000000</v>
      </c>
      <c r="P39" t="s">
        <v>771</v>
      </c>
      <c r="Q39">
        <v>3</v>
      </c>
      <c r="R39">
        <v>1</v>
      </c>
    </row>
    <row r="40" spans="1:18" x14ac:dyDescent="0.25">
      <c r="A40">
        <v>127</v>
      </c>
      <c r="B40">
        <v>1647</v>
      </c>
      <c r="C40" t="s">
        <v>757</v>
      </c>
      <c r="D40" t="s">
        <v>587</v>
      </c>
      <c r="E40" t="s">
        <v>587</v>
      </c>
      <c r="F40" t="s">
        <v>587</v>
      </c>
      <c r="G40">
        <v>40</v>
      </c>
      <c r="H40" s="20">
        <v>42370</v>
      </c>
      <c r="I40" t="s">
        <v>587</v>
      </c>
      <c r="J40" t="s">
        <v>587</v>
      </c>
      <c r="K40" t="s">
        <v>587</v>
      </c>
      <c r="L40" t="s">
        <v>587</v>
      </c>
      <c r="M40" t="s">
        <v>587</v>
      </c>
      <c r="N40" t="s">
        <v>587</v>
      </c>
      <c r="O40" s="22">
        <v>1096886000000000</v>
      </c>
      <c r="P40" t="s">
        <v>772</v>
      </c>
      <c r="Q40">
        <v>3</v>
      </c>
      <c r="R40">
        <v>1</v>
      </c>
    </row>
    <row r="41" spans="1:18" x14ac:dyDescent="0.25">
      <c r="A41">
        <v>128</v>
      </c>
      <c r="B41">
        <v>1656</v>
      </c>
      <c r="C41" t="s">
        <v>498</v>
      </c>
      <c r="D41" t="s">
        <v>587</v>
      </c>
      <c r="E41" t="s">
        <v>587</v>
      </c>
      <c r="F41" t="s">
        <v>587</v>
      </c>
      <c r="G41">
        <v>40</v>
      </c>
      <c r="H41" s="20">
        <v>42278</v>
      </c>
      <c r="I41" t="s">
        <v>587</v>
      </c>
      <c r="J41" t="s">
        <v>587</v>
      </c>
      <c r="K41" t="s">
        <v>587</v>
      </c>
      <c r="L41" t="s">
        <v>587</v>
      </c>
      <c r="M41" t="s">
        <v>587</v>
      </c>
      <c r="N41" t="s">
        <v>587</v>
      </c>
      <c r="O41" s="22">
        <v>795676300000000</v>
      </c>
      <c r="P41" t="s">
        <v>773</v>
      </c>
      <c r="Q41">
        <v>4</v>
      </c>
      <c r="R41">
        <v>1</v>
      </c>
    </row>
    <row r="42" spans="1:18" x14ac:dyDescent="0.25">
      <c r="A42">
        <v>129</v>
      </c>
      <c r="B42">
        <v>1674</v>
      </c>
      <c r="C42" t="s">
        <v>499</v>
      </c>
      <c r="D42" t="s">
        <v>587</v>
      </c>
      <c r="E42" t="s">
        <v>587</v>
      </c>
      <c r="F42" t="s">
        <v>587</v>
      </c>
      <c r="G42">
        <v>40</v>
      </c>
      <c r="H42" s="20">
        <v>42461</v>
      </c>
      <c r="I42" t="s">
        <v>587</v>
      </c>
      <c r="J42" t="s">
        <v>587</v>
      </c>
      <c r="K42" t="s">
        <v>587</v>
      </c>
      <c r="L42" t="s">
        <v>587</v>
      </c>
      <c r="M42" t="s">
        <v>587</v>
      </c>
      <c r="N42" t="s">
        <v>587</v>
      </c>
      <c r="O42" s="22">
        <v>6692347000000000</v>
      </c>
      <c r="P42" t="s">
        <v>587</v>
      </c>
      <c r="Q42">
        <v>3</v>
      </c>
      <c r="R42">
        <v>1</v>
      </c>
    </row>
    <row r="43" spans="1:18" x14ac:dyDescent="0.25">
      <c r="A43">
        <v>130</v>
      </c>
      <c r="B43">
        <v>1677</v>
      </c>
      <c r="C43" t="s">
        <v>774</v>
      </c>
      <c r="D43" t="s">
        <v>587</v>
      </c>
      <c r="E43" t="s">
        <v>587</v>
      </c>
      <c r="F43" t="s">
        <v>587</v>
      </c>
      <c r="G43">
        <v>20</v>
      </c>
      <c r="H43" s="20">
        <v>42948</v>
      </c>
      <c r="I43" t="s">
        <v>587</v>
      </c>
      <c r="J43" t="s">
        <v>587</v>
      </c>
      <c r="K43" t="s">
        <v>587</v>
      </c>
      <c r="L43" t="s">
        <v>587</v>
      </c>
      <c r="M43" t="s">
        <v>587</v>
      </c>
      <c r="N43" t="s">
        <v>587</v>
      </c>
      <c r="O43" s="22">
        <v>30363400000000</v>
      </c>
      <c r="P43" t="s">
        <v>775</v>
      </c>
      <c r="Q43">
        <v>3</v>
      </c>
      <c r="R43">
        <v>1</v>
      </c>
    </row>
    <row r="44" spans="1:18" x14ac:dyDescent="0.25">
      <c r="A44">
        <v>131</v>
      </c>
      <c r="B44">
        <v>1686</v>
      </c>
      <c r="C44" t="s">
        <v>500</v>
      </c>
      <c r="D44" t="s">
        <v>587</v>
      </c>
      <c r="E44" t="s">
        <v>587</v>
      </c>
      <c r="F44" t="s">
        <v>587</v>
      </c>
      <c r="G44">
        <v>40</v>
      </c>
      <c r="H44" s="20">
        <v>42552</v>
      </c>
      <c r="I44" t="s">
        <v>587</v>
      </c>
      <c r="J44" t="s">
        <v>587</v>
      </c>
      <c r="K44" t="s">
        <v>587</v>
      </c>
      <c r="L44" t="s">
        <v>587</v>
      </c>
      <c r="M44" t="s">
        <v>587</v>
      </c>
      <c r="N44" t="s">
        <v>587</v>
      </c>
      <c r="O44" s="22">
        <v>350456400000000</v>
      </c>
      <c r="P44" t="s">
        <v>776</v>
      </c>
      <c r="Q44">
        <v>4</v>
      </c>
      <c r="R44">
        <v>1</v>
      </c>
    </row>
    <row r="45" spans="1:18" x14ac:dyDescent="0.25">
      <c r="A45">
        <v>132</v>
      </c>
      <c r="B45">
        <v>1687</v>
      </c>
      <c r="C45" t="s">
        <v>777</v>
      </c>
      <c r="D45" t="s">
        <v>587</v>
      </c>
      <c r="E45" t="s">
        <v>587</v>
      </c>
      <c r="F45" t="s">
        <v>587</v>
      </c>
      <c r="G45">
        <v>40</v>
      </c>
      <c r="H45" s="20">
        <v>42522</v>
      </c>
      <c r="I45" t="s">
        <v>587</v>
      </c>
      <c r="J45" t="s">
        <v>587</v>
      </c>
      <c r="K45" t="s">
        <v>587</v>
      </c>
      <c r="L45" t="s">
        <v>587</v>
      </c>
      <c r="M45" t="s">
        <v>587</v>
      </c>
      <c r="N45" t="s">
        <v>587</v>
      </c>
      <c r="O45" s="22">
        <v>1781058000000000</v>
      </c>
      <c r="P45" t="s">
        <v>587</v>
      </c>
      <c r="Q45">
        <v>4</v>
      </c>
      <c r="R45">
        <v>1</v>
      </c>
    </row>
    <row r="46" spans="1:18" x14ac:dyDescent="0.25">
      <c r="A46">
        <v>133</v>
      </c>
      <c r="B46">
        <v>1689</v>
      </c>
      <c r="C46" t="s">
        <v>502</v>
      </c>
      <c r="D46" t="s">
        <v>587</v>
      </c>
      <c r="E46" t="s">
        <v>587</v>
      </c>
      <c r="F46" t="s">
        <v>587</v>
      </c>
      <c r="G46">
        <v>35</v>
      </c>
      <c r="H46" s="20">
        <v>42583</v>
      </c>
      <c r="I46" t="s">
        <v>587</v>
      </c>
      <c r="J46" t="s">
        <v>587</v>
      </c>
      <c r="K46" t="s">
        <v>587</v>
      </c>
      <c r="L46" t="s">
        <v>587</v>
      </c>
      <c r="M46" t="s">
        <v>587</v>
      </c>
      <c r="N46" t="s">
        <v>587</v>
      </c>
      <c r="O46" s="22">
        <v>1153505000000000</v>
      </c>
      <c r="P46" t="s">
        <v>778</v>
      </c>
      <c r="Q46">
        <v>4</v>
      </c>
      <c r="R46">
        <v>1</v>
      </c>
    </row>
    <row r="47" spans="1:18" x14ac:dyDescent="0.25">
      <c r="A47">
        <v>134</v>
      </c>
      <c r="B47">
        <v>1698</v>
      </c>
      <c r="C47" t="s">
        <v>503</v>
      </c>
      <c r="D47" t="s">
        <v>587</v>
      </c>
      <c r="E47" t="s">
        <v>587</v>
      </c>
      <c r="F47" t="s">
        <v>587</v>
      </c>
      <c r="G47">
        <v>60</v>
      </c>
      <c r="H47" s="20">
        <v>42491</v>
      </c>
      <c r="I47" t="s">
        <v>587</v>
      </c>
      <c r="J47" t="s">
        <v>587</v>
      </c>
      <c r="K47" t="s">
        <v>587</v>
      </c>
      <c r="L47" t="s">
        <v>587</v>
      </c>
      <c r="M47" t="s">
        <v>587</v>
      </c>
      <c r="N47" t="s">
        <v>587</v>
      </c>
      <c r="O47" s="22">
        <v>65260690000000</v>
      </c>
      <c r="P47" t="s">
        <v>779</v>
      </c>
      <c r="Q47">
        <v>3</v>
      </c>
      <c r="R47">
        <v>1</v>
      </c>
    </row>
    <row r="48" spans="1:18" x14ac:dyDescent="0.25">
      <c r="A48">
        <v>135</v>
      </c>
      <c r="B48">
        <v>1701</v>
      </c>
      <c r="C48" t="s">
        <v>504</v>
      </c>
      <c r="D48" t="s">
        <v>587</v>
      </c>
      <c r="E48" t="s">
        <v>587</v>
      </c>
      <c r="F48" t="s">
        <v>587</v>
      </c>
      <c r="G48">
        <v>40</v>
      </c>
      <c r="H48" s="20">
        <v>42979</v>
      </c>
      <c r="I48" t="s">
        <v>587</v>
      </c>
      <c r="J48" t="s">
        <v>587</v>
      </c>
      <c r="K48" t="s">
        <v>587</v>
      </c>
      <c r="L48" t="s">
        <v>587</v>
      </c>
      <c r="M48" t="s">
        <v>587</v>
      </c>
      <c r="N48" t="s">
        <v>587</v>
      </c>
      <c r="O48" s="22">
        <v>150742000000000</v>
      </c>
      <c r="P48" t="s">
        <v>780</v>
      </c>
      <c r="Q48">
        <v>3</v>
      </c>
      <c r="R48">
        <v>1</v>
      </c>
    </row>
    <row r="49" spans="1:18" x14ac:dyDescent="0.25">
      <c r="A49">
        <v>136</v>
      </c>
      <c r="B49">
        <v>1705</v>
      </c>
      <c r="C49" t="s">
        <v>505</v>
      </c>
      <c r="D49">
        <v>1</v>
      </c>
      <c r="E49" t="s">
        <v>587</v>
      </c>
      <c r="F49" t="s">
        <v>587</v>
      </c>
      <c r="G49">
        <v>25</v>
      </c>
      <c r="H49" s="20">
        <v>42826</v>
      </c>
      <c r="I49" t="s">
        <v>587</v>
      </c>
      <c r="J49" t="s">
        <v>587</v>
      </c>
      <c r="K49" t="s">
        <v>747</v>
      </c>
      <c r="L49" t="s">
        <v>747</v>
      </c>
      <c r="M49">
        <v>1</v>
      </c>
      <c r="N49">
        <v>1</v>
      </c>
      <c r="O49" s="22">
        <v>450061200000000</v>
      </c>
      <c r="P49" t="s">
        <v>781</v>
      </c>
      <c r="Q49">
        <v>4</v>
      </c>
      <c r="R49">
        <v>1</v>
      </c>
    </row>
    <row r="50" spans="1:18" x14ac:dyDescent="0.25">
      <c r="A50">
        <v>137</v>
      </c>
      <c r="B50">
        <v>1713</v>
      </c>
      <c r="C50" t="s">
        <v>506</v>
      </c>
      <c r="D50" t="s">
        <v>587</v>
      </c>
      <c r="E50" t="s">
        <v>587</v>
      </c>
      <c r="F50" t="s">
        <v>587</v>
      </c>
      <c r="G50">
        <v>40</v>
      </c>
      <c r="H50" s="20">
        <v>42644</v>
      </c>
      <c r="I50" t="s">
        <v>587</v>
      </c>
      <c r="J50" t="s">
        <v>587</v>
      </c>
      <c r="K50" t="s">
        <v>587</v>
      </c>
      <c r="L50" t="s">
        <v>587</v>
      </c>
      <c r="M50" t="s">
        <v>587</v>
      </c>
      <c r="N50" t="s">
        <v>587</v>
      </c>
      <c r="O50" s="22">
        <v>1049009000000000</v>
      </c>
      <c r="P50" t="s">
        <v>782</v>
      </c>
      <c r="Q50">
        <v>4</v>
      </c>
      <c r="R50">
        <v>1</v>
      </c>
    </row>
    <row r="51" spans="1:18" x14ac:dyDescent="0.25">
      <c r="A51">
        <v>138</v>
      </c>
      <c r="B51">
        <v>1714</v>
      </c>
      <c r="C51" t="s">
        <v>507</v>
      </c>
      <c r="D51" t="s">
        <v>587</v>
      </c>
      <c r="E51" t="s">
        <v>587</v>
      </c>
      <c r="F51" t="s">
        <v>587</v>
      </c>
      <c r="G51">
        <v>40</v>
      </c>
      <c r="H51" s="20">
        <v>42948</v>
      </c>
      <c r="I51" t="s">
        <v>587</v>
      </c>
      <c r="J51" t="s">
        <v>587</v>
      </c>
      <c r="K51" t="s">
        <v>587</v>
      </c>
      <c r="L51" t="s">
        <v>587</v>
      </c>
      <c r="M51" t="s">
        <v>587</v>
      </c>
      <c r="N51" t="s">
        <v>587</v>
      </c>
      <c r="O51" s="22">
        <v>475950600000000</v>
      </c>
      <c r="P51" t="s">
        <v>783</v>
      </c>
      <c r="Q51">
        <v>4</v>
      </c>
      <c r="R51">
        <v>1</v>
      </c>
    </row>
    <row r="52" spans="1:18" x14ac:dyDescent="0.25">
      <c r="A52">
        <v>139</v>
      </c>
      <c r="B52">
        <v>1715</v>
      </c>
      <c r="C52" t="s">
        <v>784</v>
      </c>
      <c r="D52" t="s">
        <v>587</v>
      </c>
      <c r="E52" t="s">
        <v>587</v>
      </c>
      <c r="F52" t="s">
        <v>587</v>
      </c>
      <c r="G52">
        <v>40</v>
      </c>
      <c r="H52" s="20">
        <v>42644</v>
      </c>
      <c r="I52" t="s">
        <v>587</v>
      </c>
      <c r="J52" t="s">
        <v>587</v>
      </c>
      <c r="K52" t="s">
        <v>587</v>
      </c>
      <c r="L52" t="s">
        <v>587</v>
      </c>
      <c r="M52" t="s">
        <v>587</v>
      </c>
      <c r="N52" t="s">
        <v>587</v>
      </c>
      <c r="O52" s="22">
        <v>1648862000000000</v>
      </c>
      <c r="P52" t="s">
        <v>587</v>
      </c>
      <c r="Q52">
        <v>3</v>
      </c>
      <c r="R52">
        <v>1</v>
      </c>
    </row>
    <row r="53" spans="1:18" x14ac:dyDescent="0.25">
      <c r="A53">
        <v>140</v>
      </c>
      <c r="B53">
        <v>1722</v>
      </c>
      <c r="C53" t="s">
        <v>509</v>
      </c>
      <c r="D53" t="s">
        <v>587</v>
      </c>
      <c r="E53" t="s">
        <v>587</v>
      </c>
      <c r="F53" t="s">
        <v>587</v>
      </c>
      <c r="G53">
        <v>40</v>
      </c>
      <c r="H53" s="20">
        <v>42614</v>
      </c>
      <c r="I53" t="s">
        <v>587</v>
      </c>
      <c r="J53" t="s">
        <v>587</v>
      </c>
      <c r="K53" t="s">
        <v>587</v>
      </c>
      <c r="L53" t="s">
        <v>748</v>
      </c>
      <c r="M53" t="s">
        <v>587</v>
      </c>
      <c r="N53" t="s">
        <v>587</v>
      </c>
      <c r="O53" s="22">
        <v>497195400000000</v>
      </c>
      <c r="P53" t="s">
        <v>785</v>
      </c>
      <c r="Q53">
        <v>4</v>
      </c>
      <c r="R53">
        <v>1</v>
      </c>
    </row>
    <row r="54" spans="1:18" x14ac:dyDescent="0.25">
      <c r="A54">
        <v>141</v>
      </c>
      <c r="B54">
        <v>1723</v>
      </c>
      <c r="C54" t="s">
        <v>694</v>
      </c>
      <c r="D54" t="s">
        <v>587</v>
      </c>
      <c r="E54" t="s">
        <v>587</v>
      </c>
      <c r="F54" t="s">
        <v>587</v>
      </c>
      <c r="G54">
        <v>34</v>
      </c>
      <c r="H54" s="20">
        <v>42614</v>
      </c>
      <c r="I54" t="s">
        <v>587</v>
      </c>
      <c r="J54" t="s">
        <v>587</v>
      </c>
      <c r="K54" t="s">
        <v>747</v>
      </c>
      <c r="L54" t="s">
        <v>747</v>
      </c>
      <c r="M54" t="s">
        <v>587</v>
      </c>
      <c r="N54" t="s">
        <v>587</v>
      </c>
      <c r="O54" s="22">
        <v>3242925000000000</v>
      </c>
      <c r="P54" t="s">
        <v>786</v>
      </c>
      <c r="Q54">
        <v>3</v>
      </c>
      <c r="R54">
        <v>1</v>
      </c>
    </row>
    <row r="55" spans="1:18" x14ac:dyDescent="0.25">
      <c r="A55">
        <v>142</v>
      </c>
      <c r="B55">
        <v>1734</v>
      </c>
      <c r="C55" t="s">
        <v>787</v>
      </c>
      <c r="D55" t="s">
        <v>587</v>
      </c>
      <c r="E55" t="s">
        <v>587</v>
      </c>
      <c r="F55" t="s">
        <v>587</v>
      </c>
      <c r="G55">
        <v>30</v>
      </c>
      <c r="H55" s="20">
        <v>42736</v>
      </c>
      <c r="I55" t="s">
        <v>587</v>
      </c>
      <c r="J55" t="s">
        <v>587</v>
      </c>
      <c r="K55" t="s">
        <v>587</v>
      </c>
      <c r="L55" t="s">
        <v>587</v>
      </c>
      <c r="M55" t="s">
        <v>587</v>
      </c>
      <c r="N55" t="s">
        <v>587</v>
      </c>
      <c r="O55" s="22">
        <v>1797328000000000</v>
      </c>
      <c r="P55" t="s">
        <v>788</v>
      </c>
      <c r="Q55">
        <v>4</v>
      </c>
      <c r="R55">
        <v>1</v>
      </c>
    </row>
    <row r="56" spans="1:18" x14ac:dyDescent="0.25">
      <c r="A56">
        <v>143</v>
      </c>
      <c r="B56">
        <v>1739</v>
      </c>
      <c r="C56" t="s">
        <v>789</v>
      </c>
      <c r="D56" t="s">
        <v>587</v>
      </c>
      <c r="E56" t="s">
        <v>587</v>
      </c>
      <c r="F56" s="20">
        <v>1</v>
      </c>
      <c r="G56">
        <v>10</v>
      </c>
      <c r="H56" s="20">
        <v>42856</v>
      </c>
      <c r="I56" t="s">
        <v>587</v>
      </c>
      <c r="J56" t="s">
        <v>587</v>
      </c>
      <c r="K56" t="s">
        <v>587</v>
      </c>
      <c r="L56" t="s">
        <v>587</v>
      </c>
      <c r="M56" t="s">
        <v>587</v>
      </c>
      <c r="N56" t="s">
        <v>587</v>
      </c>
      <c r="O56" s="22">
        <v>127524400000000</v>
      </c>
      <c r="P56" t="s">
        <v>790</v>
      </c>
      <c r="Q56">
        <v>1</v>
      </c>
      <c r="R56">
        <v>1</v>
      </c>
    </row>
    <row r="57" spans="1:18" x14ac:dyDescent="0.25">
      <c r="A57">
        <v>144</v>
      </c>
      <c r="B57">
        <v>1743</v>
      </c>
      <c r="C57" t="s">
        <v>791</v>
      </c>
      <c r="D57" t="s">
        <v>587</v>
      </c>
      <c r="E57" t="s">
        <v>587</v>
      </c>
      <c r="F57" t="s">
        <v>587</v>
      </c>
      <c r="G57">
        <v>30</v>
      </c>
      <c r="H57" s="20">
        <v>42948</v>
      </c>
      <c r="I57" t="s">
        <v>587</v>
      </c>
      <c r="J57" t="s">
        <v>587</v>
      </c>
      <c r="K57" t="s">
        <v>587</v>
      </c>
      <c r="L57" t="s">
        <v>587</v>
      </c>
      <c r="M57" t="s">
        <v>587</v>
      </c>
      <c r="N57" t="s">
        <v>587</v>
      </c>
      <c r="O57" s="22">
        <v>470970100000000</v>
      </c>
      <c r="P57" t="s">
        <v>792</v>
      </c>
      <c r="Q57">
        <v>3</v>
      </c>
      <c r="R57">
        <v>1</v>
      </c>
    </row>
    <row r="58" spans="1:18" x14ac:dyDescent="0.25">
      <c r="A58">
        <v>145</v>
      </c>
      <c r="B58">
        <v>1744</v>
      </c>
      <c r="C58" t="s">
        <v>511</v>
      </c>
      <c r="D58" t="s">
        <v>587</v>
      </c>
      <c r="E58" t="s">
        <v>587</v>
      </c>
      <c r="F58" t="s">
        <v>587</v>
      </c>
      <c r="G58">
        <v>30</v>
      </c>
      <c r="H58" s="20">
        <v>42736</v>
      </c>
      <c r="I58" t="s">
        <v>587</v>
      </c>
      <c r="J58" t="s">
        <v>587</v>
      </c>
      <c r="K58" t="s">
        <v>587</v>
      </c>
      <c r="L58" t="s">
        <v>587</v>
      </c>
      <c r="M58" t="s">
        <v>587</v>
      </c>
      <c r="N58" t="s">
        <v>587</v>
      </c>
      <c r="O58" s="22">
        <v>1081488000000000</v>
      </c>
      <c r="P58" t="s">
        <v>793</v>
      </c>
      <c r="Q58">
        <v>4</v>
      </c>
      <c r="R58">
        <v>1</v>
      </c>
    </row>
    <row r="59" spans="1:18" x14ac:dyDescent="0.25">
      <c r="A59">
        <v>146</v>
      </c>
      <c r="B59">
        <v>1751</v>
      </c>
      <c r="C59" t="s">
        <v>512</v>
      </c>
      <c r="D59" t="s">
        <v>587</v>
      </c>
      <c r="E59" t="s">
        <v>587</v>
      </c>
      <c r="F59" t="s">
        <v>587</v>
      </c>
      <c r="G59">
        <v>30</v>
      </c>
      <c r="H59" s="20">
        <v>42795</v>
      </c>
      <c r="I59" t="s">
        <v>587</v>
      </c>
      <c r="J59" t="s">
        <v>587</v>
      </c>
      <c r="K59" t="s">
        <v>587</v>
      </c>
      <c r="L59" t="s">
        <v>587</v>
      </c>
      <c r="M59" t="s">
        <v>587</v>
      </c>
      <c r="N59" t="s">
        <v>587</v>
      </c>
      <c r="O59" s="22">
        <v>805189900000000</v>
      </c>
      <c r="P59" t="s">
        <v>587</v>
      </c>
      <c r="Q59">
        <v>4</v>
      </c>
      <c r="R59">
        <v>1</v>
      </c>
    </row>
    <row r="60" spans="1:18" x14ac:dyDescent="0.25">
      <c r="A60">
        <v>147</v>
      </c>
      <c r="B60">
        <v>1753</v>
      </c>
      <c r="C60" t="s">
        <v>513</v>
      </c>
      <c r="D60" t="s">
        <v>587</v>
      </c>
      <c r="E60" t="s">
        <v>587</v>
      </c>
      <c r="F60" t="s">
        <v>587</v>
      </c>
      <c r="G60">
        <v>30</v>
      </c>
      <c r="H60" s="20">
        <v>42887</v>
      </c>
      <c r="I60" t="s">
        <v>587</v>
      </c>
      <c r="J60" t="s">
        <v>587</v>
      </c>
      <c r="K60" t="s">
        <v>587</v>
      </c>
      <c r="L60" t="s">
        <v>748</v>
      </c>
      <c r="M60" t="s">
        <v>587</v>
      </c>
      <c r="N60" t="s">
        <v>587</v>
      </c>
      <c r="O60" s="22">
        <v>409847100000000</v>
      </c>
      <c r="P60" t="s">
        <v>794</v>
      </c>
      <c r="Q60">
        <v>3</v>
      </c>
      <c r="R60">
        <v>1</v>
      </c>
    </row>
    <row r="61" spans="1:18" x14ac:dyDescent="0.25">
      <c r="A61">
        <v>148</v>
      </c>
      <c r="B61">
        <v>1755</v>
      </c>
      <c r="C61" t="s">
        <v>514</v>
      </c>
      <c r="D61" t="s">
        <v>587</v>
      </c>
      <c r="E61" t="s">
        <v>587</v>
      </c>
      <c r="F61" t="s">
        <v>587</v>
      </c>
      <c r="G61">
        <v>20</v>
      </c>
      <c r="H61" s="20">
        <v>43282</v>
      </c>
      <c r="I61" t="s">
        <v>587</v>
      </c>
      <c r="J61" t="s">
        <v>587</v>
      </c>
      <c r="K61" t="s">
        <v>587</v>
      </c>
      <c r="L61" t="s">
        <v>748</v>
      </c>
      <c r="M61" t="s">
        <v>587</v>
      </c>
      <c r="N61" t="s">
        <v>587</v>
      </c>
      <c r="O61" s="22">
        <v>65999700000000</v>
      </c>
      <c r="P61" t="s">
        <v>795</v>
      </c>
      <c r="Q61">
        <v>3</v>
      </c>
      <c r="R61">
        <v>1</v>
      </c>
    </row>
    <row r="62" spans="1:18" x14ac:dyDescent="0.25">
      <c r="A62">
        <v>149</v>
      </c>
      <c r="B62">
        <v>1756</v>
      </c>
      <c r="C62" t="s">
        <v>515</v>
      </c>
      <c r="D62" t="s">
        <v>587</v>
      </c>
      <c r="E62" t="s">
        <v>587</v>
      </c>
      <c r="F62" t="s">
        <v>587</v>
      </c>
      <c r="G62">
        <v>20</v>
      </c>
      <c r="H62" s="20">
        <v>42795</v>
      </c>
      <c r="I62" t="s">
        <v>587</v>
      </c>
      <c r="J62" t="s">
        <v>587</v>
      </c>
      <c r="K62" t="s">
        <v>587</v>
      </c>
      <c r="L62" t="s">
        <v>587</v>
      </c>
      <c r="M62" t="s">
        <v>587</v>
      </c>
      <c r="N62" t="s">
        <v>587</v>
      </c>
      <c r="O62" s="22">
        <v>720054300000000</v>
      </c>
      <c r="P62" t="s">
        <v>796</v>
      </c>
      <c r="Q62">
        <v>3</v>
      </c>
      <c r="R62">
        <v>1</v>
      </c>
    </row>
    <row r="63" spans="1:18" x14ac:dyDescent="0.25">
      <c r="A63">
        <v>150</v>
      </c>
      <c r="B63">
        <v>1758</v>
      </c>
      <c r="C63" t="s">
        <v>516</v>
      </c>
      <c r="D63" t="s">
        <v>587</v>
      </c>
      <c r="E63" t="s">
        <v>587</v>
      </c>
      <c r="F63" t="s">
        <v>587</v>
      </c>
      <c r="G63">
        <v>40</v>
      </c>
      <c r="H63" s="20">
        <v>42125</v>
      </c>
      <c r="I63" t="s">
        <v>587</v>
      </c>
      <c r="J63" t="s">
        <v>587</v>
      </c>
      <c r="K63" t="s">
        <v>587</v>
      </c>
      <c r="L63" t="s">
        <v>587</v>
      </c>
      <c r="M63" t="s">
        <v>587</v>
      </c>
      <c r="N63" t="s">
        <v>587</v>
      </c>
      <c r="O63" s="22">
        <v>632698400000000</v>
      </c>
      <c r="P63" t="s">
        <v>797</v>
      </c>
      <c r="Q63">
        <v>1</v>
      </c>
      <c r="R63">
        <v>1</v>
      </c>
    </row>
    <row r="64" spans="1:18" x14ac:dyDescent="0.25">
      <c r="A64">
        <v>151</v>
      </c>
      <c r="B64">
        <v>1766</v>
      </c>
      <c r="C64" t="s">
        <v>798</v>
      </c>
      <c r="D64">
        <v>0</v>
      </c>
      <c r="E64">
        <v>0</v>
      </c>
      <c r="F64" s="20">
        <v>1</v>
      </c>
      <c r="G64">
        <v>0</v>
      </c>
      <c r="H64" s="20">
        <v>1</v>
      </c>
      <c r="I64">
        <v>0</v>
      </c>
      <c r="J64" t="s">
        <v>587</v>
      </c>
      <c r="M64">
        <v>0</v>
      </c>
      <c r="N64">
        <v>0</v>
      </c>
      <c r="O64">
        <v>0</v>
      </c>
      <c r="Q64">
        <v>3</v>
      </c>
      <c r="R64">
        <v>1</v>
      </c>
    </row>
    <row r="65" spans="1:18" x14ac:dyDescent="0.25">
      <c r="A65">
        <v>152</v>
      </c>
      <c r="B65">
        <v>1789</v>
      </c>
      <c r="C65" t="s">
        <v>517</v>
      </c>
      <c r="D65" t="s">
        <v>587</v>
      </c>
      <c r="E65" t="s">
        <v>587</v>
      </c>
      <c r="F65" t="s">
        <v>587</v>
      </c>
      <c r="G65">
        <v>40</v>
      </c>
      <c r="H65" s="20">
        <v>43009</v>
      </c>
      <c r="I65" t="s">
        <v>587</v>
      </c>
      <c r="J65" t="s">
        <v>587</v>
      </c>
      <c r="K65" t="s">
        <v>587</v>
      </c>
      <c r="L65" t="s">
        <v>587</v>
      </c>
      <c r="M65" t="s">
        <v>587</v>
      </c>
      <c r="N65" t="s">
        <v>587</v>
      </c>
      <c r="O65" s="22">
        <v>670755400000000</v>
      </c>
      <c r="P65" t="s">
        <v>799</v>
      </c>
      <c r="Q65">
        <v>5</v>
      </c>
      <c r="R65">
        <v>1</v>
      </c>
    </row>
    <row r="66" spans="1:18" x14ac:dyDescent="0.25">
      <c r="A66">
        <v>153</v>
      </c>
      <c r="B66">
        <v>1790</v>
      </c>
      <c r="C66" t="s">
        <v>800</v>
      </c>
      <c r="D66">
        <v>0</v>
      </c>
      <c r="E66">
        <v>0</v>
      </c>
      <c r="F66" s="20">
        <v>1</v>
      </c>
      <c r="G66">
        <v>0</v>
      </c>
      <c r="H66" s="20">
        <v>1</v>
      </c>
      <c r="I66">
        <v>0</v>
      </c>
      <c r="J66" t="s">
        <v>587</v>
      </c>
      <c r="M66">
        <v>0</v>
      </c>
      <c r="N66">
        <v>0</v>
      </c>
      <c r="O66" s="22">
        <v>222368000000000</v>
      </c>
      <c r="Q66">
        <v>4</v>
      </c>
      <c r="R66">
        <v>1</v>
      </c>
    </row>
    <row r="67" spans="1:18" x14ac:dyDescent="0.25">
      <c r="A67">
        <v>154</v>
      </c>
      <c r="B67">
        <v>1791</v>
      </c>
      <c r="C67" t="s">
        <v>695</v>
      </c>
      <c r="D67" t="s">
        <v>587</v>
      </c>
      <c r="E67" t="s">
        <v>587</v>
      </c>
      <c r="F67" t="s">
        <v>587</v>
      </c>
      <c r="G67">
        <v>20</v>
      </c>
      <c r="H67" s="20">
        <v>43191</v>
      </c>
      <c r="I67" t="s">
        <v>587</v>
      </c>
      <c r="J67" t="s">
        <v>587</v>
      </c>
      <c r="K67" t="s">
        <v>587</v>
      </c>
      <c r="L67" t="s">
        <v>587</v>
      </c>
      <c r="M67" t="s">
        <v>587</v>
      </c>
      <c r="N67" t="s">
        <v>587</v>
      </c>
      <c r="O67" s="22">
        <v>175924000000000</v>
      </c>
      <c r="P67" t="s">
        <v>801</v>
      </c>
      <c r="Q67">
        <v>4</v>
      </c>
      <c r="R67">
        <v>1</v>
      </c>
    </row>
    <row r="68" spans="1:18" x14ac:dyDescent="0.25">
      <c r="A68">
        <v>155</v>
      </c>
      <c r="B68">
        <v>1794</v>
      </c>
      <c r="C68" t="s">
        <v>534</v>
      </c>
      <c r="D68" t="s">
        <v>587</v>
      </c>
      <c r="E68" t="s">
        <v>587</v>
      </c>
      <c r="F68" t="s">
        <v>587</v>
      </c>
      <c r="G68">
        <v>40</v>
      </c>
      <c r="H68" s="20">
        <v>1</v>
      </c>
      <c r="I68" t="s">
        <v>587</v>
      </c>
      <c r="J68" t="s">
        <v>587</v>
      </c>
      <c r="K68" t="s">
        <v>587</v>
      </c>
      <c r="L68" t="s">
        <v>587</v>
      </c>
      <c r="M68" t="s">
        <v>587</v>
      </c>
      <c r="N68" t="s">
        <v>587</v>
      </c>
      <c r="O68" s="22">
        <v>112345100000000</v>
      </c>
      <c r="P68" t="s">
        <v>802</v>
      </c>
      <c r="Q68">
        <v>4</v>
      </c>
      <c r="R68">
        <v>1</v>
      </c>
    </row>
    <row r="69" spans="1:18" x14ac:dyDescent="0.25">
      <c r="A69">
        <v>156</v>
      </c>
      <c r="B69">
        <v>1796</v>
      </c>
      <c r="C69" t="s">
        <v>803</v>
      </c>
      <c r="D69" t="s">
        <v>587</v>
      </c>
      <c r="E69" t="s">
        <v>587</v>
      </c>
      <c r="F69" t="s">
        <v>587</v>
      </c>
      <c r="G69">
        <v>20</v>
      </c>
      <c r="H69" s="20">
        <v>43009</v>
      </c>
      <c r="I69" t="s">
        <v>587</v>
      </c>
      <c r="J69" t="s">
        <v>587</v>
      </c>
      <c r="K69" t="s">
        <v>587</v>
      </c>
      <c r="L69" t="s">
        <v>587</v>
      </c>
      <c r="M69" t="s">
        <v>587</v>
      </c>
      <c r="N69" t="s">
        <v>587</v>
      </c>
      <c r="O69" s="22">
        <v>481702400000000</v>
      </c>
      <c r="P69" t="s">
        <v>587</v>
      </c>
      <c r="Q69">
        <v>4</v>
      </c>
      <c r="R69">
        <v>1</v>
      </c>
    </row>
    <row r="70" spans="1:18" x14ac:dyDescent="0.25">
      <c r="A70">
        <v>157</v>
      </c>
      <c r="B70">
        <v>1798</v>
      </c>
      <c r="C70" t="s">
        <v>518</v>
      </c>
      <c r="D70" t="s">
        <v>587</v>
      </c>
      <c r="E70" t="s">
        <v>587</v>
      </c>
      <c r="F70" t="s">
        <v>587</v>
      </c>
      <c r="G70">
        <v>20</v>
      </c>
      <c r="H70" s="20">
        <v>43027</v>
      </c>
      <c r="I70" t="s">
        <v>587</v>
      </c>
      <c r="J70" t="s">
        <v>587</v>
      </c>
      <c r="K70" t="s">
        <v>587</v>
      </c>
      <c r="L70" t="s">
        <v>587</v>
      </c>
      <c r="M70" t="s">
        <v>587</v>
      </c>
      <c r="N70" t="s">
        <v>587</v>
      </c>
      <c r="O70" s="22">
        <v>319874800000000</v>
      </c>
      <c r="P70" t="s">
        <v>804</v>
      </c>
      <c r="Q70">
        <v>4</v>
      </c>
      <c r="R70">
        <v>1</v>
      </c>
    </row>
    <row r="71" spans="1:18" x14ac:dyDescent="0.25">
      <c r="A71">
        <v>158</v>
      </c>
      <c r="B71">
        <v>1799</v>
      </c>
      <c r="C71" t="s">
        <v>533</v>
      </c>
      <c r="D71" t="s">
        <v>587</v>
      </c>
      <c r="E71" t="s">
        <v>587</v>
      </c>
      <c r="F71" t="s">
        <v>587</v>
      </c>
      <c r="G71">
        <v>33</v>
      </c>
      <c r="H71" s="20">
        <v>43040</v>
      </c>
      <c r="I71" t="s">
        <v>587</v>
      </c>
      <c r="J71" t="s">
        <v>587</v>
      </c>
      <c r="K71" t="s">
        <v>587</v>
      </c>
      <c r="L71" t="s">
        <v>587</v>
      </c>
      <c r="M71" t="s">
        <v>587</v>
      </c>
      <c r="N71" t="s">
        <v>587</v>
      </c>
      <c r="O71" s="22">
        <v>488648400000000</v>
      </c>
      <c r="P71" t="s">
        <v>805</v>
      </c>
      <c r="Q71">
        <v>4</v>
      </c>
      <c r="R71">
        <v>1</v>
      </c>
    </row>
    <row r="72" spans="1:18" x14ac:dyDescent="0.25">
      <c r="A72">
        <v>159</v>
      </c>
      <c r="B72">
        <v>1800</v>
      </c>
      <c r="C72" t="s">
        <v>806</v>
      </c>
      <c r="D72" t="s">
        <v>587</v>
      </c>
      <c r="E72" t="s">
        <v>587</v>
      </c>
      <c r="F72" t="s">
        <v>587</v>
      </c>
      <c r="G72">
        <v>20</v>
      </c>
      <c r="H72" s="20">
        <v>1</v>
      </c>
      <c r="I72" t="s">
        <v>587</v>
      </c>
      <c r="J72" t="s">
        <v>587</v>
      </c>
      <c r="K72" t="s">
        <v>587</v>
      </c>
      <c r="L72" t="s">
        <v>587</v>
      </c>
      <c r="M72" t="s">
        <v>587</v>
      </c>
      <c r="N72" t="s">
        <v>587</v>
      </c>
      <c r="O72" s="22">
        <v>185862600000000</v>
      </c>
      <c r="P72" t="s">
        <v>739</v>
      </c>
      <c r="Q72">
        <v>4</v>
      </c>
      <c r="R72">
        <v>1</v>
      </c>
    </row>
    <row r="73" spans="1:18" x14ac:dyDescent="0.25">
      <c r="A73">
        <v>160</v>
      </c>
      <c r="B73">
        <v>1802</v>
      </c>
      <c r="C73" t="s">
        <v>519</v>
      </c>
      <c r="D73" t="s">
        <v>587</v>
      </c>
      <c r="E73" t="s">
        <v>587</v>
      </c>
      <c r="F73" t="s">
        <v>587</v>
      </c>
      <c r="G73">
        <v>20</v>
      </c>
      <c r="H73" s="20">
        <v>43070</v>
      </c>
      <c r="I73" t="s">
        <v>587</v>
      </c>
      <c r="J73" t="s">
        <v>587</v>
      </c>
      <c r="K73" t="s">
        <v>587</v>
      </c>
      <c r="L73" t="s">
        <v>587</v>
      </c>
      <c r="M73" t="s">
        <v>587</v>
      </c>
      <c r="N73" t="s">
        <v>587</v>
      </c>
      <c r="O73" s="22">
        <v>1097398000000000</v>
      </c>
      <c r="P73" t="s">
        <v>807</v>
      </c>
      <c r="Q73">
        <v>4</v>
      </c>
      <c r="R73">
        <v>1</v>
      </c>
    </row>
    <row r="74" spans="1:18" x14ac:dyDescent="0.25">
      <c r="A74">
        <v>161</v>
      </c>
      <c r="B74">
        <v>1803</v>
      </c>
      <c r="C74" t="s">
        <v>520</v>
      </c>
      <c r="D74" t="s">
        <v>587</v>
      </c>
      <c r="E74" t="s">
        <v>587</v>
      </c>
      <c r="F74" t="s">
        <v>587</v>
      </c>
      <c r="G74">
        <v>20</v>
      </c>
      <c r="H74" s="20">
        <v>43101</v>
      </c>
      <c r="I74" t="s">
        <v>587</v>
      </c>
      <c r="J74" t="s">
        <v>587</v>
      </c>
      <c r="K74" t="s">
        <v>587</v>
      </c>
      <c r="L74" t="s">
        <v>587</v>
      </c>
      <c r="M74" t="s">
        <v>587</v>
      </c>
      <c r="N74" t="s">
        <v>587</v>
      </c>
      <c r="O74" s="22">
        <v>1536700000000</v>
      </c>
      <c r="P74" t="s">
        <v>808</v>
      </c>
      <c r="Q74">
        <v>4</v>
      </c>
      <c r="R74">
        <v>1</v>
      </c>
    </row>
    <row r="75" spans="1:18" x14ac:dyDescent="0.25">
      <c r="A75">
        <v>162</v>
      </c>
      <c r="B75">
        <v>1804</v>
      </c>
      <c r="C75" t="s">
        <v>521</v>
      </c>
      <c r="D75" t="s">
        <v>587</v>
      </c>
      <c r="E75" t="s">
        <v>587</v>
      </c>
      <c r="F75" t="s">
        <v>587</v>
      </c>
      <c r="G75">
        <v>40</v>
      </c>
      <c r="H75" s="20">
        <v>43070</v>
      </c>
      <c r="I75" t="s">
        <v>587</v>
      </c>
      <c r="J75" t="s">
        <v>587</v>
      </c>
      <c r="K75" t="s">
        <v>587</v>
      </c>
      <c r="L75" t="s">
        <v>587</v>
      </c>
      <c r="M75" t="s">
        <v>587</v>
      </c>
      <c r="N75" t="s">
        <v>587</v>
      </c>
      <c r="O75" s="22">
        <v>447208100000000</v>
      </c>
      <c r="P75" t="s">
        <v>809</v>
      </c>
      <c r="Q75">
        <v>3</v>
      </c>
      <c r="R75">
        <v>1</v>
      </c>
    </row>
    <row r="76" spans="1:18" x14ac:dyDescent="0.25">
      <c r="A76">
        <v>163</v>
      </c>
      <c r="B76">
        <v>1805</v>
      </c>
      <c r="C76" t="s">
        <v>810</v>
      </c>
      <c r="D76" t="s">
        <v>587</v>
      </c>
      <c r="E76" t="s">
        <v>587</v>
      </c>
      <c r="F76" t="s">
        <v>587</v>
      </c>
      <c r="G76">
        <v>20</v>
      </c>
      <c r="H76" s="20">
        <v>43132</v>
      </c>
      <c r="I76" t="s">
        <v>587</v>
      </c>
      <c r="J76" t="s">
        <v>587</v>
      </c>
      <c r="K76" t="s">
        <v>587</v>
      </c>
      <c r="L76" t="s">
        <v>587</v>
      </c>
      <c r="M76" t="s">
        <v>587</v>
      </c>
      <c r="N76" t="s">
        <v>587</v>
      </c>
      <c r="O76" s="22">
        <v>78298670000000</v>
      </c>
      <c r="P76" t="s">
        <v>811</v>
      </c>
      <c r="Q76">
        <v>4</v>
      </c>
      <c r="R76">
        <v>1</v>
      </c>
    </row>
    <row r="77" spans="1:18" x14ac:dyDescent="0.25">
      <c r="A77">
        <v>164</v>
      </c>
      <c r="B77">
        <v>1806</v>
      </c>
      <c r="C77" t="s">
        <v>522</v>
      </c>
      <c r="D77" t="s">
        <v>587</v>
      </c>
      <c r="E77" t="s">
        <v>587</v>
      </c>
      <c r="F77" t="s">
        <v>587</v>
      </c>
      <c r="G77">
        <v>30</v>
      </c>
      <c r="H77" s="20">
        <v>43070</v>
      </c>
      <c r="I77" t="s">
        <v>587</v>
      </c>
      <c r="J77" t="s">
        <v>587</v>
      </c>
      <c r="K77" t="s">
        <v>587</v>
      </c>
      <c r="L77" t="s">
        <v>587</v>
      </c>
      <c r="M77" t="s">
        <v>587</v>
      </c>
      <c r="N77" t="s">
        <v>587</v>
      </c>
      <c r="O77" s="22">
        <v>471875100000000</v>
      </c>
      <c r="P77" t="s">
        <v>812</v>
      </c>
      <c r="Q77">
        <v>3</v>
      </c>
      <c r="R77">
        <v>1</v>
      </c>
    </row>
    <row r="78" spans="1:18" x14ac:dyDescent="0.25">
      <c r="A78">
        <v>165</v>
      </c>
      <c r="B78">
        <v>1810</v>
      </c>
      <c r="C78" t="s">
        <v>813</v>
      </c>
      <c r="D78">
        <v>0</v>
      </c>
      <c r="E78">
        <v>0</v>
      </c>
      <c r="F78" s="20">
        <v>1</v>
      </c>
      <c r="G78">
        <v>0</v>
      </c>
      <c r="H78" s="20">
        <v>1</v>
      </c>
      <c r="I78">
        <v>0</v>
      </c>
      <c r="J78" t="s">
        <v>587</v>
      </c>
      <c r="M78">
        <v>0</v>
      </c>
      <c r="N78">
        <v>0</v>
      </c>
      <c r="O78" s="22">
        <v>123434200000000</v>
      </c>
      <c r="Q78">
        <v>4</v>
      </c>
      <c r="R78">
        <v>1</v>
      </c>
    </row>
    <row r="79" spans="1:18" x14ac:dyDescent="0.25">
      <c r="A79">
        <v>166</v>
      </c>
      <c r="B79">
        <v>1813</v>
      </c>
      <c r="C79" t="s">
        <v>814</v>
      </c>
      <c r="D79" t="s">
        <v>587</v>
      </c>
      <c r="E79" t="s">
        <v>587</v>
      </c>
      <c r="F79" t="s">
        <v>587</v>
      </c>
      <c r="G79">
        <v>10</v>
      </c>
      <c r="H79" s="20">
        <v>43132</v>
      </c>
      <c r="I79" t="s">
        <v>587</v>
      </c>
      <c r="J79" t="s">
        <v>587</v>
      </c>
      <c r="K79" t="s">
        <v>587</v>
      </c>
      <c r="L79" t="s">
        <v>587</v>
      </c>
      <c r="M79" t="s">
        <v>587</v>
      </c>
      <c r="N79" t="s">
        <v>587</v>
      </c>
      <c r="O79" s="22">
        <v>1529225000000000</v>
      </c>
      <c r="P79" t="s">
        <v>587</v>
      </c>
      <c r="Q79">
        <v>4</v>
      </c>
      <c r="R79">
        <v>1</v>
      </c>
    </row>
    <row r="80" spans="1:18" x14ac:dyDescent="0.25">
      <c r="A80">
        <v>167</v>
      </c>
      <c r="B80">
        <v>1816</v>
      </c>
      <c r="C80" t="s">
        <v>524</v>
      </c>
      <c r="D80" t="s">
        <v>587</v>
      </c>
      <c r="E80" t="s">
        <v>587</v>
      </c>
      <c r="F80" t="s">
        <v>587</v>
      </c>
      <c r="G80">
        <v>20</v>
      </c>
      <c r="H80" s="20">
        <v>43132</v>
      </c>
      <c r="I80" t="s">
        <v>587</v>
      </c>
      <c r="J80" t="s">
        <v>587</v>
      </c>
      <c r="K80" t="s">
        <v>587</v>
      </c>
      <c r="L80" t="s">
        <v>587</v>
      </c>
      <c r="M80" t="s">
        <v>587</v>
      </c>
      <c r="N80" t="s">
        <v>587</v>
      </c>
      <c r="O80" s="22">
        <v>318089400000000</v>
      </c>
      <c r="P80" t="s">
        <v>815</v>
      </c>
      <c r="Q80">
        <v>4</v>
      </c>
      <c r="R80">
        <v>1</v>
      </c>
    </row>
    <row r="81" spans="1:18" x14ac:dyDescent="0.25">
      <c r="A81">
        <v>168</v>
      </c>
      <c r="B81">
        <v>1818</v>
      </c>
      <c r="C81" t="s">
        <v>525</v>
      </c>
      <c r="D81" t="s">
        <v>587</v>
      </c>
      <c r="E81" t="s">
        <v>587</v>
      </c>
      <c r="F81" t="s">
        <v>587</v>
      </c>
      <c r="G81">
        <v>20</v>
      </c>
      <c r="H81" s="20">
        <v>43282</v>
      </c>
      <c r="I81" t="s">
        <v>587</v>
      </c>
      <c r="J81" t="s">
        <v>587</v>
      </c>
      <c r="K81" t="s">
        <v>587</v>
      </c>
      <c r="L81" t="s">
        <v>587</v>
      </c>
      <c r="M81" t="s">
        <v>587</v>
      </c>
      <c r="N81" t="s">
        <v>587</v>
      </c>
      <c r="O81" s="22">
        <v>558936900000000</v>
      </c>
      <c r="P81" t="s">
        <v>816</v>
      </c>
      <c r="Q81">
        <v>3</v>
      </c>
      <c r="R81">
        <v>1</v>
      </c>
    </row>
    <row r="82" spans="1:18" x14ac:dyDescent="0.25">
      <c r="A82">
        <v>169</v>
      </c>
      <c r="B82">
        <v>1820</v>
      </c>
      <c r="C82" t="s">
        <v>817</v>
      </c>
      <c r="D82">
        <v>0</v>
      </c>
      <c r="E82">
        <v>0</v>
      </c>
      <c r="F82" s="20">
        <v>1</v>
      </c>
      <c r="G82">
        <v>0</v>
      </c>
      <c r="H82" s="20">
        <v>1</v>
      </c>
      <c r="I82">
        <v>0</v>
      </c>
      <c r="J82" t="s">
        <v>587</v>
      </c>
      <c r="M82">
        <v>0</v>
      </c>
      <c r="N82">
        <v>0</v>
      </c>
      <c r="O82" s="22">
        <v>109236400000000</v>
      </c>
      <c r="Q82">
        <v>3</v>
      </c>
      <c r="R82">
        <v>1</v>
      </c>
    </row>
    <row r="83" spans="1:18" x14ac:dyDescent="0.25">
      <c r="A83">
        <v>170</v>
      </c>
      <c r="B83">
        <v>1824</v>
      </c>
      <c r="C83" t="s">
        <v>526</v>
      </c>
      <c r="D83" t="s">
        <v>587</v>
      </c>
      <c r="E83" t="s">
        <v>587</v>
      </c>
      <c r="F83" t="s">
        <v>587</v>
      </c>
      <c r="G83">
        <v>20</v>
      </c>
      <c r="H83" s="20">
        <v>43252</v>
      </c>
      <c r="I83" t="s">
        <v>587</v>
      </c>
      <c r="J83" t="s">
        <v>587</v>
      </c>
      <c r="K83" t="s">
        <v>587</v>
      </c>
      <c r="L83" t="s">
        <v>587</v>
      </c>
      <c r="M83" t="s">
        <v>587</v>
      </c>
      <c r="N83" t="s">
        <v>587</v>
      </c>
      <c r="O83" s="22">
        <v>484620800000000</v>
      </c>
      <c r="P83" t="s">
        <v>818</v>
      </c>
      <c r="Q83">
        <v>3</v>
      </c>
      <c r="R83">
        <v>1</v>
      </c>
    </row>
    <row r="84" spans="1:18" x14ac:dyDescent="0.25">
      <c r="A84">
        <v>171</v>
      </c>
      <c r="B84">
        <v>1825</v>
      </c>
      <c r="C84" t="s">
        <v>819</v>
      </c>
      <c r="D84" t="s">
        <v>587</v>
      </c>
      <c r="E84" t="s">
        <v>587</v>
      </c>
      <c r="F84" t="s">
        <v>587</v>
      </c>
      <c r="G84">
        <v>20</v>
      </c>
      <c r="H84" s="20">
        <v>43191</v>
      </c>
      <c r="I84" t="s">
        <v>587</v>
      </c>
      <c r="J84" t="s">
        <v>587</v>
      </c>
      <c r="K84" t="s">
        <v>587</v>
      </c>
      <c r="L84" t="s">
        <v>587</v>
      </c>
      <c r="M84" t="s">
        <v>587</v>
      </c>
      <c r="N84" t="s">
        <v>587</v>
      </c>
      <c r="O84" s="22">
        <v>173109200000000</v>
      </c>
      <c r="P84" t="s">
        <v>758</v>
      </c>
      <c r="Q84">
        <v>4</v>
      </c>
      <c r="R84">
        <v>1</v>
      </c>
    </row>
    <row r="85" spans="1:18" x14ac:dyDescent="0.25">
      <c r="A85">
        <v>172</v>
      </c>
      <c r="B85">
        <v>1826</v>
      </c>
      <c r="C85" t="s">
        <v>527</v>
      </c>
      <c r="D85" t="s">
        <v>587</v>
      </c>
      <c r="E85" t="s">
        <v>587</v>
      </c>
      <c r="F85" t="s">
        <v>587</v>
      </c>
      <c r="G85">
        <v>20</v>
      </c>
      <c r="H85" s="20">
        <v>43191</v>
      </c>
      <c r="I85" t="s">
        <v>587</v>
      </c>
      <c r="J85" t="s">
        <v>587</v>
      </c>
      <c r="K85" t="s">
        <v>587</v>
      </c>
      <c r="L85" t="s">
        <v>587</v>
      </c>
      <c r="M85" t="s">
        <v>587</v>
      </c>
      <c r="N85" t="s">
        <v>587</v>
      </c>
      <c r="O85" s="22">
        <v>93693130000000</v>
      </c>
      <c r="P85" t="s">
        <v>820</v>
      </c>
      <c r="Q85">
        <v>4</v>
      </c>
      <c r="R85">
        <v>1</v>
      </c>
    </row>
    <row r="86" spans="1:18" x14ac:dyDescent="0.25">
      <c r="A86">
        <v>173</v>
      </c>
      <c r="B86" t="s">
        <v>821</v>
      </c>
      <c r="C86" t="s">
        <v>528</v>
      </c>
      <c r="D86" t="s">
        <v>587</v>
      </c>
      <c r="E86" t="s">
        <v>587</v>
      </c>
      <c r="F86" t="s">
        <v>587</v>
      </c>
      <c r="G86">
        <v>20</v>
      </c>
      <c r="H86" s="20">
        <v>43160</v>
      </c>
      <c r="I86" t="s">
        <v>587</v>
      </c>
      <c r="J86" t="s">
        <v>587</v>
      </c>
      <c r="K86" t="s">
        <v>587</v>
      </c>
      <c r="L86" t="s">
        <v>748</v>
      </c>
      <c r="M86" t="s">
        <v>587</v>
      </c>
      <c r="N86" t="s">
        <v>587</v>
      </c>
      <c r="O86" s="22">
        <v>1660571000000000</v>
      </c>
      <c r="P86" t="s">
        <v>822</v>
      </c>
      <c r="Q86">
        <v>4</v>
      </c>
      <c r="R86">
        <v>1</v>
      </c>
    </row>
    <row r="87" spans="1:18" x14ac:dyDescent="0.25">
      <c r="A87">
        <v>174</v>
      </c>
      <c r="B87">
        <v>1830</v>
      </c>
      <c r="C87" t="s">
        <v>823</v>
      </c>
      <c r="D87" t="s">
        <v>587</v>
      </c>
      <c r="E87" t="s">
        <v>587</v>
      </c>
      <c r="F87" s="20">
        <v>1</v>
      </c>
      <c r="G87" t="s">
        <v>587</v>
      </c>
      <c r="H87" s="20">
        <v>1</v>
      </c>
      <c r="I87" t="s">
        <v>587</v>
      </c>
      <c r="J87" t="s">
        <v>587</v>
      </c>
      <c r="K87" t="s">
        <v>587</v>
      </c>
      <c r="L87" t="s">
        <v>587</v>
      </c>
      <c r="M87" t="s">
        <v>587</v>
      </c>
      <c r="N87" t="s">
        <v>587</v>
      </c>
      <c r="O87" t="s">
        <v>587</v>
      </c>
      <c r="P87" t="s">
        <v>587</v>
      </c>
      <c r="Q87">
        <v>6</v>
      </c>
      <c r="R87">
        <v>1</v>
      </c>
    </row>
    <row r="88" spans="1:18" x14ac:dyDescent="0.25">
      <c r="A88">
        <v>175</v>
      </c>
      <c r="B88">
        <v>1831</v>
      </c>
      <c r="C88" t="s">
        <v>823</v>
      </c>
      <c r="D88" t="s">
        <v>587</v>
      </c>
      <c r="E88" t="s">
        <v>587</v>
      </c>
      <c r="F88" t="s">
        <v>587</v>
      </c>
      <c r="G88">
        <v>30</v>
      </c>
      <c r="H88" s="20">
        <v>43344</v>
      </c>
      <c r="I88" t="s">
        <v>587</v>
      </c>
      <c r="J88" t="s">
        <v>587</v>
      </c>
      <c r="K88" t="s">
        <v>587</v>
      </c>
      <c r="L88" t="s">
        <v>587</v>
      </c>
      <c r="M88" t="s">
        <v>587</v>
      </c>
      <c r="N88" t="s">
        <v>587</v>
      </c>
      <c r="O88" s="22">
        <v>218250000000</v>
      </c>
      <c r="P88" t="s">
        <v>824</v>
      </c>
      <c r="Q88">
        <v>4</v>
      </c>
      <c r="R88">
        <v>1</v>
      </c>
    </row>
    <row r="89" spans="1:18" x14ac:dyDescent="0.25">
      <c r="A89">
        <v>187</v>
      </c>
      <c r="B89">
        <v>76876876</v>
      </c>
      <c r="C89" t="s">
        <v>825</v>
      </c>
      <c r="D89">
        <v>100</v>
      </c>
      <c r="E89">
        <v>10</v>
      </c>
      <c r="F89" s="20">
        <v>43310</v>
      </c>
      <c r="G89">
        <v>20</v>
      </c>
      <c r="H89" s="20">
        <v>43799</v>
      </c>
      <c r="I89">
        <v>4</v>
      </c>
      <c r="J89" s="20">
        <v>43590</v>
      </c>
      <c r="K89">
        <v>100</v>
      </c>
      <c r="L89">
        <v>1</v>
      </c>
      <c r="M89">
        <v>1</v>
      </c>
      <c r="N89">
        <v>20</v>
      </c>
      <c r="O89" s="22">
        <v>1.191293E+17</v>
      </c>
      <c r="P89" t="s">
        <v>826</v>
      </c>
      <c r="Q89">
        <v>1</v>
      </c>
      <c r="R89">
        <v>1</v>
      </c>
    </row>
    <row r="90" spans="1:18" x14ac:dyDescent="0.25">
      <c r="A90">
        <v>190</v>
      </c>
      <c r="B90">
        <v>1857</v>
      </c>
      <c r="C90" t="s">
        <v>827</v>
      </c>
      <c r="D90">
        <v>7824</v>
      </c>
      <c r="E90" t="s">
        <v>587</v>
      </c>
      <c r="F90" t="s">
        <v>587</v>
      </c>
      <c r="G90">
        <v>3</v>
      </c>
      <c r="H90" s="20">
        <v>43306</v>
      </c>
      <c r="I90">
        <v>1</v>
      </c>
      <c r="J90" s="20">
        <v>43343</v>
      </c>
      <c r="K90" t="s">
        <v>828</v>
      </c>
      <c r="L90">
        <v>7824</v>
      </c>
      <c r="M90">
        <v>1</v>
      </c>
      <c r="N90">
        <v>6</v>
      </c>
      <c r="O90">
        <v>555</v>
      </c>
      <c r="P90">
        <v>555</v>
      </c>
      <c r="Q90">
        <v>5</v>
      </c>
      <c r="R90">
        <v>1</v>
      </c>
    </row>
    <row r="91" spans="1:18" x14ac:dyDescent="0.25">
      <c r="A91">
        <v>197</v>
      </c>
      <c r="B91" t="s">
        <v>587</v>
      </c>
      <c r="C91" t="s">
        <v>587</v>
      </c>
      <c r="D91" t="s">
        <v>587</v>
      </c>
      <c r="E91" t="s">
        <v>587</v>
      </c>
      <c r="F91" t="s">
        <v>587</v>
      </c>
      <c r="G91" t="s">
        <v>587</v>
      </c>
      <c r="H91" t="s">
        <v>587</v>
      </c>
      <c r="I91" t="s">
        <v>587</v>
      </c>
      <c r="J91" t="s">
        <v>587</v>
      </c>
      <c r="K91" t="s">
        <v>587</v>
      </c>
      <c r="L91" t="s">
        <v>587</v>
      </c>
      <c r="M91" t="s">
        <v>587</v>
      </c>
      <c r="N91" t="s">
        <v>587</v>
      </c>
      <c r="O91" t="s">
        <v>587</v>
      </c>
      <c r="P91" t="s">
        <v>587</v>
      </c>
      <c r="Q91" t="s">
        <v>587</v>
      </c>
      <c r="R91" t="s">
        <v>587</v>
      </c>
    </row>
    <row r="92" spans="1:18" x14ac:dyDescent="0.25">
      <c r="A92">
        <v>198</v>
      </c>
      <c r="B92" t="s">
        <v>587</v>
      </c>
      <c r="C92" t="s">
        <v>587</v>
      </c>
      <c r="D92" t="s">
        <v>587</v>
      </c>
      <c r="E92" t="s">
        <v>587</v>
      </c>
      <c r="F92" t="s">
        <v>587</v>
      </c>
      <c r="G92" t="s">
        <v>587</v>
      </c>
      <c r="H92" t="s">
        <v>587</v>
      </c>
      <c r="I92" t="s">
        <v>587</v>
      </c>
      <c r="J92" t="s">
        <v>587</v>
      </c>
      <c r="K92" t="s">
        <v>587</v>
      </c>
      <c r="L92" t="s">
        <v>587</v>
      </c>
      <c r="M92" t="s">
        <v>587</v>
      </c>
      <c r="N92" t="s">
        <v>587</v>
      </c>
      <c r="O92" t="s">
        <v>587</v>
      </c>
      <c r="P92" t="s">
        <v>587</v>
      </c>
      <c r="Q92" t="s">
        <v>587</v>
      </c>
      <c r="R92" t="s">
        <v>587</v>
      </c>
    </row>
    <row r="93" spans="1:18" x14ac:dyDescent="0.25">
      <c r="A93">
        <v>199</v>
      </c>
      <c r="B93" t="s">
        <v>587</v>
      </c>
      <c r="C93" t="s">
        <v>587</v>
      </c>
      <c r="D93" t="s">
        <v>587</v>
      </c>
      <c r="E93" t="s">
        <v>587</v>
      </c>
      <c r="F93" t="s">
        <v>587</v>
      </c>
      <c r="G93" t="s">
        <v>587</v>
      </c>
      <c r="H93" t="s">
        <v>587</v>
      </c>
      <c r="I93" t="s">
        <v>587</v>
      </c>
      <c r="J93" t="s">
        <v>587</v>
      </c>
      <c r="K93" t="s">
        <v>587</v>
      </c>
      <c r="L93" t="s">
        <v>587</v>
      </c>
      <c r="M93" t="s">
        <v>587</v>
      </c>
      <c r="N93" t="s">
        <v>587</v>
      </c>
      <c r="O93" t="s">
        <v>587</v>
      </c>
      <c r="P93" t="s">
        <v>587</v>
      </c>
      <c r="Q93" t="s">
        <v>587</v>
      </c>
      <c r="R93" t="s">
        <v>587</v>
      </c>
    </row>
    <row r="94" spans="1:18" x14ac:dyDescent="0.25">
      <c r="A94">
        <v>200</v>
      </c>
      <c r="B94" t="s">
        <v>587</v>
      </c>
      <c r="C94" t="s">
        <v>587</v>
      </c>
      <c r="D94" t="s">
        <v>587</v>
      </c>
      <c r="E94" t="s">
        <v>587</v>
      </c>
      <c r="F94" t="s">
        <v>587</v>
      </c>
      <c r="G94" t="s">
        <v>587</v>
      </c>
      <c r="H94" t="s">
        <v>587</v>
      </c>
      <c r="I94" t="s">
        <v>587</v>
      </c>
      <c r="J94" t="s">
        <v>587</v>
      </c>
      <c r="K94" t="s">
        <v>587</v>
      </c>
      <c r="L94" t="s">
        <v>587</v>
      </c>
      <c r="M94" t="s">
        <v>587</v>
      </c>
      <c r="N94" t="s">
        <v>587</v>
      </c>
      <c r="O94" t="s">
        <v>587</v>
      </c>
      <c r="P94" t="s">
        <v>587</v>
      </c>
      <c r="Q94" t="s">
        <v>587</v>
      </c>
      <c r="R94" t="s">
        <v>587</v>
      </c>
    </row>
    <row r="95" spans="1:18" x14ac:dyDescent="0.25">
      <c r="A95">
        <v>201</v>
      </c>
      <c r="B95" t="s">
        <v>587</v>
      </c>
      <c r="C95" t="s">
        <v>587</v>
      </c>
      <c r="D95" t="s">
        <v>587</v>
      </c>
      <c r="E95" t="s">
        <v>587</v>
      </c>
      <c r="F95" t="s">
        <v>587</v>
      </c>
      <c r="G95" t="s">
        <v>587</v>
      </c>
      <c r="H95" t="s">
        <v>587</v>
      </c>
      <c r="I95" t="s">
        <v>587</v>
      </c>
      <c r="J95" t="s">
        <v>587</v>
      </c>
      <c r="K95" t="s">
        <v>587</v>
      </c>
      <c r="L95" t="s">
        <v>587</v>
      </c>
      <c r="M95" t="s">
        <v>587</v>
      </c>
      <c r="N95" t="s">
        <v>587</v>
      </c>
      <c r="O95" t="s">
        <v>587</v>
      </c>
      <c r="P95" t="s">
        <v>587</v>
      </c>
      <c r="Q95" t="s">
        <v>587</v>
      </c>
      <c r="R95" t="s">
        <v>587</v>
      </c>
    </row>
    <row r="96" spans="1:18" x14ac:dyDescent="0.25">
      <c r="A96">
        <v>202</v>
      </c>
      <c r="B96" t="s">
        <v>587</v>
      </c>
      <c r="C96" t="s">
        <v>587</v>
      </c>
      <c r="D96" t="s">
        <v>587</v>
      </c>
      <c r="E96" t="s">
        <v>587</v>
      </c>
      <c r="F96" t="s">
        <v>587</v>
      </c>
      <c r="G96" t="s">
        <v>587</v>
      </c>
      <c r="H96" t="s">
        <v>587</v>
      </c>
      <c r="I96" t="s">
        <v>587</v>
      </c>
      <c r="J96" t="s">
        <v>587</v>
      </c>
      <c r="K96" t="s">
        <v>587</v>
      </c>
      <c r="L96" t="s">
        <v>587</v>
      </c>
      <c r="M96" t="s">
        <v>587</v>
      </c>
      <c r="N96" t="s">
        <v>587</v>
      </c>
      <c r="O96" t="s">
        <v>587</v>
      </c>
      <c r="P96" t="s">
        <v>587</v>
      </c>
      <c r="Q96" t="s">
        <v>587</v>
      </c>
      <c r="R96" t="s">
        <v>587</v>
      </c>
    </row>
    <row r="97" spans="1:18" x14ac:dyDescent="0.25">
      <c r="A97">
        <v>203</v>
      </c>
      <c r="B97" t="s">
        <v>587</v>
      </c>
      <c r="C97" t="s">
        <v>829</v>
      </c>
      <c r="D97">
        <v>324</v>
      </c>
      <c r="E97">
        <v>1</v>
      </c>
      <c r="F97" s="20">
        <v>43009</v>
      </c>
      <c r="G97">
        <v>30</v>
      </c>
      <c r="H97" s="20">
        <v>43160</v>
      </c>
      <c r="I97">
        <v>1</v>
      </c>
      <c r="J97" s="20">
        <v>44546</v>
      </c>
      <c r="K97">
        <v>123123</v>
      </c>
      <c r="L97" t="s">
        <v>830</v>
      </c>
      <c r="M97">
        <v>234</v>
      </c>
      <c r="N97">
        <v>234</v>
      </c>
      <c r="O97">
        <v>123123</v>
      </c>
      <c r="P97" t="s">
        <v>831</v>
      </c>
      <c r="Q97">
        <v>5</v>
      </c>
      <c r="R97">
        <v>1</v>
      </c>
    </row>
    <row r="98" spans="1:18" x14ac:dyDescent="0.25">
      <c r="A98">
        <v>204</v>
      </c>
      <c r="B98" t="s">
        <v>587</v>
      </c>
      <c r="C98" t="s">
        <v>587</v>
      </c>
      <c r="D98" t="s">
        <v>587</v>
      </c>
      <c r="E98" t="s">
        <v>587</v>
      </c>
      <c r="F98" t="s">
        <v>587</v>
      </c>
      <c r="G98" t="s">
        <v>587</v>
      </c>
      <c r="H98" t="s">
        <v>587</v>
      </c>
      <c r="I98" t="s">
        <v>587</v>
      </c>
      <c r="J98" t="s">
        <v>587</v>
      </c>
      <c r="K98" t="s">
        <v>587</v>
      </c>
      <c r="L98" t="s">
        <v>587</v>
      </c>
      <c r="M98" t="s">
        <v>587</v>
      </c>
      <c r="N98" t="s">
        <v>587</v>
      </c>
      <c r="O98" t="s">
        <v>587</v>
      </c>
      <c r="P98" t="s">
        <v>587</v>
      </c>
      <c r="Q98" t="s">
        <v>587</v>
      </c>
      <c r="R98" t="s">
        <v>587</v>
      </c>
    </row>
    <row r="99" spans="1:18" x14ac:dyDescent="0.25">
      <c r="A99">
        <v>205</v>
      </c>
      <c r="B99" t="s">
        <v>587</v>
      </c>
      <c r="C99" t="s">
        <v>832</v>
      </c>
      <c r="D99">
        <v>20000</v>
      </c>
      <c r="E99" t="s">
        <v>587</v>
      </c>
      <c r="F99" t="s">
        <v>587</v>
      </c>
      <c r="G99">
        <v>3</v>
      </c>
      <c r="H99" s="20">
        <v>43344</v>
      </c>
      <c r="I99" t="s">
        <v>587</v>
      </c>
      <c r="J99" t="s">
        <v>587</v>
      </c>
      <c r="K99" t="s">
        <v>587</v>
      </c>
      <c r="L99" t="s">
        <v>587</v>
      </c>
      <c r="M99">
        <v>1</v>
      </c>
      <c r="N99">
        <v>11</v>
      </c>
      <c r="O99" s="22">
        <v>1000000000</v>
      </c>
      <c r="P99" t="s">
        <v>587</v>
      </c>
      <c r="Q99">
        <v>1</v>
      </c>
      <c r="R99" t="s">
        <v>587</v>
      </c>
    </row>
    <row r="100" spans="1:18" x14ac:dyDescent="0.25">
      <c r="A100">
        <v>206</v>
      </c>
      <c r="B100" t="s">
        <v>587</v>
      </c>
      <c r="C100" t="s">
        <v>833</v>
      </c>
      <c r="D100">
        <v>600</v>
      </c>
      <c r="E100" t="s">
        <v>587</v>
      </c>
      <c r="F100" t="s">
        <v>587</v>
      </c>
      <c r="G100">
        <v>3</v>
      </c>
      <c r="H100" s="20">
        <v>43344</v>
      </c>
      <c r="I100" t="s">
        <v>587</v>
      </c>
      <c r="J100" t="s">
        <v>587</v>
      </c>
      <c r="K100" t="s">
        <v>587</v>
      </c>
      <c r="L100" t="s">
        <v>587</v>
      </c>
      <c r="M100">
        <v>2</v>
      </c>
      <c r="N100">
        <v>6</v>
      </c>
      <c r="O100">
        <v>1000000</v>
      </c>
      <c r="P100" t="s">
        <v>587</v>
      </c>
      <c r="Q100">
        <v>7</v>
      </c>
      <c r="R100" t="s">
        <v>587</v>
      </c>
    </row>
    <row r="101" spans="1:18" x14ac:dyDescent="0.25">
      <c r="A101">
        <v>207</v>
      </c>
      <c r="B101" t="s">
        <v>587</v>
      </c>
      <c r="C101" t="s">
        <v>833</v>
      </c>
      <c r="D101">
        <v>1000</v>
      </c>
      <c r="E101" t="s">
        <v>587</v>
      </c>
      <c r="F101" t="s">
        <v>587</v>
      </c>
      <c r="G101">
        <v>3</v>
      </c>
      <c r="H101" s="20">
        <v>43344</v>
      </c>
      <c r="I101" t="s">
        <v>587</v>
      </c>
      <c r="J101" t="s">
        <v>587</v>
      </c>
      <c r="K101" t="s">
        <v>587</v>
      </c>
      <c r="L101" t="s">
        <v>587</v>
      </c>
      <c r="M101">
        <v>2</v>
      </c>
      <c r="N101">
        <v>6</v>
      </c>
      <c r="O101">
        <v>1000</v>
      </c>
      <c r="P101" t="s">
        <v>587</v>
      </c>
      <c r="Q101">
        <v>5</v>
      </c>
      <c r="R101" t="s">
        <v>587</v>
      </c>
    </row>
    <row r="102" spans="1:18" x14ac:dyDescent="0.25">
      <c r="A102">
        <v>208</v>
      </c>
      <c r="B102" t="s">
        <v>587</v>
      </c>
      <c r="C102" t="s">
        <v>833</v>
      </c>
      <c r="D102">
        <v>1000</v>
      </c>
      <c r="E102" t="s">
        <v>587</v>
      </c>
      <c r="F102" t="s">
        <v>587</v>
      </c>
      <c r="G102">
        <v>3</v>
      </c>
      <c r="H102" s="20">
        <v>43344</v>
      </c>
      <c r="I102" t="s">
        <v>587</v>
      </c>
      <c r="J102" t="s">
        <v>587</v>
      </c>
      <c r="K102" t="s">
        <v>587</v>
      </c>
      <c r="L102" t="s">
        <v>587</v>
      </c>
      <c r="M102">
        <v>2</v>
      </c>
      <c r="N102">
        <v>6</v>
      </c>
      <c r="O102">
        <v>10000</v>
      </c>
      <c r="P102" t="s">
        <v>587</v>
      </c>
      <c r="Q102">
        <v>5</v>
      </c>
      <c r="R102" t="s">
        <v>587</v>
      </c>
    </row>
    <row r="103" spans="1:18" x14ac:dyDescent="0.25">
      <c r="A103">
        <v>209</v>
      </c>
      <c r="B103" t="s">
        <v>587</v>
      </c>
      <c r="C103" t="s">
        <v>833</v>
      </c>
      <c r="D103">
        <v>100</v>
      </c>
      <c r="E103" t="s">
        <v>587</v>
      </c>
      <c r="F103" t="s">
        <v>587</v>
      </c>
      <c r="G103">
        <v>2</v>
      </c>
      <c r="H103" s="20">
        <v>43344</v>
      </c>
      <c r="I103" t="s">
        <v>587</v>
      </c>
      <c r="J103" t="s">
        <v>587</v>
      </c>
      <c r="K103" t="s">
        <v>587</v>
      </c>
      <c r="L103" t="s">
        <v>587</v>
      </c>
      <c r="M103">
        <v>1</v>
      </c>
      <c r="N103">
        <v>1</v>
      </c>
      <c r="O103">
        <v>1000</v>
      </c>
      <c r="P103" t="s">
        <v>587</v>
      </c>
      <c r="Q103">
        <v>6</v>
      </c>
      <c r="R103" t="s">
        <v>587</v>
      </c>
    </row>
    <row r="104" spans="1:18" x14ac:dyDescent="0.25">
      <c r="A104">
        <v>210</v>
      </c>
      <c r="B104" t="s">
        <v>587</v>
      </c>
      <c r="C104" t="s">
        <v>833</v>
      </c>
      <c r="D104">
        <v>100</v>
      </c>
      <c r="E104" t="s">
        <v>587</v>
      </c>
      <c r="F104" t="s">
        <v>587</v>
      </c>
      <c r="G104">
        <v>2</v>
      </c>
      <c r="H104" s="20">
        <v>43344</v>
      </c>
      <c r="I104" t="s">
        <v>587</v>
      </c>
      <c r="J104" t="s">
        <v>587</v>
      </c>
      <c r="K104" t="s">
        <v>587</v>
      </c>
      <c r="L104" t="s">
        <v>587</v>
      </c>
      <c r="M104">
        <v>1</v>
      </c>
      <c r="N104">
        <v>-1</v>
      </c>
      <c r="O104">
        <v>1000</v>
      </c>
      <c r="P104" t="s">
        <v>587</v>
      </c>
      <c r="Q104">
        <v>5</v>
      </c>
      <c r="R104" t="s">
        <v>587</v>
      </c>
    </row>
    <row r="105" spans="1:18" x14ac:dyDescent="0.25">
      <c r="A105">
        <v>211</v>
      </c>
      <c r="B105" t="s">
        <v>587</v>
      </c>
      <c r="C105" t="s">
        <v>834</v>
      </c>
      <c r="D105">
        <v>500</v>
      </c>
      <c r="E105">
        <v>1</v>
      </c>
      <c r="F105" s="20">
        <v>43313</v>
      </c>
      <c r="G105">
        <v>2</v>
      </c>
      <c r="H105" s="20">
        <v>43344</v>
      </c>
      <c r="I105">
        <v>1</v>
      </c>
      <c r="J105" s="20">
        <v>43435</v>
      </c>
      <c r="K105" t="s">
        <v>835</v>
      </c>
      <c r="L105" t="s">
        <v>836</v>
      </c>
      <c r="M105">
        <v>2</v>
      </c>
      <c r="N105">
        <v>5</v>
      </c>
      <c r="O105" s="22">
        <v>1000000000</v>
      </c>
      <c r="P105" t="s">
        <v>837</v>
      </c>
      <c r="Q105">
        <v>6</v>
      </c>
      <c r="R105">
        <v>1</v>
      </c>
    </row>
    <row r="106" spans="1:18" x14ac:dyDescent="0.25">
      <c r="A106">
        <v>212</v>
      </c>
      <c r="B106" t="s">
        <v>587</v>
      </c>
      <c r="C106" t="s">
        <v>838</v>
      </c>
      <c r="D106">
        <v>100</v>
      </c>
      <c r="E106" t="s">
        <v>587</v>
      </c>
      <c r="F106" t="s">
        <v>587</v>
      </c>
      <c r="G106">
        <v>1</v>
      </c>
      <c r="H106" s="20">
        <v>43344</v>
      </c>
      <c r="I106" t="s">
        <v>587</v>
      </c>
      <c r="J106" t="s">
        <v>587</v>
      </c>
      <c r="K106" t="s">
        <v>587</v>
      </c>
      <c r="L106" t="s">
        <v>587</v>
      </c>
      <c r="M106">
        <v>1</v>
      </c>
      <c r="N106">
        <v>-1</v>
      </c>
      <c r="O106">
        <v>1000</v>
      </c>
      <c r="P106" t="s">
        <v>587</v>
      </c>
      <c r="Q106">
        <v>6</v>
      </c>
      <c r="R106" t="s">
        <v>587</v>
      </c>
    </row>
    <row r="107" spans="1:18" x14ac:dyDescent="0.25">
      <c r="A107">
        <v>213</v>
      </c>
      <c r="B107" t="s">
        <v>587</v>
      </c>
      <c r="C107" t="s">
        <v>838</v>
      </c>
      <c r="D107">
        <v>100</v>
      </c>
      <c r="E107" t="s">
        <v>587</v>
      </c>
      <c r="F107" t="s">
        <v>587</v>
      </c>
      <c r="G107">
        <v>2</v>
      </c>
      <c r="H107" s="20">
        <v>43344</v>
      </c>
      <c r="I107" t="s">
        <v>587</v>
      </c>
      <c r="J107" t="s">
        <v>587</v>
      </c>
      <c r="K107" t="s">
        <v>587</v>
      </c>
      <c r="L107" t="s">
        <v>587</v>
      </c>
      <c r="M107">
        <v>1</v>
      </c>
      <c r="N107">
        <v>-1</v>
      </c>
      <c r="O107">
        <v>1000</v>
      </c>
      <c r="P107" t="s">
        <v>587</v>
      </c>
      <c r="Q107">
        <v>5</v>
      </c>
      <c r="R107" t="s">
        <v>587</v>
      </c>
    </row>
    <row r="108" spans="1:18" x14ac:dyDescent="0.25">
      <c r="A108">
        <v>214</v>
      </c>
      <c r="B108" t="s">
        <v>587</v>
      </c>
      <c r="C108" t="s">
        <v>839</v>
      </c>
      <c r="D108">
        <v>124234</v>
      </c>
      <c r="E108">
        <v>1</v>
      </c>
      <c r="F108" s="20">
        <v>43252</v>
      </c>
      <c r="G108">
        <v>3</v>
      </c>
      <c r="H108" s="20">
        <v>43343</v>
      </c>
      <c r="I108">
        <v>40</v>
      </c>
      <c r="J108" s="20">
        <v>43405</v>
      </c>
      <c r="K108">
        <v>123123</v>
      </c>
      <c r="L108" t="s">
        <v>840</v>
      </c>
      <c r="M108">
        <v>23423</v>
      </c>
      <c r="N108">
        <v>234234</v>
      </c>
      <c r="O108">
        <v>123123</v>
      </c>
      <c r="P108" t="s">
        <v>841</v>
      </c>
      <c r="Q108">
        <v>6</v>
      </c>
      <c r="R108">
        <v>1</v>
      </c>
    </row>
    <row r="109" spans="1:18" x14ac:dyDescent="0.25">
      <c r="A109">
        <v>215</v>
      </c>
      <c r="B109" t="s">
        <v>587</v>
      </c>
      <c r="C109" t="s">
        <v>842</v>
      </c>
      <c r="D109">
        <v>234</v>
      </c>
      <c r="E109">
        <v>1</v>
      </c>
      <c r="F109" s="20">
        <v>43160</v>
      </c>
      <c r="G109">
        <v>10</v>
      </c>
      <c r="H109" s="20">
        <v>43282</v>
      </c>
      <c r="I109">
        <v>10</v>
      </c>
      <c r="J109" s="20">
        <v>43556</v>
      </c>
      <c r="K109">
        <v>234234</v>
      </c>
      <c r="L109">
        <v>234234</v>
      </c>
      <c r="M109">
        <v>234</v>
      </c>
      <c r="N109">
        <v>234</v>
      </c>
      <c r="O109" s="22">
        <v>23124230000000</v>
      </c>
      <c r="P109">
        <v>123123</v>
      </c>
      <c r="Q109">
        <v>4</v>
      </c>
      <c r="R109">
        <v>1</v>
      </c>
    </row>
    <row r="110" spans="1:18" x14ac:dyDescent="0.25">
      <c r="A110">
        <v>216</v>
      </c>
      <c r="B110" t="s">
        <v>587</v>
      </c>
      <c r="C110" t="s">
        <v>838</v>
      </c>
      <c r="D110">
        <v>100</v>
      </c>
      <c r="E110" t="s">
        <v>587</v>
      </c>
      <c r="F110" t="s">
        <v>587</v>
      </c>
      <c r="G110">
        <v>2</v>
      </c>
      <c r="H110" s="20">
        <v>43344</v>
      </c>
      <c r="I110" t="s">
        <v>587</v>
      </c>
      <c r="J110" t="s">
        <v>587</v>
      </c>
      <c r="K110" t="s">
        <v>843</v>
      </c>
      <c r="L110" t="s">
        <v>844</v>
      </c>
      <c r="M110">
        <v>2</v>
      </c>
      <c r="N110">
        <v>1</v>
      </c>
      <c r="O110">
        <v>1000</v>
      </c>
      <c r="P110" t="s">
        <v>845</v>
      </c>
      <c r="Q110">
        <v>5</v>
      </c>
      <c r="R110">
        <v>1</v>
      </c>
    </row>
    <row r="111" spans="1:18" x14ac:dyDescent="0.25">
      <c r="A111">
        <v>217</v>
      </c>
      <c r="B111" t="s">
        <v>587</v>
      </c>
      <c r="C111" t="s">
        <v>838</v>
      </c>
      <c r="D111">
        <v>100</v>
      </c>
      <c r="E111" t="s">
        <v>587</v>
      </c>
      <c r="F111" t="s">
        <v>587</v>
      </c>
      <c r="G111">
        <v>2</v>
      </c>
      <c r="H111" s="20">
        <v>43344</v>
      </c>
      <c r="I111" t="s">
        <v>587</v>
      </c>
      <c r="J111" t="s">
        <v>587</v>
      </c>
      <c r="K111" t="s">
        <v>587</v>
      </c>
      <c r="L111" t="s">
        <v>587</v>
      </c>
      <c r="M111">
        <v>1</v>
      </c>
      <c r="N111">
        <v>1</v>
      </c>
      <c r="O111">
        <v>1000</v>
      </c>
      <c r="P111" t="s">
        <v>587</v>
      </c>
      <c r="Q111">
        <v>4</v>
      </c>
      <c r="R111" t="s">
        <v>587</v>
      </c>
    </row>
    <row r="112" spans="1:18" x14ac:dyDescent="0.25">
      <c r="A112">
        <v>218</v>
      </c>
      <c r="B112" t="s">
        <v>587</v>
      </c>
      <c r="C112" t="s">
        <v>838</v>
      </c>
      <c r="D112">
        <v>100</v>
      </c>
      <c r="E112" t="s">
        <v>587</v>
      </c>
      <c r="F112" t="s">
        <v>587</v>
      </c>
      <c r="G112">
        <v>2</v>
      </c>
      <c r="H112" s="20">
        <v>43344</v>
      </c>
      <c r="I112" t="s">
        <v>587</v>
      </c>
      <c r="J112" t="s">
        <v>587</v>
      </c>
      <c r="K112" t="s">
        <v>846</v>
      </c>
      <c r="L112" t="s">
        <v>587</v>
      </c>
      <c r="M112">
        <v>1</v>
      </c>
      <c r="N112">
        <v>1</v>
      </c>
      <c r="O112">
        <v>1000</v>
      </c>
      <c r="P112" t="s">
        <v>587</v>
      </c>
      <c r="Q112">
        <v>6</v>
      </c>
      <c r="R112">
        <v>1</v>
      </c>
    </row>
    <row r="113" spans="1:18" x14ac:dyDescent="0.25">
      <c r="A113">
        <v>219</v>
      </c>
      <c r="B113" t="s">
        <v>587</v>
      </c>
      <c r="C113" t="s">
        <v>833</v>
      </c>
      <c r="D113">
        <v>100</v>
      </c>
      <c r="E113" t="s">
        <v>587</v>
      </c>
      <c r="F113" t="s">
        <v>587</v>
      </c>
      <c r="G113">
        <v>2</v>
      </c>
      <c r="H113" s="20">
        <v>43344</v>
      </c>
      <c r="I113" t="s">
        <v>587</v>
      </c>
      <c r="J113" t="s">
        <v>587</v>
      </c>
      <c r="K113" t="s">
        <v>587</v>
      </c>
      <c r="L113" t="s">
        <v>587</v>
      </c>
      <c r="M113">
        <v>2</v>
      </c>
      <c r="N113">
        <v>1</v>
      </c>
      <c r="O113">
        <v>1000</v>
      </c>
      <c r="P113" t="s">
        <v>587</v>
      </c>
      <c r="Q113">
        <v>6</v>
      </c>
      <c r="R113" t="s">
        <v>587</v>
      </c>
    </row>
    <row r="114" spans="1:18" x14ac:dyDescent="0.25">
      <c r="A114">
        <v>220</v>
      </c>
      <c r="B114" t="s">
        <v>587</v>
      </c>
      <c r="C114" t="s">
        <v>833</v>
      </c>
      <c r="D114">
        <v>100</v>
      </c>
      <c r="E114" t="s">
        <v>587</v>
      </c>
      <c r="F114" t="s">
        <v>587</v>
      </c>
      <c r="G114">
        <v>2</v>
      </c>
      <c r="H114" s="20">
        <v>43344</v>
      </c>
      <c r="I114" t="s">
        <v>587</v>
      </c>
      <c r="J114" t="s">
        <v>587</v>
      </c>
      <c r="K114" t="s">
        <v>587</v>
      </c>
      <c r="L114" t="s">
        <v>587</v>
      </c>
      <c r="M114">
        <v>1</v>
      </c>
      <c r="N114">
        <v>1</v>
      </c>
      <c r="O114">
        <v>1000</v>
      </c>
      <c r="P114" t="s">
        <v>587</v>
      </c>
      <c r="Q114">
        <v>6</v>
      </c>
      <c r="R114" t="s">
        <v>587</v>
      </c>
    </row>
    <row r="115" spans="1:18" x14ac:dyDescent="0.25">
      <c r="A115">
        <v>221</v>
      </c>
      <c r="B115" t="s">
        <v>587</v>
      </c>
      <c r="C115" t="s">
        <v>833</v>
      </c>
      <c r="D115">
        <v>100</v>
      </c>
      <c r="E115" t="s">
        <v>587</v>
      </c>
      <c r="F115" t="s">
        <v>587</v>
      </c>
      <c r="G115">
        <v>2</v>
      </c>
      <c r="H115" s="20">
        <v>43344</v>
      </c>
      <c r="I115" t="s">
        <v>587</v>
      </c>
      <c r="J115" t="s">
        <v>587</v>
      </c>
      <c r="K115" t="s">
        <v>587</v>
      </c>
      <c r="L115" t="s">
        <v>587</v>
      </c>
      <c r="M115">
        <v>1</v>
      </c>
      <c r="N115">
        <v>1</v>
      </c>
      <c r="O115">
        <v>1000</v>
      </c>
      <c r="P115" t="s">
        <v>587</v>
      </c>
      <c r="Q115">
        <v>4</v>
      </c>
      <c r="R115" t="s">
        <v>587</v>
      </c>
    </row>
    <row r="116" spans="1:18" x14ac:dyDescent="0.25">
      <c r="A116">
        <v>222</v>
      </c>
      <c r="B116" t="s">
        <v>587</v>
      </c>
      <c r="C116" t="s">
        <v>833</v>
      </c>
      <c r="D116">
        <v>100</v>
      </c>
      <c r="E116" t="s">
        <v>587</v>
      </c>
      <c r="F116" t="s">
        <v>587</v>
      </c>
      <c r="G116">
        <v>2</v>
      </c>
      <c r="H116" s="20">
        <v>43344</v>
      </c>
      <c r="I116" t="s">
        <v>587</v>
      </c>
      <c r="J116" t="s">
        <v>587</v>
      </c>
      <c r="K116" t="s">
        <v>587</v>
      </c>
      <c r="L116" t="s">
        <v>587</v>
      </c>
      <c r="M116">
        <v>1</v>
      </c>
      <c r="N116">
        <v>1</v>
      </c>
      <c r="O116">
        <v>1000</v>
      </c>
      <c r="P116" t="s">
        <v>587</v>
      </c>
      <c r="Q116">
        <v>6</v>
      </c>
      <c r="R116" t="s">
        <v>587</v>
      </c>
    </row>
    <row r="117" spans="1:18" x14ac:dyDescent="0.25">
      <c r="A117">
        <v>223</v>
      </c>
      <c r="B117" t="s">
        <v>587</v>
      </c>
      <c r="C117" t="s">
        <v>833</v>
      </c>
      <c r="D117">
        <v>100</v>
      </c>
      <c r="E117" t="s">
        <v>587</v>
      </c>
      <c r="F117" t="s">
        <v>587</v>
      </c>
      <c r="G117">
        <v>2</v>
      </c>
      <c r="H117" s="20">
        <v>43344</v>
      </c>
      <c r="I117" t="s">
        <v>587</v>
      </c>
      <c r="J117" t="s">
        <v>587</v>
      </c>
      <c r="K117" t="s">
        <v>587</v>
      </c>
      <c r="L117" t="s">
        <v>587</v>
      </c>
      <c r="M117">
        <v>1</v>
      </c>
      <c r="N117">
        <v>1</v>
      </c>
      <c r="O117">
        <v>1000</v>
      </c>
      <c r="P117" t="s">
        <v>587</v>
      </c>
      <c r="Q117">
        <v>6</v>
      </c>
      <c r="R117" t="s">
        <v>587</v>
      </c>
    </row>
    <row r="118" spans="1:18" x14ac:dyDescent="0.25">
      <c r="A118">
        <v>224</v>
      </c>
      <c r="B118" t="s">
        <v>587</v>
      </c>
      <c r="C118" t="s">
        <v>833</v>
      </c>
      <c r="D118">
        <v>100</v>
      </c>
      <c r="E118" t="s">
        <v>587</v>
      </c>
      <c r="F118" t="s">
        <v>587</v>
      </c>
      <c r="G118">
        <v>2</v>
      </c>
      <c r="H118" s="20">
        <v>43344</v>
      </c>
      <c r="I118" t="s">
        <v>587</v>
      </c>
      <c r="J118" t="s">
        <v>587</v>
      </c>
      <c r="K118" t="s">
        <v>587</v>
      </c>
      <c r="L118" t="s">
        <v>587</v>
      </c>
      <c r="M118">
        <v>1</v>
      </c>
      <c r="N118">
        <v>1</v>
      </c>
      <c r="O118">
        <v>1000</v>
      </c>
      <c r="P118" t="s">
        <v>587</v>
      </c>
      <c r="Q118">
        <v>5</v>
      </c>
      <c r="R118" t="s">
        <v>587</v>
      </c>
    </row>
    <row r="119" spans="1:18" x14ac:dyDescent="0.25">
      <c r="A119">
        <v>225</v>
      </c>
      <c r="B119" t="s">
        <v>587</v>
      </c>
      <c r="C119" t="s">
        <v>833</v>
      </c>
      <c r="D119">
        <v>100</v>
      </c>
      <c r="E119" t="s">
        <v>587</v>
      </c>
      <c r="F119" t="s">
        <v>587</v>
      </c>
      <c r="G119">
        <v>2</v>
      </c>
      <c r="H119" s="20">
        <v>43344</v>
      </c>
      <c r="I119" t="s">
        <v>587</v>
      </c>
      <c r="J119" t="s">
        <v>587</v>
      </c>
      <c r="K119" t="s">
        <v>587</v>
      </c>
      <c r="L119" t="s">
        <v>587</v>
      </c>
      <c r="M119">
        <v>1</v>
      </c>
      <c r="N119">
        <v>1</v>
      </c>
      <c r="O119">
        <v>1000</v>
      </c>
      <c r="P119" t="s">
        <v>587</v>
      </c>
      <c r="Q119">
        <v>5</v>
      </c>
      <c r="R119" t="s">
        <v>587</v>
      </c>
    </row>
    <row r="120" spans="1:18" x14ac:dyDescent="0.25">
      <c r="A120">
        <v>226</v>
      </c>
      <c r="B120" t="s">
        <v>587</v>
      </c>
      <c r="C120" t="s">
        <v>833</v>
      </c>
      <c r="D120">
        <v>100</v>
      </c>
      <c r="E120" t="s">
        <v>587</v>
      </c>
      <c r="F120" t="s">
        <v>587</v>
      </c>
      <c r="G120">
        <v>2</v>
      </c>
      <c r="H120" s="20">
        <v>43344</v>
      </c>
      <c r="I120" t="s">
        <v>587</v>
      </c>
      <c r="J120" t="s">
        <v>587</v>
      </c>
      <c r="K120" t="s">
        <v>587</v>
      </c>
      <c r="L120" t="s">
        <v>587</v>
      </c>
      <c r="M120">
        <v>1</v>
      </c>
      <c r="N120">
        <v>1</v>
      </c>
      <c r="O120">
        <v>1000</v>
      </c>
      <c r="P120" t="s">
        <v>587</v>
      </c>
      <c r="Q120">
        <v>3</v>
      </c>
      <c r="R120" t="s">
        <v>587</v>
      </c>
    </row>
    <row r="121" spans="1:18" x14ac:dyDescent="0.25">
      <c r="A121">
        <v>227</v>
      </c>
      <c r="B121" t="s">
        <v>587</v>
      </c>
      <c r="C121" t="s">
        <v>833</v>
      </c>
      <c r="D121">
        <v>100</v>
      </c>
      <c r="E121" t="s">
        <v>587</v>
      </c>
      <c r="F121" t="s">
        <v>587</v>
      </c>
      <c r="G121">
        <v>2</v>
      </c>
      <c r="H121" s="20">
        <v>43344</v>
      </c>
      <c r="I121" t="s">
        <v>587</v>
      </c>
      <c r="J121" t="s">
        <v>587</v>
      </c>
      <c r="K121" t="s">
        <v>587</v>
      </c>
      <c r="L121" t="s">
        <v>587</v>
      </c>
      <c r="M121">
        <v>1</v>
      </c>
      <c r="N121">
        <v>1</v>
      </c>
      <c r="O121">
        <v>1000</v>
      </c>
      <c r="P121" t="s">
        <v>587</v>
      </c>
      <c r="Q121">
        <v>6</v>
      </c>
      <c r="R121" t="s">
        <v>587</v>
      </c>
    </row>
    <row r="122" spans="1:18" x14ac:dyDescent="0.25">
      <c r="A122">
        <v>228</v>
      </c>
      <c r="B122" t="s">
        <v>587</v>
      </c>
      <c r="C122" t="s">
        <v>838</v>
      </c>
      <c r="D122">
        <v>100</v>
      </c>
      <c r="E122" t="s">
        <v>587</v>
      </c>
      <c r="F122" t="s">
        <v>587</v>
      </c>
      <c r="G122">
        <v>2</v>
      </c>
      <c r="H122" s="20">
        <v>43344</v>
      </c>
      <c r="I122" t="s">
        <v>587</v>
      </c>
      <c r="J122" t="s">
        <v>587</v>
      </c>
      <c r="K122" t="s">
        <v>587</v>
      </c>
      <c r="L122" t="s">
        <v>587</v>
      </c>
      <c r="M122">
        <v>1</v>
      </c>
      <c r="N122">
        <v>1</v>
      </c>
      <c r="O122">
        <v>1000</v>
      </c>
      <c r="P122" t="s">
        <v>587</v>
      </c>
      <c r="Q122">
        <v>4</v>
      </c>
      <c r="R122" t="s">
        <v>587</v>
      </c>
    </row>
    <row r="123" spans="1:18" x14ac:dyDescent="0.25">
      <c r="A123">
        <v>229</v>
      </c>
      <c r="B123" t="s">
        <v>587</v>
      </c>
      <c r="C123" t="s">
        <v>833</v>
      </c>
      <c r="D123">
        <v>100</v>
      </c>
      <c r="E123" t="s">
        <v>587</v>
      </c>
      <c r="F123" t="s">
        <v>587</v>
      </c>
      <c r="G123">
        <v>2</v>
      </c>
      <c r="H123" s="20">
        <v>43344</v>
      </c>
      <c r="I123" t="s">
        <v>587</v>
      </c>
      <c r="J123" t="s">
        <v>587</v>
      </c>
      <c r="K123" t="s">
        <v>587</v>
      </c>
      <c r="L123" t="s">
        <v>587</v>
      </c>
      <c r="M123">
        <v>1</v>
      </c>
      <c r="N123">
        <v>1</v>
      </c>
      <c r="O123">
        <v>1000</v>
      </c>
      <c r="P123" t="s">
        <v>587</v>
      </c>
      <c r="Q123">
        <v>6</v>
      </c>
      <c r="R123" t="s">
        <v>587</v>
      </c>
    </row>
    <row r="124" spans="1:18" x14ac:dyDescent="0.25">
      <c r="A124">
        <v>230</v>
      </c>
      <c r="B124" t="s">
        <v>587</v>
      </c>
      <c r="C124" t="s">
        <v>838</v>
      </c>
      <c r="D124">
        <v>100</v>
      </c>
      <c r="E124" t="s">
        <v>587</v>
      </c>
      <c r="F124" t="s">
        <v>587</v>
      </c>
      <c r="G124">
        <v>2</v>
      </c>
      <c r="H124" s="20">
        <v>43344</v>
      </c>
      <c r="I124" t="s">
        <v>587</v>
      </c>
      <c r="J124" t="s">
        <v>587</v>
      </c>
      <c r="K124" t="s">
        <v>587</v>
      </c>
      <c r="L124" t="s">
        <v>587</v>
      </c>
      <c r="M124">
        <v>1</v>
      </c>
      <c r="N124">
        <v>1</v>
      </c>
      <c r="O124">
        <v>1000</v>
      </c>
      <c r="P124" t="s">
        <v>587</v>
      </c>
      <c r="Q124">
        <v>6</v>
      </c>
      <c r="R124" t="s">
        <v>587</v>
      </c>
    </row>
    <row r="125" spans="1:18" x14ac:dyDescent="0.25">
      <c r="A125">
        <v>231</v>
      </c>
      <c r="B125" t="s">
        <v>587</v>
      </c>
      <c r="C125" t="s">
        <v>838</v>
      </c>
      <c r="D125">
        <v>100</v>
      </c>
      <c r="E125" t="s">
        <v>587</v>
      </c>
      <c r="F125" t="s">
        <v>587</v>
      </c>
      <c r="G125">
        <v>2</v>
      </c>
      <c r="H125" s="20">
        <v>43344</v>
      </c>
      <c r="I125" t="s">
        <v>587</v>
      </c>
      <c r="J125" t="s">
        <v>587</v>
      </c>
      <c r="K125" t="s">
        <v>587</v>
      </c>
      <c r="L125" t="s">
        <v>587</v>
      </c>
      <c r="M125">
        <v>1</v>
      </c>
      <c r="N125">
        <v>1</v>
      </c>
      <c r="O125">
        <v>1000</v>
      </c>
      <c r="P125" t="s">
        <v>587</v>
      </c>
      <c r="Q125">
        <v>6</v>
      </c>
      <c r="R125" t="s">
        <v>587</v>
      </c>
    </row>
    <row r="126" spans="1:18" x14ac:dyDescent="0.25">
      <c r="A126">
        <v>232</v>
      </c>
      <c r="B126" t="s">
        <v>587</v>
      </c>
      <c r="C126" t="s">
        <v>838</v>
      </c>
      <c r="D126">
        <v>100</v>
      </c>
      <c r="E126" t="s">
        <v>587</v>
      </c>
      <c r="F126" t="s">
        <v>587</v>
      </c>
      <c r="G126">
        <v>2</v>
      </c>
      <c r="H126" s="20">
        <v>43344</v>
      </c>
      <c r="I126" t="s">
        <v>587</v>
      </c>
      <c r="J126" t="s">
        <v>587</v>
      </c>
      <c r="K126" t="s">
        <v>587</v>
      </c>
      <c r="L126" t="s">
        <v>587</v>
      </c>
      <c r="M126">
        <v>1</v>
      </c>
      <c r="N126">
        <v>1</v>
      </c>
      <c r="O126">
        <v>1000</v>
      </c>
      <c r="P126" t="s">
        <v>587</v>
      </c>
      <c r="Q126">
        <v>6</v>
      </c>
      <c r="R126" t="s">
        <v>587</v>
      </c>
    </row>
    <row r="127" spans="1:18" x14ac:dyDescent="0.25">
      <c r="A127">
        <v>233</v>
      </c>
      <c r="B127" t="s">
        <v>587</v>
      </c>
      <c r="C127" t="s">
        <v>838</v>
      </c>
      <c r="D127">
        <v>100</v>
      </c>
      <c r="E127" t="s">
        <v>587</v>
      </c>
      <c r="F127" t="s">
        <v>587</v>
      </c>
      <c r="G127">
        <v>2</v>
      </c>
      <c r="H127" s="20">
        <v>43344</v>
      </c>
      <c r="I127" t="s">
        <v>587</v>
      </c>
      <c r="J127" t="s">
        <v>587</v>
      </c>
      <c r="K127" t="s">
        <v>587</v>
      </c>
      <c r="L127" t="s">
        <v>587</v>
      </c>
      <c r="M127">
        <v>1</v>
      </c>
      <c r="N127">
        <v>1</v>
      </c>
      <c r="O127">
        <v>1000</v>
      </c>
      <c r="P127" t="s">
        <v>587</v>
      </c>
      <c r="Q127">
        <v>2</v>
      </c>
      <c r="R127" t="s">
        <v>587</v>
      </c>
    </row>
    <row r="128" spans="1:18" x14ac:dyDescent="0.25">
      <c r="A128">
        <v>234</v>
      </c>
      <c r="B128" t="s">
        <v>587</v>
      </c>
      <c r="C128" t="s">
        <v>838</v>
      </c>
      <c r="D128">
        <v>100</v>
      </c>
      <c r="E128" t="s">
        <v>587</v>
      </c>
      <c r="F128" t="s">
        <v>587</v>
      </c>
      <c r="G128">
        <v>2</v>
      </c>
      <c r="H128" s="20">
        <v>43344</v>
      </c>
      <c r="I128" t="s">
        <v>587</v>
      </c>
      <c r="J128" t="s">
        <v>587</v>
      </c>
      <c r="K128" t="s">
        <v>587</v>
      </c>
      <c r="L128" t="s">
        <v>587</v>
      </c>
      <c r="M128">
        <v>1</v>
      </c>
      <c r="N128">
        <v>1</v>
      </c>
      <c r="O128">
        <v>1000</v>
      </c>
      <c r="P128" t="s">
        <v>587</v>
      </c>
      <c r="Q128" t="s">
        <v>587</v>
      </c>
      <c r="R128" t="s">
        <v>587</v>
      </c>
    </row>
    <row r="129" spans="1:18" x14ac:dyDescent="0.25">
      <c r="A129">
        <v>235</v>
      </c>
      <c r="B129" t="s">
        <v>587</v>
      </c>
      <c r="C129" t="s">
        <v>838</v>
      </c>
      <c r="D129">
        <v>100</v>
      </c>
      <c r="E129" t="s">
        <v>587</v>
      </c>
      <c r="F129" t="s">
        <v>587</v>
      </c>
      <c r="G129">
        <v>2</v>
      </c>
      <c r="H129" s="20">
        <v>43344</v>
      </c>
      <c r="I129" t="s">
        <v>587</v>
      </c>
      <c r="J129" t="s">
        <v>587</v>
      </c>
      <c r="K129" t="s">
        <v>587</v>
      </c>
      <c r="L129" t="s">
        <v>587</v>
      </c>
      <c r="M129">
        <v>1</v>
      </c>
      <c r="N129">
        <v>1</v>
      </c>
      <c r="O129">
        <v>1000</v>
      </c>
      <c r="P129" t="s">
        <v>587</v>
      </c>
      <c r="Q129">
        <v>5</v>
      </c>
      <c r="R129" t="s">
        <v>587</v>
      </c>
    </row>
    <row r="130" spans="1:18" x14ac:dyDescent="0.25">
      <c r="A130">
        <v>236</v>
      </c>
      <c r="B130" t="s">
        <v>587</v>
      </c>
      <c r="C130" t="s">
        <v>838</v>
      </c>
      <c r="D130">
        <v>100</v>
      </c>
      <c r="E130" t="s">
        <v>587</v>
      </c>
      <c r="F130" t="s">
        <v>587</v>
      </c>
      <c r="G130">
        <v>2</v>
      </c>
      <c r="H130" s="20">
        <v>43344</v>
      </c>
      <c r="I130" t="s">
        <v>587</v>
      </c>
      <c r="J130" t="s">
        <v>587</v>
      </c>
      <c r="K130" t="s">
        <v>587</v>
      </c>
      <c r="L130" t="s">
        <v>587</v>
      </c>
      <c r="M130">
        <v>1</v>
      </c>
      <c r="N130">
        <v>1</v>
      </c>
      <c r="O130">
        <v>1000</v>
      </c>
      <c r="P130" t="s">
        <v>587</v>
      </c>
      <c r="Q130" t="s">
        <v>587</v>
      </c>
      <c r="R130" t="s">
        <v>587</v>
      </c>
    </row>
    <row r="131" spans="1:18" x14ac:dyDescent="0.25">
      <c r="A131">
        <v>237</v>
      </c>
      <c r="B131" t="s">
        <v>587</v>
      </c>
      <c r="C131" t="s">
        <v>838</v>
      </c>
      <c r="D131">
        <v>100</v>
      </c>
      <c r="E131" t="s">
        <v>587</v>
      </c>
      <c r="F131" t="s">
        <v>587</v>
      </c>
      <c r="G131">
        <v>2</v>
      </c>
      <c r="H131" s="20">
        <v>43344</v>
      </c>
      <c r="I131" t="s">
        <v>587</v>
      </c>
      <c r="J131" t="s">
        <v>587</v>
      </c>
      <c r="K131" t="s">
        <v>587</v>
      </c>
      <c r="L131" t="s">
        <v>587</v>
      </c>
      <c r="M131">
        <v>1</v>
      </c>
      <c r="N131">
        <v>1</v>
      </c>
      <c r="O131">
        <v>1000</v>
      </c>
      <c r="P131" t="s">
        <v>587</v>
      </c>
      <c r="Q131">
        <v>3</v>
      </c>
      <c r="R131" t="s">
        <v>587</v>
      </c>
    </row>
    <row r="132" spans="1:18" x14ac:dyDescent="0.25">
      <c r="A132">
        <v>238</v>
      </c>
      <c r="B132" t="s">
        <v>587</v>
      </c>
      <c r="C132" t="s">
        <v>838</v>
      </c>
      <c r="D132">
        <v>100</v>
      </c>
      <c r="E132" t="s">
        <v>587</v>
      </c>
      <c r="F132" t="s">
        <v>587</v>
      </c>
      <c r="G132">
        <v>2</v>
      </c>
      <c r="H132" s="20">
        <v>43344</v>
      </c>
      <c r="I132" t="s">
        <v>587</v>
      </c>
      <c r="J132" t="s">
        <v>587</v>
      </c>
      <c r="K132" t="s">
        <v>587</v>
      </c>
      <c r="L132" t="s">
        <v>587</v>
      </c>
      <c r="M132">
        <v>1</v>
      </c>
      <c r="N132">
        <v>1</v>
      </c>
      <c r="O132">
        <v>1000</v>
      </c>
      <c r="P132" t="s">
        <v>587</v>
      </c>
      <c r="Q132">
        <v>5</v>
      </c>
      <c r="R132" t="s">
        <v>587</v>
      </c>
    </row>
    <row r="133" spans="1:18" x14ac:dyDescent="0.25">
      <c r="A133">
        <v>239</v>
      </c>
      <c r="B133" t="s">
        <v>587</v>
      </c>
      <c r="C133" t="s">
        <v>838</v>
      </c>
      <c r="D133">
        <v>100</v>
      </c>
      <c r="E133" t="s">
        <v>587</v>
      </c>
      <c r="F133" t="s">
        <v>587</v>
      </c>
      <c r="G133">
        <v>2</v>
      </c>
      <c r="H133" s="20">
        <v>43344</v>
      </c>
      <c r="I133" t="s">
        <v>587</v>
      </c>
      <c r="J133" t="s">
        <v>587</v>
      </c>
      <c r="K133" t="s">
        <v>587</v>
      </c>
      <c r="L133" t="s">
        <v>587</v>
      </c>
      <c r="M133">
        <v>1</v>
      </c>
      <c r="N133">
        <v>1</v>
      </c>
      <c r="O133">
        <v>1000</v>
      </c>
      <c r="P133" t="s">
        <v>587</v>
      </c>
      <c r="Q133">
        <v>7</v>
      </c>
      <c r="R133" t="s">
        <v>587</v>
      </c>
    </row>
    <row r="134" spans="1:18" x14ac:dyDescent="0.25">
      <c r="A134">
        <v>240</v>
      </c>
      <c r="B134" t="s">
        <v>587</v>
      </c>
      <c r="C134" t="s">
        <v>838</v>
      </c>
      <c r="D134">
        <v>100</v>
      </c>
      <c r="E134" t="s">
        <v>587</v>
      </c>
      <c r="F134" t="s">
        <v>587</v>
      </c>
      <c r="G134">
        <v>2</v>
      </c>
      <c r="H134" s="20">
        <v>43344</v>
      </c>
      <c r="I134" t="s">
        <v>587</v>
      </c>
      <c r="J134" t="s">
        <v>587</v>
      </c>
      <c r="K134" t="s">
        <v>587</v>
      </c>
      <c r="L134" t="s">
        <v>587</v>
      </c>
      <c r="M134">
        <v>1</v>
      </c>
      <c r="N134">
        <v>1</v>
      </c>
      <c r="O134">
        <v>1000</v>
      </c>
      <c r="P134" t="s">
        <v>587</v>
      </c>
      <c r="Q134">
        <v>5</v>
      </c>
      <c r="R134" t="s">
        <v>587</v>
      </c>
    </row>
    <row r="135" spans="1:18" x14ac:dyDescent="0.25">
      <c r="A135">
        <v>241</v>
      </c>
      <c r="B135" t="s">
        <v>587</v>
      </c>
      <c r="C135" t="s">
        <v>587</v>
      </c>
      <c r="D135" t="s">
        <v>587</v>
      </c>
      <c r="E135" t="s">
        <v>587</v>
      </c>
      <c r="F135" t="s">
        <v>587</v>
      </c>
      <c r="G135" t="s">
        <v>587</v>
      </c>
      <c r="H135" t="s">
        <v>587</v>
      </c>
      <c r="I135" t="s">
        <v>587</v>
      </c>
      <c r="J135" t="s">
        <v>587</v>
      </c>
      <c r="K135" t="s">
        <v>587</v>
      </c>
      <c r="L135" t="s">
        <v>587</v>
      </c>
      <c r="M135" t="s">
        <v>587</v>
      </c>
      <c r="N135" t="s">
        <v>587</v>
      </c>
      <c r="O135" t="s">
        <v>587</v>
      </c>
      <c r="P135" t="s">
        <v>587</v>
      </c>
      <c r="Q135" t="s">
        <v>587</v>
      </c>
      <c r="R135" t="s">
        <v>587</v>
      </c>
    </row>
    <row r="136" spans="1:18" x14ac:dyDescent="0.25">
      <c r="A136">
        <v>242</v>
      </c>
      <c r="B136" t="s">
        <v>587</v>
      </c>
      <c r="C136" t="s">
        <v>838</v>
      </c>
      <c r="D136">
        <v>100</v>
      </c>
      <c r="E136" t="s">
        <v>587</v>
      </c>
      <c r="F136" t="s">
        <v>587</v>
      </c>
      <c r="G136">
        <v>2</v>
      </c>
      <c r="H136" s="20">
        <v>43344</v>
      </c>
      <c r="I136" t="s">
        <v>587</v>
      </c>
      <c r="J136" t="s">
        <v>587</v>
      </c>
      <c r="K136" t="s">
        <v>587</v>
      </c>
      <c r="L136" t="s">
        <v>587</v>
      </c>
      <c r="M136">
        <v>1</v>
      </c>
      <c r="N136">
        <v>1</v>
      </c>
      <c r="O136">
        <v>1000</v>
      </c>
      <c r="P136" t="s">
        <v>587</v>
      </c>
      <c r="Q136">
        <v>7</v>
      </c>
      <c r="R136" t="s">
        <v>587</v>
      </c>
    </row>
    <row r="137" spans="1:18" x14ac:dyDescent="0.25">
      <c r="A137">
        <v>243</v>
      </c>
      <c r="B137" t="s">
        <v>587</v>
      </c>
      <c r="C137" t="s">
        <v>833</v>
      </c>
      <c r="D137">
        <v>100</v>
      </c>
      <c r="E137" t="s">
        <v>587</v>
      </c>
      <c r="F137" t="s">
        <v>587</v>
      </c>
      <c r="G137">
        <v>2</v>
      </c>
      <c r="H137" s="20">
        <v>43344</v>
      </c>
      <c r="I137" t="s">
        <v>587</v>
      </c>
      <c r="J137" t="s">
        <v>587</v>
      </c>
      <c r="K137" t="s">
        <v>587</v>
      </c>
      <c r="L137" t="s">
        <v>587</v>
      </c>
      <c r="M137">
        <v>1</v>
      </c>
      <c r="N137">
        <v>1</v>
      </c>
      <c r="O137">
        <v>1000</v>
      </c>
      <c r="P137" t="s">
        <v>587</v>
      </c>
      <c r="Q137">
        <v>4</v>
      </c>
      <c r="R137" t="s">
        <v>587</v>
      </c>
    </row>
    <row r="138" spans="1:18" x14ac:dyDescent="0.25">
      <c r="A138">
        <v>244</v>
      </c>
      <c r="B138" t="s">
        <v>587</v>
      </c>
      <c r="C138" t="s">
        <v>838</v>
      </c>
      <c r="D138">
        <v>100</v>
      </c>
      <c r="E138" t="s">
        <v>587</v>
      </c>
      <c r="F138" t="s">
        <v>587</v>
      </c>
      <c r="G138">
        <v>2</v>
      </c>
      <c r="H138" s="20">
        <v>43344</v>
      </c>
      <c r="I138" t="s">
        <v>587</v>
      </c>
      <c r="J138" t="s">
        <v>587</v>
      </c>
      <c r="K138" t="s">
        <v>587</v>
      </c>
      <c r="L138" t="s">
        <v>587</v>
      </c>
      <c r="M138">
        <v>1</v>
      </c>
      <c r="N138">
        <v>1</v>
      </c>
      <c r="O138">
        <v>1000</v>
      </c>
      <c r="P138" t="s">
        <v>587</v>
      </c>
      <c r="Q138">
        <v>5</v>
      </c>
      <c r="R138" t="s">
        <v>587</v>
      </c>
    </row>
    <row r="139" spans="1:18" x14ac:dyDescent="0.25">
      <c r="A139">
        <v>245</v>
      </c>
      <c r="B139" t="s">
        <v>587</v>
      </c>
      <c r="C139" t="s">
        <v>838</v>
      </c>
      <c r="D139">
        <v>100</v>
      </c>
      <c r="E139" t="s">
        <v>587</v>
      </c>
      <c r="F139" t="s">
        <v>587</v>
      </c>
      <c r="G139">
        <v>2</v>
      </c>
      <c r="H139" s="20">
        <v>43344</v>
      </c>
      <c r="I139" t="s">
        <v>587</v>
      </c>
      <c r="J139" t="s">
        <v>587</v>
      </c>
      <c r="K139" t="s">
        <v>587</v>
      </c>
      <c r="L139" t="s">
        <v>587</v>
      </c>
      <c r="M139">
        <v>1</v>
      </c>
      <c r="N139">
        <v>1</v>
      </c>
      <c r="O139">
        <v>1000</v>
      </c>
      <c r="P139" t="s">
        <v>587</v>
      </c>
      <c r="Q139">
        <v>5</v>
      </c>
      <c r="R139" t="s">
        <v>587</v>
      </c>
    </row>
    <row r="140" spans="1:18" x14ac:dyDescent="0.25">
      <c r="A140">
        <v>246</v>
      </c>
      <c r="B140" t="s">
        <v>587</v>
      </c>
      <c r="C140" t="s">
        <v>838</v>
      </c>
      <c r="D140">
        <v>100</v>
      </c>
      <c r="E140" t="s">
        <v>587</v>
      </c>
      <c r="F140" t="s">
        <v>587</v>
      </c>
      <c r="G140">
        <v>2</v>
      </c>
      <c r="H140" s="20">
        <v>43344</v>
      </c>
      <c r="I140" t="s">
        <v>587</v>
      </c>
      <c r="J140" t="s">
        <v>587</v>
      </c>
      <c r="K140" t="s">
        <v>587</v>
      </c>
      <c r="L140" t="s">
        <v>587</v>
      </c>
      <c r="M140">
        <v>1</v>
      </c>
      <c r="N140">
        <v>1</v>
      </c>
      <c r="O140">
        <v>1000</v>
      </c>
      <c r="P140" t="s">
        <v>587</v>
      </c>
      <c r="Q140">
        <v>7</v>
      </c>
      <c r="R140" t="s">
        <v>587</v>
      </c>
    </row>
    <row r="141" spans="1:18" x14ac:dyDescent="0.25">
      <c r="A141">
        <v>247</v>
      </c>
      <c r="B141" t="s">
        <v>587</v>
      </c>
      <c r="C141" t="s">
        <v>838</v>
      </c>
      <c r="D141">
        <v>100</v>
      </c>
      <c r="E141" t="s">
        <v>587</v>
      </c>
      <c r="F141" t="s">
        <v>587</v>
      </c>
      <c r="G141">
        <v>2</v>
      </c>
      <c r="H141" s="20">
        <v>43344</v>
      </c>
      <c r="I141" t="s">
        <v>587</v>
      </c>
      <c r="J141" t="s">
        <v>587</v>
      </c>
      <c r="K141" t="s">
        <v>587</v>
      </c>
      <c r="L141" t="s">
        <v>587</v>
      </c>
      <c r="M141">
        <v>1</v>
      </c>
      <c r="N141">
        <v>1</v>
      </c>
      <c r="O141">
        <v>1000</v>
      </c>
      <c r="P141" t="s">
        <v>587</v>
      </c>
      <c r="Q141">
        <v>3</v>
      </c>
      <c r="R141" t="s">
        <v>587</v>
      </c>
    </row>
    <row r="142" spans="1:18" x14ac:dyDescent="0.25">
      <c r="A142">
        <v>248</v>
      </c>
      <c r="B142" t="s">
        <v>587</v>
      </c>
      <c r="C142" t="s">
        <v>838</v>
      </c>
      <c r="D142">
        <v>100</v>
      </c>
      <c r="E142" t="s">
        <v>587</v>
      </c>
      <c r="F142" t="s">
        <v>587</v>
      </c>
      <c r="G142">
        <v>2</v>
      </c>
      <c r="H142" s="20">
        <v>43344</v>
      </c>
      <c r="I142" t="s">
        <v>587</v>
      </c>
      <c r="J142" t="s">
        <v>587</v>
      </c>
      <c r="K142" t="s">
        <v>587</v>
      </c>
      <c r="L142" t="s">
        <v>587</v>
      </c>
      <c r="M142">
        <v>1</v>
      </c>
      <c r="N142">
        <v>1</v>
      </c>
      <c r="O142">
        <v>1000</v>
      </c>
      <c r="P142" t="s">
        <v>587</v>
      </c>
      <c r="Q142">
        <v>4</v>
      </c>
      <c r="R142" t="s">
        <v>587</v>
      </c>
    </row>
    <row r="143" spans="1:18" x14ac:dyDescent="0.25">
      <c r="A143">
        <v>249</v>
      </c>
      <c r="B143" t="s">
        <v>587</v>
      </c>
      <c r="C143" t="s">
        <v>838</v>
      </c>
      <c r="D143">
        <v>100</v>
      </c>
      <c r="E143" t="s">
        <v>587</v>
      </c>
      <c r="F143" t="s">
        <v>587</v>
      </c>
      <c r="G143">
        <v>2</v>
      </c>
      <c r="H143" s="20">
        <v>43344</v>
      </c>
      <c r="I143" t="s">
        <v>587</v>
      </c>
      <c r="J143" t="s">
        <v>587</v>
      </c>
      <c r="K143" t="s">
        <v>587</v>
      </c>
      <c r="L143" t="s">
        <v>587</v>
      </c>
      <c r="M143">
        <v>1</v>
      </c>
      <c r="N143">
        <v>1</v>
      </c>
      <c r="O143">
        <v>1000</v>
      </c>
      <c r="P143" t="s">
        <v>587</v>
      </c>
      <c r="Q143">
        <v>5</v>
      </c>
      <c r="R143" t="s">
        <v>587</v>
      </c>
    </row>
    <row r="144" spans="1:18" x14ac:dyDescent="0.25">
      <c r="A144">
        <v>250</v>
      </c>
      <c r="B144" t="s">
        <v>587</v>
      </c>
      <c r="C144" t="s">
        <v>838</v>
      </c>
      <c r="D144">
        <v>100</v>
      </c>
      <c r="E144" t="s">
        <v>587</v>
      </c>
      <c r="F144" t="s">
        <v>587</v>
      </c>
      <c r="G144">
        <v>2</v>
      </c>
      <c r="H144" s="20">
        <v>43344</v>
      </c>
      <c r="I144" t="s">
        <v>587</v>
      </c>
      <c r="J144" t="s">
        <v>587</v>
      </c>
      <c r="K144" t="s">
        <v>587</v>
      </c>
      <c r="L144" t="s">
        <v>587</v>
      </c>
      <c r="M144">
        <v>1</v>
      </c>
      <c r="N144">
        <v>1</v>
      </c>
      <c r="O144">
        <v>1000</v>
      </c>
      <c r="P144" t="s">
        <v>587</v>
      </c>
      <c r="Q144">
        <v>4</v>
      </c>
      <c r="R144" t="s">
        <v>587</v>
      </c>
    </row>
    <row r="145" spans="1:18" x14ac:dyDescent="0.25">
      <c r="A145">
        <v>251</v>
      </c>
      <c r="B145" t="s">
        <v>587</v>
      </c>
      <c r="C145" t="s">
        <v>838</v>
      </c>
      <c r="D145">
        <v>100</v>
      </c>
      <c r="E145" t="s">
        <v>587</v>
      </c>
      <c r="F145" t="s">
        <v>587</v>
      </c>
      <c r="G145">
        <v>2</v>
      </c>
      <c r="H145" s="20">
        <v>43344</v>
      </c>
      <c r="I145" t="s">
        <v>587</v>
      </c>
      <c r="J145" t="s">
        <v>587</v>
      </c>
      <c r="K145" t="s">
        <v>587</v>
      </c>
      <c r="L145" t="s">
        <v>587</v>
      </c>
      <c r="M145">
        <v>1</v>
      </c>
      <c r="N145">
        <v>1</v>
      </c>
      <c r="O145">
        <v>1000</v>
      </c>
      <c r="P145" t="s">
        <v>587</v>
      </c>
      <c r="Q145">
        <v>5</v>
      </c>
      <c r="R145" t="s">
        <v>587</v>
      </c>
    </row>
    <row r="146" spans="1:18" x14ac:dyDescent="0.25">
      <c r="A146">
        <v>252</v>
      </c>
      <c r="B146" t="s">
        <v>587</v>
      </c>
      <c r="C146" t="s">
        <v>838</v>
      </c>
      <c r="D146">
        <v>100</v>
      </c>
      <c r="E146" t="s">
        <v>587</v>
      </c>
      <c r="F146" t="s">
        <v>587</v>
      </c>
      <c r="G146">
        <v>2</v>
      </c>
      <c r="H146" s="20">
        <v>43344</v>
      </c>
      <c r="I146" t="s">
        <v>587</v>
      </c>
      <c r="J146" t="s">
        <v>587</v>
      </c>
      <c r="K146" t="s">
        <v>587</v>
      </c>
      <c r="L146" t="s">
        <v>587</v>
      </c>
      <c r="M146">
        <v>1</v>
      </c>
      <c r="N146">
        <v>1</v>
      </c>
      <c r="O146">
        <v>1000</v>
      </c>
      <c r="P146" t="s">
        <v>587</v>
      </c>
      <c r="Q146">
        <v>5</v>
      </c>
      <c r="R146" t="s">
        <v>587</v>
      </c>
    </row>
    <row r="147" spans="1:18" x14ac:dyDescent="0.25">
      <c r="A147">
        <v>253</v>
      </c>
      <c r="B147" t="s">
        <v>587</v>
      </c>
      <c r="C147" t="s">
        <v>838</v>
      </c>
      <c r="D147">
        <v>100</v>
      </c>
      <c r="E147" t="s">
        <v>587</v>
      </c>
      <c r="F147" t="s">
        <v>587</v>
      </c>
      <c r="G147">
        <v>2</v>
      </c>
      <c r="H147" s="20">
        <v>43344</v>
      </c>
      <c r="I147" t="s">
        <v>587</v>
      </c>
      <c r="J147" t="s">
        <v>587</v>
      </c>
      <c r="K147" t="s">
        <v>587</v>
      </c>
      <c r="L147" t="s">
        <v>587</v>
      </c>
      <c r="M147">
        <v>1</v>
      </c>
      <c r="N147">
        <v>1</v>
      </c>
      <c r="O147">
        <v>1000</v>
      </c>
      <c r="P147" t="s">
        <v>587</v>
      </c>
      <c r="Q147">
        <v>4</v>
      </c>
      <c r="R147" t="s">
        <v>587</v>
      </c>
    </row>
    <row r="148" spans="1:18" x14ac:dyDescent="0.25">
      <c r="A148">
        <v>254</v>
      </c>
      <c r="B148" t="s">
        <v>587</v>
      </c>
      <c r="C148" t="s">
        <v>838</v>
      </c>
      <c r="D148">
        <v>100</v>
      </c>
      <c r="E148" t="s">
        <v>587</v>
      </c>
      <c r="F148" t="s">
        <v>587</v>
      </c>
      <c r="G148">
        <v>2</v>
      </c>
      <c r="H148" s="20">
        <v>43344</v>
      </c>
      <c r="I148" t="s">
        <v>587</v>
      </c>
      <c r="J148" t="s">
        <v>587</v>
      </c>
      <c r="K148" t="s">
        <v>587</v>
      </c>
      <c r="L148" t="s">
        <v>587</v>
      </c>
      <c r="M148">
        <v>1</v>
      </c>
      <c r="N148">
        <v>1</v>
      </c>
      <c r="O148">
        <v>1000</v>
      </c>
      <c r="P148" t="s">
        <v>587</v>
      </c>
      <c r="Q148">
        <v>3</v>
      </c>
      <c r="R148" t="s">
        <v>587</v>
      </c>
    </row>
    <row r="149" spans="1:18" x14ac:dyDescent="0.25">
      <c r="A149">
        <v>255</v>
      </c>
      <c r="B149" t="s">
        <v>587</v>
      </c>
      <c r="C149" t="s">
        <v>838</v>
      </c>
      <c r="D149">
        <v>100</v>
      </c>
      <c r="E149" t="s">
        <v>587</v>
      </c>
      <c r="F149" t="s">
        <v>587</v>
      </c>
      <c r="G149">
        <v>2</v>
      </c>
      <c r="H149" s="20">
        <v>43344</v>
      </c>
      <c r="I149" t="s">
        <v>587</v>
      </c>
      <c r="J149" t="s">
        <v>587</v>
      </c>
      <c r="K149" t="s">
        <v>587</v>
      </c>
      <c r="L149" t="s">
        <v>587</v>
      </c>
      <c r="M149">
        <v>1</v>
      </c>
      <c r="N149">
        <v>1</v>
      </c>
      <c r="O149">
        <v>1000</v>
      </c>
      <c r="P149" t="s">
        <v>587</v>
      </c>
      <c r="Q149">
        <v>4</v>
      </c>
      <c r="R149" t="s">
        <v>587</v>
      </c>
    </row>
    <row r="150" spans="1:18" x14ac:dyDescent="0.25">
      <c r="A150">
        <v>256</v>
      </c>
      <c r="B150" t="s">
        <v>587</v>
      </c>
      <c r="C150" t="s">
        <v>838</v>
      </c>
      <c r="D150">
        <v>100</v>
      </c>
      <c r="E150" t="s">
        <v>587</v>
      </c>
      <c r="F150" t="s">
        <v>587</v>
      </c>
      <c r="G150">
        <v>2</v>
      </c>
      <c r="H150" s="20">
        <v>43344</v>
      </c>
      <c r="I150" t="s">
        <v>587</v>
      </c>
      <c r="J150" t="s">
        <v>587</v>
      </c>
      <c r="K150" t="s">
        <v>587</v>
      </c>
      <c r="L150" t="s">
        <v>587</v>
      </c>
      <c r="M150">
        <v>1</v>
      </c>
      <c r="N150">
        <v>1</v>
      </c>
      <c r="O150">
        <v>1000</v>
      </c>
      <c r="P150" t="s">
        <v>587</v>
      </c>
      <c r="Q150">
        <v>5</v>
      </c>
      <c r="R150" t="s">
        <v>587</v>
      </c>
    </row>
    <row r="151" spans="1:18" x14ac:dyDescent="0.25">
      <c r="A151">
        <v>257</v>
      </c>
      <c r="B151" t="s">
        <v>587</v>
      </c>
      <c r="C151" t="s">
        <v>838</v>
      </c>
      <c r="D151">
        <v>100</v>
      </c>
      <c r="E151" t="s">
        <v>587</v>
      </c>
      <c r="F151" t="s">
        <v>587</v>
      </c>
      <c r="G151">
        <v>2</v>
      </c>
      <c r="H151" s="20">
        <v>43344</v>
      </c>
      <c r="I151" t="s">
        <v>587</v>
      </c>
      <c r="J151" t="s">
        <v>587</v>
      </c>
      <c r="K151" t="s">
        <v>587</v>
      </c>
      <c r="L151" t="s">
        <v>587</v>
      </c>
      <c r="M151">
        <v>1</v>
      </c>
      <c r="N151">
        <v>1</v>
      </c>
      <c r="O151">
        <v>1000</v>
      </c>
      <c r="P151" t="s">
        <v>587</v>
      </c>
      <c r="Q151">
        <v>6</v>
      </c>
      <c r="R151" t="s">
        <v>587</v>
      </c>
    </row>
    <row r="152" spans="1:18" x14ac:dyDescent="0.25">
      <c r="A152">
        <v>258</v>
      </c>
      <c r="B152" t="s">
        <v>587</v>
      </c>
      <c r="C152" t="s">
        <v>838</v>
      </c>
      <c r="D152">
        <v>100</v>
      </c>
      <c r="E152" t="s">
        <v>587</v>
      </c>
      <c r="F152" t="s">
        <v>587</v>
      </c>
      <c r="G152">
        <v>2</v>
      </c>
      <c r="H152" s="20">
        <v>43344</v>
      </c>
      <c r="I152" t="s">
        <v>587</v>
      </c>
      <c r="J152" t="s">
        <v>587</v>
      </c>
      <c r="K152" t="s">
        <v>587</v>
      </c>
      <c r="L152" t="s">
        <v>587</v>
      </c>
      <c r="M152">
        <v>1</v>
      </c>
      <c r="N152">
        <v>1</v>
      </c>
      <c r="O152">
        <v>1000</v>
      </c>
      <c r="P152" t="s">
        <v>587</v>
      </c>
      <c r="Q152">
        <v>5</v>
      </c>
      <c r="R152" t="s">
        <v>587</v>
      </c>
    </row>
    <row r="153" spans="1:18" x14ac:dyDescent="0.25">
      <c r="A153">
        <v>259</v>
      </c>
      <c r="B153" t="s">
        <v>587</v>
      </c>
      <c r="C153" t="s">
        <v>838</v>
      </c>
      <c r="D153">
        <v>100</v>
      </c>
      <c r="E153" t="s">
        <v>587</v>
      </c>
      <c r="F153" t="s">
        <v>587</v>
      </c>
      <c r="G153">
        <v>2</v>
      </c>
      <c r="H153" s="20">
        <v>43344</v>
      </c>
      <c r="I153" t="s">
        <v>587</v>
      </c>
      <c r="J153" t="s">
        <v>587</v>
      </c>
      <c r="K153" t="s">
        <v>587</v>
      </c>
      <c r="L153" t="s">
        <v>587</v>
      </c>
      <c r="M153">
        <v>1</v>
      </c>
      <c r="N153">
        <v>1</v>
      </c>
      <c r="O153">
        <v>1000</v>
      </c>
      <c r="P153" t="s">
        <v>587</v>
      </c>
      <c r="Q153">
        <v>6</v>
      </c>
      <c r="R153" t="s">
        <v>587</v>
      </c>
    </row>
    <row r="154" spans="1:18" x14ac:dyDescent="0.25">
      <c r="A154">
        <v>260</v>
      </c>
      <c r="B154" t="s">
        <v>587</v>
      </c>
      <c r="C154" t="s">
        <v>847</v>
      </c>
      <c r="D154" t="s">
        <v>587</v>
      </c>
      <c r="E154" t="s">
        <v>587</v>
      </c>
      <c r="F154" t="s">
        <v>587</v>
      </c>
      <c r="G154">
        <v>20</v>
      </c>
      <c r="H154" s="20">
        <v>42917</v>
      </c>
      <c r="I154" t="s">
        <v>587</v>
      </c>
      <c r="J154" t="s">
        <v>587</v>
      </c>
      <c r="K154" t="s">
        <v>587</v>
      </c>
      <c r="L154" t="s">
        <v>587</v>
      </c>
      <c r="M154" t="s">
        <v>587</v>
      </c>
      <c r="N154" t="s">
        <v>587</v>
      </c>
      <c r="O154" t="s">
        <v>587</v>
      </c>
      <c r="P154" t="s">
        <v>792</v>
      </c>
      <c r="Q154" t="s">
        <v>587</v>
      </c>
      <c r="R154" t="s">
        <v>587</v>
      </c>
    </row>
    <row r="155" spans="1:18" x14ac:dyDescent="0.25">
      <c r="A155">
        <v>261</v>
      </c>
      <c r="B155" t="s">
        <v>587</v>
      </c>
      <c r="C155" t="s">
        <v>848</v>
      </c>
      <c r="D155">
        <v>1213</v>
      </c>
      <c r="E155" t="s">
        <v>587</v>
      </c>
      <c r="F155" t="s">
        <v>587</v>
      </c>
      <c r="G155">
        <v>1</v>
      </c>
      <c r="H155" s="20">
        <v>43372</v>
      </c>
      <c r="I155" t="s">
        <v>587</v>
      </c>
      <c r="J155" t="s">
        <v>587</v>
      </c>
      <c r="K155">
        <v>123123</v>
      </c>
      <c r="L155">
        <v>123123123</v>
      </c>
      <c r="M155">
        <v>12213</v>
      </c>
      <c r="N155">
        <v>123123</v>
      </c>
      <c r="O155">
        <v>123123</v>
      </c>
      <c r="P155" t="s">
        <v>587</v>
      </c>
      <c r="Q155">
        <v>3</v>
      </c>
      <c r="R155">
        <v>1</v>
      </c>
    </row>
    <row r="156" spans="1:18" x14ac:dyDescent="0.25">
      <c r="A156">
        <v>262</v>
      </c>
      <c r="B156" t="s">
        <v>587</v>
      </c>
      <c r="C156" t="s">
        <v>838</v>
      </c>
      <c r="D156">
        <v>100</v>
      </c>
      <c r="E156" t="s">
        <v>587</v>
      </c>
      <c r="F156" t="s">
        <v>587</v>
      </c>
      <c r="G156">
        <v>2</v>
      </c>
      <c r="H156" s="20">
        <v>43344</v>
      </c>
      <c r="I156" t="s">
        <v>587</v>
      </c>
      <c r="J156" t="s">
        <v>587</v>
      </c>
      <c r="K156" t="s">
        <v>587</v>
      </c>
      <c r="L156" t="s">
        <v>587</v>
      </c>
      <c r="M156">
        <v>1</v>
      </c>
      <c r="N156">
        <v>1</v>
      </c>
      <c r="O156">
        <v>1000</v>
      </c>
      <c r="P156" t="s">
        <v>587</v>
      </c>
      <c r="Q156">
        <v>5</v>
      </c>
      <c r="R156">
        <v>1</v>
      </c>
    </row>
    <row r="157" spans="1:18" x14ac:dyDescent="0.25">
      <c r="A157">
        <v>263</v>
      </c>
      <c r="B157" t="s">
        <v>587</v>
      </c>
      <c r="C157" t="s">
        <v>838</v>
      </c>
      <c r="D157">
        <v>100</v>
      </c>
      <c r="E157" t="s">
        <v>587</v>
      </c>
      <c r="F157" t="s">
        <v>587</v>
      </c>
      <c r="G157">
        <v>2</v>
      </c>
      <c r="H157" s="20">
        <v>43344</v>
      </c>
      <c r="I157" t="s">
        <v>587</v>
      </c>
      <c r="J157" t="s">
        <v>587</v>
      </c>
      <c r="K157" t="s">
        <v>587</v>
      </c>
      <c r="L157" t="s">
        <v>587</v>
      </c>
      <c r="M157">
        <v>1</v>
      </c>
      <c r="N157">
        <v>1</v>
      </c>
      <c r="O157">
        <v>1000</v>
      </c>
      <c r="P157" t="s">
        <v>587</v>
      </c>
      <c r="Q157">
        <v>5</v>
      </c>
      <c r="R157">
        <v>1</v>
      </c>
    </row>
    <row r="158" spans="1:18" x14ac:dyDescent="0.25">
      <c r="A158">
        <v>264</v>
      </c>
      <c r="B158" t="s">
        <v>587</v>
      </c>
      <c r="C158" t="s">
        <v>838</v>
      </c>
      <c r="D158">
        <v>100</v>
      </c>
      <c r="E158" t="s">
        <v>587</v>
      </c>
      <c r="F158" t="s">
        <v>587</v>
      </c>
      <c r="G158">
        <v>2</v>
      </c>
      <c r="H158" s="20">
        <v>43344</v>
      </c>
      <c r="I158" t="s">
        <v>587</v>
      </c>
      <c r="J158" t="s">
        <v>587</v>
      </c>
      <c r="K158" t="s">
        <v>587</v>
      </c>
      <c r="L158" t="s">
        <v>587</v>
      </c>
      <c r="M158">
        <v>1</v>
      </c>
      <c r="N158">
        <v>1</v>
      </c>
      <c r="O158">
        <v>1000</v>
      </c>
      <c r="P158" t="s">
        <v>587</v>
      </c>
      <c r="Q158">
        <v>6</v>
      </c>
      <c r="R158" t="s">
        <v>587</v>
      </c>
    </row>
    <row r="159" spans="1:18" x14ac:dyDescent="0.25">
      <c r="A159">
        <v>265</v>
      </c>
      <c r="B159" t="s">
        <v>587</v>
      </c>
      <c r="C159" t="s">
        <v>838</v>
      </c>
      <c r="D159">
        <v>100</v>
      </c>
      <c r="E159" t="s">
        <v>587</v>
      </c>
      <c r="F159" t="s">
        <v>587</v>
      </c>
      <c r="G159">
        <v>2</v>
      </c>
      <c r="H159" s="20">
        <v>43344</v>
      </c>
      <c r="I159" t="s">
        <v>587</v>
      </c>
      <c r="J159" t="s">
        <v>587</v>
      </c>
      <c r="K159" t="s">
        <v>587</v>
      </c>
      <c r="L159" t="s">
        <v>587</v>
      </c>
      <c r="M159">
        <v>1</v>
      </c>
      <c r="N159">
        <v>1</v>
      </c>
      <c r="O159">
        <v>1000</v>
      </c>
      <c r="P159" t="s">
        <v>587</v>
      </c>
      <c r="Q159">
        <v>7</v>
      </c>
      <c r="R159" t="s">
        <v>587</v>
      </c>
    </row>
    <row r="160" spans="1:18" x14ac:dyDescent="0.25">
      <c r="A160">
        <v>266</v>
      </c>
      <c r="B160" t="s">
        <v>587</v>
      </c>
      <c r="C160" t="s">
        <v>849</v>
      </c>
      <c r="D160">
        <v>100</v>
      </c>
      <c r="E160" t="s">
        <v>587</v>
      </c>
      <c r="F160" t="s">
        <v>587</v>
      </c>
      <c r="G160">
        <v>10</v>
      </c>
      <c r="H160" s="20">
        <v>43313</v>
      </c>
      <c r="I160" t="s">
        <v>587</v>
      </c>
      <c r="J160" t="s">
        <v>587</v>
      </c>
      <c r="K160" t="s">
        <v>850</v>
      </c>
      <c r="L160" t="s">
        <v>851</v>
      </c>
      <c r="M160">
        <v>1</v>
      </c>
      <c r="N160">
        <v>1</v>
      </c>
      <c r="O160" s="22">
        <v>89731030000000</v>
      </c>
      <c r="P160" t="s">
        <v>587</v>
      </c>
      <c r="Q160">
        <v>4</v>
      </c>
      <c r="R160">
        <v>1</v>
      </c>
    </row>
    <row r="161" spans="1:18" x14ac:dyDescent="0.25">
      <c r="A161">
        <v>267</v>
      </c>
      <c r="B161" t="s">
        <v>587</v>
      </c>
      <c r="C161" t="s">
        <v>852</v>
      </c>
      <c r="D161">
        <v>1</v>
      </c>
      <c r="E161" t="s">
        <v>587</v>
      </c>
      <c r="F161" t="s">
        <v>587</v>
      </c>
      <c r="G161">
        <v>12</v>
      </c>
      <c r="H161" s="20">
        <v>43374</v>
      </c>
      <c r="I161" t="s">
        <v>587</v>
      </c>
      <c r="J161" t="s">
        <v>587</v>
      </c>
      <c r="K161" t="s">
        <v>853</v>
      </c>
      <c r="L161" t="s">
        <v>853</v>
      </c>
      <c r="M161">
        <v>2</v>
      </c>
      <c r="N161">
        <v>3</v>
      </c>
      <c r="O161">
        <v>34234</v>
      </c>
      <c r="P161" t="s">
        <v>854</v>
      </c>
      <c r="Q161">
        <v>1</v>
      </c>
      <c r="R161">
        <v>1</v>
      </c>
    </row>
    <row r="162" spans="1:18" x14ac:dyDescent="0.25">
      <c r="A162">
        <v>268</v>
      </c>
      <c r="B162" t="s">
        <v>587</v>
      </c>
      <c r="C162" t="s">
        <v>855</v>
      </c>
      <c r="D162" t="s">
        <v>587</v>
      </c>
      <c r="E162" t="s">
        <v>587</v>
      </c>
      <c r="F162" t="s">
        <v>587</v>
      </c>
      <c r="G162">
        <v>10</v>
      </c>
      <c r="H162" s="20">
        <v>43313</v>
      </c>
      <c r="I162" t="s">
        <v>587</v>
      </c>
      <c r="J162" t="s">
        <v>587</v>
      </c>
      <c r="K162" t="s">
        <v>587</v>
      </c>
      <c r="L162" t="s">
        <v>587</v>
      </c>
      <c r="M162" t="s">
        <v>587</v>
      </c>
      <c r="N162" t="s">
        <v>587</v>
      </c>
      <c r="O162" t="s">
        <v>587</v>
      </c>
      <c r="P162" t="s">
        <v>587</v>
      </c>
      <c r="Q162" t="s">
        <v>587</v>
      </c>
      <c r="R162" t="s">
        <v>587</v>
      </c>
    </row>
    <row r="163" spans="1:18" x14ac:dyDescent="0.25">
      <c r="A163">
        <v>269</v>
      </c>
      <c r="B163" t="s">
        <v>587</v>
      </c>
      <c r="C163" t="s">
        <v>587</v>
      </c>
      <c r="D163" t="s">
        <v>587</v>
      </c>
      <c r="E163" t="s">
        <v>587</v>
      </c>
      <c r="F163" t="s">
        <v>587</v>
      </c>
      <c r="G163" t="s">
        <v>587</v>
      </c>
      <c r="H163" t="s">
        <v>587</v>
      </c>
      <c r="I163" t="s">
        <v>587</v>
      </c>
      <c r="J163" t="s">
        <v>587</v>
      </c>
      <c r="K163" t="s">
        <v>587</v>
      </c>
      <c r="L163" t="s">
        <v>587</v>
      </c>
      <c r="M163" t="s">
        <v>587</v>
      </c>
      <c r="N163" t="s">
        <v>587</v>
      </c>
      <c r="O163" t="s">
        <v>587</v>
      </c>
      <c r="P163" t="s">
        <v>587</v>
      </c>
      <c r="Q163" t="s">
        <v>587</v>
      </c>
      <c r="R163" t="s">
        <v>587</v>
      </c>
    </row>
    <row r="164" spans="1:18" x14ac:dyDescent="0.25">
      <c r="A164">
        <v>270</v>
      </c>
      <c r="B164" t="s">
        <v>587</v>
      </c>
      <c r="C164" t="s">
        <v>852</v>
      </c>
      <c r="D164">
        <v>1</v>
      </c>
      <c r="E164" t="s">
        <v>587</v>
      </c>
      <c r="F164" t="s">
        <v>587</v>
      </c>
      <c r="G164">
        <v>2</v>
      </c>
      <c r="H164" s="20">
        <v>43374</v>
      </c>
      <c r="I164" t="s">
        <v>587</v>
      </c>
      <c r="J164" t="s">
        <v>587</v>
      </c>
      <c r="K164" t="s">
        <v>856</v>
      </c>
      <c r="L164" t="s">
        <v>856</v>
      </c>
      <c r="M164">
        <v>3</v>
      </c>
      <c r="N164">
        <v>4</v>
      </c>
      <c r="O164">
        <v>1234</v>
      </c>
      <c r="P164">
        <v>234</v>
      </c>
      <c r="Q164">
        <v>2</v>
      </c>
      <c r="R164">
        <v>1</v>
      </c>
    </row>
    <row r="165" spans="1:18" x14ac:dyDescent="0.25">
      <c r="A165">
        <v>271</v>
      </c>
      <c r="B165" t="s">
        <v>587</v>
      </c>
      <c r="C165" t="s">
        <v>857</v>
      </c>
    </row>
    <row r="166" spans="1:18" x14ac:dyDescent="0.25">
      <c r="B166">
        <v>465</v>
      </c>
      <c r="C166" t="s">
        <v>587</v>
      </c>
      <c r="D166" t="s">
        <v>587</v>
      </c>
      <c r="E166">
        <v>5</v>
      </c>
      <c r="F166" s="20">
        <v>43313</v>
      </c>
      <c r="G166" t="s">
        <v>587</v>
      </c>
      <c r="H166" t="s">
        <v>587</v>
      </c>
      <c r="I166" t="s">
        <v>747</v>
      </c>
      <c r="J166" t="s">
        <v>747</v>
      </c>
      <c r="K166">
        <v>1</v>
      </c>
      <c r="L166">
        <v>1</v>
      </c>
      <c r="M166" s="22">
        <v>89079030000000</v>
      </c>
      <c r="N166" t="s">
        <v>858</v>
      </c>
      <c r="O166">
        <v>4</v>
      </c>
      <c r="P166">
        <v>1</v>
      </c>
    </row>
    <row r="167" spans="1:18" x14ac:dyDescent="0.25">
      <c r="A167">
        <v>272</v>
      </c>
      <c r="B167" t="s">
        <v>587</v>
      </c>
      <c r="C167" t="s">
        <v>859</v>
      </c>
      <c r="D167">
        <v>1</v>
      </c>
      <c r="E167" t="s">
        <v>587</v>
      </c>
      <c r="F167" t="s">
        <v>587</v>
      </c>
      <c r="G167">
        <v>10</v>
      </c>
      <c r="H167" s="20">
        <v>43221</v>
      </c>
      <c r="I167" t="s">
        <v>587</v>
      </c>
      <c r="J167" t="s">
        <v>587</v>
      </c>
      <c r="K167">
        <v>1</v>
      </c>
      <c r="L167">
        <v>1</v>
      </c>
      <c r="M167">
        <v>1</v>
      </c>
      <c r="N167">
        <v>1</v>
      </c>
      <c r="O167" t="s">
        <v>587</v>
      </c>
      <c r="P167" t="s">
        <v>587</v>
      </c>
      <c r="Q167">
        <v>1</v>
      </c>
      <c r="R167">
        <v>1</v>
      </c>
    </row>
    <row r="168" spans="1:18" x14ac:dyDescent="0.25">
      <c r="A168">
        <v>273</v>
      </c>
      <c r="B168" t="s">
        <v>587</v>
      </c>
      <c r="C168" t="s">
        <v>532</v>
      </c>
      <c r="D168">
        <v>100</v>
      </c>
      <c r="E168" t="s">
        <v>587</v>
      </c>
      <c r="F168" t="s">
        <v>587</v>
      </c>
      <c r="G168">
        <v>11</v>
      </c>
      <c r="H168" s="20">
        <v>43344</v>
      </c>
      <c r="I168" t="s">
        <v>587</v>
      </c>
      <c r="J168" t="s">
        <v>587</v>
      </c>
      <c r="K168" t="s">
        <v>860</v>
      </c>
      <c r="L168" t="s">
        <v>861</v>
      </c>
      <c r="M168">
        <v>1</v>
      </c>
      <c r="N168">
        <v>1</v>
      </c>
      <c r="O168" s="22">
        <v>381683200000000</v>
      </c>
      <c r="P168" t="s">
        <v>862</v>
      </c>
      <c r="Q168">
        <v>4</v>
      </c>
      <c r="R168">
        <v>1</v>
      </c>
    </row>
    <row r="169" spans="1:18" x14ac:dyDescent="0.25">
      <c r="A169">
        <v>274</v>
      </c>
      <c r="B169" t="s">
        <v>587</v>
      </c>
      <c r="C169" t="s">
        <v>529</v>
      </c>
      <c r="D169">
        <v>100</v>
      </c>
      <c r="E169" t="s">
        <v>587</v>
      </c>
      <c r="F169" t="s">
        <v>587</v>
      </c>
      <c r="G169">
        <v>35</v>
      </c>
      <c r="H169" s="20">
        <v>43678</v>
      </c>
      <c r="I169" t="s">
        <v>587</v>
      </c>
      <c r="J169" t="s">
        <v>587</v>
      </c>
      <c r="K169" t="s">
        <v>747</v>
      </c>
      <c r="L169" t="s">
        <v>747</v>
      </c>
      <c r="M169">
        <v>1</v>
      </c>
      <c r="N169">
        <v>1</v>
      </c>
      <c r="O169" s="22">
        <v>714738800000000</v>
      </c>
      <c r="P169">
        <v>593</v>
      </c>
      <c r="Q169">
        <v>4</v>
      </c>
      <c r="R169">
        <v>1</v>
      </c>
    </row>
    <row r="170" spans="1:18" x14ac:dyDescent="0.25">
      <c r="A170">
        <v>275</v>
      </c>
      <c r="B170" t="s">
        <v>587</v>
      </c>
      <c r="C170" t="s">
        <v>635</v>
      </c>
      <c r="D170">
        <v>100</v>
      </c>
      <c r="E170" t="s">
        <v>587</v>
      </c>
      <c r="F170" t="s">
        <v>587</v>
      </c>
      <c r="G170">
        <v>50</v>
      </c>
      <c r="H170" s="20">
        <v>42583</v>
      </c>
      <c r="I170" t="s">
        <v>587</v>
      </c>
      <c r="J170" t="s">
        <v>587</v>
      </c>
      <c r="K170" t="s">
        <v>748</v>
      </c>
      <c r="L170" t="s">
        <v>747</v>
      </c>
      <c r="M170" t="s">
        <v>587</v>
      </c>
      <c r="N170">
        <v>1</v>
      </c>
      <c r="O170" s="22">
        <v>25341630000000</v>
      </c>
      <c r="P170" t="s">
        <v>863</v>
      </c>
      <c r="Q170">
        <v>4</v>
      </c>
      <c r="R170">
        <v>1</v>
      </c>
    </row>
    <row r="171" spans="1:18" x14ac:dyDescent="0.25">
      <c r="A171">
        <v>276</v>
      </c>
      <c r="B171" t="s">
        <v>587</v>
      </c>
      <c r="C171" t="s">
        <v>587</v>
      </c>
      <c r="D171" t="s">
        <v>587</v>
      </c>
      <c r="E171" t="s">
        <v>587</v>
      </c>
      <c r="F171" t="s">
        <v>587</v>
      </c>
      <c r="G171" t="s">
        <v>587</v>
      </c>
      <c r="H171" t="s">
        <v>587</v>
      </c>
      <c r="I171" t="s">
        <v>587</v>
      </c>
      <c r="J171" t="s">
        <v>587</v>
      </c>
      <c r="K171" t="s">
        <v>587</v>
      </c>
      <c r="L171" t="s">
        <v>587</v>
      </c>
      <c r="M171" t="s">
        <v>587</v>
      </c>
      <c r="N171" t="s">
        <v>587</v>
      </c>
      <c r="O171" t="s">
        <v>587</v>
      </c>
      <c r="P171" t="s">
        <v>587</v>
      </c>
      <c r="Q171" t="s">
        <v>587</v>
      </c>
      <c r="R171" t="s">
        <v>587</v>
      </c>
    </row>
    <row r="172" spans="1:18" x14ac:dyDescent="0.25">
      <c r="A172">
        <v>277</v>
      </c>
      <c r="B172" t="s">
        <v>587</v>
      </c>
      <c r="C172" t="s">
        <v>864</v>
      </c>
      <c r="D172">
        <v>100</v>
      </c>
      <c r="E172" t="s">
        <v>587</v>
      </c>
      <c r="F172" t="s">
        <v>587</v>
      </c>
      <c r="G172">
        <v>20</v>
      </c>
      <c r="H172" s="20">
        <v>42856</v>
      </c>
      <c r="I172" t="s">
        <v>587</v>
      </c>
      <c r="J172" t="s">
        <v>587</v>
      </c>
      <c r="K172" t="s">
        <v>747</v>
      </c>
      <c r="L172" t="s">
        <v>747</v>
      </c>
      <c r="M172">
        <v>2</v>
      </c>
      <c r="N172" t="s">
        <v>587</v>
      </c>
      <c r="O172" s="22">
        <v>263856400000000</v>
      </c>
      <c r="P172" t="s">
        <v>865</v>
      </c>
      <c r="Q172">
        <v>4</v>
      </c>
      <c r="R172">
        <v>1</v>
      </c>
    </row>
    <row r="173" spans="1:18" x14ac:dyDescent="0.25">
      <c r="A173">
        <v>278</v>
      </c>
      <c r="B173" t="s">
        <v>587</v>
      </c>
      <c r="C173" t="s">
        <v>866</v>
      </c>
      <c r="D173" t="s">
        <v>587</v>
      </c>
      <c r="E173" t="s">
        <v>587</v>
      </c>
      <c r="F173" t="s">
        <v>587</v>
      </c>
      <c r="G173">
        <v>85</v>
      </c>
      <c r="H173" s="20">
        <v>40969</v>
      </c>
      <c r="I173" t="s">
        <v>587</v>
      </c>
      <c r="J173" t="s">
        <v>587</v>
      </c>
      <c r="K173" t="s">
        <v>747</v>
      </c>
      <c r="L173" t="s">
        <v>747</v>
      </c>
      <c r="M173" t="s">
        <v>587</v>
      </c>
      <c r="N173" t="s">
        <v>587</v>
      </c>
      <c r="O173" s="22">
        <v>7181151000000000</v>
      </c>
      <c r="P173" t="s">
        <v>587</v>
      </c>
      <c r="Q173">
        <v>3</v>
      </c>
      <c r="R173">
        <v>1</v>
      </c>
    </row>
    <row r="174" spans="1:18" x14ac:dyDescent="0.25">
      <c r="A174">
        <v>279</v>
      </c>
      <c r="B174" t="s">
        <v>587</v>
      </c>
      <c r="C174" t="s">
        <v>867</v>
      </c>
      <c r="D174" t="s">
        <v>587</v>
      </c>
      <c r="E174" t="s">
        <v>587</v>
      </c>
      <c r="F174" t="s">
        <v>587</v>
      </c>
      <c r="G174">
        <v>60</v>
      </c>
      <c r="H174" s="20">
        <v>41487</v>
      </c>
      <c r="I174" t="s">
        <v>587</v>
      </c>
      <c r="J174" t="s">
        <v>587</v>
      </c>
      <c r="K174" t="s">
        <v>747</v>
      </c>
      <c r="L174" t="s">
        <v>747</v>
      </c>
      <c r="M174" t="s">
        <v>587</v>
      </c>
      <c r="N174" t="s">
        <v>587</v>
      </c>
      <c r="O174" t="s">
        <v>587</v>
      </c>
      <c r="P174" t="s">
        <v>587</v>
      </c>
      <c r="Q174">
        <v>4</v>
      </c>
      <c r="R174">
        <v>1</v>
      </c>
    </row>
    <row r="175" spans="1:18" x14ac:dyDescent="0.25">
      <c r="A175">
        <v>280</v>
      </c>
      <c r="B175" t="s">
        <v>587</v>
      </c>
      <c r="C175" t="s">
        <v>868</v>
      </c>
      <c r="D175" t="s">
        <v>587</v>
      </c>
      <c r="E175" t="s">
        <v>587</v>
      </c>
      <c r="F175" t="s">
        <v>587</v>
      </c>
      <c r="G175">
        <v>40</v>
      </c>
      <c r="H175" s="20">
        <v>42443</v>
      </c>
      <c r="I175" t="s">
        <v>587</v>
      </c>
      <c r="J175" t="s">
        <v>587</v>
      </c>
      <c r="K175" t="s">
        <v>747</v>
      </c>
      <c r="L175" t="s">
        <v>747</v>
      </c>
      <c r="M175" t="s">
        <v>587</v>
      </c>
      <c r="N175" t="s">
        <v>587</v>
      </c>
      <c r="O175" s="22">
        <v>7000000000</v>
      </c>
      <c r="P175" t="s">
        <v>587</v>
      </c>
      <c r="Q175">
        <v>4</v>
      </c>
      <c r="R175">
        <v>1</v>
      </c>
    </row>
    <row r="176" spans="1:18" x14ac:dyDescent="0.25">
      <c r="A176">
        <v>281</v>
      </c>
      <c r="B176" t="s">
        <v>587</v>
      </c>
      <c r="C176" t="s">
        <v>869</v>
      </c>
      <c r="D176" t="s">
        <v>587</v>
      </c>
      <c r="E176" t="s">
        <v>587</v>
      </c>
      <c r="F176" t="s">
        <v>587</v>
      </c>
      <c r="G176">
        <v>36</v>
      </c>
      <c r="H176" s="20">
        <v>42552</v>
      </c>
      <c r="I176" t="s">
        <v>587</v>
      </c>
      <c r="J176" t="s">
        <v>587</v>
      </c>
      <c r="K176" t="s">
        <v>747</v>
      </c>
      <c r="L176" t="s">
        <v>748</v>
      </c>
      <c r="M176" t="s">
        <v>587</v>
      </c>
      <c r="N176" t="s">
        <v>587</v>
      </c>
      <c r="O176" t="s">
        <v>870</v>
      </c>
      <c r="P176" t="s">
        <v>587</v>
      </c>
      <c r="Q176">
        <v>4</v>
      </c>
      <c r="R176">
        <v>1</v>
      </c>
    </row>
    <row r="177" spans="1:18" x14ac:dyDescent="0.25">
      <c r="A177">
        <v>282</v>
      </c>
      <c r="B177" t="s">
        <v>587</v>
      </c>
      <c r="C177" t="s">
        <v>871</v>
      </c>
      <c r="D177" t="s">
        <v>587</v>
      </c>
      <c r="E177" t="s">
        <v>587</v>
      </c>
      <c r="F177" t="s">
        <v>587</v>
      </c>
      <c r="G177">
        <v>36</v>
      </c>
      <c r="H177" s="20">
        <v>42583</v>
      </c>
      <c r="I177" t="s">
        <v>587</v>
      </c>
      <c r="J177" t="s">
        <v>587</v>
      </c>
      <c r="K177" t="s">
        <v>747</v>
      </c>
      <c r="L177" t="s">
        <v>747</v>
      </c>
      <c r="M177" t="s">
        <v>587</v>
      </c>
      <c r="N177" t="s">
        <v>587</v>
      </c>
      <c r="O177" t="s">
        <v>872</v>
      </c>
      <c r="P177" t="s">
        <v>587</v>
      </c>
      <c r="Q177">
        <v>4</v>
      </c>
      <c r="R177">
        <v>1</v>
      </c>
    </row>
    <row r="178" spans="1:18" x14ac:dyDescent="0.25">
      <c r="A178">
        <v>283</v>
      </c>
      <c r="B178" t="s">
        <v>587</v>
      </c>
      <c r="C178" t="s">
        <v>873</v>
      </c>
      <c r="D178" t="s">
        <v>587</v>
      </c>
      <c r="E178" t="s">
        <v>587</v>
      </c>
      <c r="F178" t="s">
        <v>587</v>
      </c>
      <c r="G178">
        <v>20</v>
      </c>
      <c r="H178" s="20">
        <v>43313</v>
      </c>
      <c r="I178" t="s">
        <v>587</v>
      </c>
      <c r="J178" t="s">
        <v>587</v>
      </c>
      <c r="K178" t="s">
        <v>747</v>
      </c>
      <c r="L178" t="s">
        <v>747</v>
      </c>
      <c r="M178" t="s">
        <v>587</v>
      </c>
      <c r="N178" t="s">
        <v>587</v>
      </c>
      <c r="O178" s="22">
        <v>335861300000000</v>
      </c>
      <c r="P178" t="s">
        <v>587</v>
      </c>
      <c r="Q178">
        <v>4</v>
      </c>
      <c r="R178">
        <v>1</v>
      </c>
    </row>
    <row r="179" spans="1:18" x14ac:dyDescent="0.25">
      <c r="A179">
        <v>284</v>
      </c>
      <c r="B179" t="s">
        <v>587</v>
      </c>
      <c r="C179" t="s">
        <v>874</v>
      </c>
      <c r="D179" t="s">
        <v>587</v>
      </c>
      <c r="E179" t="s">
        <v>587</v>
      </c>
      <c r="F179" t="s">
        <v>587</v>
      </c>
      <c r="G179">
        <v>30</v>
      </c>
      <c r="H179" s="20">
        <v>43344</v>
      </c>
      <c r="I179" t="s">
        <v>587</v>
      </c>
      <c r="J179" t="s">
        <v>587</v>
      </c>
      <c r="K179" t="s">
        <v>747</v>
      </c>
      <c r="L179" t="s">
        <v>747</v>
      </c>
      <c r="M179" t="s">
        <v>587</v>
      </c>
      <c r="N179" t="s">
        <v>587</v>
      </c>
      <c r="O179" s="22">
        <v>3627537000000000</v>
      </c>
      <c r="P179" t="s">
        <v>587</v>
      </c>
      <c r="Q179">
        <v>3</v>
      </c>
      <c r="R179">
        <v>1</v>
      </c>
    </row>
    <row r="180" spans="1:18" x14ac:dyDescent="0.25">
      <c r="A180">
        <v>285</v>
      </c>
      <c r="B180" t="s">
        <v>587</v>
      </c>
      <c r="C180" t="s">
        <v>875</v>
      </c>
      <c r="D180" t="s">
        <v>587</v>
      </c>
      <c r="E180" t="s">
        <v>587</v>
      </c>
      <c r="F180" t="s">
        <v>587</v>
      </c>
      <c r="G180">
        <v>5</v>
      </c>
      <c r="H180" s="20">
        <v>43313</v>
      </c>
      <c r="I180" t="s">
        <v>587</v>
      </c>
      <c r="J180" t="s">
        <v>587</v>
      </c>
      <c r="K180" t="s">
        <v>587</v>
      </c>
      <c r="L180" t="s">
        <v>587</v>
      </c>
      <c r="M180" t="s">
        <v>587</v>
      </c>
      <c r="N180" t="s">
        <v>587</v>
      </c>
      <c r="O180" t="s">
        <v>587</v>
      </c>
      <c r="P180" t="s">
        <v>587</v>
      </c>
      <c r="Q180" t="s">
        <v>587</v>
      </c>
      <c r="R180" t="s">
        <v>587</v>
      </c>
    </row>
    <row r="181" spans="1:18" x14ac:dyDescent="0.25">
      <c r="A181">
        <v>286</v>
      </c>
      <c r="B181" t="s">
        <v>587</v>
      </c>
      <c r="C181" t="s">
        <v>876</v>
      </c>
      <c r="D181" t="s">
        <v>587</v>
      </c>
      <c r="E181" t="s">
        <v>587</v>
      </c>
      <c r="F181" t="s">
        <v>587</v>
      </c>
      <c r="G181">
        <v>9</v>
      </c>
      <c r="H181" s="20">
        <v>42948</v>
      </c>
      <c r="I181" t="s">
        <v>587</v>
      </c>
      <c r="J181" t="s">
        <v>587</v>
      </c>
      <c r="K181" t="s">
        <v>587</v>
      </c>
      <c r="L181" t="s">
        <v>587</v>
      </c>
      <c r="M181" t="s">
        <v>587</v>
      </c>
      <c r="N181" t="s">
        <v>587</v>
      </c>
      <c r="O181">
        <v>1</v>
      </c>
      <c r="P181" t="s">
        <v>722</v>
      </c>
      <c r="Q181">
        <v>4</v>
      </c>
      <c r="R181">
        <v>1</v>
      </c>
    </row>
    <row r="182" spans="1:18" x14ac:dyDescent="0.25">
      <c r="A182">
        <v>287</v>
      </c>
      <c r="B182" t="s">
        <v>587</v>
      </c>
      <c r="C182" t="s">
        <v>877</v>
      </c>
      <c r="D182" t="s">
        <v>587</v>
      </c>
      <c r="E182" t="s">
        <v>587</v>
      </c>
      <c r="F182" t="s">
        <v>587</v>
      </c>
      <c r="G182" t="s">
        <v>587</v>
      </c>
      <c r="H182" t="s">
        <v>587</v>
      </c>
      <c r="I182" t="s">
        <v>587</v>
      </c>
      <c r="J182" t="s">
        <v>587</v>
      </c>
      <c r="K182" t="s">
        <v>587</v>
      </c>
      <c r="L182" t="s">
        <v>587</v>
      </c>
      <c r="M182" t="s">
        <v>587</v>
      </c>
      <c r="N182" t="s">
        <v>587</v>
      </c>
      <c r="O182" s="22">
        <v>123123100000000</v>
      </c>
      <c r="P182">
        <v>123123123</v>
      </c>
      <c r="Q182" t="s">
        <v>587</v>
      </c>
      <c r="R182" t="s">
        <v>587</v>
      </c>
    </row>
    <row r="183" spans="1:18" x14ac:dyDescent="0.25">
      <c r="A183">
        <v>288</v>
      </c>
      <c r="B183" t="s">
        <v>587</v>
      </c>
      <c r="C183" t="s">
        <v>878</v>
      </c>
      <c r="D183" t="s">
        <v>587</v>
      </c>
      <c r="E183" t="s">
        <v>587</v>
      </c>
      <c r="F183" t="s">
        <v>587</v>
      </c>
      <c r="G183" t="s">
        <v>587</v>
      </c>
      <c r="H183" t="s">
        <v>587</v>
      </c>
      <c r="I183" t="s">
        <v>587</v>
      </c>
      <c r="J183" t="s">
        <v>587</v>
      </c>
      <c r="K183" t="s">
        <v>587</v>
      </c>
      <c r="L183" t="s">
        <v>587</v>
      </c>
      <c r="M183" t="s">
        <v>587</v>
      </c>
      <c r="N183" t="s">
        <v>587</v>
      </c>
      <c r="O183" s="22">
        <v>3108505000000000</v>
      </c>
      <c r="P183" t="s">
        <v>879</v>
      </c>
      <c r="Q183">
        <v>3</v>
      </c>
      <c r="R183" t="s">
        <v>587</v>
      </c>
    </row>
    <row r="184" spans="1:18" x14ac:dyDescent="0.25">
      <c r="A184">
        <v>289</v>
      </c>
      <c r="B184" t="s">
        <v>587</v>
      </c>
      <c r="C184" t="s">
        <v>587</v>
      </c>
      <c r="D184" t="s">
        <v>587</v>
      </c>
      <c r="E184" t="s">
        <v>587</v>
      </c>
      <c r="F184" t="s">
        <v>587</v>
      </c>
      <c r="G184" t="s">
        <v>587</v>
      </c>
      <c r="H184" t="s">
        <v>587</v>
      </c>
      <c r="I184" t="s">
        <v>587</v>
      </c>
      <c r="J184" t="s">
        <v>587</v>
      </c>
      <c r="K184" t="s">
        <v>587</v>
      </c>
      <c r="L184" t="s">
        <v>587</v>
      </c>
      <c r="M184" t="s">
        <v>587</v>
      </c>
      <c r="N184" t="s">
        <v>587</v>
      </c>
      <c r="O184" t="s">
        <v>587</v>
      </c>
      <c r="P184" t="s">
        <v>587</v>
      </c>
      <c r="Q184">
        <v>4</v>
      </c>
      <c r="R184" t="s">
        <v>587</v>
      </c>
    </row>
    <row r="185" spans="1:18" x14ac:dyDescent="0.25">
      <c r="A185">
        <v>290</v>
      </c>
      <c r="B185" t="s">
        <v>587</v>
      </c>
      <c r="C185" t="s">
        <v>880</v>
      </c>
      <c r="D185" t="s">
        <v>587</v>
      </c>
      <c r="E185" t="s">
        <v>587</v>
      </c>
      <c r="F185" t="s">
        <v>587</v>
      </c>
      <c r="G185">
        <v>5</v>
      </c>
      <c r="H185" s="20">
        <v>42948</v>
      </c>
      <c r="I185" t="s">
        <v>587</v>
      </c>
      <c r="J185" t="s">
        <v>587</v>
      </c>
      <c r="K185" t="s">
        <v>747</v>
      </c>
      <c r="L185" t="s">
        <v>747</v>
      </c>
      <c r="M185" t="s">
        <v>587</v>
      </c>
      <c r="N185" t="s">
        <v>587</v>
      </c>
      <c r="O185" s="22">
        <v>23894720000000</v>
      </c>
      <c r="P185" t="s">
        <v>587</v>
      </c>
      <c r="Q185">
        <v>3</v>
      </c>
      <c r="R185">
        <v>1</v>
      </c>
    </row>
    <row r="186" spans="1:18" x14ac:dyDescent="0.25">
      <c r="A186">
        <v>291</v>
      </c>
      <c r="B186" t="s">
        <v>587</v>
      </c>
      <c r="C186" t="s">
        <v>881</v>
      </c>
      <c r="D186" t="s">
        <v>587</v>
      </c>
      <c r="E186" t="s">
        <v>587</v>
      </c>
      <c r="F186" t="s">
        <v>587</v>
      </c>
      <c r="G186">
        <v>4</v>
      </c>
      <c r="H186" s="20">
        <v>42979</v>
      </c>
      <c r="I186" t="s">
        <v>587</v>
      </c>
      <c r="J186" t="s">
        <v>587</v>
      </c>
      <c r="K186" t="s">
        <v>747</v>
      </c>
      <c r="L186" t="s">
        <v>747</v>
      </c>
      <c r="M186" t="s">
        <v>587</v>
      </c>
      <c r="N186" t="s">
        <v>587</v>
      </c>
      <c r="O186" t="s">
        <v>587</v>
      </c>
      <c r="P186" t="s">
        <v>587</v>
      </c>
      <c r="Q186">
        <v>3</v>
      </c>
      <c r="R186">
        <v>1</v>
      </c>
    </row>
    <row r="187" spans="1:18" x14ac:dyDescent="0.25">
      <c r="A187">
        <v>292</v>
      </c>
      <c r="B187" t="s">
        <v>587</v>
      </c>
      <c r="C187" t="s">
        <v>882</v>
      </c>
      <c r="D187" t="s">
        <v>587</v>
      </c>
      <c r="E187" t="s">
        <v>587</v>
      </c>
      <c r="F187" t="s">
        <v>587</v>
      </c>
      <c r="G187">
        <v>4</v>
      </c>
      <c r="H187" s="20">
        <v>42979</v>
      </c>
      <c r="I187" t="s">
        <v>587</v>
      </c>
      <c r="J187" t="s">
        <v>587</v>
      </c>
      <c r="K187" t="s">
        <v>747</v>
      </c>
      <c r="L187" t="s">
        <v>747</v>
      </c>
      <c r="M187" t="s">
        <v>587</v>
      </c>
      <c r="N187" t="s">
        <v>587</v>
      </c>
      <c r="O187" s="22">
        <v>51156850000000</v>
      </c>
      <c r="P187" t="s">
        <v>587</v>
      </c>
      <c r="Q187">
        <v>3</v>
      </c>
      <c r="R187">
        <v>1</v>
      </c>
    </row>
    <row r="188" spans="1:18" x14ac:dyDescent="0.25">
      <c r="A188">
        <v>293</v>
      </c>
      <c r="B188" t="s">
        <v>587</v>
      </c>
      <c r="C188" t="s">
        <v>883</v>
      </c>
      <c r="D188" t="s">
        <v>587</v>
      </c>
      <c r="E188" t="s">
        <v>587</v>
      </c>
      <c r="F188" t="s">
        <v>587</v>
      </c>
      <c r="G188">
        <v>4</v>
      </c>
      <c r="H188" s="20">
        <v>42979</v>
      </c>
      <c r="I188" t="s">
        <v>587</v>
      </c>
      <c r="J188" t="s">
        <v>587</v>
      </c>
      <c r="K188" t="s">
        <v>747</v>
      </c>
      <c r="L188" t="s">
        <v>747</v>
      </c>
      <c r="M188" t="s">
        <v>587</v>
      </c>
      <c r="N188" t="s">
        <v>587</v>
      </c>
      <c r="O188" t="s">
        <v>587</v>
      </c>
      <c r="P188" t="s">
        <v>587</v>
      </c>
      <c r="Q188">
        <v>3</v>
      </c>
      <c r="R188">
        <v>1</v>
      </c>
    </row>
    <row r="189" spans="1:18" x14ac:dyDescent="0.25">
      <c r="A189">
        <v>294</v>
      </c>
      <c r="B189" t="s">
        <v>587</v>
      </c>
      <c r="C189" t="s">
        <v>875</v>
      </c>
      <c r="D189" t="s">
        <v>587</v>
      </c>
      <c r="E189" t="s">
        <v>587</v>
      </c>
      <c r="F189" t="s">
        <v>587</v>
      </c>
      <c r="G189">
        <v>5</v>
      </c>
      <c r="H189" s="20">
        <v>43282</v>
      </c>
      <c r="I189" t="s">
        <v>587</v>
      </c>
      <c r="J189" t="s">
        <v>587</v>
      </c>
      <c r="K189" t="s">
        <v>587</v>
      </c>
      <c r="L189" t="s">
        <v>587</v>
      </c>
      <c r="M189" t="s">
        <v>587</v>
      </c>
      <c r="N189" t="s">
        <v>587</v>
      </c>
      <c r="O189" t="s">
        <v>587</v>
      </c>
      <c r="P189" t="s">
        <v>587</v>
      </c>
      <c r="Q189">
        <v>3</v>
      </c>
      <c r="R189">
        <v>1</v>
      </c>
    </row>
    <row r="190" spans="1:18" x14ac:dyDescent="0.25">
      <c r="A190">
        <v>295</v>
      </c>
      <c r="B190" t="s">
        <v>587</v>
      </c>
      <c r="C190" t="s">
        <v>884</v>
      </c>
      <c r="D190" t="s">
        <v>587</v>
      </c>
      <c r="E190" t="s">
        <v>587</v>
      </c>
      <c r="F190" t="s">
        <v>587</v>
      </c>
      <c r="G190">
        <v>4</v>
      </c>
      <c r="H190" s="20">
        <v>42979</v>
      </c>
      <c r="I190" t="s">
        <v>587</v>
      </c>
      <c r="J190" t="s">
        <v>587</v>
      </c>
      <c r="K190" t="s">
        <v>747</v>
      </c>
      <c r="L190" t="s">
        <v>747</v>
      </c>
      <c r="M190" t="s">
        <v>587</v>
      </c>
      <c r="N190" t="s">
        <v>587</v>
      </c>
      <c r="O190" s="22">
        <v>50456070000000</v>
      </c>
      <c r="P190" t="s">
        <v>587</v>
      </c>
      <c r="Q190">
        <v>3</v>
      </c>
      <c r="R190">
        <v>1</v>
      </c>
    </row>
    <row r="191" spans="1:18" x14ac:dyDescent="0.25">
      <c r="A191">
        <v>296</v>
      </c>
      <c r="B191" t="s">
        <v>587</v>
      </c>
      <c r="C191" t="s">
        <v>885</v>
      </c>
      <c r="D191" t="s">
        <v>587</v>
      </c>
      <c r="E191" t="s">
        <v>587</v>
      </c>
      <c r="F191" t="s">
        <v>587</v>
      </c>
      <c r="G191">
        <v>4</v>
      </c>
      <c r="H191" s="20">
        <v>42979</v>
      </c>
      <c r="I191" t="s">
        <v>587</v>
      </c>
      <c r="J191" t="s">
        <v>587</v>
      </c>
      <c r="K191" t="s">
        <v>747</v>
      </c>
      <c r="L191" t="s">
        <v>748</v>
      </c>
      <c r="M191" t="s">
        <v>587</v>
      </c>
      <c r="N191" t="s">
        <v>587</v>
      </c>
      <c r="O191" s="22">
        <v>38727390000000</v>
      </c>
      <c r="P191" t="s">
        <v>587</v>
      </c>
      <c r="Q191">
        <v>3</v>
      </c>
      <c r="R191">
        <v>1</v>
      </c>
    </row>
    <row r="192" spans="1:18" x14ac:dyDescent="0.25">
      <c r="A192">
        <v>297</v>
      </c>
      <c r="B192" t="s">
        <v>587</v>
      </c>
      <c r="C192" t="s">
        <v>886</v>
      </c>
      <c r="D192" t="s">
        <v>587</v>
      </c>
      <c r="E192" t="s">
        <v>587</v>
      </c>
      <c r="F192" t="s">
        <v>587</v>
      </c>
      <c r="G192">
        <v>4</v>
      </c>
      <c r="H192" s="20">
        <v>42979</v>
      </c>
      <c r="I192" t="s">
        <v>587</v>
      </c>
      <c r="J192" t="s">
        <v>587</v>
      </c>
      <c r="K192" t="s">
        <v>747</v>
      </c>
      <c r="L192" t="s">
        <v>747</v>
      </c>
      <c r="M192" t="s">
        <v>587</v>
      </c>
      <c r="N192" t="s">
        <v>587</v>
      </c>
      <c r="O192" s="22">
        <v>38727390000000</v>
      </c>
      <c r="P192" t="s">
        <v>587</v>
      </c>
      <c r="Q192">
        <v>3</v>
      </c>
      <c r="R192">
        <v>1</v>
      </c>
    </row>
    <row r="193" spans="1:18" x14ac:dyDescent="0.25">
      <c r="A193">
        <v>298</v>
      </c>
      <c r="B193" t="s">
        <v>587</v>
      </c>
      <c r="C193" t="s">
        <v>587</v>
      </c>
      <c r="D193" t="s">
        <v>587</v>
      </c>
      <c r="E193" t="s">
        <v>587</v>
      </c>
      <c r="F193" t="s">
        <v>587</v>
      </c>
      <c r="G193" t="s">
        <v>587</v>
      </c>
      <c r="H193" t="s">
        <v>587</v>
      </c>
      <c r="I193" t="s">
        <v>587</v>
      </c>
      <c r="J193" t="s">
        <v>587</v>
      </c>
      <c r="K193" t="s">
        <v>587</v>
      </c>
      <c r="L193" t="s">
        <v>587</v>
      </c>
      <c r="M193" t="s">
        <v>587</v>
      </c>
      <c r="N193" t="s">
        <v>587</v>
      </c>
      <c r="O193" t="s">
        <v>587</v>
      </c>
      <c r="P193" t="s">
        <v>587</v>
      </c>
      <c r="Q193" t="s">
        <v>587</v>
      </c>
      <c r="R193" t="s">
        <v>587</v>
      </c>
    </row>
    <row r="194" spans="1:18" x14ac:dyDescent="0.25">
      <c r="A194">
        <v>299</v>
      </c>
      <c r="B194" t="s">
        <v>587</v>
      </c>
      <c r="C194" t="s">
        <v>587</v>
      </c>
      <c r="D194" t="s">
        <v>587</v>
      </c>
      <c r="E194" t="s">
        <v>587</v>
      </c>
      <c r="F194" t="s">
        <v>587</v>
      </c>
      <c r="G194" t="s">
        <v>587</v>
      </c>
      <c r="H194" t="s">
        <v>587</v>
      </c>
      <c r="I194" t="s">
        <v>587</v>
      </c>
      <c r="J194" t="s">
        <v>587</v>
      </c>
      <c r="K194" t="s">
        <v>587</v>
      </c>
      <c r="L194" t="s">
        <v>587</v>
      </c>
      <c r="M194" t="s">
        <v>587</v>
      </c>
      <c r="N194" t="s">
        <v>587</v>
      </c>
      <c r="O194" t="s">
        <v>587</v>
      </c>
      <c r="P194" t="s">
        <v>587</v>
      </c>
      <c r="Q194" t="s">
        <v>587</v>
      </c>
      <c r="R194" t="s">
        <v>587</v>
      </c>
    </row>
    <row r="195" spans="1:18" x14ac:dyDescent="0.25">
      <c r="A195">
        <v>300</v>
      </c>
      <c r="B195" t="s">
        <v>587</v>
      </c>
      <c r="C195" t="s">
        <v>587</v>
      </c>
      <c r="D195" t="s">
        <v>587</v>
      </c>
      <c r="E195" t="s">
        <v>587</v>
      </c>
      <c r="F195" t="s">
        <v>587</v>
      </c>
      <c r="G195" t="s">
        <v>587</v>
      </c>
      <c r="H195" t="s">
        <v>587</v>
      </c>
      <c r="I195" t="s">
        <v>587</v>
      </c>
      <c r="J195" t="s">
        <v>587</v>
      </c>
      <c r="K195" t="s">
        <v>587</v>
      </c>
      <c r="L195" t="s">
        <v>587</v>
      </c>
      <c r="M195" t="s">
        <v>587</v>
      </c>
      <c r="N195" t="s">
        <v>587</v>
      </c>
      <c r="O195" t="s">
        <v>587</v>
      </c>
      <c r="P195" t="s">
        <v>587</v>
      </c>
      <c r="Q195" t="s">
        <v>587</v>
      </c>
      <c r="R195" t="s">
        <v>587</v>
      </c>
    </row>
    <row r="196" spans="1:18" x14ac:dyDescent="0.25">
      <c r="A196">
        <v>301</v>
      </c>
      <c r="B196" t="s">
        <v>587</v>
      </c>
      <c r="C196" t="s">
        <v>587</v>
      </c>
      <c r="D196">
        <v>600</v>
      </c>
      <c r="E196" t="s">
        <v>587</v>
      </c>
      <c r="F196" t="s">
        <v>587</v>
      </c>
      <c r="G196" t="s">
        <v>587</v>
      </c>
      <c r="H196" t="s">
        <v>587</v>
      </c>
      <c r="I196" t="s">
        <v>587</v>
      </c>
      <c r="J196" t="s">
        <v>587</v>
      </c>
      <c r="K196" t="s">
        <v>587</v>
      </c>
      <c r="L196" t="s">
        <v>587</v>
      </c>
      <c r="M196" t="s">
        <v>587</v>
      </c>
      <c r="N196" t="s">
        <v>587</v>
      </c>
      <c r="O196" t="s">
        <v>587</v>
      </c>
      <c r="P196" t="s">
        <v>587</v>
      </c>
      <c r="Q196" t="s">
        <v>587</v>
      </c>
      <c r="R196" t="s">
        <v>587</v>
      </c>
    </row>
    <row r="197" spans="1:18" x14ac:dyDescent="0.25">
      <c r="A197">
        <v>302</v>
      </c>
      <c r="B197" t="s">
        <v>587</v>
      </c>
      <c r="C197" t="s">
        <v>587</v>
      </c>
      <c r="D197" t="s">
        <v>587</v>
      </c>
      <c r="E197" t="s">
        <v>587</v>
      </c>
      <c r="F197" t="s">
        <v>587</v>
      </c>
      <c r="G197" t="s">
        <v>587</v>
      </c>
      <c r="H197" t="s">
        <v>587</v>
      </c>
      <c r="I197" t="s">
        <v>587</v>
      </c>
      <c r="J197" t="s">
        <v>587</v>
      </c>
      <c r="K197" t="s">
        <v>587</v>
      </c>
      <c r="L197" t="s">
        <v>587</v>
      </c>
      <c r="M197" t="s">
        <v>587</v>
      </c>
      <c r="N197" t="s">
        <v>587</v>
      </c>
      <c r="O197" t="s">
        <v>587</v>
      </c>
      <c r="P197" t="s">
        <v>587</v>
      </c>
      <c r="Q197" t="s">
        <v>587</v>
      </c>
      <c r="R197" t="s">
        <v>587</v>
      </c>
    </row>
    <row r="198" spans="1:18" x14ac:dyDescent="0.25">
      <c r="A198">
        <v>303</v>
      </c>
      <c r="B198" t="s">
        <v>587</v>
      </c>
      <c r="C198" t="s">
        <v>587</v>
      </c>
      <c r="D198" t="s">
        <v>587</v>
      </c>
      <c r="E198" t="s">
        <v>587</v>
      </c>
      <c r="F198" t="s">
        <v>587</v>
      </c>
      <c r="G198" t="s">
        <v>587</v>
      </c>
      <c r="H198" t="s">
        <v>587</v>
      </c>
      <c r="I198" t="s">
        <v>587</v>
      </c>
      <c r="J198" t="s">
        <v>587</v>
      </c>
      <c r="K198" t="s">
        <v>587</v>
      </c>
      <c r="L198" t="s">
        <v>587</v>
      </c>
      <c r="M198" t="s">
        <v>587</v>
      </c>
      <c r="N198" t="s">
        <v>587</v>
      </c>
      <c r="O198" t="s">
        <v>587</v>
      </c>
      <c r="P198" t="s">
        <v>587</v>
      </c>
      <c r="Q198" t="s">
        <v>587</v>
      </c>
      <c r="R198" t="s">
        <v>587</v>
      </c>
    </row>
    <row r="199" spans="1:18" x14ac:dyDescent="0.25">
      <c r="A199">
        <v>304</v>
      </c>
      <c r="B199" t="s">
        <v>587</v>
      </c>
      <c r="C199" t="s">
        <v>887</v>
      </c>
      <c r="D199">
        <v>100</v>
      </c>
      <c r="E199" t="s">
        <v>587</v>
      </c>
      <c r="F199" t="s">
        <v>587</v>
      </c>
      <c r="G199">
        <v>10</v>
      </c>
      <c r="H199" s="20">
        <v>43344</v>
      </c>
      <c r="I199" t="s">
        <v>587</v>
      </c>
      <c r="J199" t="s">
        <v>587</v>
      </c>
      <c r="K199" t="s">
        <v>747</v>
      </c>
      <c r="L199" t="s">
        <v>747</v>
      </c>
      <c r="M199">
        <v>1</v>
      </c>
      <c r="N199">
        <v>10</v>
      </c>
      <c r="O199" s="22">
        <v>100000000</v>
      </c>
      <c r="P199" t="s">
        <v>888</v>
      </c>
      <c r="Q199">
        <v>1</v>
      </c>
      <c r="R199">
        <v>1</v>
      </c>
    </row>
    <row r="200" spans="1:18" x14ac:dyDescent="0.25">
      <c r="A200">
        <v>305</v>
      </c>
      <c r="B200" t="s">
        <v>587</v>
      </c>
      <c r="C200" t="s">
        <v>587</v>
      </c>
      <c r="D200" t="s">
        <v>587</v>
      </c>
      <c r="E200" t="s">
        <v>587</v>
      </c>
      <c r="F200" t="s">
        <v>587</v>
      </c>
      <c r="G200" t="s">
        <v>587</v>
      </c>
      <c r="H200" t="s">
        <v>587</v>
      </c>
      <c r="I200" t="s">
        <v>587</v>
      </c>
      <c r="J200" t="s">
        <v>587</v>
      </c>
      <c r="K200" t="s">
        <v>587</v>
      </c>
      <c r="L200" t="s">
        <v>587</v>
      </c>
      <c r="M200" t="s">
        <v>587</v>
      </c>
      <c r="N200" t="s">
        <v>587</v>
      </c>
      <c r="O200" t="s">
        <v>587</v>
      </c>
      <c r="P200" t="s">
        <v>587</v>
      </c>
      <c r="Q200" t="s">
        <v>587</v>
      </c>
      <c r="R200" t="s">
        <v>587</v>
      </c>
    </row>
    <row r="201" spans="1:18" x14ac:dyDescent="0.25">
      <c r="A201">
        <v>306</v>
      </c>
      <c r="B201" t="s">
        <v>889</v>
      </c>
      <c r="C201" t="s">
        <v>890</v>
      </c>
      <c r="D201">
        <v>500</v>
      </c>
      <c r="E201" t="s">
        <v>587</v>
      </c>
      <c r="F201" t="s">
        <v>587</v>
      </c>
      <c r="G201">
        <v>20</v>
      </c>
      <c r="H201" s="20">
        <v>43435</v>
      </c>
      <c r="I201" t="s">
        <v>587</v>
      </c>
      <c r="J201" t="s">
        <v>587</v>
      </c>
      <c r="K201" t="s">
        <v>747</v>
      </c>
      <c r="L201" t="s">
        <v>891</v>
      </c>
      <c r="M201">
        <v>2</v>
      </c>
      <c r="N201">
        <v>7</v>
      </c>
      <c r="O201">
        <v>1000000</v>
      </c>
      <c r="P201" t="s">
        <v>892</v>
      </c>
      <c r="Q201">
        <v>4</v>
      </c>
      <c r="R201">
        <v>2</v>
      </c>
    </row>
    <row r="202" spans="1:18" x14ac:dyDescent="0.25">
      <c r="A202">
        <v>307</v>
      </c>
      <c r="B202" t="s">
        <v>587</v>
      </c>
      <c r="C202" t="s">
        <v>890</v>
      </c>
      <c r="D202">
        <v>600</v>
      </c>
      <c r="E202" t="s">
        <v>587</v>
      </c>
      <c r="F202" t="s">
        <v>587</v>
      </c>
      <c r="G202">
        <v>20</v>
      </c>
      <c r="H202" s="20">
        <v>43405</v>
      </c>
      <c r="I202" t="s">
        <v>587</v>
      </c>
      <c r="J202" t="s">
        <v>587</v>
      </c>
      <c r="K202" t="s">
        <v>587</v>
      </c>
      <c r="L202" t="s">
        <v>587</v>
      </c>
      <c r="M202">
        <v>2</v>
      </c>
      <c r="N202">
        <v>6</v>
      </c>
      <c r="O202" s="22">
        <v>100000000</v>
      </c>
      <c r="P202" t="s">
        <v>892</v>
      </c>
      <c r="Q202">
        <v>1</v>
      </c>
      <c r="R202">
        <v>2</v>
      </c>
    </row>
    <row r="203" spans="1:18" x14ac:dyDescent="0.25">
      <c r="A203">
        <v>308</v>
      </c>
      <c r="B203" t="s">
        <v>587</v>
      </c>
      <c r="C203" t="s">
        <v>888</v>
      </c>
      <c r="D203">
        <v>200</v>
      </c>
      <c r="E203" t="s">
        <v>587</v>
      </c>
      <c r="F203" t="s">
        <v>587</v>
      </c>
      <c r="G203">
        <v>20</v>
      </c>
      <c r="H203" s="20">
        <v>43405</v>
      </c>
      <c r="I203" t="s">
        <v>587</v>
      </c>
      <c r="J203" t="s">
        <v>587</v>
      </c>
      <c r="K203" t="s">
        <v>587</v>
      </c>
      <c r="L203" t="s">
        <v>587</v>
      </c>
      <c r="M203">
        <v>2</v>
      </c>
      <c r="N203">
        <v>6</v>
      </c>
      <c r="O203" s="22">
        <v>20000000</v>
      </c>
      <c r="P203" t="s">
        <v>892</v>
      </c>
      <c r="Q203">
        <v>1</v>
      </c>
      <c r="R203">
        <v>1</v>
      </c>
    </row>
    <row r="204" spans="1:18" x14ac:dyDescent="0.25">
      <c r="A204">
        <v>309</v>
      </c>
      <c r="B204" t="s">
        <v>587</v>
      </c>
      <c r="C204" t="s">
        <v>587</v>
      </c>
      <c r="D204" t="s">
        <v>587</v>
      </c>
      <c r="E204" t="s">
        <v>587</v>
      </c>
      <c r="F204" t="s">
        <v>587</v>
      </c>
      <c r="G204" t="s">
        <v>587</v>
      </c>
      <c r="H204" t="s">
        <v>587</v>
      </c>
      <c r="I204" t="s">
        <v>587</v>
      </c>
      <c r="J204" t="s">
        <v>587</v>
      </c>
      <c r="K204" t="s">
        <v>587</v>
      </c>
      <c r="L204" t="s">
        <v>587</v>
      </c>
      <c r="M204" t="s">
        <v>587</v>
      </c>
      <c r="N204" t="s">
        <v>587</v>
      </c>
      <c r="O204" t="s">
        <v>587</v>
      </c>
      <c r="P204" t="s">
        <v>587</v>
      </c>
      <c r="Q204" t="s">
        <v>587</v>
      </c>
      <c r="R204" t="s">
        <v>587</v>
      </c>
    </row>
    <row r="205" spans="1:18" x14ac:dyDescent="0.25">
      <c r="A205">
        <v>310</v>
      </c>
      <c r="B205" t="s">
        <v>587</v>
      </c>
      <c r="C205" t="s">
        <v>587</v>
      </c>
      <c r="D205" t="s">
        <v>587</v>
      </c>
      <c r="E205" t="s">
        <v>587</v>
      </c>
      <c r="F205" t="s">
        <v>587</v>
      </c>
      <c r="G205" t="s">
        <v>587</v>
      </c>
      <c r="H205" t="s">
        <v>587</v>
      </c>
      <c r="I205" t="s">
        <v>587</v>
      </c>
      <c r="J205" t="s">
        <v>587</v>
      </c>
      <c r="K205" t="s">
        <v>587</v>
      </c>
      <c r="L205" t="s">
        <v>587</v>
      </c>
      <c r="M205" t="s">
        <v>587</v>
      </c>
      <c r="N205" t="s">
        <v>587</v>
      </c>
      <c r="O205" t="s">
        <v>587</v>
      </c>
      <c r="P205" t="s">
        <v>587</v>
      </c>
      <c r="Q205" t="s">
        <v>587</v>
      </c>
      <c r="R205" t="s">
        <v>587</v>
      </c>
    </row>
    <row r="206" spans="1:18" x14ac:dyDescent="0.25">
      <c r="A206">
        <v>311</v>
      </c>
      <c r="B206" t="s">
        <v>587</v>
      </c>
      <c r="C206" t="s">
        <v>587</v>
      </c>
      <c r="D206" t="s">
        <v>587</v>
      </c>
      <c r="E206" t="s">
        <v>587</v>
      </c>
      <c r="F206" t="s">
        <v>587</v>
      </c>
      <c r="G206">
        <v>10</v>
      </c>
      <c r="H206" s="20">
        <v>43405</v>
      </c>
      <c r="I206" t="s">
        <v>587</v>
      </c>
      <c r="J206" t="s">
        <v>587</v>
      </c>
      <c r="K206" t="s">
        <v>587</v>
      </c>
      <c r="L206" t="s">
        <v>587</v>
      </c>
      <c r="M206" t="s">
        <v>587</v>
      </c>
      <c r="N206" t="s">
        <v>587</v>
      </c>
      <c r="O206" t="s">
        <v>587</v>
      </c>
      <c r="P206" t="s">
        <v>587</v>
      </c>
      <c r="Q206" t="s">
        <v>587</v>
      </c>
      <c r="R206" t="s">
        <v>587</v>
      </c>
    </row>
    <row r="207" spans="1:18" x14ac:dyDescent="0.25">
      <c r="A207">
        <v>312</v>
      </c>
      <c r="B207" t="s">
        <v>587</v>
      </c>
      <c r="C207" t="s">
        <v>587</v>
      </c>
      <c r="D207" t="s">
        <v>587</v>
      </c>
      <c r="E207" t="s">
        <v>587</v>
      </c>
      <c r="F207" t="s">
        <v>587</v>
      </c>
      <c r="G207" t="s">
        <v>587</v>
      </c>
      <c r="H207" t="s">
        <v>587</v>
      </c>
      <c r="I207" t="s">
        <v>587</v>
      </c>
      <c r="J207" t="s">
        <v>587</v>
      </c>
      <c r="K207" t="s">
        <v>587</v>
      </c>
      <c r="L207" t="s">
        <v>587</v>
      </c>
      <c r="M207" t="s">
        <v>587</v>
      </c>
      <c r="N207" t="s">
        <v>587</v>
      </c>
      <c r="O207" t="s">
        <v>587</v>
      </c>
      <c r="P207" t="s">
        <v>587</v>
      </c>
      <c r="Q207" t="s">
        <v>587</v>
      </c>
      <c r="R207">
        <v>9</v>
      </c>
    </row>
    <row r="208" spans="1:18" x14ac:dyDescent="0.25">
      <c r="A208">
        <v>313</v>
      </c>
      <c r="B208" s="23">
        <v>0</v>
      </c>
      <c r="C208" t="s">
        <v>587</v>
      </c>
      <c r="D208" t="s">
        <v>587</v>
      </c>
      <c r="E208" t="s">
        <v>587</v>
      </c>
      <c r="F208" t="s">
        <v>587</v>
      </c>
      <c r="G208" t="s">
        <v>587</v>
      </c>
      <c r="H208" t="s">
        <v>587</v>
      </c>
      <c r="I208" t="s">
        <v>587</v>
      </c>
      <c r="J208" t="s">
        <v>587</v>
      </c>
      <c r="K208" t="s">
        <v>587</v>
      </c>
      <c r="L208" t="s">
        <v>893</v>
      </c>
      <c r="M208" t="s">
        <v>587</v>
      </c>
      <c r="N208" t="s">
        <v>587</v>
      </c>
      <c r="O208" t="s">
        <v>587</v>
      </c>
      <c r="P208" t="s">
        <v>587</v>
      </c>
      <c r="Q208" t="s">
        <v>587</v>
      </c>
      <c r="R208" t="s">
        <v>587</v>
      </c>
    </row>
    <row r="209" spans="1:18" x14ac:dyDescent="0.25">
      <c r="A209">
        <v>314</v>
      </c>
      <c r="B209" t="s">
        <v>587</v>
      </c>
      <c r="C209" t="s">
        <v>587</v>
      </c>
      <c r="D209" t="s">
        <v>587</v>
      </c>
      <c r="E209" t="s">
        <v>587</v>
      </c>
      <c r="F209" t="s">
        <v>587</v>
      </c>
      <c r="G209" t="s">
        <v>587</v>
      </c>
      <c r="H209" t="s">
        <v>587</v>
      </c>
      <c r="I209" t="s">
        <v>587</v>
      </c>
      <c r="J209" t="s">
        <v>587</v>
      </c>
      <c r="K209" t="s">
        <v>587</v>
      </c>
      <c r="L209" t="s">
        <v>587</v>
      </c>
      <c r="M209" t="s">
        <v>587</v>
      </c>
      <c r="N209" t="s">
        <v>587</v>
      </c>
      <c r="O209" t="s">
        <v>587</v>
      </c>
      <c r="P209" t="s">
        <v>587</v>
      </c>
      <c r="Q209" t="s">
        <v>587</v>
      </c>
      <c r="R209" t="s">
        <v>587</v>
      </c>
    </row>
    <row r="210" spans="1:18" x14ac:dyDescent="0.25">
      <c r="A210">
        <v>315</v>
      </c>
      <c r="B210" t="s">
        <v>587</v>
      </c>
      <c r="C210" t="s">
        <v>587</v>
      </c>
      <c r="D210" t="s">
        <v>587</v>
      </c>
      <c r="E210" t="s">
        <v>587</v>
      </c>
      <c r="F210" t="s">
        <v>587</v>
      </c>
      <c r="G210" t="s">
        <v>587</v>
      </c>
      <c r="H210" t="s">
        <v>587</v>
      </c>
      <c r="I210" t="s">
        <v>587</v>
      </c>
      <c r="J210" t="s">
        <v>587</v>
      </c>
      <c r="K210" t="s">
        <v>587</v>
      </c>
      <c r="L210" t="s">
        <v>587</v>
      </c>
      <c r="M210" t="s">
        <v>587</v>
      </c>
      <c r="N210" t="s">
        <v>587</v>
      </c>
      <c r="O210" t="s">
        <v>587</v>
      </c>
      <c r="P210" t="s">
        <v>587</v>
      </c>
      <c r="Q210" t="s">
        <v>587</v>
      </c>
      <c r="R210" t="s">
        <v>587</v>
      </c>
    </row>
    <row r="211" spans="1:18" x14ac:dyDescent="0.25">
      <c r="A211">
        <v>316</v>
      </c>
      <c r="B211" t="s">
        <v>587</v>
      </c>
      <c r="C211" t="s">
        <v>587</v>
      </c>
      <c r="D211" t="s">
        <v>587</v>
      </c>
      <c r="E211" t="s">
        <v>587</v>
      </c>
      <c r="F211" t="s">
        <v>587</v>
      </c>
      <c r="G211" t="s">
        <v>587</v>
      </c>
      <c r="H211" t="s">
        <v>587</v>
      </c>
      <c r="I211" t="s">
        <v>587</v>
      </c>
      <c r="J211" t="s">
        <v>587</v>
      </c>
      <c r="K211" t="s">
        <v>587</v>
      </c>
      <c r="L211" t="s">
        <v>587</v>
      </c>
      <c r="M211" t="s">
        <v>587</v>
      </c>
      <c r="N211" t="s">
        <v>587</v>
      </c>
      <c r="O211" t="s">
        <v>587</v>
      </c>
      <c r="P211" t="s">
        <v>587</v>
      </c>
      <c r="Q211" t="s">
        <v>587</v>
      </c>
      <c r="R211" t="s">
        <v>587</v>
      </c>
    </row>
    <row r="212" spans="1:18" x14ac:dyDescent="0.25">
      <c r="A212">
        <v>317</v>
      </c>
      <c r="B212" t="s">
        <v>587</v>
      </c>
      <c r="C212" t="s">
        <v>587</v>
      </c>
      <c r="D212" t="s">
        <v>587</v>
      </c>
      <c r="E212" t="s">
        <v>587</v>
      </c>
      <c r="F212" t="s">
        <v>587</v>
      </c>
      <c r="G212" t="s">
        <v>587</v>
      </c>
      <c r="H212" t="s">
        <v>587</v>
      </c>
      <c r="I212" t="s">
        <v>587</v>
      </c>
      <c r="J212" t="s">
        <v>587</v>
      </c>
      <c r="K212" t="s">
        <v>587</v>
      </c>
      <c r="L212" t="s">
        <v>587</v>
      </c>
      <c r="M212" t="s">
        <v>587</v>
      </c>
      <c r="N212" t="s">
        <v>587</v>
      </c>
      <c r="O212" t="s">
        <v>587</v>
      </c>
      <c r="P212" t="s">
        <v>587</v>
      </c>
      <c r="Q212" t="s">
        <v>587</v>
      </c>
      <c r="R212" t="s">
        <v>587</v>
      </c>
    </row>
    <row r="213" spans="1:18" x14ac:dyDescent="0.25">
      <c r="A213">
        <v>318</v>
      </c>
      <c r="B213" t="s">
        <v>587</v>
      </c>
      <c r="C213" t="s">
        <v>587</v>
      </c>
      <c r="D213" t="s">
        <v>587</v>
      </c>
      <c r="E213" t="s">
        <v>587</v>
      </c>
      <c r="F213" t="s">
        <v>587</v>
      </c>
      <c r="G213" t="s">
        <v>587</v>
      </c>
      <c r="H213" t="s">
        <v>587</v>
      </c>
      <c r="I213" t="s">
        <v>587</v>
      </c>
      <c r="J213" t="s">
        <v>587</v>
      </c>
      <c r="K213" t="s">
        <v>587</v>
      </c>
      <c r="L213" t="s">
        <v>587</v>
      </c>
      <c r="M213" t="s">
        <v>587</v>
      </c>
      <c r="N213" t="s">
        <v>587</v>
      </c>
      <c r="O213" t="s">
        <v>587</v>
      </c>
      <c r="P213" t="s">
        <v>894</v>
      </c>
      <c r="Q213" t="s">
        <v>587</v>
      </c>
      <c r="R213" t="s">
        <v>587</v>
      </c>
    </row>
    <row r="214" spans="1:18" x14ac:dyDescent="0.25">
      <c r="A214">
        <v>319</v>
      </c>
      <c r="B214" t="s">
        <v>587</v>
      </c>
      <c r="C214" t="s">
        <v>587</v>
      </c>
      <c r="D214" t="s">
        <v>587</v>
      </c>
      <c r="E214" t="s">
        <v>587</v>
      </c>
      <c r="F214" t="s">
        <v>587</v>
      </c>
      <c r="G214" t="s">
        <v>587</v>
      </c>
      <c r="H214" t="s">
        <v>587</v>
      </c>
      <c r="I214" t="s">
        <v>587</v>
      </c>
      <c r="J214" t="s">
        <v>587</v>
      </c>
      <c r="K214" t="s">
        <v>587</v>
      </c>
      <c r="L214" t="s">
        <v>587</v>
      </c>
      <c r="M214" t="s">
        <v>587</v>
      </c>
      <c r="N214" t="s">
        <v>587</v>
      </c>
      <c r="O214" t="s">
        <v>587</v>
      </c>
      <c r="P214" t="s">
        <v>587</v>
      </c>
      <c r="Q214" t="s">
        <v>587</v>
      </c>
      <c r="R214" t="s">
        <v>587</v>
      </c>
    </row>
    <row r="215" spans="1:18" x14ac:dyDescent="0.25">
      <c r="A215">
        <v>320</v>
      </c>
      <c r="B215" t="s">
        <v>587</v>
      </c>
      <c r="C215" t="s">
        <v>895</v>
      </c>
      <c r="D215" t="s">
        <v>587</v>
      </c>
      <c r="E215" t="s">
        <v>587</v>
      </c>
      <c r="F215" t="s">
        <v>587</v>
      </c>
      <c r="G215">
        <v>9</v>
      </c>
      <c r="H215" s="20">
        <v>43466</v>
      </c>
      <c r="I215" t="s">
        <v>587</v>
      </c>
      <c r="J215" t="s">
        <v>587</v>
      </c>
      <c r="K215" t="s">
        <v>587</v>
      </c>
      <c r="L215" t="s">
        <v>587</v>
      </c>
      <c r="M215" t="s">
        <v>587</v>
      </c>
      <c r="N215" t="s">
        <v>587</v>
      </c>
      <c r="O215" s="22">
        <v>218417400000000</v>
      </c>
      <c r="P215" t="s">
        <v>896</v>
      </c>
      <c r="Q215">
        <v>4</v>
      </c>
      <c r="R215">
        <v>11</v>
      </c>
    </row>
    <row r="216" spans="1:18" x14ac:dyDescent="0.25">
      <c r="A216">
        <v>321</v>
      </c>
      <c r="B216" t="s">
        <v>897</v>
      </c>
      <c r="C216" t="s">
        <v>699</v>
      </c>
      <c r="D216" t="s">
        <v>587</v>
      </c>
      <c r="E216" t="s">
        <v>587</v>
      </c>
      <c r="F216" t="s">
        <v>587</v>
      </c>
      <c r="G216">
        <v>23</v>
      </c>
      <c r="H216" s="20">
        <v>43374</v>
      </c>
      <c r="I216" t="s">
        <v>587</v>
      </c>
      <c r="J216" t="s">
        <v>587</v>
      </c>
      <c r="K216" t="s">
        <v>587</v>
      </c>
      <c r="L216" t="s">
        <v>587</v>
      </c>
      <c r="M216" t="s">
        <v>587</v>
      </c>
      <c r="N216" t="s">
        <v>587</v>
      </c>
      <c r="O216" s="22">
        <v>415493800000000</v>
      </c>
      <c r="P216" t="s">
        <v>898</v>
      </c>
      <c r="Q216">
        <v>4</v>
      </c>
      <c r="R216">
        <v>1</v>
      </c>
    </row>
    <row r="217" spans="1:18" x14ac:dyDescent="0.25">
      <c r="A217" s="88">
        <v>322</v>
      </c>
      <c r="B217" s="88">
        <v>1899</v>
      </c>
      <c r="C217" s="88" t="s">
        <v>1196</v>
      </c>
      <c r="D217" s="88"/>
      <c r="E217" s="88"/>
      <c r="F217" s="88"/>
      <c r="G217" s="88"/>
      <c r="H217" s="20">
        <v>43525</v>
      </c>
      <c r="I217" s="88" t="s">
        <v>587</v>
      </c>
      <c r="J217" s="88" t="s">
        <v>587</v>
      </c>
      <c r="K217" s="88" t="s">
        <v>587</v>
      </c>
      <c r="L217" s="88" t="s">
        <v>587</v>
      </c>
      <c r="M217" s="88" t="s">
        <v>587</v>
      </c>
      <c r="N217" s="88" t="s">
        <v>587</v>
      </c>
      <c r="O217" s="22">
        <v>1417661272</v>
      </c>
      <c r="P217" s="88" t="s">
        <v>1198</v>
      </c>
      <c r="Q217" s="88" t="s">
        <v>587</v>
      </c>
      <c r="R217" s="88" t="s">
        <v>587</v>
      </c>
    </row>
    <row r="218" spans="1:18" x14ac:dyDescent="0.25">
      <c r="A218">
        <v>10320</v>
      </c>
      <c r="B218" t="s">
        <v>587</v>
      </c>
      <c r="C218" t="s">
        <v>535</v>
      </c>
    </row>
    <row r="219" spans="1:18" x14ac:dyDescent="0.25">
      <c r="B219" t="s">
        <v>587</v>
      </c>
      <c r="C219" t="s">
        <v>587</v>
      </c>
      <c r="D219" t="s">
        <v>587</v>
      </c>
      <c r="E219">
        <v>8</v>
      </c>
      <c r="F219" s="20">
        <v>43282</v>
      </c>
      <c r="G219" t="s">
        <v>587</v>
      </c>
      <c r="H219" t="s">
        <v>587</v>
      </c>
      <c r="I219" t="s">
        <v>747</v>
      </c>
      <c r="J219" t="s">
        <v>747</v>
      </c>
      <c r="K219" t="s">
        <v>587</v>
      </c>
      <c r="L219" t="s">
        <v>587</v>
      </c>
      <c r="M219" s="22">
        <v>214412200000000</v>
      </c>
      <c r="N219" t="s">
        <v>899</v>
      </c>
      <c r="O219">
        <v>4</v>
      </c>
      <c r="P219">
        <v>1</v>
      </c>
    </row>
    <row r="220" spans="1:18" x14ac:dyDescent="0.25">
      <c r="A220">
        <v>10321</v>
      </c>
      <c r="B220" t="s">
        <v>587</v>
      </c>
      <c r="C220" t="s">
        <v>644</v>
      </c>
    </row>
    <row r="221" spans="1:18" x14ac:dyDescent="0.25">
      <c r="A221" t="s">
        <v>645</v>
      </c>
    </row>
    <row r="222" spans="1:18" x14ac:dyDescent="0.25">
      <c r="B222" t="s">
        <v>587</v>
      </c>
      <c r="C222" t="s">
        <v>587</v>
      </c>
      <c r="D222" t="s">
        <v>587</v>
      </c>
      <c r="E222">
        <v>30</v>
      </c>
      <c r="F222" s="20">
        <v>43411</v>
      </c>
      <c r="G222" t="s">
        <v>587</v>
      </c>
      <c r="H222" t="s">
        <v>587</v>
      </c>
      <c r="I222" t="s">
        <v>747</v>
      </c>
      <c r="J222" t="s">
        <v>747</v>
      </c>
      <c r="K222" t="s">
        <v>587</v>
      </c>
      <c r="L222" t="s">
        <v>587</v>
      </c>
      <c r="M222" s="22">
        <v>330870600000000</v>
      </c>
      <c r="N222" t="s">
        <v>900</v>
      </c>
      <c r="O222">
        <v>4</v>
      </c>
      <c r="P222">
        <v>1</v>
      </c>
    </row>
    <row r="223" spans="1:18" x14ac:dyDescent="0.25">
      <c r="A223">
        <v>10322</v>
      </c>
      <c r="B223" t="s">
        <v>587</v>
      </c>
      <c r="C223" t="s">
        <v>644</v>
      </c>
    </row>
    <row r="224" spans="1:18" x14ac:dyDescent="0.25">
      <c r="A224" t="s">
        <v>536</v>
      </c>
    </row>
    <row r="225" spans="1:18" x14ac:dyDescent="0.25">
      <c r="B225" t="s">
        <v>587</v>
      </c>
      <c r="C225" t="s">
        <v>587</v>
      </c>
      <c r="D225" t="s">
        <v>587</v>
      </c>
      <c r="E225">
        <v>17</v>
      </c>
      <c r="F225" s="20">
        <v>43405</v>
      </c>
      <c r="G225" t="s">
        <v>587</v>
      </c>
      <c r="H225" t="s">
        <v>587</v>
      </c>
      <c r="I225" t="s">
        <v>747</v>
      </c>
      <c r="J225" t="s">
        <v>747</v>
      </c>
      <c r="K225" t="s">
        <v>587</v>
      </c>
      <c r="L225" t="s">
        <v>587</v>
      </c>
      <c r="M225" s="22">
        <v>185647600000000</v>
      </c>
      <c r="N225" t="s">
        <v>901</v>
      </c>
      <c r="O225">
        <v>4</v>
      </c>
      <c r="P225">
        <v>1</v>
      </c>
    </row>
    <row r="226" spans="1:18" x14ac:dyDescent="0.25">
      <c r="A226">
        <v>10323</v>
      </c>
      <c r="B226" t="s">
        <v>587</v>
      </c>
      <c r="C226" t="s">
        <v>700</v>
      </c>
      <c r="D226" t="s">
        <v>587</v>
      </c>
      <c r="E226" t="s">
        <v>587</v>
      </c>
      <c r="F226" t="s">
        <v>587</v>
      </c>
      <c r="G226">
        <v>12</v>
      </c>
      <c r="H226" s="20">
        <v>43466</v>
      </c>
      <c r="I226" t="s">
        <v>587</v>
      </c>
      <c r="J226" t="s">
        <v>587</v>
      </c>
      <c r="K226" t="s">
        <v>587</v>
      </c>
      <c r="L226" t="s">
        <v>587</v>
      </c>
      <c r="M226" t="s">
        <v>587</v>
      </c>
      <c r="N226" t="s">
        <v>587</v>
      </c>
      <c r="O226" t="s">
        <v>902</v>
      </c>
      <c r="P226" t="s">
        <v>903</v>
      </c>
      <c r="Q226">
        <v>4</v>
      </c>
      <c r="R226" t="s">
        <v>587</v>
      </c>
    </row>
    <row r="227" spans="1:18" x14ac:dyDescent="0.25">
      <c r="A227">
        <v>10324</v>
      </c>
      <c r="B227" t="s">
        <v>587</v>
      </c>
      <c r="C227" t="s">
        <v>702</v>
      </c>
      <c r="D227">
        <v>14196</v>
      </c>
      <c r="E227" t="s">
        <v>587</v>
      </c>
      <c r="F227" t="s">
        <v>587</v>
      </c>
      <c r="G227">
        <v>14</v>
      </c>
      <c r="H227" s="20">
        <v>43405</v>
      </c>
      <c r="I227" t="s">
        <v>587</v>
      </c>
      <c r="J227" t="s">
        <v>587</v>
      </c>
      <c r="K227" t="s">
        <v>587</v>
      </c>
      <c r="L227" t="s">
        <v>587</v>
      </c>
      <c r="M227" t="s">
        <v>587</v>
      </c>
      <c r="N227" t="s">
        <v>587</v>
      </c>
      <c r="O227" t="s">
        <v>904</v>
      </c>
      <c r="P227" t="s">
        <v>905</v>
      </c>
      <c r="Q227">
        <v>5</v>
      </c>
      <c r="R227">
        <v>11</v>
      </c>
    </row>
    <row r="228" spans="1:18" x14ac:dyDescent="0.25">
      <c r="A228">
        <v>10325</v>
      </c>
      <c r="B228" t="s">
        <v>587</v>
      </c>
      <c r="C228" t="s">
        <v>648</v>
      </c>
      <c r="D228" t="s">
        <v>587</v>
      </c>
      <c r="E228" t="s">
        <v>587</v>
      </c>
      <c r="F228" t="s">
        <v>587</v>
      </c>
      <c r="G228">
        <v>6</v>
      </c>
      <c r="H228" s="20">
        <v>43101</v>
      </c>
      <c r="I228" t="s">
        <v>587</v>
      </c>
      <c r="J228" t="s">
        <v>587</v>
      </c>
      <c r="K228" t="s">
        <v>747</v>
      </c>
      <c r="L228" t="s">
        <v>747</v>
      </c>
      <c r="M228" t="s">
        <v>587</v>
      </c>
      <c r="N228" t="s">
        <v>587</v>
      </c>
      <c r="O228">
        <v>9900000</v>
      </c>
      <c r="P228" t="s">
        <v>648</v>
      </c>
      <c r="Q228">
        <v>5</v>
      </c>
      <c r="R228">
        <v>1</v>
      </c>
    </row>
    <row r="229" spans="1:18" x14ac:dyDescent="0.25">
      <c r="A229">
        <v>10326</v>
      </c>
      <c r="B229" t="s">
        <v>587</v>
      </c>
      <c r="C229" t="s">
        <v>906</v>
      </c>
      <c r="D229" t="s">
        <v>587</v>
      </c>
      <c r="E229" t="s">
        <v>587</v>
      </c>
      <c r="F229" t="s">
        <v>587</v>
      </c>
      <c r="G229">
        <v>18</v>
      </c>
      <c r="H229" s="20">
        <v>43339</v>
      </c>
      <c r="I229" t="s">
        <v>587</v>
      </c>
      <c r="J229" t="s">
        <v>587</v>
      </c>
      <c r="K229" t="s">
        <v>587</v>
      </c>
      <c r="L229" t="s">
        <v>587</v>
      </c>
      <c r="M229" t="s">
        <v>587</v>
      </c>
      <c r="N229" t="s">
        <v>587</v>
      </c>
      <c r="O229" s="22">
        <v>1474523000000000</v>
      </c>
      <c r="P229" t="s">
        <v>907</v>
      </c>
      <c r="Q229">
        <v>4</v>
      </c>
      <c r="R229" t="s">
        <v>587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5"/>
  <dimension ref="A1:C9"/>
  <sheetViews>
    <sheetView workbookViewId="0">
      <selection activeCell="C2" sqref="C2:C9"/>
    </sheetView>
  </sheetViews>
  <sheetFormatPr baseColWidth="10" defaultRowHeight="15" x14ac:dyDescent="0.25"/>
  <sheetData>
    <row r="1" spans="1:3" x14ac:dyDescent="0.25">
      <c r="A1" s="5" t="s">
        <v>480</v>
      </c>
      <c r="B1" s="5" t="s">
        <v>103</v>
      </c>
    </row>
    <row r="2" spans="1:3" x14ac:dyDescent="0.25">
      <c r="A2" s="1">
        <v>1</v>
      </c>
      <c r="B2" s="1" t="s">
        <v>481</v>
      </c>
      <c r="C2">
        <f>A2</f>
        <v>1</v>
      </c>
    </row>
    <row r="3" spans="1:3" x14ac:dyDescent="0.25">
      <c r="A3" s="1">
        <v>2</v>
      </c>
      <c r="B3" s="1" t="s">
        <v>482</v>
      </c>
      <c r="C3">
        <f t="shared" ref="C3:C9" si="0">A3</f>
        <v>2</v>
      </c>
    </row>
    <row r="4" spans="1:3" x14ac:dyDescent="0.25">
      <c r="A4" s="1">
        <v>3</v>
      </c>
      <c r="B4" s="1" t="s">
        <v>483</v>
      </c>
      <c r="C4">
        <f t="shared" si="0"/>
        <v>3</v>
      </c>
    </row>
    <row r="5" spans="1:3" x14ac:dyDescent="0.25">
      <c r="A5" s="1">
        <v>4</v>
      </c>
      <c r="B5" s="1" t="s">
        <v>484</v>
      </c>
      <c r="C5">
        <f t="shared" si="0"/>
        <v>4</v>
      </c>
    </row>
    <row r="6" spans="1:3" x14ac:dyDescent="0.25">
      <c r="A6" s="1">
        <v>5</v>
      </c>
      <c r="B6" s="1" t="s">
        <v>485</v>
      </c>
      <c r="C6">
        <f t="shared" si="0"/>
        <v>5</v>
      </c>
    </row>
    <row r="7" spans="1:3" x14ac:dyDescent="0.25">
      <c r="A7" s="1">
        <v>6</v>
      </c>
      <c r="B7" s="1" t="s">
        <v>486</v>
      </c>
      <c r="C7">
        <f t="shared" si="0"/>
        <v>6</v>
      </c>
    </row>
    <row r="8" spans="1:3" x14ac:dyDescent="0.25">
      <c r="A8" s="1">
        <v>7</v>
      </c>
      <c r="B8" s="1" t="s">
        <v>487</v>
      </c>
      <c r="C8">
        <f t="shared" si="0"/>
        <v>7</v>
      </c>
    </row>
    <row r="9" spans="1:3" x14ac:dyDescent="0.25">
      <c r="A9" s="1">
        <v>8</v>
      </c>
      <c r="B9" s="1" t="s">
        <v>488</v>
      </c>
      <c r="C9">
        <f t="shared" si="0"/>
        <v>8</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6"/>
  <dimension ref="A1:B4"/>
  <sheetViews>
    <sheetView workbookViewId="0">
      <selection activeCell="B4" sqref="B4"/>
    </sheetView>
  </sheetViews>
  <sheetFormatPr baseColWidth="10" defaultRowHeight="15" x14ac:dyDescent="0.25"/>
  <cols>
    <col min="1" max="1" width="26.85546875" customWidth="1"/>
    <col min="2" max="2" width="84.42578125" bestFit="1" customWidth="1"/>
  </cols>
  <sheetData>
    <row r="1" spans="1:2" x14ac:dyDescent="0.25">
      <c r="A1" s="5" t="s">
        <v>479</v>
      </c>
      <c r="B1" s="5" t="s">
        <v>103</v>
      </c>
    </row>
    <row r="2" spans="1:2" x14ac:dyDescent="0.25">
      <c r="A2" s="1">
        <v>1</v>
      </c>
      <c r="B2" s="1" t="s">
        <v>925</v>
      </c>
    </row>
    <row r="3" spans="1:2" x14ac:dyDescent="0.25">
      <c r="A3" s="1">
        <v>2</v>
      </c>
      <c r="B3" s="1" t="s">
        <v>926</v>
      </c>
    </row>
    <row r="4" spans="1:2" x14ac:dyDescent="0.25">
      <c r="A4" s="1">
        <v>3</v>
      </c>
      <c r="B4" s="1" t="s">
        <v>927</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7"/>
  <dimension ref="A1:C414"/>
  <sheetViews>
    <sheetView workbookViewId="0">
      <selection activeCell="C67" sqref="C67"/>
    </sheetView>
  </sheetViews>
  <sheetFormatPr baseColWidth="10" defaultRowHeight="15" x14ac:dyDescent="0.25"/>
  <cols>
    <col min="1" max="1" width="25" customWidth="1"/>
    <col min="2" max="2" width="62.85546875" bestFit="1" customWidth="1"/>
  </cols>
  <sheetData>
    <row r="1" spans="1:3" x14ac:dyDescent="0.25">
      <c r="A1" s="3" t="s">
        <v>102</v>
      </c>
      <c r="B1" s="3" t="s">
        <v>103</v>
      </c>
    </row>
    <row r="2" spans="1:3" x14ac:dyDescent="0.25">
      <c r="A2" s="2">
        <v>4</v>
      </c>
      <c r="B2" s="2" t="s">
        <v>107</v>
      </c>
      <c r="C2">
        <f t="shared" ref="C2:C65" si="0">A2</f>
        <v>4</v>
      </c>
    </row>
    <row r="3" spans="1:3" x14ac:dyDescent="0.25">
      <c r="A3" s="2">
        <v>5</v>
      </c>
      <c r="B3" s="2" t="s">
        <v>108</v>
      </c>
      <c r="C3">
        <f t="shared" si="0"/>
        <v>5</v>
      </c>
    </row>
    <row r="4" spans="1:3" x14ac:dyDescent="0.25">
      <c r="A4" s="2">
        <v>10374</v>
      </c>
      <c r="B4" s="2" t="s">
        <v>560</v>
      </c>
      <c r="C4">
        <f t="shared" si="0"/>
        <v>10374</v>
      </c>
    </row>
    <row r="5" spans="1:3" x14ac:dyDescent="0.25">
      <c r="A5" s="2">
        <v>10398</v>
      </c>
      <c r="B5" s="2" t="s">
        <v>555</v>
      </c>
      <c r="C5">
        <f t="shared" si="0"/>
        <v>10398</v>
      </c>
    </row>
    <row r="6" spans="1:3" x14ac:dyDescent="0.25">
      <c r="A6" s="2">
        <v>290</v>
      </c>
      <c r="B6" s="2" t="s">
        <v>386</v>
      </c>
      <c r="C6">
        <f t="shared" si="0"/>
        <v>290</v>
      </c>
    </row>
    <row r="7" spans="1:3" x14ac:dyDescent="0.25">
      <c r="A7" s="2">
        <v>6</v>
      </c>
      <c r="B7" s="2" t="s">
        <v>109</v>
      </c>
      <c r="C7">
        <f t="shared" si="0"/>
        <v>6</v>
      </c>
    </row>
    <row r="8" spans="1:3" x14ac:dyDescent="0.25">
      <c r="A8" s="2">
        <v>10371</v>
      </c>
      <c r="B8" s="2" t="s">
        <v>558</v>
      </c>
      <c r="C8">
        <f t="shared" si="0"/>
        <v>10371</v>
      </c>
    </row>
    <row r="9" spans="1:3" x14ac:dyDescent="0.25">
      <c r="A9" s="2">
        <v>7</v>
      </c>
      <c r="B9" s="2" t="s">
        <v>110</v>
      </c>
      <c r="C9">
        <f t="shared" si="0"/>
        <v>7</v>
      </c>
    </row>
    <row r="10" spans="1:3" x14ac:dyDescent="0.25">
      <c r="A10" s="2">
        <v>8</v>
      </c>
      <c r="B10" s="2" t="s">
        <v>111</v>
      </c>
      <c r="C10">
        <f t="shared" si="0"/>
        <v>8</v>
      </c>
    </row>
    <row r="11" spans="1:3" x14ac:dyDescent="0.25">
      <c r="A11" s="2">
        <v>9</v>
      </c>
      <c r="B11" s="2" t="s">
        <v>112</v>
      </c>
      <c r="C11">
        <f t="shared" si="0"/>
        <v>9</v>
      </c>
    </row>
    <row r="12" spans="1:3" x14ac:dyDescent="0.25">
      <c r="A12" s="4">
        <v>3</v>
      </c>
      <c r="B12" s="4" t="s">
        <v>106</v>
      </c>
      <c r="C12">
        <f t="shared" si="0"/>
        <v>3</v>
      </c>
    </row>
    <row r="13" spans="1:3" x14ac:dyDescent="0.25">
      <c r="A13" s="2">
        <v>291</v>
      </c>
      <c r="B13" s="2" t="s">
        <v>387</v>
      </c>
      <c r="C13">
        <f t="shared" si="0"/>
        <v>291</v>
      </c>
    </row>
    <row r="14" spans="1:3" x14ac:dyDescent="0.25">
      <c r="A14" s="2">
        <v>292</v>
      </c>
      <c r="B14" s="2" t="s">
        <v>388</v>
      </c>
      <c r="C14">
        <f t="shared" si="0"/>
        <v>292</v>
      </c>
    </row>
    <row r="15" spans="1:3" x14ac:dyDescent="0.25">
      <c r="A15" s="2">
        <v>10</v>
      </c>
      <c r="B15" s="2" t="s">
        <v>113</v>
      </c>
      <c r="C15">
        <f t="shared" si="0"/>
        <v>10</v>
      </c>
    </row>
    <row r="16" spans="1:3" x14ac:dyDescent="0.25">
      <c r="A16" s="2">
        <v>11</v>
      </c>
      <c r="B16" s="2" t="s">
        <v>114</v>
      </c>
      <c r="C16">
        <f t="shared" si="0"/>
        <v>11</v>
      </c>
    </row>
    <row r="17" spans="1:3" x14ac:dyDescent="0.25">
      <c r="A17" s="2">
        <v>12</v>
      </c>
      <c r="B17" s="2" t="s">
        <v>115</v>
      </c>
      <c r="C17">
        <f t="shared" si="0"/>
        <v>12</v>
      </c>
    </row>
    <row r="18" spans="1:3" x14ac:dyDescent="0.25">
      <c r="A18" s="2">
        <v>293</v>
      </c>
      <c r="B18" s="2" t="s">
        <v>389</v>
      </c>
      <c r="C18">
        <f t="shared" si="0"/>
        <v>293</v>
      </c>
    </row>
    <row r="19" spans="1:3" x14ac:dyDescent="0.25">
      <c r="A19" s="2">
        <v>294</v>
      </c>
      <c r="B19" s="2" t="s">
        <v>390</v>
      </c>
      <c r="C19">
        <f t="shared" si="0"/>
        <v>294</v>
      </c>
    </row>
    <row r="20" spans="1:3" x14ac:dyDescent="0.25">
      <c r="A20" s="2">
        <v>13</v>
      </c>
      <c r="B20" s="2" t="s">
        <v>116</v>
      </c>
      <c r="C20">
        <f t="shared" si="0"/>
        <v>13</v>
      </c>
    </row>
    <row r="21" spans="1:3" x14ac:dyDescent="0.25">
      <c r="A21" s="2">
        <v>14</v>
      </c>
      <c r="B21" s="2" t="s">
        <v>117</v>
      </c>
      <c r="C21">
        <f t="shared" si="0"/>
        <v>14</v>
      </c>
    </row>
    <row r="22" spans="1:3" x14ac:dyDescent="0.25">
      <c r="A22" s="2">
        <v>295</v>
      </c>
      <c r="B22" s="2" t="s">
        <v>391</v>
      </c>
      <c r="C22">
        <f t="shared" si="0"/>
        <v>295</v>
      </c>
    </row>
    <row r="23" spans="1:3" x14ac:dyDescent="0.25">
      <c r="A23" s="2">
        <v>15</v>
      </c>
      <c r="B23" s="2" t="s">
        <v>118</v>
      </c>
      <c r="C23">
        <f t="shared" si="0"/>
        <v>15</v>
      </c>
    </row>
    <row r="24" spans="1:3" x14ac:dyDescent="0.25">
      <c r="A24" s="2">
        <v>16</v>
      </c>
      <c r="B24" s="2" t="s">
        <v>119</v>
      </c>
      <c r="C24">
        <f t="shared" si="0"/>
        <v>16</v>
      </c>
    </row>
    <row r="25" spans="1:3" x14ac:dyDescent="0.25">
      <c r="A25" s="2">
        <v>17</v>
      </c>
      <c r="B25" s="2" t="s">
        <v>120</v>
      </c>
      <c r="C25">
        <f t="shared" si="0"/>
        <v>17</v>
      </c>
    </row>
    <row r="26" spans="1:3" x14ac:dyDescent="0.25">
      <c r="A26" s="2">
        <v>18</v>
      </c>
      <c r="B26" s="2" t="s">
        <v>121</v>
      </c>
      <c r="C26">
        <f t="shared" si="0"/>
        <v>18</v>
      </c>
    </row>
    <row r="27" spans="1:3" x14ac:dyDescent="0.25">
      <c r="A27" s="2">
        <v>19</v>
      </c>
      <c r="B27" s="2" t="s">
        <v>122</v>
      </c>
      <c r="C27">
        <f t="shared" si="0"/>
        <v>19</v>
      </c>
    </row>
    <row r="28" spans="1:3" x14ac:dyDescent="0.25">
      <c r="A28" s="2">
        <v>20</v>
      </c>
      <c r="B28" s="2" t="s">
        <v>123</v>
      </c>
      <c r="C28">
        <f t="shared" si="0"/>
        <v>20</v>
      </c>
    </row>
    <row r="29" spans="1:3" x14ac:dyDescent="0.25">
      <c r="A29" s="2">
        <v>296</v>
      </c>
      <c r="B29" s="2" t="s">
        <v>392</v>
      </c>
      <c r="C29">
        <f t="shared" si="0"/>
        <v>296</v>
      </c>
    </row>
    <row r="30" spans="1:3" x14ac:dyDescent="0.25">
      <c r="A30" s="2">
        <v>21</v>
      </c>
      <c r="B30" s="2" t="s">
        <v>124</v>
      </c>
      <c r="C30">
        <f t="shared" si="0"/>
        <v>21</v>
      </c>
    </row>
    <row r="31" spans="1:3" x14ac:dyDescent="0.25">
      <c r="A31" s="2">
        <v>22</v>
      </c>
      <c r="B31" s="2" t="s">
        <v>125</v>
      </c>
      <c r="C31">
        <f t="shared" si="0"/>
        <v>22</v>
      </c>
    </row>
    <row r="32" spans="1:3" x14ac:dyDescent="0.25">
      <c r="A32" s="2">
        <v>23</v>
      </c>
      <c r="B32" s="2" t="s">
        <v>126</v>
      </c>
      <c r="C32">
        <f t="shared" si="0"/>
        <v>23</v>
      </c>
    </row>
    <row r="33" spans="1:3" x14ac:dyDescent="0.25">
      <c r="A33" s="2">
        <v>24</v>
      </c>
      <c r="B33" s="2" t="s">
        <v>127</v>
      </c>
      <c r="C33">
        <f t="shared" si="0"/>
        <v>24</v>
      </c>
    </row>
    <row r="34" spans="1:3" x14ac:dyDescent="0.25">
      <c r="A34" s="2">
        <v>25</v>
      </c>
      <c r="B34" s="2" t="s">
        <v>128</v>
      </c>
      <c r="C34">
        <f t="shared" si="0"/>
        <v>25</v>
      </c>
    </row>
    <row r="35" spans="1:3" x14ac:dyDescent="0.25">
      <c r="A35" s="2">
        <v>26</v>
      </c>
      <c r="B35" s="2" t="s">
        <v>129</v>
      </c>
      <c r="C35">
        <f t="shared" si="0"/>
        <v>26</v>
      </c>
    </row>
    <row r="36" spans="1:3" x14ac:dyDescent="0.25">
      <c r="A36" s="2">
        <v>10368</v>
      </c>
      <c r="B36" s="2" t="s">
        <v>462</v>
      </c>
      <c r="C36">
        <f t="shared" si="0"/>
        <v>10368</v>
      </c>
    </row>
    <row r="37" spans="1:3" x14ac:dyDescent="0.25">
      <c r="A37" s="2">
        <v>10384</v>
      </c>
      <c r="B37" s="2" t="s">
        <v>570</v>
      </c>
      <c r="C37">
        <f t="shared" si="0"/>
        <v>10384</v>
      </c>
    </row>
    <row r="38" spans="1:3" x14ac:dyDescent="0.25">
      <c r="A38" s="2">
        <v>27</v>
      </c>
      <c r="B38" s="2" t="s">
        <v>130</v>
      </c>
      <c r="C38">
        <f t="shared" si="0"/>
        <v>27</v>
      </c>
    </row>
    <row r="39" spans="1:3" x14ac:dyDescent="0.25">
      <c r="A39" s="2">
        <v>297</v>
      </c>
      <c r="B39" s="2" t="s">
        <v>393</v>
      </c>
      <c r="C39">
        <f t="shared" si="0"/>
        <v>297</v>
      </c>
    </row>
    <row r="40" spans="1:3" x14ac:dyDescent="0.25">
      <c r="A40" s="2">
        <v>28</v>
      </c>
      <c r="B40" s="2" t="s">
        <v>131</v>
      </c>
      <c r="C40">
        <f t="shared" si="0"/>
        <v>28</v>
      </c>
    </row>
    <row r="41" spans="1:3" x14ac:dyDescent="0.25">
      <c r="A41" s="2">
        <v>29</v>
      </c>
      <c r="B41" s="2" t="s">
        <v>132</v>
      </c>
      <c r="C41">
        <f t="shared" si="0"/>
        <v>29</v>
      </c>
    </row>
    <row r="42" spans="1:3" x14ac:dyDescent="0.25">
      <c r="A42" s="2">
        <v>10372</v>
      </c>
      <c r="B42" s="2" t="s">
        <v>554</v>
      </c>
      <c r="C42">
        <f t="shared" si="0"/>
        <v>10372</v>
      </c>
    </row>
    <row r="43" spans="1:3" x14ac:dyDescent="0.25">
      <c r="A43" s="2">
        <v>30</v>
      </c>
      <c r="B43" s="2" t="s">
        <v>133</v>
      </c>
      <c r="C43">
        <f t="shared" si="0"/>
        <v>30</v>
      </c>
    </row>
    <row r="44" spans="1:3" x14ac:dyDescent="0.25">
      <c r="A44" s="2">
        <v>10388</v>
      </c>
      <c r="B44" s="2" t="s">
        <v>543</v>
      </c>
      <c r="C44">
        <f t="shared" si="0"/>
        <v>10388</v>
      </c>
    </row>
    <row r="45" spans="1:3" x14ac:dyDescent="0.25">
      <c r="A45" s="2">
        <v>31</v>
      </c>
      <c r="B45" s="2" t="s">
        <v>1</v>
      </c>
      <c r="C45">
        <f t="shared" si="0"/>
        <v>31</v>
      </c>
    </row>
    <row r="46" spans="1:3" x14ac:dyDescent="0.25">
      <c r="A46" s="2">
        <v>298</v>
      </c>
      <c r="B46" s="2" t="s">
        <v>394</v>
      </c>
      <c r="C46">
        <f t="shared" si="0"/>
        <v>298</v>
      </c>
    </row>
    <row r="47" spans="1:3" x14ac:dyDescent="0.25">
      <c r="A47" s="2">
        <v>32</v>
      </c>
      <c r="B47" s="2" t="s">
        <v>134</v>
      </c>
      <c r="C47">
        <f t="shared" si="0"/>
        <v>32</v>
      </c>
    </row>
    <row r="48" spans="1:3" x14ac:dyDescent="0.25">
      <c r="A48" s="2">
        <v>33</v>
      </c>
      <c r="B48" s="2" t="s">
        <v>135</v>
      </c>
      <c r="C48">
        <f t="shared" si="0"/>
        <v>33</v>
      </c>
    </row>
    <row r="49" spans="1:3" x14ac:dyDescent="0.25">
      <c r="A49" s="2">
        <v>34</v>
      </c>
      <c r="B49" s="2" t="s">
        <v>136</v>
      </c>
      <c r="C49">
        <f t="shared" si="0"/>
        <v>34</v>
      </c>
    </row>
    <row r="50" spans="1:3" x14ac:dyDescent="0.25">
      <c r="A50" s="2">
        <v>35</v>
      </c>
      <c r="B50" s="2" t="s">
        <v>137</v>
      </c>
      <c r="C50">
        <f t="shared" si="0"/>
        <v>35</v>
      </c>
    </row>
    <row r="51" spans="1:3" x14ac:dyDescent="0.25">
      <c r="A51" s="2">
        <v>36</v>
      </c>
      <c r="B51" s="2" t="s">
        <v>138</v>
      </c>
      <c r="C51">
        <f t="shared" si="0"/>
        <v>36</v>
      </c>
    </row>
    <row r="52" spans="1:3" x14ac:dyDescent="0.25">
      <c r="A52" s="2">
        <v>37</v>
      </c>
      <c r="B52" s="2" t="s">
        <v>139</v>
      </c>
      <c r="C52">
        <f t="shared" si="0"/>
        <v>37</v>
      </c>
    </row>
    <row r="53" spans="1:3" x14ac:dyDescent="0.25">
      <c r="A53" s="2">
        <v>38</v>
      </c>
      <c r="B53" s="2" t="s">
        <v>140</v>
      </c>
      <c r="C53">
        <f t="shared" si="0"/>
        <v>38</v>
      </c>
    </row>
    <row r="54" spans="1:3" x14ac:dyDescent="0.25">
      <c r="A54" s="2">
        <v>39</v>
      </c>
      <c r="B54" s="2" t="s">
        <v>141</v>
      </c>
      <c r="C54">
        <f t="shared" si="0"/>
        <v>39</v>
      </c>
    </row>
    <row r="55" spans="1:3" x14ac:dyDescent="0.25">
      <c r="A55" s="2">
        <v>40</v>
      </c>
      <c r="B55" s="2" t="s">
        <v>142</v>
      </c>
      <c r="C55">
        <f t="shared" si="0"/>
        <v>40</v>
      </c>
    </row>
    <row r="56" spans="1:3" x14ac:dyDescent="0.25">
      <c r="A56" s="2">
        <v>41</v>
      </c>
      <c r="B56" s="2" t="s">
        <v>143</v>
      </c>
      <c r="C56">
        <f t="shared" si="0"/>
        <v>41</v>
      </c>
    </row>
    <row r="57" spans="1:3" x14ac:dyDescent="0.25">
      <c r="A57" s="2">
        <v>42</v>
      </c>
      <c r="B57" s="2" t="s">
        <v>144</v>
      </c>
      <c r="C57">
        <f t="shared" si="0"/>
        <v>42</v>
      </c>
    </row>
    <row r="58" spans="1:3" x14ac:dyDescent="0.25">
      <c r="A58" s="2">
        <v>43</v>
      </c>
      <c r="B58" s="2" t="s">
        <v>145</v>
      </c>
      <c r="C58">
        <f t="shared" si="0"/>
        <v>43</v>
      </c>
    </row>
    <row r="59" spans="1:3" x14ac:dyDescent="0.25">
      <c r="A59" s="2">
        <v>44</v>
      </c>
      <c r="B59" s="2" t="s">
        <v>146</v>
      </c>
      <c r="C59">
        <f t="shared" si="0"/>
        <v>44</v>
      </c>
    </row>
    <row r="60" spans="1:3" x14ac:dyDescent="0.25">
      <c r="A60" s="2">
        <v>299</v>
      </c>
      <c r="B60" s="2" t="s">
        <v>395</v>
      </c>
      <c r="C60">
        <f t="shared" si="0"/>
        <v>299</v>
      </c>
    </row>
    <row r="61" spans="1:3" x14ac:dyDescent="0.25">
      <c r="A61" s="2">
        <v>45</v>
      </c>
      <c r="B61" s="2" t="s">
        <v>147</v>
      </c>
      <c r="C61">
        <f t="shared" si="0"/>
        <v>45</v>
      </c>
    </row>
    <row r="62" spans="1:3" x14ac:dyDescent="0.25">
      <c r="A62" s="2">
        <v>46</v>
      </c>
      <c r="B62" s="2" t="s">
        <v>148</v>
      </c>
      <c r="C62">
        <f t="shared" si="0"/>
        <v>46</v>
      </c>
    </row>
    <row r="63" spans="1:3" x14ac:dyDescent="0.25">
      <c r="A63" s="2">
        <v>47</v>
      </c>
      <c r="B63" s="2" t="s">
        <v>149</v>
      </c>
      <c r="C63">
        <f t="shared" si="0"/>
        <v>47</v>
      </c>
    </row>
    <row r="64" spans="1:3" x14ac:dyDescent="0.25">
      <c r="A64" s="2">
        <v>48</v>
      </c>
      <c r="B64" s="2" t="s">
        <v>2</v>
      </c>
      <c r="C64">
        <f t="shared" si="0"/>
        <v>48</v>
      </c>
    </row>
    <row r="65" spans="1:3" x14ac:dyDescent="0.25">
      <c r="A65" s="2">
        <v>49</v>
      </c>
      <c r="B65" s="2" t="s">
        <v>150</v>
      </c>
      <c r="C65">
        <f t="shared" si="0"/>
        <v>49</v>
      </c>
    </row>
    <row r="66" spans="1:3" x14ac:dyDescent="0.25">
      <c r="A66" s="2">
        <v>300</v>
      </c>
      <c r="B66" s="2" t="s">
        <v>396</v>
      </c>
      <c r="C66">
        <f t="shared" ref="C66:C129" si="1">A66</f>
        <v>300</v>
      </c>
    </row>
    <row r="67" spans="1:3" x14ac:dyDescent="0.25">
      <c r="A67" s="2">
        <v>301</v>
      </c>
      <c r="B67" s="2" t="s">
        <v>397</v>
      </c>
      <c r="C67">
        <f t="shared" si="1"/>
        <v>301</v>
      </c>
    </row>
    <row r="68" spans="1:3" x14ac:dyDescent="0.25">
      <c r="A68" s="2">
        <v>302</v>
      </c>
      <c r="B68" s="2" t="s">
        <v>398</v>
      </c>
      <c r="C68">
        <f t="shared" si="1"/>
        <v>302</v>
      </c>
    </row>
    <row r="69" spans="1:3" x14ac:dyDescent="0.25">
      <c r="A69" s="2">
        <v>303</v>
      </c>
      <c r="B69" s="2" t="s">
        <v>399</v>
      </c>
      <c r="C69">
        <f t="shared" si="1"/>
        <v>303</v>
      </c>
    </row>
    <row r="70" spans="1:3" x14ac:dyDescent="0.25">
      <c r="A70" s="2">
        <v>304</v>
      </c>
      <c r="B70" s="2" t="s">
        <v>400</v>
      </c>
      <c r="C70">
        <f t="shared" si="1"/>
        <v>304</v>
      </c>
    </row>
    <row r="71" spans="1:3" x14ac:dyDescent="0.25">
      <c r="A71" s="2">
        <v>50</v>
      </c>
      <c r="B71" s="2" t="s">
        <v>151</v>
      </c>
      <c r="C71">
        <f t="shared" si="1"/>
        <v>50</v>
      </c>
    </row>
    <row r="72" spans="1:3" x14ac:dyDescent="0.25">
      <c r="A72" s="2">
        <v>51</v>
      </c>
      <c r="B72" s="2" t="s">
        <v>152</v>
      </c>
      <c r="C72">
        <f t="shared" si="1"/>
        <v>51</v>
      </c>
    </row>
    <row r="73" spans="1:3" x14ac:dyDescent="0.25">
      <c r="A73" s="2">
        <v>305</v>
      </c>
      <c r="B73" s="2" t="s">
        <v>0</v>
      </c>
      <c r="C73">
        <f t="shared" si="1"/>
        <v>305</v>
      </c>
    </row>
    <row r="74" spans="1:3" x14ac:dyDescent="0.25">
      <c r="A74" s="2">
        <v>52</v>
      </c>
      <c r="B74" s="2" t="s">
        <v>153</v>
      </c>
      <c r="C74">
        <f t="shared" si="1"/>
        <v>52</v>
      </c>
    </row>
    <row r="75" spans="1:3" x14ac:dyDescent="0.25">
      <c r="A75" s="2">
        <v>53</v>
      </c>
      <c r="B75" s="2" t="s">
        <v>154</v>
      </c>
      <c r="C75">
        <f t="shared" si="1"/>
        <v>53</v>
      </c>
    </row>
    <row r="76" spans="1:3" x14ac:dyDescent="0.25">
      <c r="A76" s="2">
        <v>54</v>
      </c>
      <c r="B76" s="2" t="s">
        <v>155</v>
      </c>
      <c r="C76">
        <f t="shared" si="1"/>
        <v>54</v>
      </c>
    </row>
    <row r="77" spans="1:3" x14ac:dyDescent="0.25">
      <c r="A77" s="2">
        <v>55</v>
      </c>
      <c r="B77" s="2" t="s">
        <v>156</v>
      </c>
      <c r="C77">
        <f t="shared" si="1"/>
        <v>55</v>
      </c>
    </row>
    <row r="78" spans="1:3" x14ac:dyDescent="0.25">
      <c r="A78" s="2">
        <v>56</v>
      </c>
      <c r="B78" s="2" t="s">
        <v>157</v>
      </c>
      <c r="C78">
        <f t="shared" si="1"/>
        <v>56</v>
      </c>
    </row>
    <row r="79" spans="1:3" x14ac:dyDescent="0.25">
      <c r="A79" s="2">
        <v>57</v>
      </c>
      <c r="B79" s="2" t="s">
        <v>158</v>
      </c>
      <c r="C79">
        <f t="shared" si="1"/>
        <v>57</v>
      </c>
    </row>
    <row r="80" spans="1:3" x14ac:dyDescent="0.25">
      <c r="A80" s="2">
        <v>58</v>
      </c>
      <c r="B80" s="2" t="s">
        <v>159</v>
      </c>
      <c r="C80">
        <f t="shared" si="1"/>
        <v>58</v>
      </c>
    </row>
    <row r="81" spans="1:3" x14ac:dyDescent="0.25">
      <c r="A81" s="2">
        <v>10381</v>
      </c>
      <c r="B81" s="2" t="s">
        <v>567</v>
      </c>
      <c r="C81">
        <f t="shared" si="1"/>
        <v>10381</v>
      </c>
    </row>
    <row r="82" spans="1:3" x14ac:dyDescent="0.25">
      <c r="A82" s="2">
        <v>59</v>
      </c>
      <c r="B82" s="2" t="s">
        <v>160</v>
      </c>
      <c r="C82">
        <f t="shared" si="1"/>
        <v>59</v>
      </c>
    </row>
    <row r="83" spans="1:3" x14ac:dyDescent="0.25">
      <c r="A83" s="2">
        <v>60</v>
      </c>
      <c r="B83" s="2" t="s">
        <v>161</v>
      </c>
      <c r="C83">
        <f t="shared" si="1"/>
        <v>60</v>
      </c>
    </row>
    <row r="84" spans="1:3" x14ac:dyDescent="0.25">
      <c r="A84" s="2">
        <v>61</v>
      </c>
      <c r="B84" s="2" t="s">
        <v>162</v>
      </c>
      <c r="C84">
        <f t="shared" si="1"/>
        <v>61</v>
      </c>
    </row>
    <row r="85" spans="1:3" x14ac:dyDescent="0.25">
      <c r="A85" s="4">
        <v>1</v>
      </c>
      <c r="B85" s="4" t="s">
        <v>104</v>
      </c>
      <c r="C85">
        <f t="shared" si="1"/>
        <v>1</v>
      </c>
    </row>
    <row r="86" spans="1:3" x14ac:dyDescent="0.25">
      <c r="A86" s="2">
        <v>62</v>
      </c>
      <c r="B86" s="2" t="s">
        <v>163</v>
      </c>
      <c r="C86">
        <f t="shared" si="1"/>
        <v>62</v>
      </c>
    </row>
    <row r="87" spans="1:3" x14ac:dyDescent="0.25">
      <c r="A87" s="2">
        <v>63</v>
      </c>
      <c r="B87" s="2" t="s">
        <v>164</v>
      </c>
      <c r="C87">
        <f t="shared" si="1"/>
        <v>63</v>
      </c>
    </row>
    <row r="88" spans="1:3" x14ac:dyDescent="0.25">
      <c r="A88" s="2">
        <v>64</v>
      </c>
      <c r="B88" s="2" t="s">
        <v>165</v>
      </c>
      <c r="C88">
        <f t="shared" si="1"/>
        <v>64</v>
      </c>
    </row>
    <row r="89" spans="1:3" x14ac:dyDescent="0.25">
      <c r="A89" s="2">
        <v>65</v>
      </c>
      <c r="B89" s="2" t="s">
        <v>166</v>
      </c>
      <c r="C89">
        <f t="shared" si="1"/>
        <v>65</v>
      </c>
    </row>
    <row r="90" spans="1:3" x14ac:dyDescent="0.25">
      <c r="A90" s="2">
        <v>66</v>
      </c>
      <c r="B90" s="2" t="s">
        <v>167</v>
      </c>
      <c r="C90">
        <f t="shared" si="1"/>
        <v>66</v>
      </c>
    </row>
    <row r="91" spans="1:3" x14ac:dyDescent="0.25">
      <c r="A91" s="2">
        <v>67</v>
      </c>
      <c r="B91" s="2" t="s">
        <v>168</v>
      </c>
      <c r="C91">
        <f t="shared" si="1"/>
        <v>67</v>
      </c>
    </row>
    <row r="92" spans="1:3" x14ac:dyDescent="0.25">
      <c r="A92" s="2">
        <v>10392</v>
      </c>
      <c r="B92" s="2" t="s">
        <v>548</v>
      </c>
      <c r="C92">
        <f t="shared" si="1"/>
        <v>10392</v>
      </c>
    </row>
    <row r="93" spans="1:3" x14ac:dyDescent="0.25">
      <c r="A93" s="2">
        <v>306</v>
      </c>
      <c r="B93" s="2" t="s">
        <v>401</v>
      </c>
      <c r="C93">
        <f t="shared" si="1"/>
        <v>306</v>
      </c>
    </row>
    <row r="94" spans="1:3" x14ac:dyDescent="0.25">
      <c r="A94" s="2">
        <v>10390</v>
      </c>
      <c r="B94" s="2" t="s">
        <v>546</v>
      </c>
      <c r="C94">
        <f t="shared" si="1"/>
        <v>10390</v>
      </c>
    </row>
    <row r="95" spans="1:3" x14ac:dyDescent="0.25">
      <c r="A95" s="2">
        <v>68</v>
      </c>
      <c r="B95" s="2" t="s">
        <v>169</v>
      </c>
      <c r="C95">
        <f t="shared" si="1"/>
        <v>68</v>
      </c>
    </row>
    <row r="96" spans="1:3" x14ac:dyDescent="0.25">
      <c r="A96" s="2">
        <v>10394</v>
      </c>
      <c r="B96" s="2" t="s">
        <v>550</v>
      </c>
      <c r="C96">
        <f t="shared" si="1"/>
        <v>10394</v>
      </c>
    </row>
    <row r="97" spans="1:3" x14ac:dyDescent="0.25">
      <c r="A97" s="2">
        <v>10396</v>
      </c>
      <c r="B97" s="2" t="s">
        <v>552</v>
      </c>
      <c r="C97">
        <f t="shared" si="1"/>
        <v>10396</v>
      </c>
    </row>
    <row r="98" spans="1:3" x14ac:dyDescent="0.25">
      <c r="A98" s="2">
        <v>10393</v>
      </c>
      <c r="B98" s="2" t="s">
        <v>549</v>
      </c>
      <c r="C98">
        <f t="shared" si="1"/>
        <v>10393</v>
      </c>
    </row>
    <row r="99" spans="1:3" x14ac:dyDescent="0.25">
      <c r="A99" s="2">
        <v>69</v>
      </c>
      <c r="B99" s="2" t="s">
        <v>170</v>
      </c>
      <c r="C99">
        <f t="shared" si="1"/>
        <v>69</v>
      </c>
    </row>
    <row r="100" spans="1:3" x14ac:dyDescent="0.25">
      <c r="A100" s="2">
        <v>70</v>
      </c>
      <c r="B100" s="2" t="s">
        <v>171</v>
      </c>
      <c r="C100">
        <f t="shared" si="1"/>
        <v>70</v>
      </c>
    </row>
    <row r="101" spans="1:3" x14ac:dyDescent="0.25">
      <c r="A101" s="2">
        <v>307</v>
      </c>
      <c r="B101" s="2" t="s">
        <v>402</v>
      </c>
      <c r="C101">
        <f t="shared" si="1"/>
        <v>307</v>
      </c>
    </row>
    <row r="102" spans="1:3" x14ac:dyDescent="0.25">
      <c r="A102" s="2">
        <v>10397</v>
      </c>
      <c r="B102" s="2" t="s">
        <v>553</v>
      </c>
      <c r="C102">
        <f t="shared" si="1"/>
        <v>10397</v>
      </c>
    </row>
    <row r="103" spans="1:3" x14ac:dyDescent="0.25">
      <c r="A103" s="2">
        <v>10395</v>
      </c>
      <c r="B103" s="2" t="s">
        <v>551</v>
      </c>
      <c r="C103">
        <f t="shared" si="1"/>
        <v>10395</v>
      </c>
    </row>
    <row r="104" spans="1:3" x14ac:dyDescent="0.25">
      <c r="A104" s="2">
        <v>71</v>
      </c>
      <c r="B104" s="2" t="s">
        <v>172</v>
      </c>
      <c r="C104">
        <f t="shared" si="1"/>
        <v>71</v>
      </c>
    </row>
    <row r="105" spans="1:3" x14ac:dyDescent="0.25">
      <c r="A105" s="2">
        <v>308</v>
      </c>
      <c r="B105" s="2" t="s">
        <v>403</v>
      </c>
      <c r="C105">
        <f t="shared" si="1"/>
        <v>308</v>
      </c>
    </row>
    <row r="106" spans="1:3" x14ac:dyDescent="0.25">
      <c r="A106" s="2">
        <v>72</v>
      </c>
      <c r="B106" s="2" t="s">
        <v>173</v>
      </c>
      <c r="C106">
        <f t="shared" si="1"/>
        <v>72</v>
      </c>
    </row>
    <row r="107" spans="1:3" x14ac:dyDescent="0.25">
      <c r="A107" s="2">
        <v>309</v>
      </c>
      <c r="B107" s="2" t="s">
        <v>404</v>
      </c>
      <c r="C107">
        <f t="shared" si="1"/>
        <v>309</v>
      </c>
    </row>
    <row r="108" spans="1:3" x14ac:dyDescent="0.25">
      <c r="A108" s="2">
        <v>310</v>
      </c>
      <c r="B108" s="2" t="s">
        <v>405</v>
      </c>
      <c r="C108">
        <f t="shared" si="1"/>
        <v>310</v>
      </c>
    </row>
    <row r="109" spans="1:3" x14ac:dyDescent="0.25">
      <c r="A109" s="2">
        <v>73</v>
      </c>
      <c r="B109" s="2" t="s">
        <v>174</v>
      </c>
      <c r="C109">
        <f t="shared" si="1"/>
        <v>73</v>
      </c>
    </row>
    <row r="110" spans="1:3" x14ac:dyDescent="0.25">
      <c r="A110" s="2">
        <v>74</v>
      </c>
      <c r="B110" s="2" t="s">
        <v>175</v>
      </c>
      <c r="C110">
        <f t="shared" si="1"/>
        <v>74</v>
      </c>
    </row>
    <row r="111" spans="1:3" x14ac:dyDescent="0.25">
      <c r="A111" s="2">
        <v>75</v>
      </c>
      <c r="B111" s="2" t="s">
        <v>176</v>
      </c>
      <c r="C111">
        <f t="shared" si="1"/>
        <v>75</v>
      </c>
    </row>
    <row r="112" spans="1:3" x14ac:dyDescent="0.25">
      <c r="A112" s="2">
        <v>76</v>
      </c>
      <c r="B112" s="2" t="s">
        <v>177</v>
      </c>
      <c r="C112">
        <f t="shared" si="1"/>
        <v>76</v>
      </c>
    </row>
    <row r="113" spans="1:3" x14ac:dyDescent="0.25">
      <c r="A113" s="2">
        <v>77</v>
      </c>
      <c r="B113" s="2" t="s">
        <v>178</v>
      </c>
      <c r="C113">
        <f t="shared" si="1"/>
        <v>77</v>
      </c>
    </row>
    <row r="114" spans="1:3" x14ac:dyDescent="0.25">
      <c r="A114" s="2">
        <v>367</v>
      </c>
      <c r="B114" s="2" t="s">
        <v>677</v>
      </c>
      <c r="C114">
        <f t="shared" si="1"/>
        <v>367</v>
      </c>
    </row>
    <row r="115" spans="1:3" x14ac:dyDescent="0.25">
      <c r="A115" s="2">
        <v>78</v>
      </c>
      <c r="B115" s="2" t="s">
        <v>179</v>
      </c>
      <c r="C115">
        <f t="shared" si="1"/>
        <v>78</v>
      </c>
    </row>
    <row r="116" spans="1:3" x14ac:dyDescent="0.25">
      <c r="A116" s="2">
        <v>10391</v>
      </c>
      <c r="B116" s="2" t="s">
        <v>547</v>
      </c>
      <c r="C116">
        <f t="shared" si="1"/>
        <v>10391</v>
      </c>
    </row>
    <row r="117" spans="1:3" x14ac:dyDescent="0.25">
      <c r="A117" s="2">
        <v>79</v>
      </c>
      <c r="B117" s="2" t="s">
        <v>180</v>
      </c>
      <c r="C117">
        <f t="shared" si="1"/>
        <v>79</v>
      </c>
    </row>
    <row r="118" spans="1:3" x14ac:dyDescent="0.25">
      <c r="A118" s="2">
        <v>80</v>
      </c>
      <c r="B118" s="2" t="s">
        <v>181</v>
      </c>
      <c r="C118">
        <f t="shared" si="1"/>
        <v>80</v>
      </c>
    </row>
    <row r="119" spans="1:3" x14ac:dyDescent="0.25">
      <c r="A119" s="2">
        <v>311</v>
      </c>
      <c r="B119" s="2" t="s">
        <v>406</v>
      </c>
      <c r="C119">
        <f t="shared" si="1"/>
        <v>311</v>
      </c>
    </row>
    <row r="120" spans="1:3" x14ac:dyDescent="0.25">
      <c r="A120" s="2">
        <v>312</v>
      </c>
      <c r="B120" s="2" t="s">
        <v>407</v>
      </c>
      <c r="C120">
        <f t="shared" si="1"/>
        <v>312</v>
      </c>
    </row>
    <row r="121" spans="1:3" x14ac:dyDescent="0.25">
      <c r="A121" s="2">
        <v>313</v>
      </c>
      <c r="B121" s="2" t="s">
        <v>408</v>
      </c>
      <c r="C121">
        <f t="shared" si="1"/>
        <v>313</v>
      </c>
    </row>
    <row r="122" spans="1:3" x14ac:dyDescent="0.25">
      <c r="A122" s="2">
        <v>81</v>
      </c>
      <c r="B122" s="2" t="s">
        <v>182</v>
      </c>
      <c r="C122">
        <f t="shared" si="1"/>
        <v>81</v>
      </c>
    </row>
    <row r="123" spans="1:3" x14ac:dyDescent="0.25">
      <c r="A123" s="2">
        <v>83</v>
      </c>
      <c r="B123" s="2" t="s">
        <v>6</v>
      </c>
      <c r="C123">
        <f t="shared" si="1"/>
        <v>83</v>
      </c>
    </row>
    <row r="124" spans="1:3" x14ac:dyDescent="0.25">
      <c r="A124" s="2">
        <v>84</v>
      </c>
      <c r="B124" s="2" t="s">
        <v>183</v>
      </c>
      <c r="C124">
        <f t="shared" si="1"/>
        <v>84</v>
      </c>
    </row>
    <row r="125" spans="1:3" x14ac:dyDescent="0.25">
      <c r="A125" s="2">
        <v>85</v>
      </c>
      <c r="B125" s="2" t="s">
        <v>184</v>
      </c>
      <c r="C125">
        <f t="shared" si="1"/>
        <v>85</v>
      </c>
    </row>
    <row r="126" spans="1:3" x14ac:dyDescent="0.25">
      <c r="A126" s="2">
        <v>86</v>
      </c>
      <c r="B126" s="2" t="s">
        <v>185</v>
      </c>
      <c r="C126">
        <f t="shared" si="1"/>
        <v>86</v>
      </c>
    </row>
    <row r="127" spans="1:3" x14ac:dyDescent="0.25">
      <c r="A127" s="2">
        <v>87</v>
      </c>
      <c r="B127" s="2" t="s">
        <v>186</v>
      </c>
      <c r="C127">
        <f t="shared" si="1"/>
        <v>87</v>
      </c>
    </row>
    <row r="128" spans="1:3" x14ac:dyDescent="0.25">
      <c r="A128" s="2">
        <v>314</v>
      </c>
      <c r="B128" s="2" t="s">
        <v>409</v>
      </c>
      <c r="C128">
        <f t="shared" si="1"/>
        <v>314</v>
      </c>
    </row>
    <row r="129" spans="1:3" x14ac:dyDescent="0.25">
      <c r="A129" s="2">
        <v>88</v>
      </c>
      <c r="B129" s="2" t="s">
        <v>187</v>
      </c>
      <c r="C129">
        <f t="shared" si="1"/>
        <v>88</v>
      </c>
    </row>
    <row r="130" spans="1:3" x14ac:dyDescent="0.25">
      <c r="A130" s="2">
        <v>315</v>
      </c>
      <c r="B130" s="2" t="s">
        <v>410</v>
      </c>
      <c r="C130">
        <f t="shared" ref="C130:C193" si="2">A130</f>
        <v>315</v>
      </c>
    </row>
    <row r="131" spans="1:3" x14ac:dyDescent="0.25">
      <c r="A131" s="2">
        <v>316</v>
      </c>
      <c r="B131" s="2" t="s">
        <v>411</v>
      </c>
      <c r="C131">
        <f t="shared" si="2"/>
        <v>316</v>
      </c>
    </row>
    <row r="132" spans="1:3" x14ac:dyDescent="0.25">
      <c r="A132" s="2">
        <v>317</v>
      </c>
      <c r="B132" s="2" t="s">
        <v>412</v>
      </c>
      <c r="C132">
        <f t="shared" si="2"/>
        <v>317</v>
      </c>
    </row>
    <row r="133" spans="1:3" x14ac:dyDescent="0.25">
      <c r="A133" s="2">
        <v>10404</v>
      </c>
      <c r="B133" s="2" t="s">
        <v>683</v>
      </c>
      <c r="C133">
        <f t="shared" si="2"/>
        <v>10404</v>
      </c>
    </row>
    <row r="134" spans="1:3" x14ac:dyDescent="0.25">
      <c r="A134" s="2">
        <v>10405</v>
      </c>
      <c r="B134" s="2" t="s">
        <v>684</v>
      </c>
      <c r="C134">
        <f t="shared" si="2"/>
        <v>10405</v>
      </c>
    </row>
    <row r="135" spans="1:3" x14ac:dyDescent="0.25">
      <c r="A135" s="2">
        <v>89</v>
      </c>
      <c r="B135" s="2" t="s">
        <v>188</v>
      </c>
      <c r="C135">
        <f t="shared" si="2"/>
        <v>89</v>
      </c>
    </row>
    <row r="136" spans="1:3" x14ac:dyDescent="0.25">
      <c r="A136" s="2">
        <v>90</v>
      </c>
      <c r="B136" s="2" t="s">
        <v>189</v>
      </c>
      <c r="C136">
        <f t="shared" si="2"/>
        <v>90</v>
      </c>
    </row>
    <row r="137" spans="1:3" x14ac:dyDescent="0.25">
      <c r="A137" s="2">
        <v>91</v>
      </c>
      <c r="B137" s="2" t="s">
        <v>190</v>
      </c>
      <c r="C137">
        <f t="shared" si="2"/>
        <v>91</v>
      </c>
    </row>
    <row r="138" spans="1:3" x14ac:dyDescent="0.25">
      <c r="A138" s="2">
        <v>318</v>
      </c>
      <c r="B138" s="2" t="s">
        <v>413</v>
      </c>
      <c r="C138">
        <f t="shared" si="2"/>
        <v>318</v>
      </c>
    </row>
    <row r="139" spans="1:3" x14ac:dyDescent="0.25">
      <c r="A139" s="2">
        <v>92</v>
      </c>
      <c r="B139" s="2" t="s">
        <v>191</v>
      </c>
      <c r="C139">
        <f t="shared" si="2"/>
        <v>92</v>
      </c>
    </row>
    <row r="140" spans="1:3" x14ac:dyDescent="0.25">
      <c r="A140" s="2">
        <v>319</v>
      </c>
      <c r="B140" s="2" t="s">
        <v>414</v>
      </c>
      <c r="C140">
        <f t="shared" si="2"/>
        <v>319</v>
      </c>
    </row>
    <row r="141" spans="1:3" x14ac:dyDescent="0.25">
      <c r="A141" s="2">
        <v>93</v>
      </c>
      <c r="B141" s="2" t="s">
        <v>192</v>
      </c>
      <c r="C141">
        <f t="shared" si="2"/>
        <v>93</v>
      </c>
    </row>
    <row r="142" spans="1:3" x14ac:dyDescent="0.25">
      <c r="A142" s="2">
        <v>94</v>
      </c>
      <c r="B142" s="2" t="s">
        <v>193</v>
      </c>
      <c r="C142">
        <f t="shared" si="2"/>
        <v>94</v>
      </c>
    </row>
    <row r="143" spans="1:3" x14ac:dyDescent="0.25">
      <c r="A143" s="2">
        <v>95</v>
      </c>
      <c r="B143" s="2" t="s">
        <v>194</v>
      </c>
      <c r="C143">
        <f t="shared" si="2"/>
        <v>95</v>
      </c>
    </row>
    <row r="144" spans="1:3" x14ac:dyDescent="0.25">
      <c r="A144" s="2">
        <v>96</v>
      </c>
      <c r="B144" s="2" t="s">
        <v>195</v>
      </c>
      <c r="C144">
        <f t="shared" si="2"/>
        <v>96</v>
      </c>
    </row>
    <row r="145" spans="1:3" x14ac:dyDescent="0.25">
      <c r="A145" s="2">
        <v>97</v>
      </c>
      <c r="B145" s="2" t="s">
        <v>196</v>
      </c>
      <c r="C145">
        <f t="shared" si="2"/>
        <v>97</v>
      </c>
    </row>
    <row r="146" spans="1:3" x14ac:dyDescent="0.25">
      <c r="A146" s="2">
        <v>98</v>
      </c>
      <c r="B146" s="2" t="s">
        <v>197</v>
      </c>
      <c r="C146">
        <f t="shared" si="2"/>
        <v>98</v>
      </c>
    </row>
    <row r="147" spans="1:3" x14ac:dyDescent="0.25">
      <c r="A147" s="2">
        <v>82</v>
      </c>
      <c r="B147" s="2" t="s">
        <v>198</v>
      </c>
      <c r="C147">
        <f t="shared" si="2"/>
        <v>82</v>
      </c>
    </row>
    <row r="148" spans="1:3" x14ac:dyDescent="0.25">
      <c r="A148" s="2">
        <v>99</v>
      </c>
      <c r="B148" s="2" t="s">
        <v>198</v>
      </c>
      <c r="C148">
        <f t="shared" si="2"/>
        <v>99</v>
      </c>
    </row>
    <row r="149" spans="1:3" x14ac:dyDescent="0.25">
      <c r="A149" s="2">
        <v>320</v>
      </c>
      <c r="B149" s="2" t="s">
        <v>415</v>
      </c>
      <c r="C149">
        <f t="shared" si="2"/>
        <v>320</v>
      </c>
    </row>
    <row r="150" spans="1:3" x14ac:dyDescent="0.25">
      <c r="A150" s="2">
        <v>100</v>
      </c>
      <c r="B150" s="2" t="s">
        <v>199</v>
      </c>
      <c r="C150">
        <f t="shared" si="2"/>
        <v>100</v>
      </c>
    </row>
    <row r="151" spans="1:3" x14ac:dyDescent="0.25">
      <c r="A151" s="2">
        <v>101</v>
      </c>
      <c r="B151" s="2" t="s">
        <v>200</v>
      </c>
      <c r="C151">
        <f t="shared" si="2"/>
        <v>101</v>
      </c>
    </row>
    <row r="152" spans="1:3" x14ac:dyDescent="0.25">
      <c r="A152" s="2">
        <v>102</v>
      </c>
      <c r="B152" s="2" t="s">
        <v>201</v>
      </c>
      <c r="C152">
        <f t="shared" si="2"/>
        <v>102</v>
      </c>
    </row>
    <row r="153" spans="1:3" x14ac:dyDescent="0.25">
      <c r="A153" s="2">
        <v>103</v>
      </c>
      <c r="B153" s="2" t="s">
        <v>202</v>
      </c>
      <c r="C153">
        <f t="shared" si="2"/>
        <v>103</v>
      </c>
    </row>
    <row r="154" spans="1:3" x14ac:dyDescent="0.25">
      <c r="A154" s="2">
        <v>104</v>
      </c>
      <c r="B154" s="2" t="s">
        <v>203</v>
      </c>
      <c r="C154">
        <f t="shared" si="2"/>
        <v>104</v>
      </c>
    </row>
    <row r="155" spans="1:3" x14ac:dyDescent="0.25">
      <c r="A155" s="2">
        <v>105</v>
      </c>
      <c r="B155" s="2" t="s">
        <v>204</v>
      </c>
      <c r="C155">
        <f t="shared" si="2"/>
        <v>105</v>
      </c>
    </row>
    <row r="156" spans="1:3" x14ac:dyDescent="0.25">
      <c r="A156" s="2">
        <v>106</v>
      </c>
      <c r="B156" s="2" t="s">
        <v>205</v>
      </c>
      <c r="C156">
        <f t="shared" si="2"/>
        <v>106</v>
      </c>
    </row>
    <row r="157" spans="1:3" x14ac:dyDescent="0.25">
      <c r="A157" s="2">
        <v>107</v>
      </c>
      <c r="B157" s="2" t="s">
        <v>206</v>
      </c>
      <c r="C157">
        <f t="shared" si="2"/>
        <v>107</v>
      </c>
    </row>
    <row r="158" spans="1:3" x14ac:dyDescent="0.25">
      <c r="A158" s="2">
        <v>108</v>
      </c>
      <c r="B158" s="2" t="s">
        <v>207</v>
      </c>
      <c r="C158">
        <f t="shared" si="2"/>
        <v>108</v>
      </c>
    </row>
    <row r="159" spans="1:3" x14ac:dyDescent="0.25">
      <c r="A159" s="2">
        <v>109</v>
      </c>
      <c r="B159" s="2" t="s">
        <v>208</v>
      </c>
      <c r="C159">
        <f t="shared" si="2"/>
        <v>109</v>
      </c>
    </row>
    <row r="160" spans="1:3" x14ac:dyDescent="0.25">
      <c r="A160" s="2">
        <v>110</v>
      </c>
      <c r="B160" s="2" t="s">
        <v>209</v>
      </c>
      <c r="C160">
        <f t="shared" si="2"/>
        <v>110</v>
      </c>
    </row>
    <row r="161" spans="1:3" x14ac:dyDescent="0.25">
      <c r="A161" s="2">
        <v>111</v>
      </c>
      <c r="B161" s="2" t="s">
        <v>210</v>
      </c>
      <c r="C161">
        <f t="shared" si="2"/>
        <v>111</v>
      </c>
    </row>
    <row r="162" spans="1:3" x14ac:dyDescent="0.25">
      <c r="A162" s="2">
        <v>112</v>
      </c>
      <c r="B162" s="2" t="s">
        <v>211</v>
      </c>
      <c r="C162">
        <f t="shared" si="2"/>
        <v>112</v>
      </c>
    </row>
    <row r="163" spans="1:3" x14ac:dyDescent="0.25">
      <c r="A163" s="2">
        <v>113</v>
      </c>
      <c r="B163" s="2" t="s">
        <v>212</v>
      </c>
      <c r="C163">
        <f t="shared" si="2"/>
        <v>113</v>
      </c>
    </row>
    <row r="164" spans="1:3" x14ac:dyDescent="0.25">
      <c r="A164" s="2">
        <v>114</v>
      </c>
      <c r="B164" s="2" t="s">
        <v>213</v>
      </c>
      <c r="C164">
        <f t="shared" si="2"/>
        <v>114</v>
      </c>
    </row>
    <row r="165" spans="1:3" x14ac:dyDescent="0.25">
      <c r="A165" s="2">
        <v>10400</v>
      </c>
      <c r="B165" s="2" t="s">
        <v>679</v>
      </c>
      <c r="C165">
        <f t="shared" si="2"/>
        <v>10400</v>
      </c>
    </row>
    <row r="166" spans="1:3" x14ac:dyDescent="0.25">
      <c r="A166" s="2">
        <v>10401</v>
      </c>
      <c r="B166" s="2" t="s">
        <v>680</v>
      </c>
      <c r="C166">
        <f t="shared" si="2"/>
        <v>10401</v>
      </c>
    </row>
    <row r="167" spans="1:3" x14ac:dyDescent="0.25">
      <c r="A167" s="2">
        <v>115</v>
      </c>
      <c r="B167" s="2" t="s">
        <v>214</v>
      </c>
      <c r="C167">
        <f t="shared" si="2"/>
        <v>115</v>
      </c>
    </row>
    <row r="168" spans="1:3" x14ac:dyDescent="0.25">
      <c r="A168" s="2">
        <v>10375</v>
      </c>
      <c r="B168" s="2" t="s">
        <v>561</v>
      </c>
      <c r="C168">
        <f t="shared" si="2"/>
        <v>10375</v>
      </c>
    </row>
    <row r="169" spans="1:3" x14ac:dyDescent="0.25">
      <c r="A169" s="2">
        <v>10409</v>
      </c>
      <c r="B169" s="2" t="s">
        <v>688</v>
      </c>
      <c r="C169">
        <f t="shared" si="2"/>
        <v>10409</v>
      </c>
    </row>
    <row r="170" spans="1:3" x14ac:dyDescent="0.25">
      <c r="A170" s="2">
        <v>321</v>
      </c>
      <c r="B170" s="2" t="s">
        <v>416</v>
      </c>
      <c r="C170">
        <f t="shared" si="2"/>
        <v>321</v>
      </c>
    </row>
    <row r="171" spans="1:3" x14ac:dyDescent="0.25">
      <c r="A171" s="2">
        <v>322</v>
      </c>
      <c r="B171" s="2" t="s">
        <v>417</v>
      </c>
      <c r="C171">
        <f t="shared" si="2"/>
        <v>322</v>
      </c>
    </row>
    <row r="172" spans="1:3" x14ac:dyDescent="0.25">
      <c r="A172" s="2">
        <v>116</v>
      </c>
      <c r="B172" s="2" t="s">
        <v>215</v>
      </c>
      <c r="C172">
        <f t="shared" si="2"/>
        <v>116</v>
      </c>
    </row>
    <row r="173" spans="1:3" x14ac:dyDescent="0.25">
      <c r="A173" s="2">
        <v>117</v>
      </c>
      <c r="B173" s="2" t="s">
        <v>216</v>
      </c>
      <c r="C173">
        <f t="shared" si="2"/>
        <v>117</v>
      </c>
    </row>
    <row r="174" spans="1:3" x14ac:dyDescent="0.25">
      <c r="A174" s="2">
        <v>323</v>
      </c>
      <c r="B174" s="2" t="s">
        <v>418</v>
      </c>
      <c r="C174">
        <f t="shared" si="2"/>
        <v>323</v>
      </c>
    </row>
    <row r="175" spans="1:3" x14ac:dyDescent="0.25">
      <c r="A175" s="2">
        <v>324</v>
      </c>
      <c r="B175" s="2" t="s">
        <v>419</v>
      </c>
      <c r="C175">
        <f t="shared" si="2"/>
        <v>324</v>
      </c>
    </row>
    <row r="176" spans="1:3" x14ac:dyDescent="0.25">
      <c r="A176" s="2">
        <v>325</v>
      </c>
      <c r="B176" s="2" t="s">
        <v>420</v>
      </c>
      <c r="C176">
        <f t="shared" si="2"/>
        <v>325</v>
      </c>
    </row>
    <row r="177" spans="1:3" x14ac:dyDescent="0.25">
      <c r="A177" s="2">
        <v>118</v>
      </c>
      <c r="B177" s="2" t="s">
        <v>217</v>
      </c>
      <c r="C177">
        <f t="shared" si="2"/>
        <v>118</v>
      </c>
    </row>
    <row r="178" spans="1:3" x14ac:dyDescent="0.25">
      <c r="A178" s="2">
        <v>119</v>
      </c>
      <c r="B178" s="2" t="s">
        <v>218</v>
      </c>
      <c r="C178">
        <f t="shared" si="2"/>
        <v>119</v>
      </c>
    </row>
    <row r="179" spans="1:3" x14ac:dyDescent="0.25">
      <c r="A179" s="2">
        <v>326</v>
      </c>
      <c r="B179" s="2" t="s">
        <v>421</v>
      </c>
      <c r="C179">
        <f t="shared" si="2"/>
        <v>326</v>
      </c>
    </row>
    <row r="180" spans="1:3" x14ac:dyDescent="0.25">
      <c r="A180" s="2">
        <v>120</v>
      </c>
      <c r="B180" s="2" t="s">
        <v>219</v>
      </c>
      <c r="C180">
        <f t="shared" si="2"/>
        <v>120</v>
      </c>
    </row>
    <row r="181" spans="1:3" x14ac:dyDescent="0.25">
      <c r="A181" s="2">
        <v>121</v>
      </c>
      <c r="B181" s="2" t="s">
        <v>220</v>
      </c>
      <c r="C181">
        <f t="shared" si="2"/>
        <v>121</v>
      </c>
    </row>
    <row r="182" spans="1:3" x14ac:dyDescent="0.25">
      <c r="A182" s="2">
        <v>122</v>
      </c>
      <c r="B182" s="2" t="s">
        <v>221</v>
      </c>
      <c r="C182">
        <f t="shared" si="2"/>
        <v>122</v>
      </c>
    </row>
    <row r="183" spans="1:3" x14ac:dyDescent="0.25">
      <c r="A183" s="2">
        <v>123</v>
      </c>
      <c r="B183" s="2" t="s">
        <v>222</v>
      </c>
      <c r="C183">
        <f t="shared" si="2"/>
        <v>123</v>
      </c>
    </row>
    <row r="184" spans="1:3" x14ac:dyDescent="0.25">
      <c r="A184" s="2">
        <v>124</v>
      </c>
      <c r="B184" s="2" t="s">
        <v>223</v>
      </c>
      <c r="C184">
        <f t="shared" si="2"/>
        <v>124</v>
      </c>
    </row>
    <row r="185" spans="1:3" x14ac:dyDescent="0.25">
      <c r="A185" s="2">
        <v>125</v>
      </c>
      <c r="B185" s="2" t="s">
        <v>224</v>
      </c>
      <c r="C185">
        <f t="shared" si="2"/>
        <v>125</v>
      </c>
    </row>
    <row r="186" spans="1:3" x14ac:dyDescent="0.25">
      <c r="A186" s="2">
        <v>327</v>
      </c>
      <c r="B186" s="2" t="s">
        <v>7</v>
      </c>
      <c r="C186">
        <f t="shared" si="2"/>
        <v>327</v>
      </c>
    </row>
    <row r="187" spans="1:3" x14ac:dyDescent="0.25">
      <c r="A187" s="2">
        <v>328</v>
      </c>
      <c r="B187" s="2" t="s">
        <v>422</v>
      </c>
      <c r="C187">
        <f t="shared" si="2"/>
        <v>328</v>
      </c>
    </row>
    <row r="188" spans="1:3" x14ac:dyDescent="0.25">
      <c r="A188" s="2">
        <v>329</v>
      </c>
      <c r="B188" s="2" t="s">
        <v>423</v>
      </c>
      <c r="C188">
        <f t="shared" si="2"/>
        <v>329</v>
      </c>
    </row>
    <row r="189" spans="1:3" x14ac:dyDescent="0.25">
      <c r="A189" s="2">
        <v>10373</v>
      </c>
      <c r="B189" s="2" t="s">
        <v>559</v>
      </c>
      <c r="C189">
        <f t="shared" si="2"/>
        <v>10373</v>
      </c>
    </row>
    <row r="190" spans="1:3" x14ac:dyDescent="0.25">
      <c r="A190" s="2">
        <v>126</v>
      </c>
      <c r="B190" s="2" t="s">
        <v>225</v>
      </c>
      <c r="C190">
        <f t="shared" si="2"/>
        <v>126</v>
      </c>
    </row>
    <row r="191" spans="1:3" x14ac:dyDescent="0.25">
      <c r="A191" s="2">
        <v>10402</v>
      </c>
      <c r="B191" s="2" t="s">
        <v>681</v>
      </c>
      <c r="C191">
        <f t="shared" si="2"/>
        <v>10402</v>
      </c>
    </row>
    <row r="192" spans="1:3" x14ac:dyDescent="0.25">
      <c r="A192" s="2">
        <v>10403</v>
      </c>
      <c r="B192" s="2" t="s">
        <v>682</v>
      </c>
      <c r="C192">
        <f t="shared" si="2"/>
        <v>10403</v>
      </c>
    </row>
    <row r="193" spans="1:3" x14ac:dyDescent="0.25">
      <c r="A193" s="2">
        <v>127</v>
      </c>
      <c r="B193" s="2" t="s">
        <v>226</v>
      </c>
      <c r="C193">
        <f t="shared" si="2"/>
        <v>127</v>
      </c>
    </row>
    <row r="194" spans="1:3" x14ac:dyDescent="0.25">
      <c r="A194" s="2">
        <v>128</v>
      </c>
      <c r="B194" s="2" t="s">
        <v>227</v>
      </c>
      <c r="C194">
        <f t="shared" ref="C194:C257" si="3">A194</f>
        <v>128</v>
      </c>
    </row>
    <row r="195" spans="1:3" x14ac:dyDescent="0.25">
      <c r="A195" s="2">
        <v>129</v>
      </c>
      <c r="B195" s="2" t="s">
        <v>228</v>
      </c>
      <c r="C195">
        <f t="shared" si="3"/>
        <v>129</v>
      </c>
    </row>
    <row r="196" spans="1:3" x14ac:dyDescent="0.25">
      <c r="A196" s="2">
        <v>130</v>
      </c>
      <c r="B196" s="2" t="s">
        <v>229</v>
      </c>
      <c r="C196">
        <f t="shared" si="3"/>
        <v>130</v>
      </c>
    </row>
    <row r="197" spans="1:3" x14ac:dyDescent="0.25">
      <c r="A197" s="2">
        <v>131</v>
      </c>
      <c r="B197" s="2" t="s">
        <v>230</v>
      </c>
      <c r="C197">
        <f t="shared" si="3"/>
        <v>131</v>
      </c>
    </row>
    <row r="198" spans="1:3" x14ac:dyDescent="0.25">
      <c r="A198" s="2">
        <v>330</v>
      </c>
      <c r="B198" s="2" t="s">
        <v>424</v>
      </c>
      <c r="C198">
        <f t="shared" si="3"/>
        <v>330</v>
      </c>
    </row>
    <row r="199" spans="1:3" x14ac:dyDescent="0.25">
      <c r="A199" s="2">
        <v>331</v>
      </c>
      <c r="B199" s="2" t="s">
        <v>425</v>
      </c>
      <c r="C199">
        <f t="shared" si="3"/>
        <v>331</v>
      </c>
    </row>
    <row r="200" spans="1:3" x14ac:dyDescent="0.25">
      <c r="A200" s="2">
        <v>132</v>
      </c>
      <c r="B200" s="2" t="s">
        <v>231</v>
      </c>
      <c r="C200">
        <f t="shared" si="3"/>
        <v>132</v>
      </c>
    </row>
    <row r="201" spans="1:3" x14ac:dyDescent="0.25">
      <c r="A201" s="2">
        <v>133</v>
      </c>
      <c r="B201" s="2" t="s">
        <v>232</v>
      </c>
      <c r="C201">
        <f t="shared" si="3"/>
        <v>133</v>
      </c>
    </row>
    <row r="202" spans="1:3" x14ac:dyDescent="0.25">
      <c r="A202" s="2">
        <v>10410</v>
      </c>
      <c r="B202" s="2" t="s">
        <v>689</v>
      </c>
      <c r="C202">
        <f t="shared" si="3"/>
        <v>10410</v>
      </c>
    </row>
    <row r="203" spans="1:3" x14ac:dyDescent="0.25">
      <c r="A203" s="2">
        <v>134</v>
      </c>
      <c r="B203" s="2" t="s">
        <v>233</v>
      </c>
      <c r="C203">
        <f t="shared" si="3"/>
        <v>134</v>
      </c>
    </row>
    <row r="204" spans="1:3" x14ac:dyDescent="0.25">
      <c r="A204" s="2">
        <v>135</v>
      </c>
      <c r="B204" s="2" t="s">
        <v>234</v>
      </c>
      <c r="C204">
        <f t="shared" si="3"/>
        <v>135</v>
      </c>
    </row>
    <row r="205" spans="1:3" x14ac:dyDescent="0.25">
      <c r="A205" s="2">
        <v>136</v>
      </c>
      <c r="B205" s="2" t="s">
        <v>235</v>
      </c>
      <c r="C205">
        <f t="shared" si="3"/>
        <v>136</v>
      </c>
    </row>
    <row r="206" spans="1:3" x14ac:dyDescent="0.25">
      <c r="A206" s="2">
        <v>137</v>
      </c>
      <c r="B206" s="2" t="s">
        <v>236</v>
      </c>
      <c r="C206">
        <f t="shared" si="3"/>
        <v>137</v>
      </c>
    </row>
    <row r="207" spans="1:3" x14ac:dyDescent="0.25">
      <c r="A207" s="2">
        <v>332</v>
      </c>
      <c r="B207" s="2" t="s">
        <v>426</v>
      </c>
      <c r="C207">
        <f t="shared" si="3"/>
        <v>332</v>
      </c>
    </row>
    <row r="208" spans="1:3" x14ac:dyDescent="0.25">
      <c r="A208" s="2">
        <v>138</v>
      </c>
      <c r="B208" s="2" t="s">
        <v>237</v>
      </c>
      <c r="C208">
        <f t="shared" si="3"/>
        <v>138</v>
      </c>
    </row>
    <row r="209" spans="1:3" x14ac:dyDescent="0.25">
      <c r="A209" s="2">
        <v>139</v>
      </c>
      <c r="B209" s="2" t="s">
        <v>238</v>
      </c>
      <c r="C209">
        <f t="shared" si="3"/>
        <v>139</v>
      </c>
    </row>
    <row r="210" spans="1:3" x14ac:dyDescent="0.25">
      <c r="A210" s="2">
        <v>140</v>
      </c>
      <c r="B210" s="2" t="s">
        <v>239</v>
      </c>
      <c r="C210">
        <f t="shared" si="3"/>
        <v>140</v>
      </c>
    </row>
    <row r="211" spans="1:3" x14ac:dyDescent="0.25">
      <c r="A211" s="2">
        <v>141</v>
      </c>
      <c r="B211" s="2" t="s">
        <v>240</v>
      </c>
      <c r="C211">
        <f t="shared" si="3"/>
        <v>141</v>
      </c>
    </row>
    <row r="212" spans="1:3" x14ac:dyDescent="0.25">
      <c r="A212" s="2">
        <v>142</v>
      </c>
      <c r="B212" s="2" t="s">
        <v>241</v>
      </c>
      <c r="C212">
        <f t="shared" si="3"/>
        <v>142</v>
      </c>
    </row>
    <row r="213" spans="1:3" x14ac:dyDescent="0.25">
      <c r="A213" s="2">
        <v>143</v>
      </c>
      <c r="B213" s="2" t="s">
        <v>242</v>
      </c>
      <c r="C213">
        <f t="shared" si="3"/>
        <v>143</v>
      </c>
    </row>
    <row r="214" spans="1:3" x14ac:dyDescent="0.25">
      <c r="A214" s="2">
        <v>144</v>
      </c>
      <c r="B214" s="2" t="s">
        <v>243</v>
      </c>
      <c r="C214">
        <f t="shared" si="3"/>
        <v>144</v>
      </c>
    </row>
    <row r="215" spans="1:3" x14ac:dyDescent="0.25">
      <c r="A215" s="2">
        <v>145</v>
      </c>
      <c r="B215" s="2" t="s">
        <v>244</v>
      </c>
      <c r="C215">
        <f t="shared" si="3"/>
        <v>145</v>
      </c>
    </row>
    <row r="216" spans="1:3" x14ac:dyDescent="0.25">
      <c r="A216" s="2">
        <v>146</v>
      </c>
      <c r="B216" s="2" t="s">
        <v>245</v>
      </c>
      <c r="C216">
        <f t="shared" si="3"/>
        <v>146</v>
      </c>
    </row>
    <row r="217" spans="1:3" x14ac:dyDescent="0.25">
      <c r="A217" s="2">
        <v>147</v>
      </c>
      <c r="B217" s="2" t="s">
        <v>246</v>
      </c>
      <c r="C217">
        <f t="shared" si="3"/>
        <v>147</v>
      </c>
    </row>
    <row r="218" spans="1:3" x14ac:dyDescent="0.25">
      <c r="A218" s="2">
        <v>148</v>
      </c>
      <c r="B218" s="2" t="s">
        <v>247</v>
      </c>
      <c r="C218">
        <f t="shared" si="3"/>
        <v>148</v>
      </c>
    </row>
    <row r="219" spans="1:3" x14ac:dyDescent="0.25">
      <c r="A219" s="2">
        <v>149</v>
      </c>
      <c r="B219" s="2" t="s">
        <v>248</v>
      </c>
      <c r="C219">
        <f t="shared" si="3"/>
        <v>149</v>
      </c>
    </row>
    <row r="220" spans="1:3" x14ac:dyDescent="0.25">
      <c r="A220" s="2">
        <v>150</v>
      </c>
      <c r="B220" s="2" t="s">
        <v>249</v>
      </c>
      <c r="C220">
        <f t="shared" si="3"/>
        <v>150</v>
      </c>
    </row>
    <row r="221" spans="1:3" x14ac:dyDescent="0.25">
      <c r="A221" s="2">
        <v>151</v>
      </c>
      <c r="B221" s="2" t="s">
        <v>250</v>
      </c>
      <c r="C221">
        <f t="shared" si="3"/>
        <v>151</v>
      </c>
    </row>
    <row r="222" spans="1:3" x14ac:dyDescent="0.25">
      <c r="A222" s="2">
        <v>333</v>
      </c>
      <c r="B222" s="2" t="s">
        <v>427</v>
      </c>
      <c r="C222">
        <f t="shared" si="3"/>
        <v>333</v>
      </c>
    </row>
    <row r="223" spans="1:3" x14ac:dyDescent="0.25">
      <c r="A223" s="2">
        <v>152</v>
      </c>
      <c r="B223" s="2" t="s">
        <v>251</v>
      </c>
      <c r="C223">
        <f t="shared" si="3"/>
        <v>152</v>
      </c>
    </row>
    <row r="224" spans="1:3" x14ac:dyDescent="0.25">
      <c r="A224" s="2">
        <v>153</v>
      </c>
      <c r="B224" s="2" t="s">
        <v>252</v>
      </c>
      <c r="C224">
        <f t="shared" si="3"/>
        <v>153</v>
      </c>
    </row>
    <row r="225" spans="1:3" x14ac:dyDescent="0.25">
      <c r="A225" s="2">
        <v>154</v>
      </c>
      <c r="B225" s="2" t="s">
        <v>253</v>
      </c>
      <c r="C225">
        <f t="shared" si="3"/>
        <v>154</v>
      </c>
    </row>
    <row r="226" spans="1:3" x14ac:dyDescent="0.25">
      <c r="A226" s="2">
        <v>155</v>
      </c>
      <c r="B226" s="2" t="s">
        <v>254</v>
      </c>
      <c r="C226">
        <f t="shared" si="3"/>
        <v>155</v>
      </c>
    </row>
    <row r="227" spans="1:3" x14ac:dyDescent="0.25">
      <c r="A227" s="2">
        <v>156</v>
      </c>
      <c r="B227" s="2" t="s">
        <v>4</v>
      </c>
      <c r="C227">
        <f t="shared" si="3"/>
        <v>156</v>
      </c>
    </row>
    <row r="228" spans="1:3" x14ac:dyDescent="0.25">
      <c r="A228" s="2">
        <v>10383</v>
      </c>
      <c r="B228" s="2" t="s">
        <v>569</v>
      </c>
      <c r="C228">
        <f t="shared" si="3"/>
        <v>10383</v>
      </c>
    </row>
    <row r="229" spans="1:3" x14ac:dyDescent="0.25">
      <c r="A229" s="2">
        <v>157</v>
      </c>
      <c r="B229" s="2" t="s">
        <v>255</v>
      </c>
      <c r="C229">
        <f t="shared" si="3"/>
        <v>157</v>
      </c>
    </row>
    <row r="230" spans="1:3" x14ac:dyDescent="0.25">
      <c r="A230" s="2">
        <v>158</v>
      </c>
      <c r="B230" s="2" t="s">
        <v>256</v>
      </c>
      <c r="C230">
        <f t="shared" si="3"/>
        <v>158</v>
      </c>
    </row>
    <row r="231" spans="1:3" x14ac:dyDescent="0.25">
      <c r="A231" s="2">
        <v>159</v>
      </c>
      <c r="B231" s="2" t="s">
        <v>257</v>
      </c>
      <c r="C231">
        <f t="shared" si="3"/>
        <v>159</v>
      </c>
    </row>
    <row r="232" spans="1:3" x14ac:dyDescent="0.25">
      <c r="A232" s="2">
        <v>160</v>
      </c>
      <c r="B232" s="2" t="s">
        <v>258</v>
      </c>
      <c r="C232">
        <f t="shared" si="3"/>
        <v>160</v>
      </c>
    </row>
    <row r="233" spans="1:3" x14ac:dyDescent="0.25">
      <c r="A233" s="2">
        <v>161</v>
      </c>
      <c r="B233" s="2" t="s">
        <v>259</v>
      </c>
      <c r="C233">
        <f t="shared" si="3"/>
        <v>161</v>
      </c>
    </row>
    <row r="234" spans="1:3" x14ac:dyDescent="0.25">
      <c r="A234" s="2">
        <v>162</v>
      </c>
      <c r="B234" s="2" t="s">
        <v>260</v>
      </c>
      <c r="C234">
        <f t="shared" si="3"/>
        <v>162</v>
      </c>
    </row>
    <row r="235" spans="1:3" x14ac:dyDescent="0.25">
      <c r="A235" s="2">
        <v>163</v>
      </c>
      <c r="B235" s="2" t="s">
        <v>261</v>
      </c>
      <c r="C235">
        <f t="shared" si="3"/>
        <v>163</v>
      </c>
    </row>
    <row r="236" spans="1:3" x14ac:dyDescent="0.25">
      <c r="A236" s="2">
        <v>164</v>
      </c>
      <c r="B236" s="2" t="s">
        <v>262</v>
      </c>
      <c r="C236">
        <f t="shared" si="3"/>
        <v>164</v>
      </c>
    </row>
    <row r="237" spans="1:3" x14ac:dyDescent="0.25">
      <c r="A237" s="2">
        <v>165</v>
      </c>
      <c r="B237" s="2" t="s">
        <v>263</v>
      </c>
      <c r="C237">
        <f t="shared" si="3"/>
        <v>165</v>
      </c>
    </row>
    <row r="238" spans="1:3" x14ac:dyDescent="0.25">
      <c r="A238" s="2">
        <v>166</v>
      </c>
      <c r="B238" s="2" t="s">
        <v>264</v>
      </c>
      <c r="C238">
        <f t="shared" si="3"/>
        <v>166</v>
      </c>
    </row>
    <row r="239" spans="1:3" x14ac:dyDescent="0.25">
      <c r="A239" s="2">
        <v>167</v>
      </c>
      <c r="B239" s="2" t="s">
        <v>265</v>
      </c>
      <c r="C239">
        <f t="shared" si="3"/>
        <v>167</v>
      </c>
    </row>
    <row r="240" spans="1:3" x14ac:dyDescent="0.25">
      <c r="A240" s="2">
        <v>168</v>
      </c>
      <c r="B240" s="2" t="s">
        <v>266</v>
      </c>
      <c r="C240">
        <f t="shared" si="3"/>
        <v>168</v>
      </c>
    </row>
    <row r="241" spans="1:3" x14ac:dyDescent="0.25">
      <c r="A241" s="2">
        <v>169</v>
      </c>
      <c r="B241" s="2" t="s">
        <v>267</v>
      </c>
      <c r="C241">
        <f t="shared" si="3"/>
        <v>169</v>
      </c>
    </row>
    <row r="242" spans="1:3" x14ac:dyDescent="0.25">
      <c r="A242" s="2">
        <v>170</v>
      </c>
      <c r="B242" s="2" t="s">
        <v>268</v>
      </c>
      <c r="C242">
        <f t="shared" si="3"/>
        <v>170</v>
      </c>
    </row>
    <row r="243" spans="1:3" x14ac:dyDescent="0.25">
      <c r="A243" s="2">
        <v>171</v>
      </c>
      <c r="B243" s="2" t="s">
        <v>269</v>
      </c>
      <c r="C243">
        <f t="shared" si="3"/>
        <v>171</v>
      </c>
    </row>
    <row r="244" spans="1:3" x14ac:dyDescent="0.25">
      <c r="A244" s="2">
        <v>172</v>
      </c>
      <c r="B244" s="2" t="s">
        <v>270</v>
      </c>
      <c r="C244">
        <f t="shared" si="3"/>
        <v>172</v>
      </c>
    </row>
    <row r="245" spans="1:3" x14ac:dyDescent="0.25">
      <c r="A245" s="2">
        <v>334</v>
      </c>
      <c r="B245" s="2" t="s">
        <v>428</v>
      </c>
      <c r="C245">
        <f t="shared" si="3"/>
        <v>334</v>
      </c>
    </row>
    <row r="246" spans="1:3" x14ac:dyDescent="0.25">
      <c r="A246" s="2">
        <v>335</v>
      </c>
      <c r="B246" s="2" t="s">
        <v>429</v>
      </c>
      <c r="C246">
        <f t="shared" si="3"/>
        <v>335</v>
      </c>
    </row>
    <row r="247" spans="1:3" x14ac:dyDescent="0.25">
      <c r="A247" s="2">
        <v>336</v>
      </c>
      <c r="B247" s="2" t="s">
        <v>430</v>
      </c>
      <c r="C247">
        <f t="shared" si="3"/>
        <v>336</v>
      </c>
    </row>
    <row r="248" spans="1:3" x14ac:dyDescent="0.25">
      <c r="A248" s="2">
        <v>337</v>
      </c>
      <c r="B248" s="2" t="s">
        <v>431</v>
      </c>
      <c r="C248">
        <f t="shared" si="3"/>
        <v>337</v>
      </c>
    </row>
    <row r="249" spans="1:3" x14ac:dyDescent="0.25">
      <c r="A249" s="2">
        <v>338</v>
      </c>
      <c r="B249" s="2" t="s">
        <v>432</v>
      </c>
      <c r="C249">
        <f t="shared" si="3"/>
        <v>338</v>
      </c>
    </row>
    <row r="250" spans="1:3" x14ac:dyDescent="0.25">
      <c r="A250" s="2">
        <v>10378</v>
      </c>
      <c r="B250" s="2" t="s">
        <v>564</v>
      </c>
      <c r="C250">
        <f t="shared" si="3"/>
        <v>10378</v>
      </c>
    </row>
    <row r="251" spans="1:3" x14ac:dyDescent="0.25">
      <c r="A251" s="2">
        <v>10382</v>
      </c>
      <c r="B251" s="2" t="s">
        <v>568</v>
      </c>
      <c r="C251">
        <f t="shared" si="3"/>
        <v>10382</v>
      </c>
    </row>
    <row r="252" spans="1:3" x14ac:dyDescent="0.25">
      <c r="A252" s="2">
        <v>173</v>
      </c>
      <c r="B252" s="2" t="s">
        <v>271</v>
      </c>
      <c r="C252">
        <f t="shared" si="3"/>
        <v>173</v>
      </c>
    </row>
    <row r="253" spans="1:3" x14ac:dyDescent="0.25">
      <c r="A253" s="2">
        <v>174</v>
      </c>
      <c r="B253" s="2" t="s">
        <v>272</v>
      </c>
      <c r="C253">
        <f t="shared" si="3"/>
        <v>174</v>
      </c>
    </row>
    <row r="254" spans="1:3" x14ac:dyDescent="0.25">
      <c r="A254" s="2">
        <v>339</v>
      </c>
      <c r="B254" s="2" t="s">
        <v>433</v>
      </c>
      <c r="C254">
        <f t="shared" si="3"/>
        <v>339</v>
      </c>
    </row>
    <row r="255" spans="1:3" x14ac:dyDescent="0.25">
      <c r="A255" s="2">
        <v>175</v>
      </c>
      <c r="B255" s="2" t="s">
        <v>273</v>
      </c>
      <c r="C255">
        <f t="shared" si="3"/>
        <v>175</v>
      </c>
    </row>
    <row r="256" spans="1:3" x14ac:dyDescent="0.25">
      <c r="A256" s="2">
        <v>176</v>
      </c>
      <c r="B256" s="2" t="s">
        <v>274</v>
      </c>
      <c r="C256">
        <f t="shared" si="3"/>
        <v>176</v>
      </c>
    </row>
    <row r="257" spans="1:3" x14ac:dyDescent="0.25">
      <c r="A257" s="2">
        <v>340</v>
      </c>
      <c r="B257" s="2" t="s">
        <v>434</v>
      </c>
      <c r="C257">
        <f t="shared" si="3"/>
        <v>340</v>
      </c>
    </row>
    <row r="258" spans="1:3" x14ac:dyDescent="0.25">
      <c r="A258" s="2">
        <v>341</v>
      </c>
      <c r="B258" s="2" t="s">
        <v>435</v>
      </c>
      <c r="C258">
        <f t="shared" ref="C258:C321" si="4">A258</f>
        <v>341</v>
      </c>
    </row>
    <row r="259" spans="1:3" x14ac:dyDescent="0.25">
      <c r="A259" s="2">
        <v>177</v>
      </c>
      <c r="B259" s="2" t="s">
        <v>275</v>
      </c>
      <c r="C259">
        <f t="shared" si="4"/>
        <v>177</v>
      </c>
    </row>
    <row r="260" spans="1:3" x14ac:dyDescent="0.25">
      <c r="A260" s="2">
        <v>178</v>
      </c>
      <c r="B260" s="2" t="s">
        <v>276</v>
      </c>
      <c r="C260">
        <f t="shared" si="4"/>
        <v>178</v>
      </c>
    </row>
    <row r="261" spans="1:3" x14ac:dyDescent="0.25">
      <c r="A261" s="2">
        <v>342</v>
      </c>
      <c r="B261" s="2" t="s">
        <v>436</v>
      </c>
      <c r="C261">
        <f t="shared" si="4"/>
        <v>342</v>
      </c>
    </row>
    <row r="262" spans="1:3" x14ac:dyDescent="0.25">
      <c r="A262" s="2">
        <v>179</v>
      </c>
      <c r="B262" s="2" t="s">
        <v>277</v>
      </c>
      <c r="C262">
        <f t="shared" si="4"/>
        <v>179</v>
      </c>
    </row>
    <row r="263" spans="1:3" x14ac:dyDescent="0.25">
      <c r="A263" s="2">
        <v>343</v>
      </c>
      <c r="B263" s="2" t="s">
        <v>437</v>
      </c>
      <c r="C263">
        <f t="shared" si="4"/>
        <v>343</v>
      </c>
    </row>
    <row r="264" spans="1:3" x14ac:dyDescent="0.25">
      <c r="A264" s="2">
        <v>180</v>
      </c>
      <c r="B264" s="2" t="s">
        <v>278</v>
      </c>
      <c r="C264">
        <f t="shared" si="4"/>
        <v>180</v>
      </c>
    </row>
    <row r="265" spans="1:3" x14ac:dyDescent="0.25">
      <c r="A265" s="2">
        <v>10389</v>
      </c>
      <c r="B265" s="2" t="s">
        <v>544</v>
      </c>
      <c r="C265">
        <f t="shared" si="4"/>
        <v>10389</v>
      </c>
    </row>
    <row r="266" spans="1:3" x14ac:dyDescent="0.25">
      <c r="A266" s="2">
        <v>181</v>
      </c>
      <c r="B266" s="2" t="s">
        <v>279</v>
      </c>
      <c r="C266">
        <f t="shared" si="4"/>
        <v>181</v>
      </c>
    </row>
    <row r="267" spans="1:3" x14ac:dyDescent="0.25">
      <c r="A267" s="2">
        <v>182</v>
      </c>
      <c r="B267" s="2" t="s">
        <v>280</v>
      </c>
      <c r="C267">
        <f t="shared" si="4"/>
        <v>182</v>
      </c>
    </row>
    <row r="268" spans="1:3" x14ac:dyDescent="0.25">
      <c r="A268" s="2">
        <v>183</v>
      </c>
      <c r="B268" s="2" t="s">
        <v>281</v>
      </c>
      <c r="C268">
        <f t="shared" si="4"/>
        <v>183</v>
      </c>
    </row>
    <row r="269" spans="1:3" x14ac:dyDescent="0.25">
      <c r="A269" s="2">
        <v>184</v>
      </c>
      <c r="B269" s="2" t="s">
        <v>282</v>
      </c>
      <c r="C269">
        <f t="shared" si="4"/>
        <v>184</v>
      </c>
    </row>
    <row r="270" spans="1:3" x14ac:dyDescent="0.25">
      <c r="A270" s="2">
        <v>185</v>
      </c>
      <c r="B270" s="2" t="s">
        <v>283</v>
      </c>
      <c r="C270">
        <f t="shared" si="4"/>
        <v>185</v>
      </c>
    </row>
    <row r="271" spans="1:3" x14ac:dyDescent="0.25">
      <c r="A271" s="2">
        <v>186</v>
      </c>
      <c r="B271" s="2" t="s">
        <v>284</v>
      </c>
      <c r="C271">
        <f t="shared" si="4"/>
        <v>186</v>
      </c>
    </row>
    <row r="272" spans="1:3" x14ac:dyDescent="0.25">
      <c r="A272" s="2">
        <v>344</v>
      </c>
      <c r="B272" s="2" t="s">
        <v>438</v>
      </c>
      <c r="C272">
        <f t="shared" si="4"/>
        <v>344</v>
      </c>
    </row>
    <row r="273" spans="1:3" x14ac:dyDescent="0.25">
      <c r="A273" s="2">
        <v>187</v>
      </c>
      <c r="B273" s="2" t="s">
        <v>285</v>
      </c>
      <c r="C273">
        <f t="shared" si="4"/>
        <v>187</v>
      </c>
    </row>
    <row r="274" spans="1:3" x14ac:dyDescent="0.25">
      <c r="A274" s="2">
        <v>188</v>
      </c>
      <c r="B274" s="2" t="s">
        <v>286</v>
      </c>
      <c r="C274">
        <f t="shared" si="4"/>
        <v>188</v>
      </c>
    </row>
    <row r="275" spans="1:3" x14ac:dyDescent="0.25">
      <c r="A275" s="2">
        <v>189</v>
      </c>
      <c r="B275" s="2" t="s">
        <v>287</v>
      </c>
      <c r="C275">
        <f t="shared" si="4"/>
        <v>189</v>
      </c>
    </row>
    <row r="276" spans="1:3" x14ac:dyDescent="0.25">
      <c r="A276" s="2">
        <v>190</v>
      </c>
      <c r="B276" s="2" t="s">
        <v>5</v>
      </c>
      <c r="C276">
        <f t="shared" si="4"/>
        <v>190</v>
      </c>
    </row>
    <row r="277" spans="1:3" x14ac:dyDescent="0.25">
      <c r="A277" s="2">
        <v>191</v>
      </c>
      <c r="B277" s="2" t="s">
        <v>288</v>
      </c>
      <c r="C277">
        <f t="shared" si="4"/>
        <v>191</v>
      </c>
    </row>
    <row r="278" spans="1:3" x14ac:dyDescent="0.25">
      <c r="A278" s="2">
        <v>192</v>
      </c>
      <c r="B278" s="2" t="s">
        <v>289</v>
      </c>
      <c r="C278">
        <f t="shared" si="4"/>
        <v>192</v>
      </c>
    </row>
    <row r="279" spans="1:3" x14ac:dyDescent="0.25">
      <c r="A279" s="2">
        <v>193</v>
      </c>
      <c r="B279" s="2" t="s">
        <v>290</v>
      </c>
      <c r="C279">
        <f t="shared" si="4"/>
        <v>193</v>
      </c>
    </row>
    <row r="280" spans="1:3" x14ac:dyDescent="0.25">
      <c r="A280" s="2">
        <v>194</v>
      </c>
      <c r="B280" s="2" t="s">
        <v>291</v>
      </c>
      <c r="C280">
        <f t="shared" si="4"/>
        <v>194</v>
      </c>
    </row>
    <row r="281" spans="1:3" x14ac:dyDescent="0.25">
      <c r="A281" s="2">
        <v>345</v>
      </c>
      <c r="B281" s="2" t="s">
        <v>439</v>
      </c>
      <c r="C281">
        <f t="shared" si="4"/>
        <v>345</v>
      </c>
    </row>
    <row r="282" spans="1:3" x14ac:dyDescent="0.25">
      <c r="A282" s="2">
        <v>195</v>
      </c>
      <c r="B282" s="2" t="s">
        <v>292</v>
      </c>
      <c r="C282">
        <f t="shared" si="4"/>
        <v>195</v>
      </c>
    </row>
    <row r="283" spans="1:3" x14ac:dyDescent="0.25">
      <c r="A283" s="2">
        <v>196</v>
      </c>
      <c r="B283" s="2" t="s">
        <v>293</v>
      </c>
      <c r="C283">
        <f t="shared" si="4"/>
        <v>196</v>
      </c>
    </row>
    <row r="284" spans="1:3" x14ac:dyDescent="0.25">
      <c r="A284" s="2">
        <v>197</v>
      </c>
      <c r="B284" s="2" t="s">
        <v>294</v>
      </c>
      <c r="C284">
        <f t="shared" si="4"/>
        <v>197</v>
      </c>
    </row>
    <row r="285" spans="1:3" x14ac:dyDescent="0.25">
      <c r="A285" s="2">
        <v>198</v>
      </c>
      <c r="B285" s="2" t="s">
        <v>295</v>
      </c>
      <c r="C285">
        <f t="shared" si="4"/>
        <v>198</v>
      </c>
    </row>
    <row r="286" spans="1:3" x14ac:dyDescent="0.25">
      <c r="A286" s="2">
        <v>199</v>
      </c>
      <c r="B286" s="2" t="s">
        <v>296</v>
      </c>
      <c r="C286">
        <f t="shared" si="4"/>
        <v>199</v>
      </c>
    </row>
    <row r="287" spans="1:3" x14ac:dyDescent="0.25">
      <c r="A287" s="2">
        <v>200</v>
      </c>
      <c r="B287" s="2" t="s">
        <v>297</v>
      </c>
      <c r="C287">
        <f t="shared" si="4"/>
        <v>200</v>
      </c>
    </row>
    <row r="288" spans="1:3" x14ac:dyDescent="0.25">
      <c r="A288" s="2">
        <v>201</v>
      </c>
      <c r="B288" s="2" t="s">
        <v>298</v>
      </c>
      <c r="C288">
        <f t="shared" si="4"/>
        <v>201</v>
      </c>
    </row>
    <row r="289" spans="1:3" x14ac:dyDescent="0.25">
      <c r="A289" s="2">
        <v>202</v>
      </c>
      <c r="B289" s="2" t="s">
        <v>299</v>
      </c>
      <c r="C289">
        <f t="shared" si="4"/>
        <v>202</v>
      </c>
    </row>
    <row r="290" spans="1:3" x14ac:dyDescent="0.25">
      <c r="A290" s="2">
        <v>203</v>
      </c>
      <c r="B290" s="2" t="s">
        <v>300</v>
      </c>
      <c r="C290">
        <f t="shared" si="4"/>
        <v>203</v>
      </c>
    </row>
    <row r="291" spans="1:3" x14ac:dyDescent="0.25">
      <c r="A291" s="2">
        <v>10369</v>
      </c>
      <c r="B291" s="2" t="s">
        <v>463</v>
      </c>
      <c r="C291">
        <f t="shared" si="4"/>
        <v>10369</v>
      </c>
    </row>
    <row r="292" spans="1:3" x14ac:dyDescent="0.25">
      <c r="A292" s="2">
        <v>204</v>
      </c>
      <c r="B292" s="2" t="s">
        <v>301</v>
      </c>
      <c r="C292">
        <f t="shared" si="4"/>
        <v>204</v>
      </c>
    </row>
    <row r="293" spans="1:3" x14ac:dyDescent="0.25">
      <c r="A293" s="2">
        <v>205</v>
      </c>
      <c r="B293" s="2" t="s">
        <v>302</v>
      </c>
      <c r="C293">
        <f t="shared" si="4"/>
        <v>205</v>
      </c>
    </row>
    <row r="294" spans="1:3" x14ac:dyDescent="0.25">
      <c r="A294" s="2">
        <v>206</v>
      </c>
      <c r="B294" s="2" t="s">
        <v>303</v>
      </c>
      <c r="C294">
        <f t="shared" si="4"/>
        <v>206</v>
      </c>
    </row>
    <row r="295" spans="1:3" x14ac:dyDescent="0.25">
      <c r="A295" s="2">
        <v>207</v>
      </c>
      <c r="B295" s="2" t="s">
        <v>304</v>
      </c>
      <c r="C295">
        <f t="shared" si="4"/>
        <v>207</v>
      </c>
    </row>
    <row r="296" spans="1:3" x14ac:dyDescent="0.25">
      <c r="A296" s="2">
        <v>10377</v>
      </c>
      <c r="B296" s="2" t="s">
        <v>563</v>
      </c>
      <c r="C296">
        <f t="shared" si="4"/>
        <v>10377</v>
      </c>
    </row>
    <row r="297" spans="1:3" x14ac:dyDescent="0.25">
      <c r="A297" s="2">
        <v>346</v>
      </c>
      <c r="B297" s="2" t="s">
        <v>440</v>
      </c>
      <c r="C297">
        <f t="shared" si="4"/>
        <v>346</v>
      </c>
    </row>
    <row r="298" spans="1:3" x14ac:dyDescent="0.25">
      <c r="A298" s="2">
        <v>208</v>
      </c>
      <c r="B298" s="2" t="s">
        <v>305</v>
      </c>
      <c r="C298">
        <f t="shared" si="4"/>
        <v>208</v>
      </c>
    </row>
    <row r="299" spans="1:3" x14ac:dyDescent="0.25">
      <c r="A299" s="2">
        <v>10370</v>
      </c>
      <c r="B299" s="2" t="s">
        <v>557</v>
      </c>
      <c r="C299">
        <f t="shared" si="4"/>
        <v>10370</v>
      </c>
    </row>
    <row r="300" spans="1:3" x14ac:dyDescent="0.25">
      <c r="A300" s="2">
        <v>209</v>
      </c>
      <c r="B300" s="2" t="s">
        <v>306</v>
      </c>
      <c r="C300">
        <f t="shared" si="4"/>
        <v>209</v>
      </c>
    </row>
    <row r="301" spans="1:3" x14ac:dyDescent="0.25">
      <c r="A301" s="2">
        <v>210</v>
      </c>
      <c r="B301" s="2" t="s">
        <v>307</v>
      </c>
      <c r="C301">
        <f t="shared" si="4"/>
        <v>210</v>
      </c>
    </row>
    <row r="302" spans="1:3" x14ac:dyDescent="0.25">
      <c r="A302" s="2">
        <v>211</v>
      </c>
      <c r="B302" s="2" t="s">
        <v>308</v>
      </c>
      <c r="C302">
        <f t="shared" si="4"/>
        <v>211</v>
      </c>
    </row>
    <row r="303" spans="1:3" x14ac:dyDescent="0.25">
      <c r="A303" s="2">
        <v>212</v>
      </c>
      <c r="B303" s="2" t="s">
        <v>309</v>
      </c>
      <c r="C303">
        <f t="shared" si="4"/>
        <v>212</v>
      </c>
    </row>
    <row r="304" spans="1:3" x14ac:dyDescent="0.25">
      <c r="A304" s="2">
        <v>213</v>
      </c>
      <c r="B304" s="2" t="s">
        <v>310</v>
      </c>
      <c r="C304">
        <f t="shared" si="4"/>
        <v>213</v>
      </c>
    </row>
    <row r="305" spans="1:3" x14ac:dyDescent="0.25">
      <c r="A305" s="2">
        <v>214</v>
      </c>
      <c r="B305" s="2" t="s">
        <v>311</v>
      </c>
      <c r="C305">
        <f t="shared" si="4"/>
        <v>214</v>
      </c>
    </row>
    <row r="306" spans="1:3" x14ac:dyDescent="0.25">
      <c r="A306" s="2">
        <v>215</v>
      </c>
      <c r="B306" s="2" t="s">
        <v>312</v>
      </c>
      <c r="C306">
        <f t="shared" si="4"/>
        <v>215</v>
      </c>
    </row>
    <row r="307" spans="1:3" x14ac:dyDescent="0.25">
      <c r="A307" s="2">
        <v>216</v>
      </c>
      <c r="B307" s="2" t="s">
        <v>313</v>
      </c>
      <c r="C307">
        <f t="shared" si="4"/>
        <v>216</v>
      </c>
    </row>
    <row r="308" spans="1:3" x14ac:dyDescent="0.25">
      <c r="A308" s="2">
        <v>217</v>
      </c>
      <c r="B308" s="2" t="s">
        <v>314</v>
      </c>
      <c r="C308">
        <f t="shared" si="4"/>
        <v>217</v>
      </c>
    </row>
    <row r="309" spans="1:3" x14ac:dyDescent="0.25">
      <c r="A309" s="2">
        <v>218</v>
      </c>
      <c r="B309" s="2" t="s">
        <v>315</v>
      </c>
      <c r="C309">
        <f t="shared" si="4"/>
        <v>218</v>
      </c>
    </row>
    <row r="310" spans="1:3" x14ac:dyDescent="0.25">
      <c r="A310" s="2">
        <v>219</v>
      </c>
      <c r="B310" s="2" t="s">
        <v>316</v>
      </c>
      <c r="C310">
        <f t="shared" si="4"/>
        <v>219</v>
      </c>
    </row>
    <row r="311" spans="1:3" x14ac:dyDescent="0.25">
      <c r="A311" s="2">
        <v>220</v>
      </c>
      <c r="B311" s="2" t="s">
        <v>317</v>
      </c>
      <c r="C311">
        <f t="shared" si="4"/>
        <v>220</v>
      </c>
    </row>
    <row r="312" spans="1:3" x14ac:dyDescent="0.25">
      <c r="A312" s="2">
        <v>221</v>
      </c>
      <c r="B312" s="2" t="s">
        <v>318</v>
      </c>
      <c r="C312">
        <f t="shared" si="4"/>
        <v>221</v>
      </c>
    </row>
    <row r="313" spans="1:3" x14ac:dyDescent="0.25">
      <c r="A313" s="2">
        <v>222</v>
      </c>
      <c r="B313" s="2" t="s">
        <v>319</v>
      </c>
      <c r="C313">
        <f t="shared" si="4"/>
        <v>222</v>
      </c>
    </row>
    <row r="314" spans="1:3" x14ac:dyDescent="0.25">
      <c r="A314" s="2">
        <v>223</v>
      </c>
      <c r="B314" s="2" t="s">
        <v>320</v>
      </c>
      <c r="C314">
        <f t="shared" si="4"/>
        <v>223</v>
      </c>
    </row>
    <row r="315" spans="1:3" x14ac:dyDescent="0.25">
      <c r="A315" s="2">
        <v>347</v>
      </c>
      <c r="B315" s="2" t="s">
        <v>441</v>
      </c>
      <c r="C315">
        <f t="shared" si="4"/>
        <v>347</v>
      </c>
    </row>
    <row r="316" spans="1:3" x14ac:dyDescent="0.25">
      <c r="A316" s="2">
        <v>224</v>
      </c>
      <c r="B316" s="2" t="s">
        <v>321</v>
      </c>
      <c r="C316">
        <f t="shared" si="4"/>
        <v>224</v>
      </c>
    </row>
    <row r="317" spans="1:3" x14ac:dyDescent="0.25">
      <c r="A317" s="2">
        <v>348</v>
      </c>
      <c r="B317" s="2" t="s">
        <v>442</v>
      </c>
      <c r="C317">
        <f t="shared" si="4"/>
        <v>348</v>
      </c>
    </row>
    <row r="318" spans="1:3" x14ac:dyDescent="0.25">
      <c r="A318" s="2">
        <v>349</v>
      </c>
      <c r="B318" s="2" t="s">
        <v>443</v>
      </c>
      <c r="C318">
        <f t="shared" si="4"/>
        <v>349</v>
      </c>
    </row>
    <row r="319" spans="1:3" x14ac:dyDescent="0.25">
      <c r="A319" s="2">
        <v>350</v>
      </c>
      <c r="B319" s="2" t="s">
        <v>444</v>
      </c>
      <c r="C319">
        <f t="shared" si="4"/>
        <v>350</v>
      </c>
    </row>
    <row r="320" spans="1:3" x14ac:dyDescent="0.25">
      <c r="A320" s="2">
        <v>351</v>
      </c>
      <c r="B320" s="2" t="s">
        <v>445</v>
      </c>
      <c r="C320">
        <f t="shared" si="4"/>
        <v>351</v>
      </c>
    </row>
    <row r="321" spans="1:3" x14ac:dyDescent="0.25">
      <c r="A321" s="2">
        <v>225</v>
      </c>
      <c r="B321" s="2" t="s">
        <v>322</v>
      </c>
      <c r="C321">
        <f t="shared" si="4"/>
        <v>225</v>
      </c>
    </row>
    <row r="322" spans="1:3" x14ac:dyDescent="0.25">
      <c r="A322" s="2">
        <v>10408</v>
      </c>
      <c r="B322" s="2" t="s">
        <v>687</v>
      </c>
      <c r="C322">
        <f t="shared" ref="C322:C385" si="5">A322</f>
        <v>10408</v>
      </c>
    </row>
    <row r="323" spans="1:3" x14ac:dyDescent="0.25">
      <c r="A323" s="2">
        <v>226</v>
      </c>
      <c r="B323" s="2" t="s">
        <v>323</v>
      </c>
      <c r="C323">
        <f t="shared" si="5"/>
        <v>226</v>
      </c>
    </row>
    <row r="324" spans="1:3" x14ac:dyDescent="0.25">
      <c r="A324" s="2">
        <v>227</v>
      </c>
      <c r="B324" s="2" t="s">
        <v>324</v>
      </c>
      <c r="C324">
        <f t="shared" si="5"/>
        <v>227</v>
      </c>
    </row>
    <row r="325" spans="1:3" x14ac:dyDescent="0.25">
      <c r="A325" s="2">
        <v>352</v>
      </c>
      <c r="B325" s="2" t="s">
        <v>446</v>
      </c>
      <c r="C325">
        <f t="shared" si="5"/>
        <v>352</v>
      </c>
    </row>
    <row r="326" spans="1:3" x14ac:dyDescent="0.25">
      <c r="A326" s="2">
        <v>228</v>
      </c>
      <c r="B326" s="2" t="s">
        <v>325</v>
      </c>
      <c r="C326">
        <f t="shared" si="5"/>
        <v>228</v>
      </c>
    </row>
    <row r="327" spans="1:3" x14ac:dyDescent="0.25">
      <c r="A327" s="2">
        <v>229</v>
      </c>
      <c r="B327" s="2" t="s">
        <v>326</v>
      </c>
      <c r="C327">
        <f t="shared" si="5"/>
        <v>229</v>
      </c>
    </row>
    <row r="328" spans="1:3" x14ac:dyDescent="0.25">
      <c r="A328" s="2">
        <v>230</v>
      </c>
      <c r="B328" s="2" t="s">
        <v>327</v>
      </c>
      <c r="C328">
        <f t="shared" si="5"/>
        <v>230</v>
      </c>
    </row>
    <row r="329" spans="1:3" x14ac:dyDescent="0.25">
      <c r="A329" s="2">
        <v>231</v>
      </c>
      <c r="B329" s="2" t="s">
        <v>328</v>
      </c>
      <c r="C329">
        <f t="shared" si="5"/>
        <v>231</v>
      </c>
    </row>
    <row r="330" spans="1:3" x14ac:dyDescent="0.25">
      <c r="A330" s="2">
        <v>232</v>
      </c>
      <c r="B330" s="2" t="s">
        <v>329</v>
      </c>
      <c r="C330">
        <f t="shared" si="5"/>
        <v>232</v>
      </c>
    </row>
    <row r="331" spans="1:3" x14ac:dyDescent="0.25">
      <c r="A331" s="2">
        <v>233</v>
      </c>
      <c r="B331" s="2" t="s">
        <v>330</v>
      </c>
      <c r="C331">
        <f t="shared" si="5"/>
        <v>233</v>
      </c>
    </row>
    <row r="332" spans="1:3" x14ac:dyDescent="0.25">
      <c r="A332" s="2">
        <v>234</v>
      </c>
      <c r="B332" s="2" t="s">
        <v>331</v>
      </c>
      <c r="C332">
        <f t="shared" si="5"/>
        <v>234</v>
      </c>
    </row>
    <row r="333" spans="1:3" x14ac:dyDescent="0.25">
      <c r="A333" s="2">
        <v>235</v>
      </c>
      <c r="B333" s="2" t="s">
        <v>332</v>
      </c>
      <c r="C333">
        <f t="shared" si="5"/>
        <v>235</v>
      </c>
    </row>
    <row r="334" spans="1:3" x14ac:dyDescent="0.25">
      <c r="A334" s="2">
        <v>236</v>
      </c>
      <c r="B334" s="2" t="s">
        <v>333</v>
      </c>
      <c r="C334">
        <f t="shared" si="5"/>
        <v>236</v>
      </c>
    </row>
    <row r="335" spans="1:3" x14ac:dyDescent="0.25">
      <c r="A335" s="2">
        <v>237</v>
      </c>
      <c r="B335" s="2" t="s">
        <v>334</v>
      </c>
      <c r="C335">
        <f t="shared" si="5"/>
        <v>237</v>
      </c>
    </row>
    <row r="336" spans="1:3" x14ac:dyDescent="0.25">
      <c r="A336" s="2">
        <v>238</v>
      </c>
      <c r="B336" s="2" t="s">
        <v>335</v>
      </c>
      <c r="C336">
        <f t="shared" si="5"/>
        <v>238</v>
      </c>
    </row>
    <row r="337" spans="1:3" x14ac:dyDescent="0.25">
      <c r="A337" s="2">
        <v>239</v>
      </c>
      <c r="B337" s="2" t="s">
        <v>336</v>
      </c>
      <c r="C337">
        <f t="shared" si="5"/>
        <v>239</v>
      </c>
    </row>
    <row r="338" spans="1:3" x14ac:dyDescent="0.25">
      <c r="A338" s="2">
        <v>240</v>
      </c>
      <c r="B338" s="2" t="s">
        <v>337</v>
      </c>
      <c r="C338">
        <f t="shared" si="5"/>
        <v>240</v>
      </c>
    </row>
    <row r="339" spans="1:3" x14ac:dyDescent="0.25">
      <c r="A339" s="2">
        <v>241</v>
      </c>
      <c r="B339" s="2" t="s">
        <v>338</v>
      </c>
      <c r="C339">
        <f t="shared" si="5"/>
        <v>241</v>
      </c>
    </row>
    <row r="340" spans="1:3" x14ac:dyDescent="0.25">
      <c r="A340" s="2">
        <v>242</v>
      </c>
      <c r="B340" s="2" t="s">
        <v>339</v>
      </c>
      <c r="C340">
        <f t="shared" si="5"/>
        <v>242</v>
      </c>
    </row>
    <row r="341" spans="1:3" x14ac:dyDescent="0.25">
      <c r="A341" s="2">
        <v>243</v>
      </c>
      <c r="B341" s="2" t="s">
        <v>340</v>
      </c>
      <c r="C341">
        <f t="shared" si="5"/>
        <v>243</v>
      </c>
    </row>
    <row r="342" spans="1:3" x14ac:dyDescent="0.25">
      <c r="A342" s="2">
        <v>244</v>
      </c>
      <c r="B342" s="2" t="s">
        <v>341</v>
      </c>
      <c r="C342">
        <f t="shared" si="5"/>
        <v>244</v>
      </c>
    </row>
    <row r="343" spans="1:3" x14ac:dyDescent="0.25">
      <c r="A343" s="2">
        <v>245</v>
      </c>
      <c r="B343" s="2" t="s">
        <v>342</v>
      </c>
      <c r="C343">
        <f t="shared" si="5"/>
        <v>245</v>
      </c>
    </row>
    <row r="344" spans="1:3" x14ac:dyDescent="0.25">
      <c r="A344" s="2">
        <v>246</v>
      </c>
      <c r="B344" s="2" t="s">
        <v>343</v>
      </c>
      <c r="C344">
        <f t="shared" si="5"/>
        <v>246</v>
      </c>
    </row>
    <row r="345" spans="1:3" x14ac:dyDescent="0.25">
      <c r="A345" s="4">
        <v>2</v>
      </c>
      <c r="B345" s="4" t="s">
        <v>105</v>
      </c>
      <c r="C345">
        <f t="shared" si="5"/>
        <v>2</v>
      </c>
    </row>
    <row r="346" spans="1:3" x14ac:dyDescent="0.25">
      <c r="A346" s="2">
        <v>10406</v>
      </c>
      <c r="B346" s="2" t="s">
        <v>685</v>
      </c>
      <c r="C346">
        <f t="shared" si="5"/>
        <v>10406</v>
      </c>
    </row>
    <row r="347" spans="1:3" x14ac:dyDescent="0.25">
      <c r="A347" s="2">
        <v>10407</v>
      </c>
      <c r="B347" s="2" t="s">
        <v>686</v>
      </c>
      <c r="C347">
        <f t="shared" si="5"/>
        <v>10407</v>
      </c>
    </row>
    <row r="348" spans="1:3" x14ac:dyDescent="0.25">
      <c r="A348" s="2">
        <v>247</v>
      </c>
      <c r="B348" s="2" t="s">
        <v>344</v>
      </c>
      <c r="C348">
        <f t="shared" si="5"/>
        <v>247</v>
      </c>
    </row>
    <row r="349" spans="1:3" x14ac:dyDescent="0.25">
      <c r="A349" s="2">
        <v>248</v>
      </c>
      <c r="B349" s="2" t="s">
        <v>345</v>
      </c>
      <c r="C349">
        <f t="shared" si="5"/>
        <v>248</v>
      </c>
    </row>
    <row r="350" spans="1:3" x14ac:dyDescent="0.25">
      <c r="A350" s="2">
        <v>249</v>
      </c>
      <c r="B350" s="2" t="s">
        <v>346</v>
      </c>
      <c r="C350">
        <f t="shared" si="5"/>
        <v>249</v>
      </c>
    </row>
    <row r="351" spans="1:3" x14ac:dyDescent="0.25">
      <c r="A351" s="2">
        <v>250</v>
      </c>
      <c r="B351" s="2" t="s">
        <v>347</v>
      </c>
      <c r="C351">
        <f t="shared" si="5"/>
        <v>250</v>
      </c>
    </row>
    <row r="352" spans="1:3" x14ac:dyDescent="0.25">
      <c r="A352" s="2">
        <v>353</v>
      </c>
      <c r="B352" s="2" t="s">
        <v>447</v>
      </c>
      <c r="C352">
        <f t="shared" si="5"/>
        <v>353</v>
      </c>
    </row>
    <row r="353" spans="1:3" x14ac:dyDescent="0.25">
      <c r="A353" s="2">
        <v>251</v>
      </c>
      <c r="B353" s="2" t="s">
        <v>348</v>
      </c>
      <c r="C353">
        <f t="shared" si="5"/>
        <v>251</v>
      </c>
    </row>
    <row r="354" spans="1:3" x14ac:dyDescent="0.25">
      <c r="A354" s="2">
        <v>354</v>
      </c>
      <c r="B354" s="2" t="s">
        <v>448</v>
      </c>
      <c r="C354">
        <f t="shared" si="5"/>
        <v>354</v>
      </c>
    </row>
    <row r="355" spans="1:3" x14ac:dyDescent="0.25">
      <c r="A355" s="2">
        <v>252</v>
      </c>
      <c r="B355" s="2" t="s">
        <v>349</v>
      </c>
      <c r="C355">
        <f t="shared" si="5"/>
        <v>252</v>
      </c>
    </row>
    <row r="356" spans="1:3" x14ac:dyDescent="0.25">
      <c r="A356" s="2">
        <v>253</v>
      </c>
      <c r="B356" s="2" t="s">
        <v>3</v>
      </c>
      <c r="C356">
        <f t="shared" si="5"/>
        <v>253</v>
      </c>
    </row>
    <row r="357" spans="1:3" x14ac:dyDescent="0.25">
      <c r="A357" s="2">
        <v>254</v>
      </c>
      <c r="B357" s="2" t="s">
        <v>350</v>
      </c>
      <c r="C357">
        <f t="shared" si="5"/>
        <v>254</v>
      </c>
    </row>
    <row r="358" spans="1:3" x14ac:dyDescent="0.25">
      <c r="A358" s="2">
        <v>255</v>
      </c>
      <c r="B358" s="2" t="s">
        <v>351</v>
      </c>
      <c r="C358">
        <f t="shared" si="5"/>
        <v>255</v>
      </c>
    </row>
    <row r="359" spans="1:3" x14ac:dyDescent="0.25">
      <c r="A359" s="2">
        <v>355</v>
      </c>
      <c r="B359" s="2" t="s">
        <v>449</v>
      </c>
      <c r="C359">
        <f t="shared" si="5"/>
        <v>355</v>
      </c>
    </row>
    <row r="360" spans="1:3" x14ac:dyDescent="0.25">
      <c r="A360" s="2">
        <v>256</v>
      </c>
      <c r="B360" s="2" t="s">
        <v>352</v>
      </c>
      <c r="C360">
        <f t="shared" si="5"/>
        <v>256</v>
      </c>
    </row>
    <row r="361" spans="1:3" x14ac:dyDescent="0.25">
      <c r="A361" s="2">
        <v>257</v>
      </c>
      <c r="B361" s="2" t="s">
        <v>353</v>
      </c>
      <c r="C361">
        <f t="shared" si="5"/>
        <v>257</v>
      </c>
    </row>
    <row r="362" spans="1:3" x14ac:dyDescent="0.25">
      <c r="A362" s="2">
        <v>258</v>
      </c>
      <c r="B362" s="2" t="s">
        <v>354</v>
      </c>
      <c r="C362">
        <f t="shared" si="5"/>
        <v>258</v>
      </c>
    </row>
    <row r="363" spans="1:3" x14ac:dyDescent="0.25">
      <c r="A363" s="2">
        <v>259</v>
      </c>
      <c r="B363" s="2" t="s">
        <v>355</v>
      </c>
      <c r="C363">
        <f t="shared" si="5"/>
        <v>259</v>
      </c>
    </row>
    <row r="364" spans="1:3" x14ac:dyDescent="0.25">
      <c r="A364" s="2">
        <v>260</v>
      </c>
      <c r="B364" s="2" t="s">
        <v>356</v>
      </c>
      <c r="C364">
        <f t="shared" si="5"/>
        <v>260</v>
      </c>
    </row>
    <row r="365" spans="1:3" x14ac:dyDescent="0.25">
      <c r="A365" s="2">
        <v>261</v>
      </c>
      <c r="B365" s="2" t="s">
        <v>357</v>
      </c>
      <c r="C365">
        <f t="shared" si="5"/>
        <v>261</v>
      </c>
    </row>
    <row r="366" spans="1:3" x14ac:dyDescent="0.25">
      <c r="A366" s="2">
        <v>10376</v>
      </c>
      <c r="B366" s="2" t="s">
        <v>562</v>
      </c>
      <c r="C366">
        <f t="shared" si="5"/>
        <v>10376</v>
      </c>
    </row>
    <row r="367" spans="1:3" x14ac:dyDescent="0.25">
      <c r="A367" s="2">
        <v>262</v>
      </c>
      <c r="B367" s="2" t="s">
        <v>358</v>
      </c>
      <c r="C367">
        <f t="shared" si="5"/>
        <v>262</v>
      </c>
    </row>
    <row r="368" spans="1:3" x14ac:dyDescent="0.25">
      <c r="A368" s="2">
        <v>263</v>
      </c>
      <c r="B368" s="2" t="s">
        <v>359</v>
      </c>
      <c r="C368">
        <f t="shared" si="5"/>
        <v>263</v>
      </c>
    </row>
    <row r="369" spans="1:3" x14ac:dyDescent="0.25">
      <c r="A369" s="2">
        <v>264</v>
      </c>
      <c r="B369" s="2" t="s">
        <v>360</v>
      </c>
      <c r="C369">
        <f t="shared" si="5"/>
        <v>264</v>
      </c>
    </row>
    <row r="370" spans="1:3" x14ac:dyDescent="0.25">
      <c r="A370" s="2">
        <v>265</v>
      </c>
      <c r="B370" s="2" t="s">
        <v>361</v>
      </c>
      <c r="C370">
        <f t="shared" si="5"/>
        <v>265</v>
      </c>
    </row>
    <row r="371" spans="1:3" x14ac:dyDescent="0.25">
      <c r="A371" s="2">
        <v>356</v>
      </c>
      <c r="B371" s="2" t="s">
        <v>450</v>
      </c>
      <c r="C371">
        <f t="shared" si="5"/>
        <v>356</v>
      </c>
    </row>
    <row r="372" spans="1:3" x14ac:dyDescent="0.25">
      <c r="A372" s="2">
        <v>266</v>
      </c>
      <c r="B372" s="2" t="s">
        <v>362</v>
      </c>
      <c r="C372">
        <f t="shared" si="5"/>
        <v>266</v>
      </c>
    </row>
    <row r="373" spans="1:3" x14ac:dyDescent="0.25">
      <c r="A373" s="2">
        <v>267</v>
      </c>
      <c r="B373" s="2" t="s">
        <v>363</v>
      </c>
      <c r="C373">
        <f t="shared" si="5"/>
        <v>267</v>
      </c>
    </row>
    <row r="374" spans="1:3" x14ac:dyDescent="0.25">
      <c r="A374" s="2">
        <v>357</v>
      </c>
      <c r="B374" s="2" t="s">
        <v>451</v>
      </c>
      <c r="C374">
        <f t="shared" si="5"/>
        <v>357</v>
      </c>
    </row>
    <row r="375" spans="1:3" x14ac:dyDescent="0.25">
      <c r="A375" s="2">
        <v>358</v>
      </c>
      <c r="B375" s="2" t="s">
        <v>452</v>
      </c>
      <c r="C375">
        <f t="shared" si="5"/>
        <v>358</v>
      </c>
    </row>
    <row r="376" spans="1:3" x14ac:dyDescent="0.25">
      <c r="A376" s="2">
        <v>359</v>
      </c>
      <c r="B376" s="2" t="s">
        <v>453</v>
      </c>
      <c r="C376">
        <f t="shared" si="5"/>
        <v>359</v>
      </c>
    </row>
    <row r="377" spans="1:3" x14ac:dyDescent="0.25">
      <c r="A377" s="2">
        <v>268</v>
      </c>
      <c r="B377" s="2" t="s">
        <v>364</v>
      </c>
      <c r="C377">
        <f t="shared" si="5"/>
        <v>268</v>
      </c>
    </row>
    <row r="378" spans="1:3" x14ac:dyDescent="0.25">
      <c r="A378" s="2">
        <v>269</v>
      </c>
      <c r="B378" s="2" t="s">
        <v>365</v>
      </c>
      <c r="C378">
        <f t="shared" si="5"/>
        <v>269</v>
      </c>
    </row>
    <row r="379" spans="1:3" x14ac:dyDescent="0.25">
      <c r="A379" s="2">
        <v>270</v>
      </c>
      <c r="B379" s="2" t="s">
        <v>366</v>
      </c>
      <c r="C379">
        <f t="shared" si="5"/>
        <v>270</v>
      </c>
    </row>
    <row r="380" spans="1:3" x14ac:dyDescent="0.25">
      <c r="A380" s="2">
        <v>271</v>
      </c>
      <c r="B380" s="2" t="s">
        <v>367</v>
      </c>
      <c r="C380">
        <f t="shared" si="5"/>
        <v>271</v>
      </c>
    </row>
    <row r="381" spans="1:3" x14ac:dyDescent="0.25">
      <c r="A381" s="2">
        <v>10399</v>
      </c>
      <c r="B381" s="2" t="s">
        <v>678</v>
      </c>
      <c r="C381">
        <f t="shared" si="5"/>
        <v>10399</v>
      </c>
    </row>
    <row r="382" spans="1:3" x14ac:dyDescent="0.25">
      <c r="A382" s="2">
        <v>272</v>
      </c>
      <c r="B382" s="2" t="s">
        <v>368</v>
      </c>
      <c r="C382">
        <f t="shared" si="5"/>
        <v>272</v>
      </c>
    </row>
    <row r="383" spans="1:3" x14ac:dyDescent="0.25">
      <c r="A383" s="2">
        <v>360</v>
      </c>
      <c r="B383" s="2" t="s">
        <v>454</v>
      </c>
      <c r="C383">
        <f t="shared" si="5"/>
        <v>360</v>
      </c>
    </row>
    <row r="384" spans="1:3" x14ac:dyDescent="0.25">
      <c r="A384" s="2">
        <v>273</v>
      </c>
      <c r="B384" s="2" t="s">
        <v>369</v>
      </c>
      <c r="C384">
        <f t="shared" si="5"/>
        <v>273</v>
      </c>
    </row>
    <row r="385" spans="1:3" x14ac:dyDescent="0.25">
      <c r="A385" s="2">
        <v>274</v>
      </c>
      <c r="B385" s="2" t="s">
        <v>370</v>
      </c>
      <c r="C385">
        <f t="shared" si="5"/>
        <v>274</v>
      </c>
    </row>
    <row r="386" spans="1:3" x14ac:dyDescent="0.25">
      <c r="A386" s="2">
        <v>275</v>
      </c>
      <c r="B386" s="2" t="s">
        <v>371</v>
      </c>
      <c r="C386">
        <f t="shared" ref="C386:C411" si="6">A386</f>
        <v>275</v>
      </c>
    </row>
    <row r="387" spans="1:3" x14ac:dyDescent="0.25">
      <c r="A387" s="2">
        <v>276</v>
      </c>
      <c r="B387" s="2" t="s">
        <v>372</v>
      </c>
      <c r="C387">
        <f t="shared" si="6"/>
        <v>276</v>
      </c>
    </row>
    <row r="388" spans="1:3" x14ac:dyDescent="0.25">
      <c r="A388" s="2">
        <v>277</v>
      </c>
      <c r="B388" s="2" t="s">
        <v>373</v>
      </c>
      <c r="C388">
        <f t="shared" si="6"/>
        <v>277</v>
      </c>
    </row>
    <row r="389" spans="1:3" x14ac:dyDescent="0.25">
      <c r="A389" s="2">
        <v>278</v>
      </c>
      <c r="B389" s="2" t="s">
        <v>374</v>
      </c>
      <c r="C389">
        <f t="shared" si="6"/>
        <v>278</v>
      </c>
    </row>
    <row r="390" spans="1:3" x14ac:dyDescent="0.25">
      <c r="A390" s="2">
        <v>279</v>
      </c>
      <c r="B390" s="2" t="s">
        <v>375</v>
      </c>
      <c r="C390">
        <f t="shared" si="6"/>
        <v>279</v>
      </c>
    </row>
    <row r="391" spans="1:3" x14ac:dyDescent="0.25">
      <c r="A391" s="2">
        <v>280</v>
      </c>
      <c r="B391" s="2" t="s">
        <v>376</v>
      </c>
      <c r="C391">
        <f t="shared" si="6"/>
        <v>280</v>
      </c>
    </row>
    <row r="392" spans="1:3" x14ac:dyDescent="0.25">
      <c r="A392" s="2">
        <v>281</v>
      </c>
      <c r="B392" s="2" t="s">
        <v>377</v>
      </c>
      <c r="C392">
        <f t="shared" si="6"/>
        <v>281</v>
      </c>
    </row>
    <row r="393" spans="1:3" x14ac:dyDescent="0.25">
      <c r="A393" s="2">
        <v>10379</v>
      </c>
      <c r="B393" s="2" t="s">
        <v>565</v>
      </c>
      <c r="C393">
        <f t="shared" si="6"/>
        <v>10379</v>
      </c>
    </row>
    <row r="394" spans="1:3" x14ac:dyDescent="0.25">
      <c r="A394" s="2">
        <v>10380</v>
      </c>
      <c r="B394" s="2" t="s">
        <v>566</v>
      </c>
      <c r="C394">
        <f t="shared" si="6"/>
        <v>10380</v>
      </c>
    </row>
    <row r="395" spans="1:3" x14ac:dyDescent="0.25">
      <c r="A395" s="2">
        <v>282</v>
      </c>
      <c r="B395" s="2" t="s">
        <v>378</v>
      </c>
      <c r="C395">
        <f t="shared" si="6"/>
        <v>282</v>
      </c>
    </row>
    <row r="396" spans="1:3" x14ac:dyDescent="0.25">
      <c r="A396" s="2">
        <v>283</v>
      </c>
      <c r="B396" s="2" t="s">
        <v>379</v>
      </c>
      <c r="C396">
        <f t="shared" si="6"/>
        <v>283</v>
      </c>
    </row>
    <row r="397" spans="1:3" x14ac:dyDescent="0.25">
      <c r="A397" s="2">
        <v>284</v>
      </c>
      <c r="B397" s="2" t="s">
        <v>380</v>
      </c>
      <c r="C397">
        <f t="shared" si="6"/>
        <v>284</v>
      </c>
    </row>
    <row r="398" spans="1:3" x14ac:dyDescent="0.25">
      <c r="A398" s="2">
        <v>361</v>
      </c>
      <c r="B398" s="2" t="s">
        <v>455</v>
      </c>
      <c r="C398">
        <f t="shared" si="6"/>
        <v>361</v>
      </c>
    </row>
    <row r="399" spans="1:3" x14ac:dyDescent="0.25">
      <c r="A399" s="2">
        <v>362</v>
      </c>
      <c r="B399" s="2" t="s">
        <v>456</v>
      </c>
      <c r="C399">
        <f t="shared" si="6"/>
        <v>362</v>
      </c>
    </row>
    <row r="400" spans="1:3" x14ac:dyDescent="0.25">
      <c r="A400" s="2">
        <v>363</v>
      </c>
      <c r="B400" s="2" t="s">
        <v>457</v>
      </c>
      <c r="C400">
        <f t="shared" si="6"/>
        <v>363</v>
      </c>
    </row>
    <row r="401" spans="1:3" x14ac:dyDescent="0.25">
      <c r="A401" s="2">
        <v>10367</v>
      </c>
      <c r="B401" s="2" t="s">
        <v>461</v>
      </c>
      <c r="C401">
        <f t="shared" si="6"/>
        <v>10367</v>
      </c>
    </row>
    <row r="402" spans="1:3" x14ac:dyDescent="0.25">
      <c r="A402" s="2">
        <v>364</v>
      </c>
      <c r="B402" s="2" t="s">
        <v>458</v>
      </c>
      <c r="C402">
        <f t="shared" si="6"/>
        <v>364</v>
      </c>
    </row>
    <row r="403" spans="1:3" x14ac:dyDescent="0.25">
      <c r="A403" s="2">
        <v>365</v>
      </c>
      <c r="B403" s="2" t="s">
        <v>459</v>
      </c>
      <c r="C403">
        <f t="shared" si="6"/>
        <v>365</v>
      </c>
    </row>
    <row r="404" spans="1:3" x14ac:dyDescent="0.25">
      <c r="A404" s="2">
        <v>366</v>
      </c>
      <c r="B404" s="2" t="s">
        <v>460</v>
      </c>
      <c r="C404">
        <f t="shared" si="6"/>
        <v>366</v>
      </c>
    </row>
    <row r="405" spans="1:3" x14ac:dyDescent="0.25">
      <c r="A405" s="2">
        <v>285</v>
      </c>
      <c r="B405" s="2" t="s">
        <v>381</v>
      </c>
      <c r="C405">
        <f t="shared" si="6"/>
        <v>285</v>
      </c>
    </row>
    <row r="406" spans="1:3" x14ac:dyDescent="0.25">
      <c r="A406" s="2">
        <v>286</v>
      </c>
      <c r="B406" s="2" t="s">
        <v>382</v>
      </c>
      <c r="C406">
        <f t="shared" si="6"/>
        <v>286</v>
      </c>
    </row>
    <row r="407" spans="1:3" x14ac:dyDescent="0.25">
      <c r="A407" s="2">
        <v>287</v>
      </c>
      <c r="B407" s="2" t="s">
        <v>383</v>
      </c>
      <c r="C407">
        <f t="shared" si="6"/>
        <v>287</v>
      </c>
    </row>
    <row r="408" spans="1:3" x14ac:dyDescent="0.25">
      <c r="A408" s="2">
        <v>288</v>
      </c>
      <c r="B408" s="2" t="s">
        <v>384</v>
      </c>
      <c r="C408">
        <f t="shared" si="6"/>
        <v>288</v>
      </c>
    </row>
    <row r="409" spans="1:3" x14ac:dyDescent="0.25">
      <c r="A409" s="2">
        <v>289</v>
      </c>
      <c r="B409" s="2" t="s">
        <v>385</v>
      </c>
      <c r="C409">
        <f t="shared" si="6"/>
        <v>289</v>
      </c>
    </row>
    <row r="410" spans="1:3" x14ac:dyDescent="0.25">
      <c r="A410" s="44">
        <v>290</v>
      </c>
      <c r="B410" s="44" t="s">
        <v>922</v>
      </c>
      <c r="C410" s="45">
        <f t="shared" si="6"/>
        <v>290</v>
      </c>
    </row>
    <row r="411" spans="1:3" x14ac:dyDescent="0.25">
      <c r="A411" s="44">
        <v>291</v>
      </c>
      <c r="B411" s="44" t="s">
        <v>923</v>
      </c>
      <c r="C411" s="45">
        <f t="shared" si="6"/>
        <v>291</v>
      </c>
    </row>
    <row r="412" spans="1:3" x14ac:dyDescent="0.25">
      <c r="A412" s="44">
        <v>29</v>
      </c>
      <c r="B412" s="13" t="s">
        <v>1048</v>
      </c>
    </row>
    <row r="413" spans="1:3" x14ac:dyDescent="0.25">
      <c r="B413" t="s">
        <v>1109</v>
      </c>
    </row>
    <row r="414" spans="1:3" x14ac:dyDescent="0.25">
      <c r="B414" t="s">
        <v>1110</v>
      </c>
    </row>
  </sheetData>
  <sortState ref="A2:C409">
    <sortCondition ref="B2:B409"/>
  </sortState>
  <dataValidations disablePrompts="1" count="1">
    <dataValidation type="list" allowBlank="1" showInputMessage="1" showErrorMessage="1" sqref="B412">
      <formula1>$B$2:$B$1000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8"/>
  <dimension ref="A1:C46"/>
  <sheetViews>
    <sheetView topLeftCell="A7" workbookViewId="0">
      <selection activeCell="B7" sqref="B7"/>
    </sheetView>
  </sheetViews>
  <sheetFormatPr baseColWidth="10" defaultRowHeight="15" x14ac:dyDescent="0.25"/>
  <cols>
    <col min="1" max="1" width="23.140625" customWidth="1"/>
    <col min="2" max="2" width="18.7109375" customWidth="1"/>
    <col min="3" max="3" width="37.85546875" customWidth="1"/>
  </cols>
  <sheetData>
    <row r="1" spans="1:3" x14ac:dyDescent="0.25">
      <c r="A1" s="3" t="s">
        <v>13</v>
      </c>
      <c r="B1" s="3" t="s">
        <v>14</v>
      </c>
      <c r="C1" s="3" t="s">
        <v>15</v>
      </c>
    </row>
    <row r="2" spans="1:3" x14ac:dyDescent="0.25">
      <c r="A2" s="2">
        <v>997</v>
      </c>
      <c r="B2" s="2" t="s">
        <v>16</v>
      </c>
      <c r="C2" s="2" t="s">
        <v>17</v>
      </c>
    </row>
    <row r="3" spans="1:3" x14ac:dyDescent="0.25">
      <c r="A3" s="2">
        <v>998</v>
      </c>
      <c r="B3" s="2" t="s">
        <v>18</v>
      </c>
      <c r="C3" s="2" t="s">
        <v>19</v>
      </c>
    </row>
    <row r="4" spans="1:3" x14ac:dyDescent="0.25">
      <c r="A4" s="2">
        <v>999</v>
      </c>
      <c r="B4" s="2" t="s">
        <v>20</v>
      </c>
      <c r="C4" s="2" t="s">
        <v>21</v>
      </c>
    </row>
    <row r="5" spans="1:3" x14ac:dyDescent="0.25">
      <c r="A5" s="2">
        <v>1000</v>
      </c>
      <c r="B5" s="2" t="s">
        <v>22</v>
      </c>
      <c r="C5" s="2" t="s">
        <v>23</v>
      </c>
    </row>
    <row r="6" spans="1:3" x14ac:dyDescent="0.25">
      <c r="A6" s="2">
        <v>1001</v>
      </c>
      <c r="B6" s="2" t="s">
        <v>24</v>
      </c>
      <c r="C6" s="2" t="s">
        <v>25</v>
      </c>
    </row>
    <row r="7" spans="1:3" x14ac:dyDescent="0.25">
      <c r="A7" s="2">
        <v>1002</v>
      </c>
      <c r="B7" s="2" t="s">
        <v>26</v>
      </c>
      <c r="C7" s="2" t="s">
        <v>27</v>
      </c>
    </row>
    <row r="8" spans="1:3" x14ac:dyDescent="0.25">
      <c r="A8" s="2">
        <v>1003</v>
      </c>
      <c r="B8" s="2" t="s">
        <v>28</v>
      </c>
      <c r="C8" s="2" t="s">
        <v>29</v>
      </c>
    </row>
    <row r="9" spans="1:3" x14ac:dyDescent="0.25">
      <c r="A9" s="2">
        <v>1004</v>
      </c>
      <c r="B9" s="2" t="s">
        <v>30</v>
      </c>
      <c r="C9" s="2" t="s">
        <v>31</v>
      </c>
    </row>
    <row r="10" spans="1:3" x14ac:dyDescent="0.25">
      <c r="A10" s="2">
        <v>1005</v>
      </c>
      <c r="B10" s="2" t="s">
        <v>32</v>
      </c>
      <c r="C10" s="2" t="s">
        <v>33</v>
      </c>
    </row>
    <row r="11" spans="1:3" x14ac:dyDescent="0.25">
      <c r="A11" s="2">
        <v>1006</v>
      </c>
      <c r="B11" s="2" t="s">
        <v>34</v>
      </c>
      <c r="C11" s="2" t="s">
        <v>35</v>
      </c>
    </row>
    <row r="12" spans="1:3" x14ac:dyDescent="0.25">
      <c r="A12" s="2">
        <v>1007</v>
      </c>
      <c r="B12" s="2" t="s">
        <v>36</v>
      </c>
      <c r="C12" s="2" t="s">
        <v>37</v>
      </c>
    </row>
    <row r="13" spans="1:3" x14ac:dyDescent="0.25">
      <c r="A13" s="2">
        <v>1008</v>
      </c>
      <c r="B13" s="2" t="s">
        <v>38</v>
      </c>
      <c r="C13" s="2" t="s">
        <v>39</v>
      </c>
    </row>
    <row r="14" spans="1:3" x14ac:dyDescent="0.25">
      <c r="A14" s="2">
        <v>1009</v>
      </c>
      <c r="B14" s="2" t="s">
        <v>40</v>
      </c>
      <c r="C14" s="2" t="s">
        <v>41</v>
      </c>
    </row>
    <row r="15" spans="1:3" x14ac:dyDescent="0.25">
      <c r="A15" s="2">
        <v>1010</v>
      </c>
      <c r="B15" s="2" t="s">
        <v>42</v>
      </c>
      <c r="C15" s="2" t="s">
        <v>43</v>
      </c>
    </row>
    <row r="16" spans="1:3" x14ac:dyDescent="0.25">
      <c r="A16" s="2">
        <v>1011</v>
      </c>
      <c r="B16" s="2" t="s">
        <v>44</v>
      </c>
      <c r="C16" s="2" t="s">
        <v>45</v>
      </c>
    </row>
    <row r="17" spans="1:3" x14ac:dyDescent="0.25">
      <c r="A17" s="2">
        <v>1012</v>
      </c>
      <c r="B17" s="2" t="s">
        <v>46</v>
      </c>
      <c r="C17" s="2" t="s">
        <v>47</v>
      </c>
    </row>
    <row r="18" spans="1:3" x14ac:dyDescent="0.25">
      <c r="A18" s="2">
        <v>1013</v>
      </c>
      <c r="B18" s="2" t="s">
        <v>48</v>
      </c>
      <c r="C18" s="2" t="s">
        <v>49</v>
      </c>
    </row>
    <row r="19" spans="1:3" x14ac:dyDescent="0.25">
      <c r="A19" s="2">
        <v>1014</v>
      </c>
      <c r="B19" s="2" t="s">
        <v>50</v>
      </c>
      <c r="C19" s="2" t="s">
        <v>51</v>
      </c>
    </row>
    <row r="20" spans="1:3" x14ac:dyDescent="0.25">
      <c r="A20" s="2">
        <v>1015</v>
      </c>
      <c r="B20" s="2" t="s">
        <v>52</v>
      </c>
      <c r="C20" s="2" t="s">
        <v>53</v>
      </c>
    </row>
    <row r="21" spans="1:3" x14ac:dyDescent="0.25">
      <c r="A21" s="2">
        <v>1016</v>
      </c>
      <c r="B21" s="2" t="s">
        <v>54</v>
      </c>
      <c r="C21" s="2" t="s">
        <v>55</v>
      </c>
    </row>
    <row r="22" spans="1:3" x14ac:dyDescent="0.25">
      <c r="A22" s="2">
        <v>1017</v>
      </c>
      <c r="B22" s="2" t="s">
        <v>54</v>
      </c>
      <c r="C22" s="2" t="s">
        <v>56</v>
      </c>
    </row>
    <row r="23" spans="1:3" x14ac:dyDescent="0.25">
      <c r="A23" s="2">
        <v>1018</v>
      </c>
      <c r="B23" s="2" t="s">
        <v>57</v>
      </c>
      <c r="C23" s="2" t="s">
        <v>58</v>
      </c>
    </row>
    <row r="24" spans="1:3" x14ac:dyDescent="0.25">
      <c r="A24" s="2">
        <v>1019</v>
      </c>
      <c r="B24" s="2" t="s">
        <v>57</v>
      </c>
      <c r="C24" s="2" t="s">
        <v>59</v>
      </c>
    </row>
    <row r="25" spans="1:3" x14ac:dyDescent="0.25">
      <c r="A25" s="2">
        <v>1020</v>
      </c>
      <c r="B25" s="2" t="s">
        <v>60</v>
      </c>
      <c r="C25" s="2" t="s">
        <v>61</v>
      </c>
    </row>
    <row r="26" spans="1:3" x14ac:dyDescent="0.25">
      <c r="A26" s="2">
        <v>1021</v>
      </c>
      <c r="B26" s="2" t="s">
        <v>60</v>
      </c>
      <c r="C26" s="2" t="s">
        <v>62</v>
      </c>
    </row>
    <row r="27" spans="1:3" x14ac:dyDescent="0.25">
      <c r="A27" s="2">
        <v>1022</v>
      </c>
      <c r="B27" s="2" t="s">
        <v>63</v>
      </c>
      <c r="C27" s="2" t="s">
        <v>64</v>
      </c>
    </row>
    <row r="28" spans="1:3" x14ac:dyDescent="0.25">
      <c r="A28" s="2">
        <v>1023</v>
      </c>
      <c r="B28" s="2" t="s">
        <v>63</v>
      </c>
      <c r="C28" s="2" t="s">
        <v>65</v>
      </c>
    </row>
    <row r="29" spans="1:3" x14ac:dyDescent="0.25">
      <c r="A29" s="2">
        <v>1024</v>
      </c>
      <c r="B29" s="2" t="s">
        <v>66</v>
      </c>
      <c r="C29" s="2" t="s">
        <v>67</v>
      </c>
    </row>
    <row r="30" spans="1:3" x14ac:dyDescent="0.25">
      <c r="A30" s="2">
        <v>1025</v>
      </c>
      <c r="B30" s="2" t="s">
        <v>68</v>
      </c>
      <c r="C30" s="2" t="s">
        <v>69</v>
      </c>
    </row>
    <row r="31" spans="1:3" x14ac:dyDescent="0.25">
      <c r="A31" s="2">
        <v>1026</v>
      </c>
      <c r="B31" s="2" t="s">
        <v>70</v>
      </c>
      <c r="C31" s="2" t="s">
        <v>71</v>
      </c>
    </row>
    <row r="32" spans="1:3" x14ac:dyDescent="0.25">
      <c r="A32" s="2">
        <v>1027</v>
      </c>
      <c r="B32" s="2" t="s">
        <v>72</v>
      </c>
      <c r="C32" s="2" t="s">
        <v>73</v>
      </c>
    </row>
    <row r="33" spans="1:3" x14ac:dyDescent="0.25">
      <c r="A33" s="2">
        <v>1028</v>
      </c>
      <c r="B33" s="2" t="s">
        <v>74</v>
      </c>
      <c r="C33" s="2" t="s">
        <v>75</v>
      </c>
    </row>
    <row r="34" spans="1:3" x14ac:dyDescent="0.25">
      <c r="A34" s="2">
        <v>1029</v>
      </c>
      <c r="B34" s="2" t="s">
        <v>76</v>
      </c>
      <c r="C34" s="2" t="s">
        <v>77</v>
      </c>
    </row>
    <row r="35" spans="1:3" x14ac:dyDescent="0.25">
      <c r="A35" s="2">
        <v>1030</v>
      </c>
      <c r="B35" s="2" t="s">
        <v>78</v>
      </c>
      <c r="C35" s="2" t="s">
        <v>79</v>
      </c>
    </row>
    <row r="36" spans="1:3" x14ac:dyDescent="0.25">
      <c r="A36" s="2">
        <v>1031</v>
      </c>
      <c r="B36" s="2" t="s">
        <v>80</v>
      </c>
      <c r="C36" s="2" t="s">
        <v>81</v>
      </c>
    </row>
    <row r="37" spans="1:3" x14ac:dyDescent="0.25">
      <c r="A37" s="2">
        <v>1032</v>
      </c>
      <c r="B37" s="2" t="s">
        <v>82</v>
      </c>
      <c r="C37" s="2" t="s">
        <v>83</v>
      </c>
    </row>
    <row r="38" spans="1:3" x14ac:dyDescent="0.25">
      <c r="A38" s="2">
        <v>1033</v>
      </c>
      <c r="B38" s="2" t="s">
        <v>84</v>
      </c>
      <c r="C38" s="2" t="s">
        <v>85</v>
      </c>
    </row>
    <row r="39" spans="1:3" x14ac:dyDescent="0.25">
      <c r="A39" s="2">
        <v>1034</v>
      </c>
      <c r="B39" s="2" t="s">
        <v>86</v>
      </c>
      <c r="C39" s="2" t="s">
        <v>87</v>
      </c>
    </row>
    <row r="40" spans="1:3" x14ac:dyDescent="0.25">
      <c r="A40" s="2">
        <v>1035</v>
      </c>
      <c r="B40" s="2" t="s">
        <v>88</v>
      </c>
      <c r="C40" s="2" t="s">
        <v>89</v>
      </c>
    </row>
    <row r="41" spans="1:3" x14ac:dyDescent="0.25">
      <c r="A41" s="2">
        <v>1036</v>
      </c>
      <c r="B41" s="2" t="s">
        <v>90</v>
      </c>
      <c r="C41" s="2" t="s">
        <v>91</v>
      </c>
    </row>
    <row r="42" spans="1:3" x14ac:dyDescent="0.25">
      <c r="A42" s="2">
        <v>1037</v>
      </c>
      <c r="B42" s="2" t="s">
        <v>92</v>
      </c>
      <c r="C42" s="2" t="s">
        <v>93</v>
      </c>
    </row>
    <row r="43" spans="1:3" x14ac:dyDescent="0.25">
      <c r="A43" s="2">
        <v>1038</v>
      </c>
      <c r="B43" s="2" t="s">
        <v>94</v>
      </c>
      <c r="C43" s="2" t="s">
        <v>95</v>
      </c>
    </row>
    <row r="44" spans="1:3" x14ac:dyDescent="0.25">
      <c r="A44" s="2">
        <v>1039</v>
      </c>
      <c r="B44" s="2" t="s">
        <v>96</v>
      </c>
      <c r="C44" s="2" t="s">
        <v>97</v>
      </c>
    </row>
    <row r="45" spans="1:3" x14ac:dyDescent="0.25">
      <c r="A45" s="2">
        <v>1040</v>
      </c>
      <c r="B45" s="2" t="s">
        <v>98</v>
      </c>
      <c r="C45" s="2" t="s">
        <v>99</v>
      </c>
    </row>
    <row r="46" spans="1:3" x14ac:dyDescent="0.25">
      <c r="A46" s="2">
        <v>1041</v>
      </c>
      <c r="B46" s="2" t="s">
        <v>100</v>
      </c>
      <c r="C46" s="2" t="s">
        <v>101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9"/>
  <dimension ref="A1:O123"/>
  <sheetViews>
    <sheetView workbookViewId="0">
      <pane xSplit="1" ySplit="1" topLeftCell="B8" activePane="bottomRight" state="frozen"/>
      <selection pane="topRight" activeCell="B1" sqref="B1"/>
      <selection pane="bottomLeft" activeCell="A2" sqref="A2"/>
      <selection pane="bottomRight" activeCell="C124" sqref="C124"/>
    </sheetView>
  </sheetViews>
  <sheetFormatPr baseColWidth="10" defaultRowHeight="15" x14ac:dyDescent="0.25"/>
  <cols>
    <col min="7" max="7" width="11.42578125" style="20"/>
    <col min="9" max="9" width="11.42578125" style="20"/>
  </cols>
  <sheetData>
    <row r="1" spans="1:15" x14ac:dyDescent="0.25">
      <c r="A1" t="s">
        <v>571</v>
      </c>
      <c r="B1" t="s">
        <v>572</v>
      </c>
      <c r="C1" t="s">
        <v>573</v>
      </c>
      <c r="D1" t="s">
        <v>574</v>
      </c>
      <c r="E1" t="s">
        <v>575</v>
      </c>
      <c r="F1" t="s">
        <v>576</v>
      </c>
      <c r="G1" s="20" t="s">
        <v>577</v>
      </c>
      <c r="H1" t="s">
        <v>578</v>
      </c>
      <c r="I1" s="20" t="s">
        <v>579</v>
      </c>
      <c r="J1" t="s">
        <v>580</v>
      </c>
      <c r="K1" t="s">
        <v>581</v>
      </c>
      <c r="L1" t="s">
        <v>582</v>
      </c>
      <c r="M1" t="s">
        <v>583</v>
      </c>
      <c r="N1" t="s">
        <v>477</v>
      </c>
    </row>
    <row r="2" spans="1:15" x14ac:dyDescent="0.25">
      <c r="A2">
        <v>130</v>
      </c>
      <c r="B2">
        <v>94</v>
      </c>
      <c r="C2">
        <v>115</v>
      </c>
      <c r="D2">
        <v>1</v>
      </c>
      <c r="E2" t="s">
        <v>584</v>
      </c>
      <c r="F2" t="s">
        <v>585</v>
      </c>
      <c r="G2" s="20">
        <v>43430</v>
      </c>
      <c r="H2" t="s">
        <v>585</v>
      </c>
      <c r="I2" s="20">
        <v>43430</v>
      </c>
      <c r="J2">
        <v>1385</v>
      </c>
      <c r="K2">
        <v>1</v>
      </c>
      <c r="L2" t="s">
        <v>586</v>
      </c>
      <c r="M2">
        <v>3108504526</v>
      </c>
      <c r="N2" t="s">
        <v>592</v>
      </c>
      <c r="O2">
        <f>A2</f>
        <v>130</v>
      </c>
    </row>
    <row r="3" spans="1:15" x14ac:dyDescent="0.25">
      <c r="A3">
        <v>131</v>
      </c>
      <c r="B3">
        <v>95</v>
      </c>
      <c r="C3">
        <v>116</v>
      </c>
      <c r="D3">
        <v>1</v>
      </c>
      <c r="E3" t="s">
        <v>584</v>
      </c>
      <c r="F3" t="s">
        <v>585</v>
      </c>
      <c r="G3" s="20">
        <v>43427</v>
      </c>
      <c r="H3" t="s">
        <v>585</v>
      </c>
      <c r="I3" s="20">
        <v>43410</v>
      </c>
      <c r="J3">
        <v>1461</v>
      </c>
      <c r="K3">
        <v>1</v>
      </c>
      <c r="L3" t="s">
        <v>586</v>
      </c>
      <c r="M3">
        <v>3108504526</v>
      </c>
      <c r="O3">
        <f t="shared" ref="O3:O66" si="0">A3</f>
        <v>131</v>
      </c>
    </row>
    <row r="4" spans="1:15" x14ac:dyDescent="0.25">
      <c r="A4">
        <v>132</v>
      </c>
      <c r="B4">
        <v>96</v>
      </c>
      <c r="C4">
        <v>117</v>
      </c>
      <c r="D4">
        <v>1</v>
      </c>
      <c r="E4" t="s">
        <v>584</v>
      </c>
      <c r="F4" t="s">
        <v>585</v>
      </c>
      <c r="G4" s="20">
        <v>43431</v>
      </c>
      <c r="H4" t="s">
        <v>585</v>
      </c>
      <c r="I4" s="20">
        <v>43430</v>
      </c>
      <c r="J4">
        <v>1468</v>
      </c>
      <c r="K4">
        <v>1</v>
      </c>
      <c r="L4" t="s">
        <v>586</v>
      </c>
      <c r="M4">
        <v>3108504526</v>
      </c>
      <c r="N4" t="s">
        <v>593</v>
      </c>
      <c r="O4">
        <f t="shared" si="0"/>
        <v>132</v>
      </c>
    </row>
    <row r="5" spans="1:15" x14ac:dyDescent="0.25">
      <c r="A5">
        <v>133</v>
      </c>
      <c r="B5">
        <v>97</v>
      </c>
      <c r="C5">
        <v>118</v>
      </c>
      <c r="D5">
        <v>1</v>
      </c>
      <c r="E5" t="s">
        <v>584</v>
      </c>
      <c r="F5" t="s">
        <v>585</v>
      </c>
      <c r="G5" s="20">
        <v>43434</v>
      </c>
      <c r="H5" t="s">
        <v>585</v>
      </c>
      <c r="I5" s="20">
        <v>43434</v>
      </c>
      <c r="J5">
        <v>1507</v>
      </c>
      <c r="K5">
        <v>1</v>
      </c>
      <c r="L5" t="s">
        <v>586</v>
      </c>
      <c r="M5">
        <v>3108504526</v>
      </c>
      <c r="N5" t="s">
        <v>650</v>
      </c>
      <c r="O5">
        <f t="shared" si="0"/>
        <v>133</v>
      </c>
    </row>
    <row r="6" spans="1:15" x14ac:dyDescent="0.25">
      <c r="A6">
        <v>134</v>
      </c>
      <c r="B6">
        <v>98</v>
      </c>
      <c r="C6">
        <v>119</v>
      </c>
      <c r="D6">
        <v>1</v>
      </c>
      <c r="E6" t="s">
        <v>584</v>
      </c>
      <c r="F6" t="s">
        <v>585</v>
      </c>
      <c r="G6" s="20">
        <v>43433</v>
      </c>
      <c r="H6" t="s">
        <v>585</v>
      </c>
      <c r="I6" s="20">
        <v>43430</v>
      </c>
      <c r="J6">
        <v>1565</v>
      </c>
      <c r="K6">
        <v>1</v>
      </c>
      <c r="L6" t="s">
        <v>586</v>
      </c>
      <c r="M6">
        <v>3108504526</v>
      </c>
      <c r="N6" t="s">
        <v>651</v>
      </c>
      <c r="O6">
        <f t="shared" si="0"/>
        <v>134</v>
      </c>
    </row>
    <row r="7" spans="1:15" x14ac:dyDescent="0.25">
      <c r="A7">
        <v>135</v>
      </c>
      <c r="B7">
        <v>99</v>
      </c>
      <c r="C7">
        <v>120</v>
      </c>
      <c r="D7">
        <v>1</v>
      </c>
      <c r="E7" t="s">
        <v>584</v>
      </c>
      <c r="F7" t="s">
        <v>585</v>
      </c>
      <c r="G7" s="20">
        <v>43430</v>
      </c>
      <c r="H7" t="s">
        <v>585</v>
      </c>
      <c r="I7" s="20">
        <v>43430</v>
      </c>
      <c r="J7">
        <v>1577</v>
      </c>
      <c r="K7">
        <v>1</v>
      </c>
      <c r="L7" t="s">
        <v>586</v>
      </c>
      <c r="M7">
        <v>3108504526</v>
      </c>
      <c r="N7" t="s">
        <v>594</v>
      </c>
      <c r="O7">
        <f t="shared" si="0"/>
        <v>135</v>
      </c>
    </row>
    <row r="8" spans="1:15" x14ac:dyDescent="0.25">
      <c r="A8">
        <v>136</v>
      </c>
      <c r="B8">
        <v>100</v>
      </c>
      <c r="C8">
        <v>121</v>
      </c>
      <c r="D8">
        <v>1</v>
      </c>
      <c r="E8" t="s">
        <v>584</v>
      </c>
      <c r="F8" t="s">
        <v>585</v>
      </c>
      <c r="G8" s="20">
        <v>43437</v>
      </c>
      <c r="H8" t="s">
        <v>585</v>
      </c>
      <c r="I8" s="20">
        <v>43437</v>
      </c>
      <c r="J8">
        <v>1580</v>
      </c>
      <c r="K8">
        <v>1</v>
      </c>
      <c r="L8" t="s">
        <v>595</v>
      </c>
      <c r="M8">
        <v>3108504526</v>
      </c>
      <c r="N8" t="s">
        <v>652</v>
      </c>
      <c r="O8">
        <f t="shared" si="0"/>
        <v>136</v>
      </c>
    </row>
    <row r="9" spans="1:15" x14ac:dyDescent="0.25">
      <c r="A9">
        <v>137</v>
      </c>
      <c r="B9">
        <v>101</v>
      </c>
      <c r="C9">
        <v>122</v>
      </c>
      <c r="D9">
        <v>1</v>
      </c>
      <c r="E9" t="s">
        <v>584</v>
      </c>
      <c r="F9" t="s">
        <v>585</v>
      </c>
      <c r="G9" s="20">
        <v>43430</v>
      </c>
      <c r="H9" t="s">
        <v>585</v>
      </c>
      <c r="I9" s="20">
        <v>43430</v>
      </c>
      <c r="J9">
        <v>1588</v>
      </c>
      <c r="K9">
        <v>1</v>
      </c>
      <c r="L9" t="s">
        <v>586</v>
      </c>
      <c r="M9">
        <v>3108504526</v>
      </c>
      <c r="N9" t="s">
        <v>596</v>
      </c>
      <c r="O9">
        <f t="shared" si="0"/>
        <v>137</v>
      </c>
    </row>
    <row r="10" spans="1:15" x14ac:dyDescent="0.25">
      <c r="A10">
        <v>138</v>
      </c>
      <c r="B10">
        <v>102</v>
      </c>
      <c r="C10">
        <v>123</v>
      </c>
      <c r="D10">
        <v>1</v>
      </c>
      <c r="E10" t="s">
        <v>584</v>
      </c>
      <c r="F10" t="s">
        <v>585</v>
      </c>
      <c r="G10" s="20">
        <v>43437</v>
      </c>
      <c r="H10" t="s">
        <v>585</v>
      </c>
      <c r="I10" s="20">
        <v>43437</v>
      </c>
      <c r="J10">
        <v>1596</v>
      </c>
      <c r="K10">
        <v>1</v>
      </c>
      <c r="L10" t="s">
        <v>586</v>
      </c>
      <c r="M10">
        <v>3108504526</v>
      </c>
      <c r="N10" t="s">
        <v>653</v>
      </c>
      <c r="O10">
        <f t="shared" si="0"/>
        <v>138</v>
      </c>
    </row>
    <row r="11" spans="1:15" x14ac:dyDescent="0.25">
      <c r="A11">
        <v>139</v>
      </c>
      <c r="B11">
        <v>103</v>
      </c>
      <c r="C11">
        <v>124</v>
      </c>
      <c r="D11">
        <v>1</v>
      </c>
      <c r="E11" t="s">
        <v>584</v>
      </c>
      <c r="F11" t="s">
        <v>585</v>
      </c>
      <c r="G11" s="20">
        <v>43432</v>
      </c>
      <c r="H11" t="s">
        <v>585</v>
      </c>
      <c r="I11" s="20">
        <v>43432</v>
      </c>
      <c r="J11">
        <v>1618</v>
      </c>
      <c r="K11">
        <v>1</v>
      </c>
      <c r="L11" t="s">
        <v>586</v>
      </c>
      <c r="M11">
        <v>3108504526</v>
      </c>
      <c r="N11" t="s">
        <v>597</v>
      </c>
      <c r="O11">
        <f t="shared" si="0"/>
        <v>139</v>
      </c>
    </row>
    <row r="12" spans="1:15" x14ac:dyDescent="0.25">
      <c r="A12">
        <v>140</v>
      </c>
      <c r="B12">
        <v>104</v>
      </c>
      <c r="C12">
        <v>125</v>
      </c>
      <c r="D12">
        <v>1</v>
      </c>
      <c r="E12" t="s">
        <v>584</v>
      </c>
      <c r="F12" t="s">
        <v>585</v>
      </c>
      <c r="G12" s="20">
        <v>43430</v>
      </c>
      <c r="H12" t="s">
        <v>585</v>
      </c>
      <c r="I12" s="20">
        <v>43430</v>
      </c>
      <c r="J12">
        <v>1622</v>
      </c>
      <c r="K12">
        <v>1</v>
      </c>
      <c r="L12" t="s">
        <v>586</v>
      </c>
      <c r="M12">
        <v>3108504526</v>
      </c>
      <c r="N12" t="s">
        <v>654</v>
      </c>
      <c r="O12">
        <f t="shared" si="0"/>
        <v>140</v>
      </c>
    </row>
    <row r="13" spans="1:15" x14ac:dyDescent="0.25">
      <c r="A13">
        <v>141</v>
      </c>
      <c r="B13">
        <v>105</v>
      </c>
      <c r="C13">
        <v>126</v>
      </c>
      <c r="D13">
        <v>1</v>
      </c>
      <c r="E13" t="s">
        <v>584</v>
      </c>
      <c r="F13" t="s">
        <v>585</v>
      </c>
      <c r="G13" s="20">
        <v>43398</v>
      </c>
      <c r="H13" t="s">
        <v>585</v>
      </c>
      <c r="I13" s="20">
        <v>43398</v>
      </c>
      <c r="J13">
        <v>1631</v>
      </c>
      <c r="K13">
        <v>1</v>
      </c>
      <c r="L13" t="s">
        <v>586</v>
      </c>
      <c r="M13">
        <v>3108504526</v>
      </c>
      <c r="N13" t="s">
        <v>587</v>
      </c>
      <c r="O13">
        <f t="shared" si="0"/>
        <v>141</v>
      </c>
    </row>
    <row r="14" spans="1:15" x14ac:dyDescent="0.25">
      <c r="A14">
        <v>142</v>
      </c>
      <c r="B14">
        <v>106</v>
      </c>
      <c r="C14">
        <v>127</v>
      </c>
      <c r="D14">
        <v>1</v>
      </c>
      <c r="E14" t="s">
        <v>584</v>
      </c>
      <c r="F14" t="s">
        <v>585</v>
      </c>
      <c r="G14" s="20">
        <v>43430</v>
      </c>
      <c r="H14" t="s">
        <v>585</v>
      </c>
      <c r="I14" s="20">
        <v>43430</v>
      </c>
      <c r="J14">
        <v>1647</v>
      </c>
      <c r="K14">
        <v>1</v>
      </c>
      <c r="L14" t="s">
        <v>586</v>
      </c>
      <c r="M14">
        <v>3108504526</v>
      </c>
      <c r="N14" t="s">
        <v>598</v>
      </c>
      <c r="O14">
        <f t="shared" si="0"/>
        <v>142</v>
      </c>
    </row>
    <row r="15" spans="1:15" x14ac:dyDescent="0.25">
      <c r="A15">
        <v>143</v>
      </c>
      <c r="B15">
        <v>107</v>
      </c>
      <c r="C15">
        <v>128</v>
      </c>
      <c r="D15">
        <v>1</v>
      </c>
      <c r="E15" t="s">
        <v>584</v>
      </c>
      <c r="F15" t="s">
        <v>585</v>
      </c>
      <c r="G15" s="20">
        <v>43430</v>
      </c>
      <c r="H15" t="s">
        <v>585</v>
      </c>
      <c r="I15" s="20">
        <v>43430</v>
      </c>
      <c r="J15">
        <v>1656</v>
      </c>
      <c r="K15">
        <v>1</v>
      </c>
      <c r="L15" t="s">
        <v>599</v>
      </c>
      <c r="M15">
        <v>313256500</v>
      </c>
      <c r="N15" t="s">
        <v>600</v>
      </c>
      <c r="O15">
        <f t="shared" si="0"/>
        <v>143</v>
      </c>
    </row>
    <row r="16" spans="1:15" x14ac:dyDescent="0.25">
      <c r="A16">
        <v>144</v>
      </c>
      <c r="B16">
        <v>108</v>
      </c>
      <c r="C16">
        <v>129</v>
      </c>
      <c r="D16">
        <v>1</v>
      </c>
      <c r="E16" t="s">
        <v>584</v>
      </c>
      <c r="F16" t="s">
        <v>585</v>
      </c>
      <c r="G16" s="20">
        <v>43399</v>
      </c>
      <c r="H16" t="s">
        <v>585</v>
      </c>
      <c r="I16" s="20">
        <v>43399</v>
      </c>
      <c r="J16">
        <v>1674</v>
      </c>
      <c r="K16">
        <v>1</v>
      </c>
      <c r="L16" t="s">
        <v>586</v>
      </c>
      <c r="M16">
        <v>3108504526</v>
      </c>
      <c r="N16" t="s">
        <v>587</v>
      </c>
      <c r="O16">
        <f t="shared" si="0"/>
        <v>144</v>
      </c>
    </row>
    <row r="17" spans="1:15" x14ac:dyDescent="0.25">
      <c r="A17">
        <v>145</v>
      </c>
      <c r="B17">
        <v>109</v>
      </c>
      <c r="C17">
        <v>130</v>
      </c>
      <c r="D17">
        <v>1</v>
      </c>
      <c r="E17" t="s">
        <v>584</v>
      </c>
      <c r="F17" t="s">
        <v>585</v>
      </c>
      <c r="G17" s="20">
        <v>43382</v>
      </c>
      <c r="H17" t="s">
        <v>585</v>
      </c>
      <c r="I17" s="20">
        <v>43382</v>
      </c>
      <c r="J17">
        <v>1677</v>
      </c>
      <c r="K17">
        <v>1</v>
      </c>
      <c r="L17" t="s">
        <v>586</v>
      </c>
      <c r="M17">
        <v>3108504526</v>
      </c>
      <c r="N17" t="s">
        <v>587</v>
      </c>
      <c r="O17">
        <f t="shared" si="0"/>
        <v>145</v>
      </c>
    </row>
    <row r="18" spans="1:15" x14ac:dyDescent="0.25">
      <c r="A18">
        <v>146</v>
      </c>
      <c r="B18">
        <v>110</v>
      </c>
      <c r="C18">
        <v>131</v>
      </c>
      <c r="D18">
        <v>1</v>
      </c>
      <c r="E18" t="s">
        <v>584</v>
      </c>
      <c r="F18" t="s">
        <v>585</v>
      </c>
      <c r="G18" s="20">
        <v>43432</v>
      </c>
      <c r="H18" t="s">
        <v>585</v>
      </c>
      <c r="I18" s="20">
        <v>43432</v>
      </c>
      <c r="J18">
        <v>1686</v>
      </c>
      <c r="K18">
        <v>1</v>
      </c>
      <c r="L18" t="s">
        <v>586</v>
      </c>
      <c r="M18">
        <v>3108504526</v>
      </c>
      <c r="N18" t="s">
        <v>655</v>
      </c>
      <c r="O18">
        <f t="shared" si="0"/>
        <v>146</v>
      </c>
    </row>
    <row r="19" spans="1:15" x14ac:dyDescent="0.25">
      <c r="A19">
        <v>147</v>
      </c>
      <c r="B19">
        <v>111</v>
      </c>
      <c r="C19">
        <v>132</v>
      </c>
      <c r="D19">
        <v>1</v>
      </c>
      <c r="E19" t="s">
        <v>584</v>
      </c>
      <c r="F19" t="s">
        <v>585</v>
      </c>
      <c r="G19" s="20">
        <v>43432</v>
      </c>
      <c r="H19" t="s">
        <v>585</v>
      </c>
      <c r="I19" s="20">
        <v>43432</v>
      </c>
      <c r="J19">
        <v>1687</v>
      </c>
      <c r="K19">
        <v>1</v>
      </c>
      <c r="L19" t="s">
        <v>586</v>
      </c>
      <c r="M19">
        <v>3108504526</v>
      </c>
      <c r="N19" t="s">
        <v>601</v>
      </c>
      <c r="O19">
        <f t="shared" si="0"/>
        <v>147</v>
      </c>
    </row>
    <row r="20" spans="1:15" x14ac:dyDescent="0.25">
      <c r="A20">
        <v>148</v>
      </c>
      <c r="B20">
        <v>112</v>
      </c>
      <c r="C20">
        <v>133</v>
      </c>
      <c r="D20">
        <v>1</v>
      </c>
      <c r="E20" t="s">
        <v>584</v>
      </c>
      <c r="F20" t="s">
        <v>585</v>
      </c>
      <c r="G20" s="20">
        <v>43432</v>
      </c>
      <c r="H20" t="s">
        <v>585</v>
      </c>
      <c r="I20" s="20">
        <v>43432</v>
      </c>
      <c r="J20">
        <v>1689</v>
      </c>
      <c r="K20">
        <v>1</v>
      </c>
      <c r="L20" t="s">
        <v>586</v>
      </c>
      <c r="M20">
        <v>3108504526</v>
      </c>
      <c r="N20" t="s">
        <v>656</v>
      </c>
      <c r="O20">
        <f t="shared" si="0"/>
        <v>148</v>
      </c>
    </row>
    <row r="21" spans="1:15" x14ac:dyDescent="0.25">
      <c r="A21">
        <v>149</v>
      </c>
      <c r="B21">
        <v>113</v>
      </c>
      <c r="C21">
        <v>134</v>
      </c>
      <c r="D21">
        <v>1</v>
      </c>
      <c r="E21" t="s">
        <v>584</v>
      </c>
      <c r="F21" t="s">
        <v>585</v>
      </c>
      <c r="G21" s="20">
        <v>43432</v>
      </c>
      <c r="H21" t="s">
        <v>585</v>
      </c>
      <c r="I21" s="20">
        <v>43432</v>
      </c>
      <c r="J21">
        <v>1698</v>
      </c>
      <c r="K21">
        <v>1</v>
      </c>
      <c r="L21" t="s">
        <v>586</v>
      </c>
      <c r="M21">
        <v>3108504526</v>
      </c>
      <c r="N21" t="s">
        <v>602</v>
      </c>
      <c r="O21">
        <f t="shared" si="0"/>
        <v>149</v>
      </c>
    </row>
    <row r="22" spans="1:15" x14ac:dyDescent="0.25">
      <c r="A22">
        <v>150</v>
      </c>
      <c r="B22">
        <v>114</v>
      </c>
      <c r="C22">
        <v>135</v>
      </c>
      <c r="D22">
        <v>1</v>
      </c>
      <c r="E22" t="s">
        <v>584</v>
      </c>
      <c r="F22" t="s">
        <v>585</v>
      </c>
      <c r="G22" s="20">
        <v>43430</v>
      </c>
      <c r="H22" t="s">
        <v>585</v>
      </c>
      <c r="I22" s="20">
        <v>43430</v>
      </c>
      <c r="J22">
        <v>1701</v>
      </c>
      <c r="K22">
        <v>1</v>
      </c>
      <c r="L22" t="s">
        <v>586</v>
      </c>
      <c r="M22">
        <v>3108504526</v>
      </c>
      <c r="N22" t="s">
        <v>657</v>
      </c>
      <c r="O22">
        <f t="shared" si="0"/>
        <v>150</v>
      </c>
    </row>
    <row r="23" spans="1:15" x14ac:dyDescent="0.25">
      <c r="A23">
        <v>151</v>
      </c>
      <c r="B23">
        <v>115</v>
      </c>
      <c r="C23">
        <v>136</v>
      </c>
      <c r="D23">
        <v>1</v>
      </c>
      <c r="E23" t="s">
        <v>584</v>
      </c>
      <c r="F23" t="s">
        <v>585</v>
      </c>
      <c r="G23" s="20">
        <v>43432</v>
      </c>
      <c r="H23" t="s">
        <v>585</v>
      </c>
      <c r="I23" s="20">
        <v>43432</v>
      </c>
      <c r="J23">
        <v>1705</v>
      </c>
      <c r="K23">
        <v>1</v>
      </c>
      <c r="L23" t="s">
        <v>586</v>
      </c>
      <c r="M23">
        <v>3108504526</v>
      </c>
      <c r="N23" t="s">
        <v>658</v>
      </c>
      <c r="O23">
        <f t="shared" si="0"/>
        <v>151</v>
      </c>
    </row>
    <row r="24" spans="1:15" x14ac:dyDescent="0.25">
      <c r="A24">
        <v>152</v>
      </c>
      <c r="B24">
        <v>116</v>
      </c>
      <c r="C24">
        <v>137</v>
      </c>
      <c r="D24">
        <v>1</v>
      </c>
      <c r="E24" t="s">
        <v>584</v>
      </c>
      <c r="F24" t="s">
        <v>585</v>
      </c>
      <c r="G24" s="20">
        <v>43430</v>
      </c>
      <c r="H24" t="s">
        <v>585</v>
      </c>
      <c r="I24" s="20">
        <v>43430</v>
      </c>
      <c r="J24">
        <v>1713</v>
      </c>
      <c r="K24">
        <v>1</v>
      </c>
      <c r="L24" t="s">
        <v>586</v>
      </c>
      <c r="M24">
        <v>3108504526</v>
      </c>
      <c r="N24" t="s">
        <v>603</v>
      </c>
      <c r="O24">
        <f t="shared" si="0"/>
        <v>152</v>
      </c>
    </row>
    <row r="25" spans="1:15" x14ac:dyDescent="0.25">
      <c r="A25">
        <v>153</v>
      </c>
      <c r="B25">
        <v>117</v>
      </c>
      <c r="C25">
        <v>138</v>
      </c>
      <c r="D25">
        <v>1</v>
      </c>
      <c r="E25" t="s">
        <v>584</v>
      </c>
      <c r="F25" t="s">
        <v>585</v>
      </c>
      <c r="G25" s="20">
        <v>43434</v>
      </c>
      <c r="H25" t="s">
        <v>585</v>
      </c>
      <c r="I25" s="20">
        <v>43434</v>
      </c>
      <c r="J25">
        <v>1714</v>
      </c>
      <c r="K25">
        <v>1</v>
      </c>
      <c r="L25" t="s">
        <v>586</v>
      </c>
      <c r="M25">
        <v>3108504526</v>
      </c>
      <c r="N25" t="s">
        <v>604</v>
      </c>
      <c r="O25">
        <f t="shared" si="0"/>
        <v>153</v>
      </c>
    </row>
    <row r="26" spans="1:15" x14ac:dyDescent="0.25">
      <c r="A26">
        <v>154</v>
      </c>
      <c r="B26">
        <v>118</v>
      </c>
      <c r="C26">
        <v>139</v>
      </c>
      <c r="D26">
        <v>1</v>
      </c>
      <c r="E26" t="s">
        <v>584</v>
      </c>
      <c r="F26" t="s">
        <v>585</v>
      </c>
      <c r="G26" s="20">
        <v>43431</v>
      </c>
      <c r="H26" t="s">
        <v>585</v>
      </c>
      <c r="I26" s="20">
        <v>43430</v>
      </c>
      <c r="J26">
        <v>1715</v>
      </c>
      <c r="K26">
        <v>1</v>
      </c>
      <c r="L26" t="s">
        <v>586</v>
      </c>
      <c r="M26">
        <v>3108504526</v>
      </c>
      <c r="N26" t="s">
        <v>605</v>
      </c>
      <c r="O26">
        <f t="shared" si="0"/>
        <v>154</v>
      </c>
    </row>
    <row r="27" spans="1:15" x14ac:dyDescent="0.25">
      <c r="A27">
        <v>155</v>
      </c>
      <c r="B27">
        <v>119</v>
      </c>
      <c r="C27">
        <v>140</v>
      </c>
      <c r="D27">
        <v>1</v>
      </c>
      <c r="E27" t="s">
        <v>584</v>
      </c>
      <c r="F27" t="s">
        <v>585</v>
      </c>
      <c r="G27" s="20">
        <v>43430</v>
      </c>
      <c r="H27" t="s">
        <v>585</v>
      </c>
      <c r="I27" s="20">
        <v>43430</v>
      </c>
      <c r="J27">
        <v>1722</v>
      </c>
      <c r="K27">
        <v>1</v>
      </c>
      <c r="L27" t="s">
        <v>586</v>
      </c>
      <c r="M27">
        <v>3108504526</v>
      </c>
      <c r="N27" t="s">
        <v>606</v>
      </c>
      <c r="O27">
        <f t="shared" si="0"/>
        <v>155</v>
      </c>
    </row>
    <row r="28" spans="1:15" x14ac:dyDescent="0.25">
      <c r="A28">
        <v>156</v>
      </c>
      <c r="B28">
        <v>120</v>
      </c>
      <c r="C28">
        <v>141</v>
      </c>
      <c r="D28">
        <v>1</v>
      </c>
      <c r="E28" t="s">
        <v>584</v>
      </c>
      <c r="F28" t="s">
        <v>585</v>
      </c>
      <c r="G28" s="20">
        <v>43433</v>
      </c>
      <c r="H28" t="s">
        <v>585</v>
      </c>
      <c r="I28" s="20">
        <v>43433</v>
      </c>
      <c r="J28">
        <v>1723</v>
      </c>
      <c r="K28">
        <v>1</v>
      </c>
      <c r="L28" t="s">
        <v>586</v>
      </c>
      <c r="M28">
        <v>3108504526</v>
      </c>
      <c r="N28" t="s">
        <v>607</v>
      </c>
      <c r="O28">
        <f t="shared" si="0"/>
        <v>156</v>
      </c>
    </row>
    <row r="29" spans="1:15" x14ac:dyDescent="0.25">
      <c r="A29">
        <v>157</v>
      </c>
      <c r="B29">
        <v>121</v>
      </c>
      <c r="C29">
        <v>142</v>
      </c>
      <c r="D29">
        <v>1</v>
      </c>
      <c r="E29" t="s">
        <v>584</v>
      </c>
      <c r="F29" t="s">
        <v>585</v>
      </c>
      <c r="G29" s="20">
        <v>43433</v>
      </c>
      <c r="H29" t="s">
        <v>585</v>
      </c>
      <c r="I29" s="20">
        <v>43433</v>
      </c>
      <c r="J29">
        <v>1734</v>
      </c>
      <c r="K29">
        <v>1</v>
      </c>
      <c r="L29" t="s">
        <v>586</v>
      </c>
      <c r="M29">
        <v>3108504526</v>
      </c>
      <c r="N29" t="s">
        <v>608</v>
      </c>
      <c r="O29">
        <f t="shared" si="0"/>
        <v>157</v>
      </c>
    </row>
    <row r="30" spans="1:15" x14ac:dyDescent="0.25">
      <c r="A30">
        <v>158</v>
      </c>
      <c r="B30">
        <v>122</v>
      </c>
      <c r="C30">
        <v>143</v>
      </c>
      <c r="D30">
        <v>1</v>
      </c>
      <c r="E30" t="s">
        <v>584</v>
      </c>
      <c r="F30" t="s">
        <v>585</v>
      </c>
      <c r="G30" s="20">
        <v>43369</v>
      </c>
      <c r="H30" t="s">
        <v>585</v>
      </c>
      <c r="I30" s="20">
        <v>43369</v>
      </c>
      <c r="J30">
        <v>1739</v>
      </c>
      <c r="K30">
        <v>1</v>
      </c>
      <c r="L30" t="s">
        <v>586</v>
      </c>
      <c r="M30">
        <v>3108504526</v>
      </c>
      <c r="N30" t="s">
        <v>587</v>
      </c>
      <c r="O30">
        <f t="shared" si="0"/>
        <v>158</v>
      </c>
    </row>
    <row r="31" spans="1:15" x14ac:dyDescent="0.25">
      <c r="A31">
        <v>159</v>
      </c>
      <c r="B31">
        <v>123</v>
      </c>
      <c r="C31">
        <v>144</v>
      </c>
      <c r="D31">
        <v>1</v>
      </c>
      <c r="E31" t="s">
        <v>584</v>
      </c>
      <c r="F31" t="s">
        <v>585</v>
      </c>
      <c r="G31" s="20">
        <v>43432</v>
      </c>
      <c r="H31" t="s">
        <v>585</v>
      </c>
      <c r="I31" s="20">
        <v>43432</v>
      </c>
      <c r="J31">
        <v>1743</v>
      </c>
      <c r="K31">
        <v>1</v>
      </c>
      <c r="L31" t="s">
        <v>586</v>
      </c>
      <c r="M31">
        <v>3108504526</v>
      </c>
      <c r="N31" t="s">
        <v>609</v>
      </c>
      <c r="O31">
        <f t="shared" si="0"/>
        <v>159</v>
      </c>
    </row>
    <row r="32" spans="1:15" x14ac:dyDescent="0.25">
      <c r="A32">
        <v>160</v>
      </c>
      <c r="B32">
        <v>124</v>
      </c>
      <c r="C32">
        <v>145</v>
      </c>
      <c r="D32">
        <v>1</v>
      </c>
      <c r="E32" t="s">
        <v>584</v>
      </c>
      <c r="F32" t="s">
        <v>585</v>
      </c>
      <c r="G32" s="20">
        <v>43437</v>
      </c>
      <c r="H32" t="s">
        <v>585</v>
      </c>
      <c r="I32" s="20">
        <v>43430</v>
      </c>
      <c r="J32">
        <v>1744</v>
      </c>
      <c r="K32">
        <v>1</v>
      </c>
      <c r="L32" t="s">
        <v>586</v>
      </c>
      <c r="M32">
        <v>3108504526</v>
      </c>
      <c r="N32" t="s">
        <v>610</v>
      </c>
      <c r="O32">
        <f t="shared" si="0"/>
        <v>160</v>
      </c>
    </row>
    <row r="33" spans="1:15" x14ac:dyDescent="0.25">
      <c r="A33">
        <v>161</v>
      </c>
      <c r="B33">
        <v>125</v>
      </c>
      <c r="C33">
        <v>146</v>
      </c>
      <c r="D33">
        <v>1</v>
      </c>
      <c r="E33" t="s">
        <v>584</v>
      </c>
      <c r="F33" t="s">
        <v>585</v>
      </c>
      <c r="G33" s="20">
        <v>43430</v>
      </c>
      <c r="H33" t="s">
        <v>585</v>
      </c>
      <c r="I33" s="20">
        <v>43430</v>
      </c>
      <c r="J33">
        <v>1751</v>
      </c>
      <c r="K33">
        <v>1</v>
      </c>
      <c r="L33" t="s">
        <v>586</v>
      </c>
      <c r="M33">
        <v>3108504526</v>
      </c>
      <c r="N33" t="s">
        <v>611</v>
      </c>
      <c r="O33">
        <f t="shared" si="0"/>
        <v>161</v>
      </c>
    </row>
    <row r="34" spans="1:15" x14ac:dyDescent="0.25">
      <c r="A34">
        <v>162</v>
      </c>
      <c r="B34">
        <v>126</v>
      </c>
      <c r="C34">
        <v>147</v>
      </c>
      <c r="D34">
        <v>1</v>
      </c>
      <c r="E34" t="s">
        <v>584</v>
      </c>
      <c r="F34" t="s">
        <v>585</v>
      </c>
      <c r="G34" s="20">
        <v>43437</v>
      </c>
      <c r="H34" t="s">
        <v>585</v>
      </c>
      <c r="I34" s="20">
        <v>43437</v>
      </c>
      <c r="J34">
        <v>1753</v>
      </c>
      <c r="K34">
        <v>1</v>
      </c>
      <c r="L34" t="s">
        <v>586</v>
      </c>
      <c r="M34">
        <v>3108504526</v>
      </c>
      <c r="N34" t="s">
        <v>659</v>
      </c>
      <c r="O34">
        <f t="shared" si="0"/>
        <v>162</v>
      </c>
    </row>
    <row r="35" spans="1:15" x14ac:dyDescent="0.25">
      <c r="A35">
        <v>163</v>
      </c>
      <c r="B35">
        <v>127</v>
      </c>
      <c r="C35">
        <v>148</v>
      </c>
      <c r="D35">
        <v>1</v>
      </c>
      <c r="E35" t="s">
        <v>584</v>
      </c>
      <c r="F35" t="s">
        <v>585</v>
      </c>
      <c r="G35" s="20">
        <v>43430</v>
      </c>
      <c r="H35" t="s">
        <v>585</v>
      </c>
      <c r="I35" s="20">
        <v>43430</v>
      </c>
      <c r="J35">
        <v>1755</v>
      </c>
      <c r="K35">
        <v>1</v>
      </c>
      <c r="L35" t="s">
        <v>586</v>
      </c>
      <c r="M35">
        <v>3108504526</v>
      </c>
      <c r="N35" t="s">
        <v>612</v>
      </c>
      <c r="O35">
        <f t="shared" si="0"/>
        <v>163</v>
      </c>
    </row>
    <row r="36" spans="1:15" x14ac:dyDescent="0.25">
      <c r="A36">
        <v>164</v>
      </c>
      <c r="B36">
        <v>128</v>
      </c>
      <c r="C36">
        <v>149</v>
      </c>
      <c r="D36">
        <v>1</v>
      </c>
      <c r="E36" t="s">
        <v>584</v>
      </c>
      <c r="F36" t="s">
        <v>585</v>
      </c>
      <c r="G36" s="20">
        <v>43430</v>
      </c>
      <c r="H36" t="s">
        <v>585</v>
      </c>
      <c r="I36" s="20">
        <v>43430</v>
      </c>
      <c r="J36">
        <v>1756</v>
      </c>
      <c r="K36">
        <v>1</v>
      </c>
      <c r="L36" t="s">
        <v>586</v>
      </c>
      <c r="M36">
        <v>3108504526</v>
      </c>
      <c r="N36" t="s">
        <v>613</v>
      </c>
      <c r="O36">
        <f t="shared" si="0"/>
        <v>164</v>
      </c>
    </row>
    <row r="37" spans="1:15" x14ac:dyDescent="0.25">
      <c r="A37">
        <v>165</v>
      </c>
      <c r="B37">
        <v>129</v>
      </c>
      <c r="C37">
        <v>150</v>
      </c>
      <c r="D37">
        <v>1</v>
      </c>
      <c r="E37" t="s">
        <v>584</v>
      </c>
      <c r="F37" t="s">
        <v>585</v>
      </c>
      <c r="G37" s="20">
        <v>43437</v>
      </c>
      <c r="H37" t="s">
        <v>585</v>
      </c>
      <c r="I37" s="20">
        <v>43437</v>
      </c>
      <c r="J37">
        <v>1758</v>
      </c>
      <c r="K37">
        <v>1</v>
      </c>
      <c r="L37" t="s">
        <v>586</v>
      </c>
      <c r="M37">
        <v>3108504526</v>
      </c>
      <c r="N37" t="s">
        <v>614</v>
      </c>
      <c r="O37">
        <f t="shared" si="0"/>
        <v>165</v>
      </c>
    </row>
    <row r="38" spans="1:15" x14ac:dyDescent="0.25">
      <c r="A38">
        <v>166</v>
      </c>
      <c r="B38">
        <v>130</v>
      </c>
      <c r="C38">
        <v>151</v>
      </c>
      <c r="D38">
        <v>1</v>
      </c>
      <c r="E38" t="s">
        <v>588</v>
      </c>
      <c r="F38" t="s">
        <v>587</v>
      </c>
      <c r="G38" s="20" t="s">
        <v>587</v>
      </c>
      <c r="H38" t="s">
        <v>587</v>
      </c>
      <c r="I38" s="20">
        <v>43304</v>
      </c>
      <c r="J38">
        <v>1766</v>
      </c>
      <c r="K38">
        <v>1</v>
      </c>
      <c r="L38" t="s">
        <v>586</v>
      </c>
      <c r="M38">
        <v>3108504526</v>
      </c>
      <c r="N38" t="s">
        <v>587</v>
      </c>
      <c r="O38">
        <f t="shared" si="0"/>
        <v>166</v>
      </c>
    </row>
    <row r="39" spans="1:15" x14ac:dyDescent="0.25">
      <c r="A39">
        <v>167</v>
      </c>
      <c r="B39">
        <v>131</v>
      </c>
      <c r="C39">
        <v>152</v>
      </c>
      <c r="D39">
        <v>1</v>
      </c>
      <c r="E39" t="s">
        <v>584</v>
      </c>
      <c r="F39" t="s">
        <v>585</v>
      </c>
      <c r="G39" s="20">
        <v>43430</v>
      </c>
      <c r="H39" t="s">
        <v>585</v>
      </c>
      <c r="I39" s="20">
        <v>43430</v>
      </c>
      <c r="J39">
        <v>1789</v>
      </c>
      <c r="K39">
        <v>1</v>
      </c>
      <c r="L39" t="s">
        <v>586</v>
      </c>
      <c r="M39">
        <v>3108504526</v>
      </c>
      <c r="N39" t="s">
        <v>615</v>
      </c>
      <c r="O39">
        <f t="shared" si="0"/>
        <v>167</v>
      </c>
    </row>
    <row r="40" spans="1:15" x14ac:dyDescent="0.25">
      <c r="A40">
        <v>168</v>
      </c>
      <c r="B40">
        <v>132</v>
      </c>
      <c r="C40">
        <v>153</v>
      </c>
      <c r="D40">
        <v>1</v>
      </c>
      <c r="E40" t="s">
        <v>588</v>
      </c>
      <c r="F40" t="s">
        <v>587</v>
      </c>
      <c r="G40" s="20" t="s">
        <v>587</v>
      </c>
      <c r="H40" t="s">
        <v>587</v>
      </c>
      <c r="I40" s="20">
        <v>43304</v>
      </c>
      <c r="J40">
        <v>1790</v>
      </c>
      <c r="K40">
        <v>1</v>
      </c>
      <c r="L40" t="s">
        <v>586</v>
      </c>
      <c r="M40">
        <v>3108504526</v>
      </c>
      <c r="N40" t="s">
        <v>587</v>
      </c>
      <c r="O40">
        <f t="shared" si="0"/>
        <v>168</v>
      </c>
    </row>
    <row r="41" spans="1:15" x14ac:dyDescent="0.25">
      <c r="A41">
        <v>169</v>
      </c>
      <c r="B41">
        <v>133</v>
      </c>
      <c r="C41">
        <v>154</v>
      </c>
      <c r="D41">
        <v>1</v>
      </c>
      <c r="E41" t="s">
        <v>584</v>
      </c>
      <c r="F41" t="s">
        <v>585</v>
      </c>
      <c r="G41" s="20">
        <v>43431</v>
      </c>
      <c r="H41" t="s">
        <v>585</v>
      </c>
      <c r="I41" s="20">
        <v>43382</v>
      </c>
      <c r="J41">
        <v>1791</v>
      </c>
      <c r="K41">
        <v>1</v>
      </c>
      <c r="L41" t="s">
        <v>586</v>
      </c>
      <c r="M41">
        <v>3108504526</v>
      </c>
      <c r="O41">
        <f t="shared" si="0"/>
        <v>169</v>
      </c>
    </row>
    <row r="42" spans="1:15" x14ac:dyDescent="0.25">
      <c r="A42">
        <v>170</v>
      </c>
      <c r="B42">
        <v>134</v>
      </c>
      <c r="C42">
        <v>155</v>
      </c>
      <c r="D42">
        <v>1</v>
      </c>
      <c r="E42" t="s">
        <v>584</v>
      </c>
      <c r="F42" t="s">
        <v>585</v>
      </c>
      <c r="G42" s="20">
        <v>43405</v>
      </c>
      <c r="H42" t="s">
        <v>585</v>
      </c>
      <c r="I42" s="20">
        <v>43398</v>
      </c>
      <c r="J42">
        <v>1794</v>
      </c>
      <c r="K42">
        <v>1</v>
      </c>
      <c r="L42" t="s">
        <v>586</v>
      </c>
      <c r="M42">
        <v>3108504526</v>
      </c>
      <c r="N42" t="s">
        <v>587</v>
      </c>
      <c r="O42">
        <f t="shared" si="0"/>
        <v>170</v>
      </c>
    </row>
    <row r="43" spans="1:15" x14ac:dyDescent="0.25">
      <c r="A43">
        <v>171</v>
      </c>
      <c r="B43">
        <v>135</v>
      </c>
      <c r="C43">
        <v>156</v>
      </c>
      <c r="D43">
        <v>1</v>
      </c>
      <c r="E43" t="s">
        <v>584</v>
      </c>
      <c r="F43" t="s">
        <v>585</v>
      </c>
      <c r="G43" s="20">
        <v>43434</v>
      </c>
      <c r="H43" t="s">
        <v>585</v>
      </c>
      <c r="I43" s="20">
        <v>43434</v>
      </c>
      <c r="J43">
        <v>1796</v>
      </c>
      <c r="K43">
        <v>1</v>
      </c>
      <c r="L43" t="s">
        <v>586</v>
      </c>
      <c r="M43">
        <v>3108504526</v>
      </c>
      <c r="N43" t="s">
        <v>616</v>
      </c>
      <c r="O43">
        <f t="shared" si="0"/>
        <v>171</v>
      </c>
    </row>
    <row r="44" spans="1:15" x14ac:dyDescent="0.25">
      <c r="A44">
        <v>172</v>
      </c>
      <c r="B44">
        <v>136</v>
      </c>
      <c r="C44">
        <v>157</v>
      </c>
      <c r="D44">
        <v>1</v>
      </c>
      <c r="E44" t="s">
        <v>584</v>
      </c>
      <c r="F44" t="s">
        <v>585</v>
      </c>
      <c r="G44" s="20">
        <v>43430</v>
      </c>
      <c r="H44" t="s">
        <v>585</v>
      </c>
      <c r="I44" s="20">
        <v>43430</v>
      </c>
      <c r="J44">
        <v>1798</v>
      </c>
      <c r="K44">
        <v>1</v>
      </c>
      <c r="L44" t="s">
        <v>586</v>
      </c>
      <c r="M44">
        <v>3108504526</v>
      </c>
      <c r="N44" t="s">
        <v>660</v>
      </c>
      <c r="O44">
        <f t="shared" si="0"/>
        <v>172</v>
      </c>
    </row>
    <row r="45" spans="1:15" x14ac:dyDescent="0.25">
      <c r="A45">
        <v>173</v>
      </c>
      <c r="B45">
        <v>137</v>
      </c>
      <c r="C45">
        <v>158</v>
      </c>
      <c r="D45">
        <v>1</v>
      </c>
      <c r="E45" t="s">
        <v>584</v>
      </c>
      <c r="F45" t="s">
        <v>585</v>
      </c>
      <c r="G45" s="20">
        <v>43441</v>
      </c>
      <c r="H45" t="s">
        <v>585</v>
      </c>
      <c r="I45" s="20">
        <v>43441</v>
      </c>
      <c r="J45">
        <v>1799</v>
      </c>
      <c r="K45">
        <v>1</v>
      </c>
      <c r="L45" t="s">
        <v>589</v>
      </c>
      <c r="M45">
        <v>3108504526</v>
      </c>
      <c r="N45" t="s">
        <v>661</v>
      </c>
      <c r="O45">
        <f t="shared" si="0"/>
        <v>173</v>
      </c>
    </row>
    <row r="46" spans="1:15" x14ac:dyDescent="0.25">
      <c r="A46">
        <v>174</v>
      </c>
      <c r="B46">
        <v>138</v>
      </c>
      <c r="C46">
        <v>159</v>
      </c>
      <c r="D46">
        <v>1</v>
      </c>
      <c r="E46" t="s">
        <v>584</v>
      </c>
      <c r="F46" t="s">
        <v>585</v>
      </c>
      <c r="G46" s="20">
        <v>43376</v>
      </c>
      <c r="H46" t="s">
        <v>585</v>
      </c>
      <c r="I46" s="20">
        <v>43376</v>
      </c>
      <c r="J46">
        <v>1800</v>
      </c>
      <c r="K46">
        <v>1</v>
      </c>
      <c r="L46" t="s">
        <v>586</v>
      </c>
      <c r="M46">
        <v>3108504526</v>
      </c>
      <c r="N46" t="s">
        <v>587</v>
      </c>
      <c r="O46">
        <f t="shared" si="0"/>
        <v>174</v>
      </c>
    </row>
    <row r="47" spans="1:15" x14ac:dyDescent="0.25">
      <c r="A47">
        <v>175</v>
      </c>
      <c r="B47">
        <v>139</v>
      </c>
      <c r="C47">
        <v>160</v>
      </c>
      <c r="D47">
        <v>1</v>
      </c>
      <c r="E47" t="s">
        <v>584</v>
      </c>
      <c r="F47" t="s">
        <v>585</v>
      </c>
      <c r="G47" s="20">
        <v>43430</v>
      </c>
      <c r="H47" t="s">
        <v>585</v>
      </c>
      <c r="I47" s="20">
        <v>43430</v>
      </c>
      <c r="J47">
        <v>1802</v>
      </c>
      <c r="K47">
        <v>1</v>
      </c>
      <c r="L47" t="s">
        <v>586</v>
      </c>
      <c r="M47">
        <v>3108504526</v>
      </c>
      <c r="N47" t="s">
        <v>617</v>
      </c>
      <c r="O47">
        <f t="shared" si="0"/>
        <v>175</v>
      </c>
    </row>
    <row r="48" spans="1:15" x14ac:dyDescent="0.25">
      <c r="A48">
        <v>176</v>
      </c>
      <c r="B48">
        <v>140</v>
      </c>
      <c r="C48">
        <v>161</v>
      </c>
      <c r="D48">
        <v>1</v>
      </c>
      <c r="E48" t="s">
        <v>584</v>
      </c>
      <c r="F48" t="s">
        <v>585</v>
      </c>
      <c r="G48" s="20">
        <v>43430</v>
      </c>
      <c r="H48" t="s">
        <v>585</v>
      </c>
      <c r="I48" s="20">
        <v>43430</v>
      </c>
      <c r="J48">
        <v>1803</v>
      </c>
      <c r="K48">
        <v>1</v>
      </c>
      <c r="L48" t="s">
        <v>586</v>
      </c>
      <c r="M48">
        <v>3108504526</v>
      </c>
      <c r="N48" t="s">
        <v>618</v>
      </c>
      <c r="O48">
        <f t="shared" si="0"/>
        <v>176</v>
      </c>
    </row>
    <row r="49" spans="1:15" x14ac:dyDescent="0.25">
      <c r="A49">
        <v>177</v>
      </c>
      <c r="B49">
        <v>141</v>
      </c>
      <c r="C49">
        <v>162</v>
      </c>
      <c r="D49">
        <v>1</v>
      </c>
      <c r="E49" t="s">
        <v>584</v>
      </c>
      <c r="F49" t="s">
        <v>585</v>
      </c>
      <c r="G49" s="20">
        <v>43437</v>
      </c>
      <c r="H49" t="s">
        <v>585</v>
      </c>
      <c r="I49" s="20">
        <v>43430</v>
      </c>
      <c r="J49">
        <v>1804</v>
      </c>
      <c r="K49">
        <v>1</v>
      </c>
      <c r="L49" t="s">
        <v>586</v>
      </c>
      <c r="M49">
        <v>3108504526</v>
      </c>
      <c r="N49" t="s">
        <v>662</v>
      </c>
      <c r="O49">
        <f t="shared" si="0"/>
        <v>177</v>
      </c>
    </row>
    <row r="50" spans="1:15" x14ac:dyDescent="0.25">
      <c r="A50">
        <v>178</v>
      </c>
      <c r="B50">
        <v>142</v>
      </c>
      <c r="C50">
        <v>163</v>
      </c>
      <c r="D50">
        <v>1</v>
      </c>
      <c r="E50" t="s">
        <v>584</v>
      </c>
      <c r="F50" t="s">
        <v>585</v>
      </c>
      <c r="G50" s="20">
        <v>43370</v>
      </c>
      <c r="H50" t="s">
        <v>585</v>
      </c>
      <c r="I50" s="20">
        <v>43370</v>
      </c>
      <c r="J50">
        <v>1805</v>
      </c>
      <c r="K50">
        <v>1</v>
      </c>
      <c r="L50" t="s">
        <v>586</v>
      </c>
      <c r="M50">
        <v>3108504526</v>
      </c>
      <c r="N50" t="s">
        <v>587</v>
      </c>
      <c r="O50">
        <f t="shared" si="0"/>
        <v>178</v>
      </c>
    </row>
    <row r="51" spans="1:15" x14ac:dyDescent="0.25">
      <c r="A51">
        <v>179</v>
      </c>
      <c r="B51">
        <v>143</v>
      </c>
      <c r="C51">
        <v>164</v>
      </c>
      <c r="D51">
        <v>1</v>
      </c>
      <c r="E51" t="s">
        <v>584</v>
      </c>
      <c r="F51" t="s">
        <v>585</v>
      </c>
      <c r="G51" s="20">
        <v>43432</v>
      </c>
      <c r="H51" t="s">
        <v>585</v>
      </c>
      <c r="I51" s="20">
        <v>43430</v>
      </c>
      <c r="J51">
        <v>1806</v>
      </c>
      <c r="K51">
        <v>1</v>
      </c>
      <c r="L51" t="s">
        <v>586</v>
      </c>
      <c r="M51">
        <v>3108504526</v>
      </c>
      <c r="N51" t="s">
        <v>663</v>
      </c>
      <c r="O51">
        <f t="shared" si="0"/>
        <v>179</v>
      </c>
    </row>
    <row r="52" spans="1:15" x14ac:dyDescent="0.25">
      <c r="A52">
        <v>180</v>
      </c>
      <c r="B52">
        <v>144</v>
      </c>
      <c r="C52">
        <v>165</v>
      </c>
      <c r="D52">
        <v>1</v>
      </c>
      <c r="E52" t="s">
        <v>584</v>
      </c>
      <c r="F52" t="s">
        <v>587</v>
      </c>
      <c r="G52" s="20" t="s">
        <v>587</v>
      </c>
      <c r="H52" t="s">
        <v>587</v>
      </c>
      <c r="I52" s="20">
        <v>43304</v>
      </c>
      <c r="J52">
        <v>1810</v>
      </c>
      <c r="K52">
        <v>1</v>
      </c>
      <c r="L52" t="s">
        <v>586</v>
      </c>
      <c r="M52">
        <v>3108504526</v>
      </c>
      <c r="N52" t="s">
        <v>587</v>
      </c>
      <c r="O52">
        <f t="shared" si="0"/>
        <v>180</v>
      </c>
    </row>
    <row r="53" spans="1:15" x14ac:dyDescent="0.25">
      <c r="A53">
        <v>181</v>
      </c>
      <c r="B53">
        <v>145</v>
      </c>
      <c r="C53">
        <v>166</v>
      </c>
      <c r="D53">
        <v>1</v>
      </c>
      <c r="E53" t="s">
        <v>584</v>
      </c>
      <c r="F53" t="s">
        <v>585</v>
      </c>
      <c r="G53" s="20">
        <v>43431</v>
      </c>
      <c r="H53" t="s">
        <v>585</v>
      </c>
      <c r="I53" s="20">
        <v>43430</v>
      </c>
      <c r="J53">
        <v>1813</v>
      </c>
      <c r="K53">
        <v>1</v>
      </c>
      <c r="L53" t="s">
        <v>586</v>
      </c>
      <c r="M53">
        <v>3108504526</v>
      </c>
      <c r="N53" t="s">
        <v>664</v>
      </c>
      <c r="O53">
        <f t="shared" si="0"/>
        <v>181</v>
      </c>
    </row>
    <row r="54" spans="1:15" x14ac:dyDescent="0.25">
      <c r="A54">
        <v>182</v>
      </c>
      <c r="B54">
        <v>146</v>
      </c>
      <c r="C54">
        <v>167</v>
      </c>
      <c r="D54">
        <v>1</v>
      </c>
      <c r="E54" t="s">
        <v>584</v>
      </c>
      <c r="F54" t="s">
        <v>585</v>
      </c>
      <c r="G54" s="20">
        <v>43430</v>
      </c>
      <c r="H54" t="s">
        <v>585</v>
      </c>
      <c r="I54" s="20">
        <v>43430</v>
      </c>
      <c r="J54">
        <v>1816</v>
      </c>
      <c r="K54">
        <v>1</v>
      </c>
      <c r="L54" t="s">
        <v>586</v>
      </c>
      <c r="M54">
        <v>3108504526</v>
      </c>
      <c r="N54" t="s">
        <v>619</v>
      </c>
      <c r="O54">
        <f t="shared" si="0"/>
        <v>182</v>
      </c>
    </row>
    <row r="55" spans="1:15" x14ac:dyDescent="0.25">
      <c r="A55">
        <v>183</v>
      </c>
      <c r="B55">
        <v>147</v>
      </c>
      <c r="C55">
        <v>168</v>
      </c>
      <c r="D55">
        <v>1</v>
      </c>
      <c r="E55" t="s">
        <v>584</v>
      </c>
      <c r="F55" t="s">
        <v>585</v>
      </c>
      <c r="G55" s="20">
        <v>43437</v>
      </c>
      <c r="H55" t="s">
        <v>585</v>
      </c>
      <c r="I55" s="20">
        <v>43437</v>
      </c>
      <c r="J55">
        <v>1818</v>
      </c>
      <c r="K55">
        <v>1</v>
      </c>
      <c r="L55" t="s">
        <v>586</v>
      </c>
      <c r="M55">
        <v>3108504526</v>
      </c>
      <c r="N55" t="s">
        <v>620</v>
      </c>
      <c r="O55">
        <f t="shared" si="0"/>
        <v>183</v>
      </c>
    </row>
    <row r="56" spans="1:15" x14ac:dyDescent="0.25">
      <c r="A56">
        <v>184</v>
      </c>
      <c r="B56">
        <v>148</v>
      </c>
      <c r="C56">
        <v>169</v>
      </c>
      <c r="D56">
        <v>1</v>
      </c>
      <c r="E56" t="s">
        <v>584</v>
      </c>
      <c r="F56" t="s">
        <v>587</v>
      </c>
      <c r="G56" s="20" t="s">
        <v>587</v>
      </c>
      <c r="H56" t="s">
        <v>587</v>
      </c>
      <c r="I56" s="20">
        <v>43304</v>
      </c>
      <c r="J56">
        <v>1820</v>
      </c>
      <c r="K56">
        <v>1</v>
      </c>
      <c r="L56" t="s">
        <v>586</v>
      </c>
      <c r="M56">
        <v>3108504526</v>
      </c>
      <c r="N56" t="s">
        <v>587</v>
      </c>
      <c r="O56">
        <f t="shared" si="0"/>
        <v>184</v>
      </c>
    </row>
    <row r="57" spans="1:15" x14ac:dyDescent="0.25">
      <c r="A57">
        <v>185</v>
      </c>
      <c r="B57">
        <v>149</v>
      </c>
      <c r="C57">
        <v>170</v>
      </c>
      <c r="D57">
        <v>1</v>
      </c>
      <c r="E57" t="s">
        <v>584</v>
      </c>
      <c r="F57" t="s">
        <v>585</v>
      </c>
      <c r="G57" s="20">
        <v>43434</v>
      </c>
      <c r="H57" t="s">
        <v>585</v>
      </c>
      <c r="I57" s="20">
        <v>43434</v>
      </c>
      <c r="J57">
        <v>1824</v>
      </c>
      <c r="K57">
        <v>1</v>
      </c>
      <c r="L57" t="s">
        <v>586</v>
      </c>
      <c r="M57">
        <v>3108504526</v>
      </c>
      <c r="N57" t="s">
        <v>621</v>
      </c>
      <c r="O57">
        <f t="shared" si="0"/>
        <v>185</v>
      </c>
    </row>
    <row r="58" spans="1:15" x14ac:dyDescent="0.25">
      <c r="A58">
        <v>186</v>
      </c>
      <c r="B58">
        <v>150</v>
      </c>
      <c r="C58">
        <v>171</v>
      </c>
      <c r="D58">
        <v>1</v>
      </c>
      <c r="E58" t="s">
        <v>584</v>
      </c>
      <c r="F58" t="s">
        <v>585</v>
      </c>
      <c r="G58" s="20">
        <v>43370</v>
      </c>
      <c r="H58" t="s">
        <v>585</v>
      </c>
      <c r="I58" s="20">
        <v>43370</v>
      </c>
      <c r="J58">
        <v>1825</v>
      </c>
      <c r="K58">
        <v>1</v>
      </c>
      <c r="L58" t="s">
        <v>586</v>
      </c>
      <c r="M58">
        <v>3108504526</v>
      </c>
      <c r="N58" t="s">
        <v>587</v>
      </c>
      <c r="O58">
        <f t="shared" si="0"/>
        <v>186</v>
      </c>
    </row>
    <row r="59" spans="1:15" x14ac:dyDescent="0.25">
      <c r="A59">
        <v>187</v>
      </c>
      <c r="B59">
        <v>151</v>
      </c>
      <c r="C59">
        <v>172</v>
      </c>
      <c r="D59">
        <v>1</v>
      </c>
      <c r="E59" t="s">
        <v>584</v>
      </c>
      <c r="F59" t="s">
        <v>585</v>
      </c>
      <c r="G59" s="20">
        <v>43430</v>
      </c>
      <c r="H59" t="s">
        <v>585</v>
      </c>
      <c r="I59" s="20">
        <v>43430</v>
      </c>
      <c r="J59">
        <v>1826</v>
      </c>
      <c r="K59">
        <v>1</v>
      </c>
      <c r="L59" t="s">
        <v>586</v>
      </c>
      <c r="M59">
        <v>3108504526</v>
      </c>
      <c r="N59" t="s">
        <v>665</v>
      </c>
      <c r="O59">
        <f t="shared" si="0"/>
        <v>187</v>
      </c>
    </row>
    <row r="60" spans="1:15" x14ac:dyDescent="0.25">
      <c r="A60">
        <v>188</v>
      </c>
      <c r="B60">
        <v>152</v>
      </c>
      <c r="C60">
        <v>173</v>
      </c>
      <c r="D60">
        <v>1</v>
      </c>
      <c r="E60" t="s">
        <v>584</v>
      </c>
      <c r="F60" t="s">
        <v>585</v>
      </c>
      <c r="G60" s="20">
        <v>43437</v>
      </c>
      <c r="H60" t="s">
        <v>585</v>
      </c>
      <c r="I60" s="20">
        <v>43437</v>
      </c>
      <c r="J60">
        <v>1829</v>
      </c>
      <c r="K60">
        <v>1</v>
      </c>
      <c r="L60" t="s">
        <v>586</v>
      </c>
      <c r="M60">
        <v>3108504526</v>
      </c>
      <c r="N60" t="s">
        <v>622</v>
      </c>
      <c r="O60">
        <f t="shared" si="0"/>
        <v>188</v>
      </c>
    </row>
    <row r="61" spans="1:15" x14ac:dyDescent="0.25">
      <c r="A61">
        <v>189</v>
      </c>
      <c r="B61">
        <v>153</v>
      </c>
      <c r="C61">
        <v>174</v>
      </c>
      <c r="D61">
        <v>1</v>
      </c>
      <c r="E61" t="s">
        <v>588</v>
      </c>
      <c r="F61" t="s">
        <v>585</v>
      </c>
      <c r="G61" s="20">
        <v>43354</v>
      </c>
      <c r="H61" t="s">
        <v>587</v>
      </c>
      <c r="I61" s="20">
        <v>43304</v>
      </c>
      <c r="J61">
        <v>1830</v>
      </c>
      <c r="K61">
        <v>1</v>
      </c>
      <c r="L61" t="s">
        <v>586</v>
      </c>
      <c r="M61">
        <v>3108504526</v>
      </c>
      <c r="N61" t="s">
        <v>587</v>
      </c>
      <c r="O61">
        <f t="shared" si="0"/>
        <v>189</v>
      </c>
    </row>
    <row r="62" spans="1:15" x14ac:dyDescent="0.25">
      <c r="A62">
        <v>190</v>
      </c>
      <c r="B62">
        <v>154</v>
      </c>
      <c r="C62">
        <v>175</v>
      </c>
      <c r="D62">
        <v>1</v>
      </c>
      <c r="E62" t="s">
        <v>584</v>
      </c>
      <c r="F62" t="s">
        <v>585</v>
      </c>
      <c r="G62" s="20">
        <v>43382</v>
      </c>
      <c r="H62" t="s">
        <v>585</v>
      </c>
      <c r="I62" s="20">
        <v>43382</v>
      </c>
      <c r="J62">
        <v>1831</v>
      </c>
      <c r="K62">
        <v>1</v>
      </c>
      <c r="L62" t="s">
        <v>586</v>
      </c>
      <c r="M62">
        <v>3108504526</v>
      </c>
      <c r="N62" t="s">
        <v>587</v>
      </c>
      <c r="O62">
        <f t="shared" si="0"/>
        <v>190</v>
      </c>
    </row>
    <row r="63" spans="1:15" x14ac:dyDescent="0.25">
      <c r="A63">
        <v>191</v>
      </c>
      <c r="B63">
        <v>155</v>
      </c>
      <c r="C63">
        <v>89</v>
      </c>
      <c r="D63">
        <v>1</v>
      </c>
      <c r="E63" t="s">
        <v>584</v>
      </c>
      <c r="F63" t="s">
        <v>585</v>
      </c>
      <c r="G63" s="20">
        <v>43439</v>
      </c>
      <c r="H63" t="s">
        <v>585</v>
      </c>
      <c r="I63" s="20">
        <v>43430</v>
      </c>
      <c r="J63">
        <v>1832</v>
      </c>
      <c r="K63">
        <v>1</v>
      </c>
      <c r="L63" t="s">
        <v>586</v>
      </c>
      <c r="M63">
        <v>3108504526</v>
      </c>
      <c r="O63">
        <f t="shared" si="0"/>
        <v>191</v>
      </c>
    </row>
    <row r="64" spans="1:15" x14ac:dyDescent="0.25">
      <c r="A64">
        <v>192</v>
      </c>
      <c r="B64">
        <v>156</v>
      </c>
      <c r="C64">
        <v>90</v>
      </c>
      <c r="D64">
        <v>1</v>
      </c>
      <c r="E64" t="s">
        <v>584</v>
      </c>
      <c r="F64" t="s">
        <v>585</v>
      </c>
      <c r="G64" s="20">
        <v>43430</v>
      </c>
      <c r="H64" t="s">
        <v>585</v>
      </c>
      <c r="I64" s="20">
        <v>43399</v>
      </c>
      <c r="J64">
        <v>1833</v>
      </c>
      <c r="K64">
        <v>1</v>
      </c>
      <c r="L64" t="s">
        <v>586</v>
      </c>
      <c r="M64">
        <v>3108504526</v>
      </c>
      <c r="O64">
        <f t="shared" si="0"/>
        <v>192</v>
      </c>
    </row>
    <row r="65" spans="1:15" x14ac:dyDescent="0.25">
      <c r="A65">
        <v>193</v>
      </c>
      <c r="B65">
        <v>157</v>
      </c>
      <c r="C65">
        <v>91</v>
      </c>
      <c r="D65">
        <v>1</v>
      </c>
      <c r="E65" t="s">
        <v>584</v>
      </c>
      <c r="F65" t="s">
        <v>585</v>
      </c>
      <c r="G65" s="20">
        <v>43399</v>
      </c>
      <c r="H65" t="s">
        <v>585</v>
      </c>
      <c r="I65" s="20">
        <v>43399</v>
      </c>
      <c r="J65">
        <v>1834</v>
      </c>
      <c r="K65">
        <v>1</v>
      </c>
      <c r="L65" t="s">
        <v>586</v>
      </c>
      <c r="M65">
        <v>3108504526</v>
      </c>
      <c r="N65" t="s">
        <v>587</v>
      </c>
      <c r="O65">
        <f t="shared" si="0"/>
        <v>193</v>
      </c>
    </row>
    <row r="66" spans="1:15" x14ac:dyDescent="0.25">
      <c r="A66">
        <v>194</v>
      </c>
      <c r="B66">
        <v>158</v>
      </c>
      <c r="C66">
        <v>92</v>
      </c>
      <c r="D66">
        <v>1</v>
      </c>
      <c r="E66" t="s">
        <v>584</v>
      </c>
      <c r="F66" t="s">
        <v>585</v>
      </c>
      <c r="G66" s="20">
        <v>43397</v>
      </c>
      <c r="H66" t="s">
        <v>585</v>
      </c>
      <c r="I66" s="20">
        <v>43397</v>
      </c>
      <c r="J66">
        <v>1835</v>
      </c>
      <c r="K66">
        <v>1</v>
      </c>
      <c r="L66">
        <v>3108504526</v>
      </c>
      <c r="M66">
        <v>3108504526</v>
      </c>
      <c r="N66" t="s">
        <v>587</v>
      </c>
      <c r="O66">
        <f t="shared" si="0"/>
        <v>194</v>
      </c>
    </row>
    <row r="67" spans="1:15" x14ac:dyDescent="0.25">
      <c r="A67">
        <v>195</v>
      </c>
      <c r="B67">
        <v>159</v>
      </c>
      <c r="C67">
        <v>93</v>
      </c>
      <c r="D67">
        <v>1</v>
      </c>
      <c r="E67" t="s">
        <v>584</v>
      </c>
      <c r="F67" t="s">
        <v>585</v>
      </c>
      <c r="G67" s="20">
        <v>43427</v>
      </c>
      <c r="H67" t="s">
        <v>587</v>
      </c>
      <c r="I67" s="20">
        <v>43304</v>
      </c>
      <c r="J67">
        <v>1836</v>
      </c>
      <c r="K67">
        <v>1</v>
      </c>
      <c r="L67">
        <v>3108504526</v>
      </c>
      <c r="M67">
        <v>3108504526</v>
      </c>
      <c r="O67">
        <f t="shared" ref="O67:O123" si="1">A67</f>
        <v>195</v>
      </c>
    </row>
    <row r="68" spans="1:15" x14ac:dyDescent="0.25">
      <c r="A68">
        <v>196</v>
      </c>
      <c r="B68">
        <v>160</v>
      </c>
      <c r="C68">
        <v>94</v>
      </c>
      <c r="D68">
        <v>1</v>
      </c>
      <c r="E68" t="s">
        <v>584</v>
      </c>
      <c r="F68" t="s">
        <v>585</v>
      </c>
      <c r="G68" s="20">
        <v>43431</v>
      </c>
      <c r="H68" t="s">
        <v>585</v>
      </c>
      <c r="I68" s="20">
        <v>43397</v>
      </c>
      <c r="J68">
        <v>1837</v>
      </c>
      <c r="K68">
        <v>1</v>
      </c>
      <c r="L68">
        <v>3108504526</v>
      </c>
      <c r="M68">
        <v>3108504526</v>
      </c>
      <c r="O68">
        <f t="shared" si="1"/>
        <v>196</v>
      </c>
    </row>
    <row r="69" spans="1:15" x14ac:dyDescent="0.25">
      <c r="A69">
        <v>197</v>
      </c>
      <c r="B69">
        <v>161</v>
      </c>
      <c r="C69">
        <v>95</v>
      </c>
      <c r="D69">
        <v>1</v>
      </c>
      <c r="E69" t="s">
        <v>584</v>
      </c>
      <c r="F69" t="s">
        <v>585</v>
      </c>
      <c r="G69" s="20">
        <v>43430</v>
      </c>
      <c r="H69" t="s">
        <v>585</v>
      </c>
      <c r="I69" s="20">
        <v>43430</v>
      </c>
      <c r="J69">
        <v>1838</v>
      </c>
      <c r="K69">
        <v>1</v>
      </c>
      <c r="L69" t="s">
        <v>586</v>
      </c>
      <c r="M69">
        <v>3108504526</v>
      </c>
      <c r="N69" t="s">
        <v>666</v>
      </c>
      <c r="O69">
        <f t="shared" si="1"/>
        <v>197</v>
      </c>
    </row>
    <row r="70" spans="1:15" x14ac:dyDescent="0.25">
      <c r="A70">
        <v>198</v>
      </c>
      <c r="B70">
        <v>162</v>
      </c>
      <c r="C70">
        <v>96</v>
      </c>
      <c r="D70">
        <v>1</v>
      </c>
      <c r="E70" t="s">
        <v>584</v>
      </c>
      <c r="F70" t="s">
        <v>585</v>
      </c>
      <c r="G70" s="20">
        <v>43430</v>
      </c>
      <c r="H70" t="s">
        <v>585</v>
      </c>
      <c r="I70" s="20">
        <v>43430</v>
      </c>
      <c r="J70">
        <v>1839</v>
      </c>
      <c r="K70">
        <v>1</v>
      </c>
      <c r="L70" t="s">
        <v>586</v>
      </c>
      <c r="M70">
        <v>3108504526</v>
      </c>
      <c r="N70" t="s">
        <v>667</v>
      </c>
      <c r="O70">
        <f t="shared" si="1"/>
        <v>198</v>
      </c>
    </row>
    <row r="71" spans="1:15" x14ac:dyDescent="0.25">
      <c r="A71">
        <v>199</v>
      </c>
      <c r="B71">
        <v>163</v>
      </c>
      <c r="C71">
        <v>97</v>
      </c>
      <c r="D71">
        <v>1</v>
      </c>
      <c r="E71" t="s">
        <v>584</v>
      </c>
      <c r="F71" t="s">
        <v>585</v>
      </c>
      <c r="G71" s="20">
        <v>43430</v>
      </c>
      <c r="H71" t="s">
        <v>585</v>
      </c>
      <c r="I71" s="20">
        <v>43430</v>
      </c>
      <c r="J71">
        <v>1841</v>
      </c>
      <c r="K71">
        <v>1</v>
      </c>
      <c r="L71" t="s">
        <v>586</v>
      </c>
      <c r="M71">
        <v>3108504526</v>
      </c>
      <c r="N71" t="s">
        <v>623</v>
      </c>
      <c r="O71">
        <f t="shared" si="1"/>
        <v>199</v>
      </c>
    </row>
    <row r="72" spans="1:15" x14ac:dyDescent="0.25">
      <c r="A72">
        <v>200</v>
      </c>
      <c r="B72">
        <v>164</v>
      </c>
      <c r="C72">
        <v>98</v>
      </c>
      <c r="D72">
        <v>1</v>
      </c>
      <c r="E72" t="s">
        <v>588</v>
      </c>
      <c r="F72" t="s">
        <v>587</v>
      </c>
      <c r="G72" s="20" t="s">
        <v>587</v>
      </c>
      <c r="H72" t="s">
        <v>587</v>
      </c>
      <c r="I72" s="20">
        <v>43304</v>
      </c>
      <c r="J72">
        <v>1842</v>
      </c>
      <c r="K72">
        <v>1</v>
      </c>
      <c r="L72" t="s">
        <v>586</v>
      </c>
      <c r="M72">
        <v>3108504526</v>
      </c>
      <c r="N72" t="s">
        <v>587</v>
      </c>
      <c r="O72">
        <f t="shared" si="1"/>
        <v>200</v>
      </c>
    </row>
    <row r="73" spans="1:15" x14ac:dyDescent="0.25">
      <c r="A73">
        <v>201</v>
      </c>
      <c r="B73">
        <v>165</v>
      </c>
      <c r="C73">
        <v>99</v>
      </c>
      <c r="D73">
        <v>1</v>
      </c>
      <c r="E73" t="s">
        <v>584</v>
      </c>
      <c r="F73" t="s">
        <v>585</v>
      </c>
      <c r="G73" s="20">
        <v>43430</v>
      </c>
      <c r="H73" t="s">
        <v>585</v>
      </c>
      <c r="I73" s="20">
        <v>43430</v>
      </c>
      <c r="J73">
        <v>1843</v>
      </c>
      <c r="K73">
        <v>1</v>
      </c>
      <c r="L73" t="s">
        <v>586</v>
      </c>
      <c r="M73">
        <v>3108504526</v>
      </c>
      <c r="N73" t="s">
        <v>668</v>
      </c>
      <c r="O73">
        <f t="shared" si="1"/>
        <v>201</v>
      </c>
    </row>
    <row r="74" spans="1:15" x14ac:dyDescent="0.25">
      <c r="A74">
        <v>202</v>
      </c>
      <c r="B74">
        <v>166</v>
      </c>
      <c r="C74">
        <v>100</v>
      </c>
      <c r="D74">
        <v>1</v>
      </c>
      <c r="E74" t="s">
        <v>588</v>
      </c>
      <c r="F74" t="s">
        <v>587</v>
      </c>
      <c r="G74" s="20" t="s">
        <v>587</v>
      </c>
      <c r="H74" t="s">
        <v>587</v>
      </c>
      <c r="I74" s="20">
        <v>43304</v>
      </c>
      <c r="J74">
        <v>1844</v>
      </c>
      <c r="K74">
        <v>1</v>
      </c>
      <c r="L74" t="s">
        <v>586</v>
      </c>
      <c r="M74">
        <v>3108504526</v>
      </c>
      <c r="N74" t="s">
        <v>587</v>
      </c>
      <c r="O74">
        <f t="shared" si="1"/>
        <v>202</v>
      </c>
    </row>
    <row r="75" spans="1:15" x14ac:dyDescent="0.25">
      <c r="A75">
        <v>203</v>
      </c>
      <c r="B75">
        <v>167</v>
      </c>
      <c r="C75">
        <v>101</v>
      </c>
      <c r="D75">
        <v>1</v>
      </c>
      <c r="E75" t="s">
        <v>584</v>
      </c>
      <c r="F75" t="s">
        <v>585</v>
      </c>
      <c r="G75" s="20">
        <v>43430</v>
      </c>
      <c r="H75" t="s">
        <v>585</v>
      </c>
      <c r="I75" s="20">
        <v>43430</v>
      </c>
      <c r="J75">
        <v>1845</v>
      </c>
      <c r="K75">
        <v>1</v>
      </c>
      <c r="L75" t="s">
        <v>586</v>
      </c>
      <c r="M75">
        <v>3108504526</v>
      </c>
      <c r="N75" t="s">
        <v>624</v>
      </c>
      <c r="O75">
        <f t="shared" si="1"/>
        <v>203</v>
      </c>
    </row>
    <row r="76" spans="1:15" x14ac:dyDescent="0.25">
      <c r="A76">
        <v>204</v>
      </c>
      <c r="B76">
        <v>168</v>
      </c>
      <c r="C76">
        <v>102</v>
      </c>
      <c r="D76">
        <v>1</v>
      </c>
      <c r="E76" t="s">
        <v>584</v>
      </c>
      <c r="F76" t="s">
        <v>585</v>
      </c>
      <c r="G76" s="20">
        <v>43430</v>
      </c>
      <c r="H76" t="s">
        <v>585</v>
      </c>
      <c r="I76" s="20">
        <v>43430</v>
      </c>
      <c r="J76">
        <v>1846</v>
      </c>
      <c r="K76">
        <v>1</v>
      </c>
      <c r="L76" t="s">
        <v>586</v>
      </c>
      <c r="M76">
        <v>3108504526</v>
      </c>
      <c r="N76" t="s">
        <v>625</v>
      </c>
      <c r="O76">
        <f t="shared" si="1"/>
        <v>204</v>
      </c>
    </row>
    <row r="77" spans="1:15" x14ac:dyDescent="0.25">
      <c r="A77">
        <v>205</v>
      </c>
      <c r="B77">
        <v>169</v>
      </c>
      <c r="C77">
        <v>103</v>
      </c>
      <c r="D77">
        <v>1</v>
      </c>
      <c r="E77" t="s">
        <v>588</v>
      </c>
      <c r="F77" t="s">
        <v>587</v>
      </c>
      <c r="G77" s="20" t="s">
        <v>587</v>
      </c>
      <c r="H77" t="s">
        <v>587</v>
      </c>
      <c r="I77" s="20">
        <v>43304</v>
      </c>
      <c r="J77">
        <v>1847</v>
      </c>
      <c r="K77">
        <v>1</v>
      </c>
      <c r="L77" t="s">
        <v>586</v>
      </c>
      <c r="M77">
        <v>3108504526</v>
      </c>
      <c r="N77" t="s">
        <v>587</v>
      </c>
      <c r="O77">
        <f t="shared" si="1"/>
        <v>205</v>
      </c>
    </row>
    <row r="78" spans="1:15" x14ac:dyDescent="0.25">
      <c r="A78">
        <v>206</v>
      </c>
      <c r="B78">
        <v>170</v>
      </c>
      <c r="C78">
        <v>104</v>
      </c>
      <c r="D78">
        <v>1</v>
      </c>
      <c r="E78" t="s">
        <v>584</v>
      </c>
      <c r="F78" t="s">
        <v>585</v>
      </c>
      <c r="G78" s="20">
        <v>43431</v>
      </c>
      <c r="H78" t="s">
        <v>585</v>
      </c>
      <c r="I78" s="20">
        <v>43431</v>
      </c>
      <c r="J78">
        <v>1848</v>
      </c>
      <c r="K78">
        <v>1</v>
      </c>
      <c r="L78" t="s">
        <v>586</v>
      </c>
      <c r="M78">
        <v>3108504526</v>
      </c>
      <c r="N78" t="s">
        <v>669</v>
      </c>
      <c r="O78">
        <f t="shared" si="1"/>
        <v>206</v>
      </c>
    </row>
    <row r="79" spans="1:15" x14ac:dyDescent="0.25">
      <c r="A79">
        <v>207</v>
      </c>
      <c r="B79">
        <v>171</v>
      </c>
      <c r="C79">
        <v>105</v>
      </c>
      <c r="D79">
        <v>1</v>
      </c>
      <c r="E79" t="s">
        <v>584</v>
      </c>
      <c r="F79" t="s">
        <v>585</v>
      </c>
      <c r="G79" s="20">
        <v>43430</v>
      </c>
      <c r="H79" t="s">
        <v>585</v>
      </c>
      <c r="I79" s="20">
        <v>43430</v>
      </c>
      <c r="J79">
        <v>1849</v>
      </c>
      <c r="K79">
        <v>1</v>
      </c>
      <c r="L79" t="s">
        <v>586</v>
      </c>
      <c r="M79">
        <v>3108504526</v>
      </c>
      <c r="N79" t="s">
        <v>626</v>
      </c>
      <c r="O79">
        <f t="shared" si="1"/>
        <v>207</v>
      </c>
    </row>
    <row r="80" spans="1:15" x14ac:dyDescent="0.25">
      <c r="A80">
        <v>208</v>
      </c>
      <c r="B80">
        <v>172</v>
      </c>
      <c r="C80">
        <v>106</v>
      </c>
      <c r="D80">
        <v>1</v>
      </c>
      <c r="E80" t="s">
        <v>584</v>
      </c>
      <c r="F80" t="s">
        <v>585</v>
      </c>
      <c r="G80" s="20">
        <v>43430</v>
      </c>
      <c r="H80" t="s">
        <v>585</v>
      </c>
      <c r="I80" s="20">
        <v>43430</v>
      </c>
      <c r="J80">
        <v>1850</v>
      </c>
      <c r="K80">
        <v>1</v>
      </c>
      <c r="L80" t="s">
        <v>586</v>
      </c>
      <c r="M80">
        <v>3108504526</v>
      </c>
      <c r="N80" t="s">
        <v>627</v>
      </c>
      <c r="O80">
        <f t="shared" si="1"/>
        <v>208</v>
      </c>
    </row>
    <row r="81" spans="1:15" x14ac:dyDescent="0.25">
      <c r="A81">
        <v>209</v>
      </c>
      <c r="B81">
        <v>173</v>
      </c>
      <c r="C81">
        <v>107</v>
      </c>
      <c r="D81">
        <v>1</v>
      </c>
      <c r="E81" t="s">
        <v>588</v>
      </c>
      <c r="F81" t="s">
        <v>587</v>
      </c>
      <c r="G81" s="20" t="s">
        <v>587</v>
      </c>
      <c r="H81" t="s">
        <v>587</v>
      </c>
      <c r="I81" s="20">
        <v>43304</v>
      </c>
      <c r="J81">
        <v>1851</v>
      </c>
      <c r="K81">
        <v>1</v>
      </c>
      <c r="L81" t="s">
        <v>586</v>
      </c>
      <c r="M81">
        <v>3108504526</v>
      </c>
      <c r="N81" t="s">
        <v>587</v>
      </c>
      <c r="O81">
        <f t="shared" si="1"/>
        <v>209</v>
      </c>
    </row>
    <row r="82" spans="1:15" x14ac:dyDescent="0.25">
      <c r="A82">
        <v>210</v>
      </c>
      <c r="B82">
        <v>174</v>
      </c>
      <c r="C82">
        <v>108</v>
      </c>
      <c r="D82">
        <v>1</v>
      </c>
      <c r="E82" t="s">
        <v>588</v>
      </c>
      <c r="F82" t="s">
        <v>587</v>
      </c>
      <c r="G82" s="20" t="s">
        <v>587</v>
      </c>
      <c r="H82" t="s">
        <v>587</v>
      </c>
      <c r="I82" s="20">
        <v>43304</v>
      </c>
      <c r="J82">
        <v>1853</v>
      </c>
      <c r="K82">
        <v>1</v>
      </c>
      <c r="L82" t="s">
        <v>586</v>
      </c>
      <c r="M82">
        <v>3108504526</v>
      </c>
      <c r="N82" t="s">
        <v>587</v>
      </c>
      <c r="O82">
        <f t="shared" si="1"/>
        <v>210</v>
      </c>
    </row>
    <row r="83" spans="1:15" x14ac:dyDescent="0.25">
      <c r="A83">
        <v>211</v>
      </c>
      <c r="B83">
        <v>175</v>
      </c>
      <c r="C83">
        <v>109</v>
      </c>
      <c r="D83">
        <v>1</v>
      </c>
      <c r="E83" t="s">
        <v>584</v>
      </c>
      <c r="F83" t="s">
        <v>585</v>
      </c>
      <c r="G83" s="20">
        <v>43391</v>
      </c>
      <c r="H83" t="s">
        <v>585</v>
      </c>
      <c r="I83" s="20">
        <v>43391</v>
      </c>
      <c r="J83">
        <v>1854</v>
      </c>
      <c r="K83">
        <v>4</v>
      </c>
      <c r="L83">
        <v>3108504526</v>
      </c>
      <c r="M83">
        <v>3108504526</v>
      </c>
      <c r="N83" t="s">
        <v>587</v>
      </c>
      <c r="O83">
        <f t="shared" si="1"/>
        <v>211</v>
      </c>
    </row>
    <row r="84" spans="1:15" x14ac:dyDescent="0.25">
      <c r="A84">
        <v>212</v>
      </c>
      <c r="B84">
        <v>176</v>
      </c>
      <c r="C84">
        <v>110</v>
      </c>
      <c r="D84">
        <v>1</v>
      </c>
      <c r="E84" t="s">
        <v>588</v>
      </c>
      <c r="F84" t="s">
        <v>587</v>
      </c>
      <c r="G84" s="20" t="s">
        <v>587</v>
      </c>
      <c r="H84" t="s">
        <v>587</v>
      </c>
      <c r="I84" s="20">
        <v>43304</v>
      </c>
      <c r="J84">
        <v>1855</v>
      </c>
      <c r="K84">
        <v>1</v>
      </c>
      <c r="L84" t="s">
        <v>586</v>
      </c>
      <c r="M84">
        <v>3108504526</v>
      </c>
      <c r="N84" t="s">
        <v>587</v>
      </c>
      <c r="O84">
        <f t="shared" si="1"/>
        <v>212</v>
      </c>
    </row>
    <row r="85" spans="1:15" x14ac:dyDescent="0.25">
      <c r="A85">
        <v>213</v>
      </c>
      <c r="B85">
        <v>177</v>
      </c>
      <c r="C85">
        <v>111</v>
      </c>
      <c r="D85">
        <v>1</v>
      </c>
      <c r="E85" t="s">
        <v>584</v>
      </c>
      <c r="F85" t="s">
        <v>585</v>
      </c>
      <c r="G85" s="20">
        <v>43434</v>
      </c>
      <c r="H85" t="s">
        <v>585</v>
      </c>
      <c r="I85" s="20">
        <v>43432</v>
      </c>
      <c r="J85">
        <v>1856</v>
      </c>
      <c r="K85">
        <v>1</v>
      </c>
      <c r="L85" t="s">
        <v>586</v>
      </c>
      <c r="M85">
        <v>3108504526</v>
      </c>
      <c r="N85" t="s">
        <v>628</v>
      </c>
      <c r="O85">
        <f t="shared" si="1"/>
        <v>213</v>
      </c>
    </row>
    <row r="86" spans="1:15" x14ac:dyDescent="0.25">
      <c r="A86">
        <v>214</v>
      </c>
      <c r="B86">
        <v>178</v>
      </c>
      <c r="C86">
        <v>112</v>
      </c>
      <c r="D86">
        <v>1</v>
      </c>
      <c r="E86" t="s">
        <v>584</v>
      </c>
      <c r="F86" t="s">
        <v>585</v>
      </c>
      <c r="G86" s="20">
        <v>43432</v>
      </c>
      <c r="H86" t="s">
        <v>585</v>
      </c>
      <c r="I86" s="20">
        <v>43432</v>
      </c>
      <c r="J86">
        <v>1857</v>
      </c>
      <c r="K86">
        <v>1</v>
      </c>
      <c r="L86" t="s">
        <v>586</v>
      </c>
      <c r="M86">
        <v>3108504526</v>
      </c>
      <c r="N86" t="s">
        <v>670</v>
      </c>
      <c r="O86">
        <f t="shared" si="1"/>
        <v>214</v>
      </c>
    </row>
    <row r="87" spans="1:15" x14ac:dyDescent="0.25">
      <c r="A87">
        <v>215</v>
      </c>
      <c r="B87">
        <v>179</v>
      </c>
      <c r="C87">
        <v>113</v>
      </c>
      <c r="D87">
        <v>1</v>
      </c>
      <c r="E87" t="s">
        <v>584</v>
      </c>
      <c r="F87" t="s">
        <v>585</v>
      </c>
      <c r="G87" s="20">
        <v>43434</v>
      </c>
      <c r="H87" t="s">
        <v>585</v>
      </c>
      <c r="I87" s="20">
        <v>43389</v>
      </c>
      <c r="J87">
        <v>1858</v>
      </c>
      <c r="K87">
        <v>1</v>
      </c>
      <c r="L87" t="s">
        <v>629</v>
      </c>
      <c r="M87">
        <v>3108504526</v>
      </c>
      <c r="N87" t="s">
        <v>630</v>
      </c>
      <c r="O87">
        <f t="shared" si="1"/>
        <v>215</v>
      </c>
    </row>
    <row r="88" spans="1:15" x14ac:dyDescent="0.25">
      <c r="A88">
        <v>216</v>
      </c>
      <c r="B88">
        <v>180</v>
      </c>
      <c r="C88">
        <v>114</v>
      </c>
      <c r="D88">
        <v>1</v>
      </c>
      <c r="E88" t="s">
        <v>584</v>
      </c>
      <c r="F88" t="s">
        <v>585</v>
      </c>
      <c r="G88" s="20">
        <v>43431</v>
      </c>
      <c r="H88" t="s">
        <v>585</v>
      </c>
      <c r="I88" s="20">
        <v>43431</v>
      </c>
      <c r="J88">
        <v>1859</v>
      </c>
      <c r="K88">
        <v>1</v>
      </c>
      <c r="L88" t="s">
        <v>586</v>
      </c>
      <c r="M88">
        <v>3108504526</v>
      </c>
      <c r="N88" t="s">
        <v>631</v>
      </c>
      <c r="O88">
        <f t="shared" si="1"/>
        <v>216</v>
      </c>
    </row>
    <row r="89" spans="1:15" x14ac:dyDescent="0.25">
      <c r="A89">
        <v>228</v>
      </c>
      <c r="B89">
        <v>193</v>
      </c>
      <c r="C89">
        <v>187</v>
      </c>
      <c r="D89">
        <v>1</v>
      </c>
      <c r="E89" t="s">
        <v>584</v>
      </c>
      <c r="F89" t="s">
        <v>585</v>
      </c>
      <c r="G89" s="20">
        <v>43425</v>
      </c>
      <c r="H89" t="s">
        <v>585</v>
      </c>
      <c r="I89" s="20">
        <v>43397</v>
      </c>
      <c r="J89">
        <v>3333</v>
      </c>
      <c r="K89">
        <v>1</v>
      </c>
      <c r="L89">
        <v>3108504526</v>
      </c>
      <c r="M89">
        <v>3108504526</v>
      </c>
      <c r="N89" t="s">
        <v>590</v>
      </c>
      <c r="O89">
        <f t="shared" si="1"/>
        <v>228</v>
      </c>
    </row>
    <row r="90" spans="1:15" x14ac:dyDescent="0.25">
      <c r="A90">
        <v>243</v>
      </c>
      <c r="B90">
        <v>212</v>
      </c>
      <c r="C90">
        <v>203</v>
      </c>
      <c r="D90">
        <v>1</v>
      </c>
      <c r="E90" t="s">
        <v>584</v>
      </c>
      <c r="F90" t="s">
        <v>585</v>
      </c>
      <c r="G90" s="20">
        <v>43363</v>
      </c>
      <c r="H90" t="s">
        <v>585</v>
      </c>
      <c r="I90" s="20">
        <v>43363</v>
      </c>
      <c r="J90">
        <v>3334</v>
      </c>
      <c r="K90">
        <v>1</v>
      </c>
      <c r="L90" t="s">
        <v>586</v>
      </c>
      <c r="M90">
        <v>3108504526</v>
      </c>
      <c r="N90" t="s">
        <v>587</v>
      </c>
      <c r="O90">
        <f t="shared" si="1"/>
        <v>243</v>
      </c>
    </row>
    <row r="91" spans="1:15" x14ac:dyDescent="0.25">
      <c r="A91">
        <v>254</v>
      </c>
      <c r="B91">
        <v>225</v>
      </c>
      <c r="C91">
        <v>214</v>
      </c>
      <c r="D91">
        <v>1</v>
      </c>
      <c r="E91" t="s">
        <v>584</v>
      </c>
      <c r="F91" t="s">
        <v>585</v>
      </c>
      <c r="G91" s="20">
        <v>43363</v>
      </c>
      <c r="H91" t="s">
        <v>585</v>
      </c>
      <c r="I91" s="20">
        <v>43363</v>
      </c>
      <c r="J91">
        <v>3943</v>
      </c>
      <c r="K91">
        <v>1</v>
      </c>
      <c r="L91" t="s">
        <v>586</v>
      </c>
      <c r="M91">
        <v>3108504526</v>
      </c>
      <c r="N91" t="s">
        <v>587</v>
      </c>
      <c r="O91">
        <f t="shared" si="1"/>
        <v>254</v>
      </c>
    </row>
    <row r="92" spans="1:15" x14ac:dyDescent="0.25">
      <c r="A92">
        <v>255</v>
      </c>
      <c r="B92">
        <v>227</v>
      </c>
      <c r="C92">
        <v>215</v>
      </c>
      <c r="D92">
        <v>1</v>
      </c>
      <c r="E92" t="s">
        <v>584</v>
      </c>
      <c r="F92" t="s">
        <v>585</v>
      </c>
      <c r="G92" s="20">
        <v>43364</v>
      </c>
      <c r="H92" t="s">
        <v>585</v>
      </c>
      <c r="I92" s="20">
        <v>43364</v>
      </c>
      <c r="J92">
        <v>4755</v>
      </c>
      <c r="K92">
        <v>1</v>
      </c>
      <c r="L92" t="s">
        <v>586</v>
      </c>
      <c r="M92">
        <v>3108504526</v>
      </c>
      <c r="N92" t="s">
        <v>587</v>
      </c>
      <c r="O92">
        <f t="shared" si="1"/>
        <v>255</v>
      </c>
    </row>
    <row r="93" spans="1:15" x14ac:dyDescent="0.25">
      <c r="A93">
        <v>311</v>
      </c>
      <c r="B93">
        <v>284</v>
      </c>
      <c r="C93">
        <v>271</v>
      </c>
      <c r="D93">
        <v>1</v>
      </c>
      <c r="E93" t="s">
        <v>584</v>
      </c>
      <c r="F93" t="s">
        <v>585</v>
      </c>
      <c r="G93" s="20">
        <v>43437</v>
      </c>
      <c r="H93" t="s">
        <v>585</v>
      </c>
      <c r="I93" s="20">
        <v>43430</v>
      </c>
      <c r="J93">
        <v>1875</v>
      </c>
      <c r="K93">
        <v>1</v>
      </c>
      <c r="L93" t="s">
        <v>586</v>
      </c>
      <c r="M93">
        <v>3102356451</v>
      </c>
      <c r="N93" t="s">
        <v>632</v>
      </c>
      <c r="O93">
        <f t="shared" si="1"/>
        <v>311</v>
      </c>
    </row>
    <row r="94" spans="1:15" x14ac:dyDescent="0.25">
      <c r="A94">
        <v>313</v>
      </c>
      <c r="B94">
        <v>286</v>
      </c>
      <c r="C94">
        <v>273</v>
      </c>
      <c r="D94">
        <v>1</v>
      </c>
      <c r="E94" t="s">
        <v>584</v>
      </c>
      <c r="F94" t="s">
        <v>585</v>
      </c>
      <c r="G94" s="20">
        <v>43430</v>
      </c>
      <c r="H94" t="s">
        <v>585</v>
      </c>
      <c r="I94" s="20">
        <v>43430</v>
      </c>
      <c r="J94">
        <v>1874</v>
      </c>
      <c r="K94">
        <v>1</v>
      </c>
      <c r="L94" t="s">
        <v>586</v>
      </c>
      <c r="M94">
        <v>3103299815</v>
      </c>
      <c r="N94" t="s">
        <v>633</v>
      </c>
      <c r="O94">
        <f t="shared" si="1"/>
        <v>313</v>
      </c>
    </row>
    <row r="95" spans="1:15" x14ac:dyDescent="0.25">
      <c r="A95">
        <v>314</v>
      </c>
      <c r="B95">
        <v>287</v>
      </c>
      <c r="C95">
        <v>274</v>
      </c>
      <c r="D95">
        <v>1</v>
      </c>
      <c r="E95" t="s">
        <v>584</v>
      </c>
      <c r="F95" t="s">
        <v>585</v>
      </c>
      <c r="G95" s="20">
        <v>43430</v>
      </c>
      <c r="H95" t="s">
        <v>585</v>
      </c>
      <c r="I95" s="20">
        <v>43430</v>
      </c>
      <c r="J95">
        <v>1860</v>
      </c>
      <c r="K95">
        <v>1</v>
      </c>
      <c r="L95" t="s">
        <v>586</v>
      </c>
      <c r="M95">
        <v>3147492267</v>
      </c>
      <c r="N95" t="s">
        <v>634</v>
      </c>
      <c r="O95">
        <f t="shared" si="1"/>
        <v>314</v>
      </c>
    </row>
    <row r="96" spans="1:15" x14ac:dyDescent="0.25">
      <c r="A96">
        <v>315</v>
      </c>
      <c r="B96">
        <v>288</v>
      </c>
      <c r="C96">
        <v>275</v>
      </c>
      <c r="D96">
        <v>1</v>
      </c>
      <c r="E96" t="s">
        <v>584</v>
      </c>
      <c r="F96" t="s">
        <v>585</v>
      </c>
      <c r="G96" s="20">
        <v>43431</v>
      </c>
      <c r="H96" t="s">
        <v>585</v>
      </c>
      <c r="I96" s="20">
        <v>43431</v>
      </c>
      <c r="J96">
        <v>1475</v>
      </c>
      <c r="K96">
        <v>1</v>
      </c>
      <c r="L96" t="s">
        <v>586</v>
      </c>
      <c r="M96">
        <v>313256500</v>
      </c>
      <c r="N96" t="s">
        <v>635</v>
      </c>
      <c r="O96">
        <f t="shared" si="1"/>
        <v>315</v>
      </c>
    </row>
    <row r="97" spans="1:15" x14ac:dyDescent="0.25">
      <c r="A97">
        <v>317</v>
      </c>
      <c r="B97">
        <v>290</v>
      </c>
      <c r="C97">
        <v>277</v>
      </c>
      <c r="D97">
        <v>1</v>
      </c>
      <c r="E97" t="s">
        <v>584</v>
      </c>
      <c r="F97" t="s">
        <v>585</v>
      </c>
      <c r="G97" s="20">
        <v>43432</v>
      </c>
      <c r="H97" t="s">
        <v>585</v>
      </c>
      <c r="I97" s="20">
        <v>43432</v>
      </c>
      <c r="J97">
        <v>1720</v>
      </c>
      <c r="K97">
        <v>1</v>
      </c>
      <c r="L97" t="s">
        <v>586</v>
      </c>
      <c r="M97">
        <v>3103299815</v>
      </c>
      <c r="N97" t="s">
        <v>636</v>
      </c>
      <c r="O97">
        <f t="shared" si="1"/>
        <v>317</v>
      </c>
    </row>
    <row r="98" spans="1:15" x14ac:dyDescent="0.25">
      <c r="A98">
        <v>318</v>
      </c>
      <c r="B98">
        <v>291</v>
      </c>
      <c r="C98">
        <v>278</v>
      </c>
      <c r="D98">
        <v>1</v>
      </c>
      <c r="E98" t="s">
        <v>584</v>
      </c>
      <c r="F98" t="s">
        <v>585</v>
      </c>
      <c r="G98" s="20">
        <v>43396</v>
      </c>
      <c r="H98" t="s">
        <v>585</v>
      </c>
      <c r="I98" s="20">
        <v>43396</v>
      </c>
      <c r="J98">
        <v>1358</v>
      </c>
      <c r="K98">
        <v>1</v>
      </c>
      <c r="L98">
        <v>3108504526</v>
      </c>
      <c r="M98" t="s">
        <v>587</v>
      </c>
      <c r="N98" t="s">
        <v>587</v>
      </c>
      <c r="O98">
        <f t="shared" si="1"/>
        <v>318</v>
      </c>
    </row>
    <row r="99" spans="1:15" x14ac:dyDescent="0.25">
      <c r="A99">
        <v>319</v>
      </c>
      <c r="B99">
        <v>292</v>
      </c>
      <c r="C99">
        <v>279</v>
      </c>
      <c r="D99">
        <v>1</v>
      </c>
      <c r="E99" t="s">
        <v>584</v>
      </c>
      <c r="F99" t="s">
        <v>585</v>
      </c>
      <c r="G99" s="20">
        <v>43431</v>
      </c>
      <c r="H99" t="s">
        <v>585</v>
      </c>
      <c r="I99" s="20">
        <v>43430</v>
      </c>
      <c r="J99">
        <v>1453</v>
      </c>
      <c r="K99">
        <v>1</v>
      </c>
      <c r="L99" t="s">
        <v>637</v>
      </c>
      <c r="M99">
        <v>3103299815</v>
      </c>
      <c r="N99" t="s">
        <v>671</v>
      </c>
      <c r="O99">
        <f t="shared" si="1"/>
        <v>319</v>
      </c>
    </row>
    <row r="100" spans="1:15" x14ac:dyDescent="0.25">
      <c r="A100">
        <v>320</v>
      </c>
      <c r="B100">
        <v>294</v>
      </c>
      <c r="C100">
        <v>280</v>
      </c>
      <c r="D100">
        <v>1</v>
      </c>
      <c r="E100" t="s">
        <v>584</v>
      </c>
      <c r="F100" t="s">
        <v>585</v>
      </c>
      <c r="G100" s="20">
        <v>43433</v>
      </c>
      <c r="H100" t="s">
        <v>585</v>
      </c>
      <c r="I100" s="20">
        <v>43430</v>
      </c>
      <c r="J100">
        <v>1670</v>
      </c>
      <c r="K100">
        <v>1</v>
      </c>
      <c r="L100" t="s">
        <v>586</v>
      </c>
      <c r="M100">
        <v>3103299815</v>
      </c>
      <c r="N100" t="s">
        <v>638</v>
      </c>
      <c r="O100">
        <f t="shared" si="1"/>
        <v>320</v>
      </c>
    </row>
    <row r="101" spans="1:15" x14ac:dyDescent="0.25">
      <c r="A101">
        <v>321</v>
      </c>
      <c r="B101">
        <v>295</v>
      </c>
      <c r="C101">
        <v>281</v>
      </c>
      <c r="D101">
        <v>1</v>
      </c>
      <c r="E101" t="s">
        <v>584</v>
      </c>
      <c r="F101" t="s">
        <v>585</v>
      </c>
      <c r="G101" s="20">
        <v>43431</v>
      </c>
      <c r="H101" t="s">
        <v>585</v>
      </c>
      <c r="I101" s="20">
        <v>43431</v>
      </c>
      <c r="J101">
        <v>1700</v>
      </c>
      <c r="K101">
        <v>1</v>
      </c>
      <c r="L101" t="s">
        <v>586</v>
      </c>
      <c r="M101">
        <v>3103299815</v>
      </c>
      <c r="N101" t="s">
        <v>639</v>
      </c>
      <c r="O101">
        <f t="shared" si="1"/>
        <v>321</v>
      </c>
    </row>
    <row r="102" spans="1:15" x14ac:dyDescent="0.25">
      <c r="A102">
        <v>322</v>
      </c>
      <c r="B102">
        <v>296</v>
      </c>
      <c r="C102">
        <v>282</v>
      </c>
      <c r="D102">
        <v>1</v>
      </c>
      <c r="E102" t="s">
        <v>584</v>
      </c>
      <c r="F102" t="s">
        <v>585</v>
      </c>
      <c r="G102" s="20">
        <v>43431</v>
      </c>
      <c r="H102" t="s">
        <v>585</v>
      </c>
      <c r="I102" s="20">
        <v>43430</v>
      </c>
      <c r="J102">
        <v>1706</v>
      </c>
      <c r="K102">
        <v>1</v>
      </c>
      <c r="L102" t="s">
        <v>586</v>
      </c>
      <c r="M102">
        <v>3108504526</v>
      </c>
      <c r="N102" t="s">
        <v>672</v>
      </c>
      <c r="O102">
        <f t="shared" si="1"/>
        <v>322</v>
      </c>
    </row>
    <row r="103" spans="1:15" x14ac:dyDescent="0.25">
      <c r="A103">
        <v>323</v>
      </c>
      <c r="B103">
        <v>297</v>
      </c>
      <c r="C103">
        <v>283</v>
      </c>
      <c r="D103">
        <v>1</v>
      </c>
      <c r="E103" t="s">
        <v>584</v>
      </c>
      <c r="F103" t="s">
        <v>585</v>
      </c>
      <c r="G103" s="20">
        <v>43430</v>
      </c>
      <c r="H103" t="s">
        <v>585</v>
      </c>
      <c r="I103" s="20">
        <v>43430</v>
      </c>
      <c r="J103">
        <v>1873</v>
      </c>
      <c r="K103">
        <v>1</v>
      </c>
      <c r="L103" t="s">
        <v>586</v>
      </c>
      <c r="M103">
        <v>3103299875</v>
      </c>
      <c r="N103" t="s">
        <v>640</v>
      </c>
      <c r="O103">
        <f t="shared" si="1"/>
        <v>323</v>
      </c>
    </row>
    <row r="104" spans="1:15" x14ac:dyDescent="0.25">
      <c r="A104">
        <v>324</v>
      </c>
      <c r="B104">
        <v>298</v>
      </c>
      <c r="C104">
        <v>284</v>
      </c>
      <c r="D104">
        <v>1</v>
      </c>
      <c r="E104" t="s">
        <v>584</v>
      </c>
      <c r="F104" t="s">
        <v>585</v>
      </c>
      <c r="G104" s="20">
        <v>43434</v>
      </c>
      <c r="H104" t="s">
        <v>585</v>
      </c>
      <c r="I104" s="20">
        <v>43434</v>
      </c>
      <c r="J104">
        <v>1861</v>
      </c>
      <c r="K104">
        <v>1</v>
      </c>
      <c r="L104" t="s">
        <v>586</v>
      </c>
      <c r="M104">
        <v>3103299815</v>
      </c>
      <c r="N104" t="s">
        <v>673</v>
      </c>
      <c r="O104">
        <f t="shared" si="1"/>
        <v>324</v>
      </c>
    </row>
    <row r="105" spans="1:15" x14ac:dyDescent="0.25">
      <c r="A105">
        <v>330</v>
      </c>
      <c r="B105">
        <v>304</v>
      </c>
      <c r="C105">
        <v>290</v>
      </c>
      <c r="D105">
        <v>1</v>
      </c>
      <c r="E105" t="s">
        <v>584</v>
      </c>
      <c r="F105" t="s">
        <v>585</v>
      </c>
      <c r="G105" s="20">
        <v>43403</v>
      </c>
      <c r="H105" t="s">
        <v>585</v>
      </c>
      <c r="I105" s="20">
        <v>43403</v>
      </c>
      <c r="J105">
        <v>1778</v>
      </c>
      <c r="K105">
        <v>4</v>
      </c>
      <c r="L105" t="s">
        <v>586</v>
      </c>
      <c r="M105">
        <v>3103299815</v>
      </c>
      <c r="N105" t="s">
        <v>587</v>
      </c>
      <c r="O105">
        <f t="shared" si="1"/>
        <v>330</v>
      </c>
    </row>
    <row r="106" spans="1:15" x14ac:dyDescent="0.25">
      <c r="A106">
        <v>331</v>
      </c>
      <c r="B106">
        <v>305</v>
      </c>
      <c r="C106">
        <v>291</v>
      </c>
      <c r="D106">
        <v>1</v>
      </c>
      <c r="E106" t="s">
        <v>584</v>
      </c>
      <c r="F106" t="s">
        <v>585</v>
      </c>
      <c r="G106" s="20">
        <v>43403</v>
      </c>
      <c r="H106" t="s">
        <v>585</v>
      </c>
      <c r="I106" s="20">
        <v>43403</v>
      </c>
      <c r="J106">
        <v>1782</v>
      </c>
      <c r="K106">
        <v>4</v>
      </c>
      <c r="L106" t="s">
        <v>586</v>
      </c>
      <c r="M106">
        <v>3103299815</v>
      </c>
      <c r="N106" t="s">
        <v>587</v>
      </c>
      <c r="O106">
        <f t="shared" si="1"/>
        <v>331</v>
      </c>
    </row>
    <row r="107" spans="1:15" x14ac:dyDescent="0.25">
      <c r="A107">
        <v>332</v>
      </c>
      <c r="B107">
        <v>306</v>
      </c>
      <c r="C107">
        <v>292</v>
      </c>
      <c r="D107">
        <v>1</v>
      </c>
      <c r="E107" t="s">
        <v>584</v>
      </c>
      <c r="F107" t="s">
        <v>585</v>
      </c>
      <c r="G107" s="20">
        <v>43403</v>
      </c>
      <c r="H107" t="s">
        <v>585</v>
      </c>
      <c r="I107" s="20">
        <v>43403</v>
      </c>
      <c r="J107">
        <v>1783</v>
      </c>
      <c r="K107">
        <v>4</v>
      </c>
      <c r="L107" t="s">
        <v>586</v>
      </c>
      <c r="M107">
        <v>3103299815</v>
      </c>
      <c r="N107" t="s">
        <v>587</v>
      </c>
      <c r="O107">
        <f t="shared" si="1"/>
        <v>332</v>
      </c>
    </row>
    <row r="108" spans="1:15" x14ac:dyDescent="0.25">
      <c r="A108">
        <v>333</v>
      </c>
      <c r="B108">
        <v>307</v>
      </c>
      <c r="C108">
        <v>293</v>
      </c>
      <c r="D108">
        <v>1</v>
      </c>
      <c r="E108" t="s">
        <v>584</v>
      </c>
      <c r="F108" t="s">
        <v>585</v>
      </c>
      <c r="G108" s="20">
        <v>43403</v>
      </c>
      <c r="H108" t="s">
        <v>585</v>
      </c>
      <c r="I108" s="20">
        <v>43403</v>
      </c>
      <c r="J108">
        <v>1784</v>
      </c>
      <c r="K108">
        <v>4</v>
      </c>
      <c r="L108" t="s">
        <v>586</v>
      </c>
      <c r="M108">
        <v>3103299815</v>
      </c>
      <c r="N108" t="s">
        <v>587</v>
      </c>
      <c r="O108">
        <f t="shared" si="1"/>
        <v>333</v>
      </c>
    </row>
    <row r="109" spans="1:15" x14ac:dyDescent="0.25">
      <c r="A109">
        <v>334</v>
      </c>
      <c r="B109">
        <v>308</v>
      </c>
      <c r="C109">
        <v>294</v>
      </c>
      <c r="D109">
        <v>1</v>
      </c>
      <c r="E109" t="s">
        <v>584</v>
      </c>
      <c r="F109" t="s">
        <v>585</v>
      </c>
      <c r="G109" s="20">
        <v>43433</v>
      </c>
      <c r="H109" t="s">
        <v>585</v>
      </c>
      <c r="I109" s="20">
        <v>43403</v>
      </c>
      <c r="J109">
        <v>1879</v>
      </c>
      <c r="K109">
        <v>1</v>
      </c>
      <c r="L109" t="s">
        <v>586</v>
      </c>
      <c r="M109">
        <v>3147492267</v>
      </c>
      <c r="O109">
        <f t="shared" si="1"/>
        <v>334</v>
      </c>
    </row>
    <row r="110" spans="1:15" x14ac:dyDescent="0.25">
      <c r="A110">
        <v>335</v>
      </c>
      <c r="B110">
        <v>309</v>
      </c>
      <c r="C110">
        <v>295</v>
      </c>
      <c r="D110">
        <v>1</v>
      </c>
      <c r="E110" t="s">
        <v>584</v>
      </c>
      <c r="F110" t="s">
        <v>585</v>
      </c>
      <c r="G110" s="20">
        <v>43403</v>
      </c>
      <c r="H110" t="s">
        <v>585</v>
      </c>
      <c r="I110" s="20">
        <v>43403</v>
      </c>
      <c r="J110">
        <v>1785</v>
      </c>
      <c r="K110">
        <v>4</v>
      </c>
      <c r="L110" t="s">
        <v>586</v>
      </c>
      <c r="M110">
        <v>3103299815</v>
      </c>
      <c r="N110" t="s">
        <v>587</v>
      </c>
      <c r="O110">
        <f t="shared" si="1"/>
        <v>335</v>
      </c>
    </row>
    <row r="111" spans="1:15" x14ac:dyDescent="0.25">
      <c r="A111">
        <v>336</v>
      </c>
      <c r="B111">
        <v>310</v>
      </c>
      <c r="C111">
        <v>296</v>
      </c>
      <c r="D111">
        <v>1</v>
      </c>
      <c r="E111" t="s">
        <v>584</v>
      </c>
      <c r="F111" t="s">
        <v>585</v>
      </c>
      <c r="G111" s="20">
        <v>43403</v>
      </c>
      <c r="H111" t="s">
        <v>585</v>
      </c>
      <c r="I111" s="20">
        <v>43403</v>
      </c>
      <c r="J111">
        <v>1786</v>
      </c>
      <c r="K111">
        <v>4</v>
      </c>
      <c r="L111" t="s">
        <v>586</v>
      </c>
      <c r="M111">
        <v>3103299815</v>
      </c>
      <c r="N111" t="s">
        <v>587</v>
      </c>
      <c r="O111">
        <f t="shared" si="1"/>
        <v>336</v>
      </c>
    </row>
    <row r="112" spans="1:15" x14ac:dyDescent="0.25">
      <c r="A112">
        <v>337</v>
      </c>
      <c r="B112">
        <v>311</v>
      </c>
      <c r="C112">
        <v>297</v>
      </c>
      <c r="D112">
        <v>1</v>
      </c>
      <c r="E112" t="s">
        <v>584</v>
      </c>
      <c r="F112" t="s">
        <v>585</v>
      </c>
      <c r="G112" s="20">
        <v>43403</v>
      </c>
      <c r="H112" t="s">
        <v>585</v>
      </c>
      <c r="I112" s="20">
        <v>43403</v>
      </c>
      <c r="J112">
        <v>1787</v>
      </c>
      <c r="K112">
        <v>4</v>
      </c>
      <c r="L112" t="s">
        <v>586</v>
      </c>
      <c r="M112">
        <v>3103299815</v>
      </c>
      <c r="N112" t="s">
        <v>587</v>
      </c>
      <c r="O112">
        <f t="shared" si="1"/>
        <v>337</v>
      </c>
    </row>
    <row r="113" spans="1:15" x14ac:dyDescent="0.25">
      <c r="A113">
        <v>344</v>
      </c>
      <c r="B113">
        <v>321</v>
      </c>
      <c r="C113">
        <v>304</v>
      </c>
      <c r="D113">
        <v>1</v>
      </c>
      <c r="E113" t="s">
        <v>584</v>
      </c>
      <c r="F113" t="s">
        <v>585</v>
      </c>
      <c r="G113" s="20">
        <v>43410</v>
      </c>
      <c r="H113" t="s">
        <v>585</v>
      </c>
      <c r="I113" s="20">
        <v>43410</v>
      </c>
      <c r="J113" t="s">
        <v>587</v>
      </c>
      <c r="K113">
        <v>4</v>
      </c>
      <c r="L113" t="s">
        <v>586</v>
      </c>
      <c r="M113">
        <v>3103299815</v>
      </c>
      <c r="N113" t="s">
        <v>587</v>
      </c>
      <c r="O113">
        <f t="shared" si="1"/>
        <v>344</v>
      </c>
    </row>
    <row r="114" spans="1:15" x14ac:dyDescent="0.25">
      <c r="A114">
        <v>346</v>
      </c>
      <c r="B114">
        <v>323</v>
      </c>
      <c r="C114">
        <v>306</v>
      </c>
      <c r="D114">
        <v>1</v>
      </c>
      <c r="E114" t="s">
        <v>584</v>
      </c>
      <c r="F114" t="s">
        <v>585</v>
      </c>
      <c r="G114" s="20">
        <v>43419</v>
      </c>
      <c r="H114" t="s">
        <v>585</v>
      </c>
      <c r="I114" s="20">
        <v>43412</v>
      </c>
      <c r="J114">
        <v>9999</v>
      </c>
      <c r="K114">
        <v>1</v>
      </c>
      <c r="L114" t="s">
        <v>591</v>
      </c>
      <c r="M114">
        <v>3173645354</v>
      </c>
      <c r="N114" t="s">
        <v>587</v>
      </c>
      <c r="O114">
        <f t="shared" si="1"/>
        <v>346</v>
      </c>
    </row>
    <row r="115" spans="1:15" x14ac:dyDescent="0.25">
      <c r="A115">
        <v>360</v>
      </c>
      <c r="B115">
        <v>346</v>
      </c>
      <c r="C115">
        <v>320</v>
      </c>
      <c r="D115">
        <v>1</v>
      </c>
      <c r="E115" t="s">
        <v>584</v>
      </c>
      <c r="F115" t="s">
        <v>585</v>
      </c>
      <c r="G115" s="20">
        <v>43433</v>
      </c>
      <c r="H115" t="s">
        <v>585</v>
      </c>
      <c r="I115" s="20">
        <v>43433</v>
      </c>
      <c r="J115">
        <v>1880</v>
      </c>
      <c r="K115">
        <v>1</v>
      </c>
      <c r="L115" t="s">
        <v>586</v>
      </c>
      <c r="M115">
        <v>3103299815</v>
      </c>
      <c r="N115" t="s">
        <v>641</v>
      </c>
      <c r="O115">
        <f t="shared" si="1"/>
        <v>360</v>
      </c>
    </row>
    <row r="116" spans="1:15" x14ac:dyDescent="0.25">
      <c r="A116">
        <v>361</v>
      </c>
      <c r="B116">
        <v>348</v>
      </c>
      <c r="C116">
        <v>321</v>
      </c>
      <c r="D116">
        <v>1</v>
      </c>
      <c r="E116" t="s">
        <v>584</v>
      </c>
      <c r="F116" t="s">
        <v>585</v>
      </c>
      <c r="G116" s="20">
        <v>43433</v>
      </c>
      <c r="H116" t="s">
        <v>585</v>
      </c>
      <c r="I116" s="20">
        <v>43433</v>
      </c>
      <c r="J116">
        <v>1881</v>
      </c>
      <c r="K116">
        <v>1</v>
      </c>
      <c r="L116" t="s">
        <v>642</v>
      </c>
      <c r="M116">
        <v>3103299815</v>
      </c>
      <c r="N116" t="s">
        <v>643</v>
      </c>
      <c r="O116">
        <f t="shared" si="1"/>
        <v>361</v>
      </c>
    </row>
    <row r="117" spans="1:15" x14ac:dyDescent="0.25">
      <c r="A117">
        <v>10360</v>
      </c>
      <c r="B117">
        <v>10346</v>
      </c>
      <c r="C117">
        <v>10320</v>
      </c>
      <c r="D117">
        <v>1</v>
      </c>
      <c r="E117" t="s">
        <v>584</v>
      </c>
      <c r="F117" t="s">
        <v>585</v>
      </c>
      <c r="G117" s="20">
        <v>43431</v>
      </c>
      <c r="H117" t="s">
        <v>585</v>
      </c>
      <c r="I117" s="20">
        <v>43431</v>
      </c>
      <c r="J117">
        <v>1882</v>
      </c>
      <c r="K117">
        <v>1</v>
      </c>
      <c r="L117" t="s">
        <v>586</v>
      </c>
      <c r="M117">
        <v>313256500</v>
      </c>
      <c r="N117" t="s">
        <v>674</v>
      </c>
      <c r="O117">
        <f t="shared" si="1"/>
        <v>10360</v>
      </c>
    </row>
    <row r="118" spans="1:15" x14ac:dyDescent="0.25">
      <c r="A118">
        <v>10361</v>
      </c>
      <c r="B118">
        <v>10347</v>
      </c>
      <c r="C118">
        <v>10321</v>
      </c>
      <c r="D118">
        <v>1</v>
      </c>
      <c r="E118" t="s">
        <v>584</v>
      </c>
      <c r="F118" t="s">
        <v>585</v>
      </c>
      <c r="G118" s="20">
        <v>43431</v>
      </c>
      <c r="H118" t="s">
        <v>585</v>
      </c>
      <c r="I118" s="20">
        <v>43431</v>
      </c>
      <c r="J118">
        <v>1883</v>
      </c>
      <c r="K118">
        <v>1</v>
      </c>
      <c r="L118" t="s">
        <v>586</v>
      </c>
      <c r="M118">
        <v>313256500</v>
      </c>
      <c r="N118" t="s">
        <v>675</v>
      </c>
      <c r="O118">
        <f t="shared" si="1"/>
        <v>10361</v>
      </c>
    </row>
    <row r="119" spans="1:15" x14ac:dyDescent="0.25">
      <c r="A119">
        <v>10362</v>
      </c>
      <c r="B119">
        <v>10348</v>
      </c>
      <c r="C119">
        <v>10322</v>
      </c>
      <c r="D119">
        <v>1</v>
      </c>
      <c r="E119" t="s">
        <v>584</v>
      </c>
      <c r="F119" t="s">
        <v>585</v>
      </c>
      <c r="G119" s="20">
        <v>43431</v>
      </c>
      <c r="H119" t="s">
        <v>585</v>
      </c>
      <c r="I119" s="20">
        <v>43431</v>
      </c>
      <c r="J119">
        <v>1884</v>
      </c>
      <c r="K119">
        <v>1</v>
      </c>
      <c r="L119" t="s">
        <v>586</v>
      </c>
      <c r="M119">
        <v>313256500</v>
      </c>
      <c r="N119" t="s">
        <v>676</v>
      </c>
      <c r="O119">
        <f t="shared" si="1"/>
        <v>10362</v>
      </c>
    </row>
    <row r="120" spans="1:15" x14ac:dyDescent="0.25">
      <c r="A120">
        <v>10363</v>
      </c>
      <c r="B120">
        <v>10349</v>
      </c>
      <c r="C120">
        <v>10323</v>
      </c>
      <c r="D120">
        <v>1</v>
      </c>
      <c r="E120" t="s">
        <v>584</v>
      </c>
      <c r="F120" t="s">
        <v>585</v>
      </c>
      <c r="G120" s="20">
        <v>43431</v>
      </c>
      <c r="H120" t="s">
        <v>585</v>
      </c>
      <c r="I120" s="20">
        <v>43431</v>
      </c>
      <c r="J120">
        <v>1745</v>
      </c>
      <c r="K120">
        <v>1</v>
      </c>
      <c r="L120" t="s">
        <v>586</v>
      </c>
      <c r="M120">
        <v>3101414151</v>
      </c>
      <c r="N120" t="s">
        <v>646</v>
      </c>
      <c r="O120">
        <f t="shared" si="1"/>
        <v>10363</v>
      </c>
    </row>
    <row r="121" spans="1:15" x14ac:dyDescent="0.25">
      <c r="A121">
        <v>10364</v>
      </c>
      <c r="B121">
        <v>10350</v>
      </c>
      <c r="C121">
        <v>10324</v>
      </c>
      <c r="D121">
        <v>1</v>
      </c>
      <c r="E121" t="s">
        <v>584</v>
      </c>
      <c r="F121" t="s">
        <v>585</v>
      </c>
      <c r="G121" s="20">
        <v>43431</v>
      </c>
      <c r="H121" t="s">
        <v>585</v>
      </c>
      <c r="I121" s="20">
        <v>43431</v>
      </c>
      <c r="J121">
        <v>1866</v>
      </c>
      <c r="K121">
        <v>1</v>
      </c>
      <c r="L121" t="s">
        <v>586</v>
      </c>
      <c r="M121">
        <v>3147492267</v>
      </c>
      <c r="N121" t="s">
        <v>647</v>
      </c>
      <c r="O121">
        <f t="shared" si="1"/>
        <v>10364</v>
      </c>
    </row>
    <row r="122" spans="1:15" x14ac:dyDescent="0.25">
      <c r="A122">
        <v>10365</v>
      </c>
      <c r="B122">
        <v>10351</v>
      </c>
      <c r="C122">
        <v>10325</v>
      </c>
      <c r="D122">
        <v>1</v>
      </c>
      <c r="E122" t="s">
        <v>584</v>
      </c>
      <c r="F122" t="s">
        <v>585</v>
      </c>
      <c r="G122" s="20">
        <v>43431</v>
      </c>
      <c r="H122" t="s">
        <v>585</v>
      </c>
      <c r="I122" s="20">
        <v>43431</v>
      </c>
      <c r="J122">
        <v>1862</v>
      </c>
      <c r="K122">
        <v>1</v>
      </c>
      <c r="L122" t="s">
        <v>586</v>
      </c>
      <c r="M122">
        <v>312356500</v>
      </c>
      <c r="N122" t="s">
        <v>648</v>
      </c>
      <c r="O122">
        <f t="shared" si="1"/>
        <v>10365</v>
      </c>
    </row>
    <row r="123" spans="1:15" x14ac:dyDescent="0.25">
      <c r="A123">
        <v>10366</v>
      </c>
      <c r="B123">
        <v>10352</v>
      </c>
      <c r="C123">
        <v>10326</v>
      </c>
      <c r="D123">
        <v>1</v>
      </c>
      <c r="E123" t="s">
        <v>584</v>
      </c>
      <c r="F123" t="s">
        <v>585</v>
      </c>
      <c r="G123" s="20">
        <v>43431</v>
      </c>
      <c r="H123" t="s">
        <v>585</v>
      </c>
      <c r="I123" s="20">
        <v>43431</v>
      </c>
      <c r="J123">
        <v>1877</v>
      </c>
      <c r="K123">
        <v>1</v>
      </c>
      <c r="L123" t="s">
        <v>586</v>
      </c>
      <c r="M123">
        <v>3101410144</v>
      </c>
      <c r="N123" t="s">
        <v>649</v>
      </c>
      <c r="O123">
        <f t="shared" si="1"/>
        <v>10366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9</vt:i4>
      </vt:variant>
    </vt:vector>
  </HeadingPairs>
  <TitlesOfParts>
    <vt:vector size="9" baseType="lpstr">
      <vt:lpstr>PROYECTO</vt:lpstr>
      <vt:lpstr>DETALLE_PERSONAS</vt:lpstr>
      <vt:lpstr>DETALLE_ITEMS</vt:lpstr>
      <vt:lpstr>PROYECTOS</vt:lpstr>
      <vt:lpstr>ITEMS</vt:lpstr>
      <vt:lpstr>TIPO_REEMBOLSO</vt:lpstr>
      <vt:lpstr>ROLES</vt:lpstr>
      <vt:lpstr>CONCEPTOS</vt:lpstr>
      <vt:lpstr>CONTRATOS_PROYECTO</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PROYECTO</dc:creator>
  <cp:lastModifiedBy>Andres Madrigal C</cp:lastModifiedBy>
  <dcterms:created xsi:type="dcterms:W3CDTF">2018-10-02T14:00:56Z</dcterms:created>
  <dcterms:modified xsi:type="dcterms:W3CDTF">2019-05-27T23:03:17Z</dcterms:modified>
</cp:coreProperties>
</file>