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INDICADOR FACTURACIÓN\"/>
    </mc:Choice>
  </mc:AlternateContent>
  <bookViews>
    <workbookView xWindow="0" yWindow="0" windowWidth="21600" windowHeight="973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  <c r="L80" i="1"/>
  <c r="L79" i="1"/>
  <c r="L78" i="1"/>
  <c r="L77" i="1"/>
  <c r="L76" i="1"/>
  <c r="L73" i="1"/>
  <c r="L72" i="1"/>
  <c r="L71" i="1"/>
  <c r="L69" i="1"/>
  <c r="L66" i="1"/>
  <c r="L65" i="1"/>
  <c r="L64" i="1"/>
  <c r="L63" i="1"/>
  <c r="L62" i="1"/>
  <c r="L61" i="1"/>
  <c r="L60" i="1"/>
  <c r="L59" i="1"/>
  <c r="L57" i="1"/>
  <c r="L56" i="1"/>
  <c r="L55" i="1"/>
  <c r="L54" i="1"/>
  <c r="L53" i="1"/>
  <c r="L52" i="1"/>
  <c r="L50" i="1"/>
  <c r="L49" i="1"/>
  <c r="L48" i="1"/>
  <c r="L47" i="1"/>
  <c r="L46" i="1"/>
  <c r="L45" i="1"/>
  <c r="L44" i="1"/>
  <c r="L42" i="1"/>
  <c r="L41" i="1"/>
  <c r="L40" i="1"/>
  <c r="L38" i="1"/>
  <c r="L37" i="1"/>
  <c r="L36" i="1"/>
  <c r="L35" i="1"/>
  <c r="L34" i="1"/>
  <c r="L33" i="1"/>
  <c r="L31" i="1"/>
  <c r="L30" i="1"/>
  <c r="L29" i="1"/>
  <c r="L26" i="1"/>
  <c r="L25" i="1"/>
  <c r="L23" i="1"/>
  <c r="L22" i="1"/>
  <c r="L21" i="1"/>
  <c r="L18" i="1"/>
  <c r="L16" i="1"/>
  <c r="L12" i="1"/>
  <c r="L11" i="1"/>
  <c r="L10" i="1"/>
  <c r="L9" i="1"/>
  <c r="L8" i="1"/>
  <c r="L7" i="1"/>
  <c r="L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5" i="1"/>
  <c r="K25" i="1" s="1"/>
  <c r="I26" i="1"/>
  <c r="K26" i="1" s="1"/>
  <c r="I29" i="1"/>
  <c r="K29" i="1" s="1"/>
  <c r="I30" i="1"/>
  <c r="K30" i="1" s="1"/>
  <c r="I31" i="1"/>
  <c r="K31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9" i="1"/>
  <c r="K69" i="1" s="1"/>
  <c r="I70" i="1"/>
  <c r="K70" i="1" s="1"/>
  <c r="I71" i="1"/>
  <c r="K71" i="1" s="1"/>
  <c r="I72" i="1"/>
  <c r="K72" i="1" s="1"/>
  <c r="I73" i="1"/>
  <c r="K73" i="1" s="1"/>
  <c r="I76" i="1"/>
  <c r="K76" i="1" s="1"/>
  <c r="I77" i="1"/>
  <c r="K77" i="1" s="1"/>
  <c r="I78" i="1"/>
  <c r="K78" i="1" s="1"/>
  <c r="I79" i="1"/>
  <c r="K79" i="1" s="1"/>
  <c r="I80" i="1"/>
  <c r="K80" i="1" s="1"/>
  <c r="I83" i="1"/>
  <c r="K8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  <c r="I2" i="1"/>
  <c r="K2" i="1" s="1"/>
  <c r="M12" i="1" l="1"/>
  <c r="M52" i="1"/>
  <c r="M4" i="1"/>
  <c r="M60" i="1"/>
  <c r="M44" i="1"/>
  <c r="M36" i="1"/>
  <c r="M20" i="1"/>
  <c r="M76" i="1"/>
  <c r="M66" i="1"/>
  <c r="M50" i="1"/>
  <c r="M42" i="1"/>
  <c r="M34" i="1"/>
  <c r="M26" i="1"/>
  <c r="M18" i="1"/>
  <c r="M10" i="1"/>
  <c r="M73" i="1"/>
  <c r="M65" i="1"/>
  <c r="M57" i="1"/>
  <c r="M49" i="1"/>
  <c r="M41" i="1"/>
  <c r="M33" i="1"/>
  <c r="M25" i="1"/>
  <c r="M17" i="1"/>
  <c r="M9" i="1"/>
  <c r="M80" i="1"/>
  <c r="M72" i="1"/>
  <c r="M64" i="1"/>
  <c r="M56" i="1"/>
  <c r="M48" i="1"/>
  <c r="M40" i="1"/>
  <c r="M16" i="1"/>
  <c r="M8" i="1"/>
  <c r="M79" i="1"/>
  <c r="M71" i="1"/>
  <c r="M63" i="1"/>
  <c r="M55" i="1"/>
  <c r="M47" i="1"/>
  <c r="M31" i="1"/>
  <c r="M23" i="1"/>
  <c r="M7" i="1"/>
  <c r="M78" i="1"/>
  <c r="M70" i="1"/>
  <c r="M62" i="1"/>
  <c r="M54" i="1"/>
  <c r="M46" i="1"/>
  <c r="M38" i="1"/>
  <c r="M30" i="1"/>
  <c r="M22" i="1"/>
  <c r="M6" i="1"/>
  <c r="M2" i="1"/>
  <c r="M77" i="1"/>
  <c r="M69" i="1"/>
  <c r="M61" i="1"/>
  <c r="M53" i="1"/>
  <c r="M45" i="1"/>
  <c r="M37" i="1"/>
  <c r="M29" i="1"/>
  <c r="M21" i="1"/>
  <c r="M13" i="1"/>
  <c r="M5" i="1"/>
  <c r="M83" i="1"/>
  <c r="M59" i="1"/>
  <c r="M43" i="1"/>
  <c r="M35" i="1"/>
  <c r="M19" i="1"/>
  <c r="M11" i="1"/>
  <c r="M3" i="1"/>
  <c r="L2" i="1"/>
  <c r="L6" i="1"/>
  <c r="L4" i="1"/>
  <c r="L20" i="1"/>
  <c r="L5" i="1"/>
  <c r="L13" i="1"/>
  <c r="L17" i="1"/>
  <c r="L43" i="1"/>
  <c r="L3" i="1"/>
  <c r="L19" i="1"/>
  <c r="I75" i="1"/>
  <c r="K75" i="1" s="1"/>
  <c r="L75" i="1" l="1"/>
  <c r="M75" i="1"/>
  <c r="I108" i="1" l="1"/>
  <c r="K108" i="1" l="1"/>
  <c r="M108" i="1"/>
  <c r="L108" i="1"/>
  <c r="I103" i="1" l="1"/>
  <c r="K103" i="1" l="1"/>
  <c r="L103" i="1"/>
  <c r="M103" i="1"/>
  <c r="I100" i="1" l="1"/>
  <c r="I96" i="1"/>
  <c r="K100" i="1" l="1"/>
  <c r="M100" i="1"/>
  <c r="L100" i="1"/>
  <c r="K96" i="1"/>
  <c r="M96" i="1"/>
  <c r="L96" i="1"/>
  <c r="I104" i="1" l="1"/>
  <c r="I105" i="1"/>
  <c r="I68" i="1"/>
  <c r="K68" i="1" l="1"/>
  <c r="M68" i="1"/>
  <c r="L68" i="1"/>
  <c r="K105" i="1"/>
  <c r="M105" i="1"/>
  <c r="L105" i="1"/>
  <c r="K104" i="1"/>
  <c r="M104" i="1"/>
  <c r="L104" i="1"/>
  <c r="I58" i="1" l="1"/>
  <c r="K58" i="1" l="1"/>
  <c r="M58" i="1"/>
  <c r="L58" i="1"/>
  <c r="I85" i="1" l="1"/>
  <c r="I86" i="1"/>
  <c r="I28" i="1"/>
  <c r="K85" i="1" l="1"/>
  <c r="L85" i="1"/>
  <c r="M85" i="1"/>
  <c r="K28" i="1"/>
  <c r="M28" i="1"/>
  <c r="L28" i="1"/>
  <c r="K86" i="1"/>
  <c r="M86" i="1"/>
  <c r="L86" i="1"/>
  <c r="I24" i="1"/>
  <c r="I89" i="1"/>
  <c r="K89" i="1" l="1"/>
  <c r="L89" i="1"/>
  <c r="M89" i="1"/>
  <c r="K24" i="1"/>
  <c r="M24" i="1"/>
  <c r="L24" i="1"/>
  <c r="I93" i="1"/>
  <c r="I94" i="1"/>
  <c r="I92" i="1"/>
  <c r="I91" i="1"/>
  <c r="I88" i="1"/>
  <c r="I90" i="1"/>
  <c r="I97" i="1"/>
  <c r="K94" i="1" l="1"/>
  <c r="M94" i="1"/>
  <c r="L94" i="1"/>
  <c r="K92" i="1"/>
  <c r="M92" i="1"/>
  <c r="L92" i="1"/>
  <c r="K93" i="1"/>
  <c r="M93" i="1"/>
  <c r="L93" i="1"/>
  <c r="K90" i="1"/>
  <c r="L90" i="1"/>
  <c r="M90" i="1"/>
  <c r="K91" i="1"/>
  <c r="L91" i="1"/>
  <c r="M91" i="1"/>
  <c r="K97" i="1"/>
  <c r="L97" i="1"/>
  <c r="M97" i="1"/>
  <c r="K88" i="1"/>
  <c r="M88" i="1"/>
  <c r="L88" i="1"/>
  <c r="I15" i="1" l="1"/>
  <c r="I106" i="1"/>
  <c r="I102" i="1"/>
  <c r="I95" i="1"/>
  <c r="K15" i="1" l="1"/>
  <c r="M15" i="1"/>
  <c r="L15" i="1"/>
  <c r="K102" i="1"/>
  <c r="L102" i="1"/>
  <c r="M102" i="1"/>
  <c r="K106" i="1"/>
  <c r="M106" i="1"/>
  <c r="L106" i="1"/>
  <c r="K95" i="1"/>
  <c r="L95" i="1"/>
  <c r="M95" i="1"/>
  <c r="I101" i="1"/>
  <c r="K101" i="1" l="1"/>
  <c r="L101" i="1"/>
  <c r="M101" i="1"/>
  <c r="I107" i="1"/>
  <c r="K107" i="1" l="1"/>
  <c r="M107" i="1"/>
  <c r="L107" i="1"/>
  <c r="I98" i="1"/>
  <c r="K98" i="1" l="1"/>
  <c r="L98" i="1"/>
  <c r="M98" i="1"/>
  <c r="I39" i="1" l="1"/>
  <c r="K39" i="1" l="1"/>
  <c r="L39" i="1"/>
  <c r="M39" i="1"/>
  <c r="I99" i="1"/>
  <c r="K99" i="1" l="1"/>
  <c r="L99" i="1"/>
  <c r="M99" i="1"/>
  <c r="I67" i="1" l="1"/>
  <c r="I51" i="1"/>
  <c r="K51" i="1" l="1"/>
  <c r="L51" i="1"/>
  <c r="M51" i="1"/>
  <c r="K67" i="1"/>
  <c r="M67" i="1"/>
  <c r="L67" i="1"/>
  <c r="I32" i="1" l="1"/>
  <c r="K32" i="1" l="1"/>
  <c r="M32" i="1"/>
  <c r="L32" i="1"/>
  <c r="I27" i="1" l="1"/>
  <c r="K27" i="1" l="1"/>
  <c r="L27" i="1"/>
  <c r="M27" i="1"/>
  <c r="I81" i="1"/>
  <c r="K81" i="1" l="1"/>
  <c r="M81" i="1"/>
  <c r="L81" i="1"/>
  <c r="I84" i="1"/>
  <c r="I87" i="1"/>
  <c r="I74" i="1"/>
  <c r="I82" i="1"/>
  <c r="I14" i="1"/>
  <c r="K87" i="1" l="1"/>
  <c r="L87" i="1"/>
  <c r="M87" i="1"/>
  <c r="K74" i="1"/>
  <c r="M74" i="1"/>
  <c r="L74" i="1"/>
  <c r="K14" i="1"/>
  <c r="L14" i="1"/>
  <c r="M14" i="1"/>
  <c r="K82" i="1"/>
  <c r="M82" i="1"/>
  <c r="L82" i="1"/>
  <c r="K84" i="1"/>
  <c r="M84" i="1"/>
  <c r="L84" i="1"/>
</calcChain>
</file>

<file path=xl/sharedStrings.xml><?xml version="1.0" encoding="utf-8"?>
<sst xmlns="http://schemas.openxmlformats.org/spreadsheetml/2006/main" count="341" uniqueCount="123">
  <si>
    <t>CENTRO HOSPITALARIO SERENA DEL MAR</t>
  </si>
  <si>
    <t>GER</t>
  </si>
  <si>
    <t>LIBERADA</t>
  </si>
  <si>
    <t>DESARROLLO CAMPUS UNI. EAN</t>
  </si>
  <si>
    <t>MALL PLAZA BARRANQUILLA</t>
  </si>
  <si>
    <t>INT</t>
  </si>
  <si>
    <t>COLEGIO HELVETIA FASE 1 ETAPA 2</t>
  </si>
  <si>
    <t>ATRIO - QBO</t>
  </si>
  <si>
    <t>BLOQUE C - UNIANDES</t>
  </si>
  <si>
    <t>CENTRO CORPORATIVO SERENA DEL MAR</t>
  </si>
  <si>
    <t>TELESKOP</t>
  </si>
  <si>
    <t>SAN ROQUE</t>
  </si>
  <si>
    <t>PLAZA CREA Y SUEÑA ANDINO</t>
  </si>
  <si>
    <t>CENTRO EMPRESARIAL C80</t>
  </si>
  <si>
    <t>HOTEL HILTON SANTA MARTA</t>
  </si>
  <si>
    <t>POLITECNICO GRAN COLOMBIANO</t>
  </si>
  <si>
    <t>UNIVERSIDAD SANTO TOMAS TUNJA</t>
  </si>
  <si>
    <t>REMODELACIÓN COREDOR Y PLAZOLETA DE LAS AMÉRICAS</t>
  </si>
  <si>
    <t>PROYECTOS UNIVERSIDAD DE LOS ANDES</t>
  </si>
  <si>
    <t>BODEGA CELTA GUILLERMO SERRANO</t>
  </si>
  <si>
    <t>EDIFICIO SANTA MARIA</t>
  </si>
  <si>
    <t>HOTEL DE LUJO GETSEMANÍ</t>
  </si>
  <si>
    <t>EDIFICIO CALLE 93 - CARRERA 15 EXTERNADO</t>
  </si>
  <si>
    <t>ASE</t>
  </si>
  <si>
    <t>PISO 3 Y 3M UNIANDES - CENTRO CORPORATIVO SERENA DEL MAR</t>
  </si>
  <si>
    <t>HOSPITAL UNIVERSITARIO FUNDACIÓN SANTA FE - INTEGRACIÓN</t>
  </si>
  <si>
    <t>PROYECTOS VARIOS UNI EXTERNADO</t>
  </si>
  <si>
    <t>PISO 4 - OFICINA NOVUS</t>
  </si>
  <si>
    <t>NULL</t>
  </si>
  <si>
    <t>CENTROS COMERCIALES TUNJA Y ENVIGADO</t>
  </si>
  <si>
    <t>OTROS</t>
  </si>
  <si>
    <t>CENTRO COMERCIAL VENTURA</t>
  </si>
  <si>
    <t>CENTRO COMERCIAL ALEGRA</t>
  </si>
  <si>
    <t>REPARACIÓN TORRES DE SANTA LUCÍA</t>
  </si>
  <si>
    <t>HALLAZGOS FIC</t>
  </si>
  <si>
    <t>OFICINAS BID</t>
  </si>
  <si>
    <t>TORRE 3A PLAZA DE LAS AMÉRICAS</t>
  </si>
  <si>
    <t>BODEGA PROSEGUR</t>
  </si>
  <si>
    <t>I.E. HERIBERTO GARCIA- I.E. ARROYOHONDO</t>
  </si>
  <si>
    <t>PROYECTOS VARIOS AVIANCA</t>
  </si>
  <si>
    <t>VARIOS CLÍNICA DEL COUNTRY</t>
  </si>
  <si>
    <t>FISCALIA CUCUTA</t>
  </si>
  <si>
    <t>CENTRO DE ESPECIALISTA CARRERA SEPTIMA TORRE SUR</t>
  </si>
  <si>
    <t>BODEGA BAENAMORA</t>
  </si>
  <si>
    <t>CAMPUS  BOLIVAR</t>
  </si>
  <si>
    <t>MEGAVITRINA</t>
  </si>
  <si>
    <t>TIENDA FALABELLA MALL PLAZA MANIZALES</t>
  </si>
  <si>
    <t>EDIFICIO NUEVA SEDE CORPORATIVA CINECOLOMBIA</t>
  </si>
  <si>
    <t>URBANISMO CENTRO MUNDIAL DE NEGOCIOS</t>
  </si>
  <si>
    <t>PRES</t>
  </si>
  <si>
    <t>SINIESTRO INCENCIO CENTRO INTERNACIONAL DE CONVENCIONES AGORA</t>
  </si>
  <si>
    <t>COLORE CASABLANCA</t>
  </si>
  <si>
    <t>COLORE LA CENTRAL</t>
  </si>
  <si>
    <t>PISOS 13,14 y QUINCE HOSPITAL UNIVERSITARIO EL BOSQUE  - COMPENSAR</t>
  </si>
  <si>
    <t>ENTREGA Y PUESTA EN MARCHA UNIVERSIDAD EXTERNADO BLOQUES H E I</t>
  </si>
  <si>
    <t>CEDI MERCADERIA IBAGUE</t>
  </si>
  <si>
    <t>CASA LA BUHARDILLA</t>
  </si>
  <si>
    <t>LOCAL ARTURO CALLE SANTA FE MEDELLIN</t>
  </si>
  <si>
    <t>LOCAL ARTURO CALLE VIVA ENVIGADO</t>
  </si>
  <si>
    <t>LOCAL ARTURO CALLE CHIPICHAPE</t>
  </si>
  <si>
    <t>LOCAL ARTURO CALLE VIVA TUNJA</t>
  </si>
  <si>
    <t>LOCAL ARTURO CALLE VENTURA PLAZA</t>
  </si>
  <si>
    <t>CAMBIO CUBIERTAS DEL CENTRO COMERCIAL ANDINO</t>
  </si>
  <si>
    <t>URBANISMO  PLAZA CLARO CONVENIO IDU 1457</t>
  </si>
  <si>
    <t>EDIFICIO PATRIMONIO</t>
  </si>
  <si>
    <t>TOPO</t>
  </si>
  <si>
    <t>REMODELACION OFICINAS BID PISO 20</t>
  </si>
  <si>
    <t>ZONAS EXTERIORES CENTRO COMERCIAL ANDINO</t>
  </si>
  <si>
    <t>REMODELACION Y SUMINISTRO DE LOS BAÑOS DEL CENTRO COMERCIAL ANDINO</t>
  </si>
  <si>
    <t>ETAPA 1 PROYECTO CLUB LA COLINA EDIFICIO PARQUEADERO</t>
  </si>
  <si>
    <t>PLAN PARCIAL</t>
  </si>
  <si>
    <t>REMODELACION TORRE SAMSUNG</t>
  </si>
  <si>
    <t>DISTRITO 90</t>
  </si>
  <si>
    <t>COLPATRIA ALAMEDA SAN DIEGO</t>
  </si>
  <si>
    <t>SUP</t>
  </si>
  <si>
    <t>MEDITERRANEO</t>
  </si>
  <si>
    <t>AUD</t>
  </si>
  <si>
    <t>PROYECTO PRUEBA REUNIÓN 1</t>
  </si>
  <si>
    <t>PRUEBA JPM 2</t>
  </si>
  <si>
    <t>PRUEBA 3 JPM</t>
  </si>
  <si>
    <t>TEST PARA PRUEBAS</t>
  </si>
  <si>
    <t>REMODELACION CEDIS HOMECENTER FUNZA</t>
  </si>
  <si>
    <t>EDIFICIO 593</t>
  </si>
  <si>
    <t>IROTAMA RESERVADO</t>
  </si>
  <si>
    <t>PROGRAMA DE VIVIENDAS GRATUITAS - FABRICA 2 FONADE</t>
  </si>
  <si>
    <t>PLAN NACIONAL INFRAESTRUCTURA EDUCATIVA - CENTRO ORIENTE</t>
  </si>
  <si>
    <t>MINISTERIO DE EDUCACION FFIE GRUPO 2</t>
  </si>
  <si>
    <t>MINISTERIO DE EDUCACIÓN FFIE GRUPO 7</t>
  </si>
  <si>
    <t>EDIFICIO CALLE 77</t>
  </si>
  <si>
    <t>PRIMERA ETAPA MEDIO UNIVERSITARIO SAN DAMIAN</t>
  </si>
  <si>
    <t>EXITO COLINA</t>
  </si>
  <si>
    <t>IBIS BUDGET MARLY</t>
  </si>
  <si>
    <t>CONTRATO DE VEEDURÍA</t>
  </si>
  <si>
    <t>REMODELACION C.C.PLAZA DE LAS AMERICAS</t>
  </si>
  <si>
    <t>MALL PLAZA CALI (ETAPA 1)</t>
  </si>
  <si>
    <t>PLAZA DE LAS AMÉRICAS ETAPA 3 Y 4</t>
  </si>
  <si>
    <t>CENTRO CIVICO</t>
  </si>
  <si>
    <t>CLINICA AVIDANTI IBAGUE</t>
  </si>
  <si>
    <t>PLAZA INSPIRA CENTRO COMERCIAL ANDINO</t>
  </si>
  <si>
    <t>PISCINAS HILTON CARTAGENA</t>
  </si>
  <si>
    <t>HOSPITAL CIUDAD VERDE SOACHA -AVIDANTI</t>
  </si>
  <si>
    <t>DATA CENTER AMAZON</t>
  </si>
  <si>
    <t>EDIFICIO PARQUE TECNOLÓGICO EN VILLAMARÍA CALDAS</t>
  </si>
  <si>
    <t>FALABELLA BUENAVISTA BARRANQUILLA</t>
  </si>
  <si>
    <t>FALABELLA ARKADIA MEDELLIN</t>
  </si>
  <si>
    <t>REMODELACIÓN LOCALES FALABELLA MEDELLIN</t>
  </si>
  <si>
    <t>SEDE ADMINISTRATIVA CELAM</t>
  </si>
  <si>
    <t>CENTRO COMERCIAL CAÑAVERAL</t>
  </si>
  <si>
    <t>OBRAS FASE 2 COLEGIO HELVETIA</t>
  </si>
  <si>
    <t>CENTRAL POINT ETAPA II TORRE D</t>
  </si>
  <si>
    <t>COLPATRIA LA FELICIDAD LOS CERROS TORRE 1</t>
  </si>
  <si>
    <t>COLPATRIA LA FELICIDAD EL OASIS</t>
  </si>
  <si>
    <t>COLPATRIA LA FELICIDAD LOS CERROS TORRE 2</t>
  </si>
  <si>
    <t>GRAND DECAMERON SERENA DEL MAR</t>
  </si>
  <si>
    <t>CLINICA SANITAS VERSALLES</t>
  </si>
  <si>
    <t>CECO</t>
  </si>
  <si>
    <t>DESCRIPCION</t>
  </si>
  <si>
    <t>FECHA_INI</t>
  </si>
  <si>
    <t>FECHA_FIN</t>
  </si>
  <si>
    <t>SERVICIO</t>
  </si>
  <si>
    <t>ESTADO</t>
  </si>
  <si>
    <t>COD_CONTRATO</t>
  </si>
  <si>
    <t>FECHA_FIN_MODIFICADA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</si>
</sst>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41" fontId="0" fillId="0" borderId="0" xfId="1" applyFont="1" applyAlignment="1">
      <alignment vertical="center" wrapText="1"/>
    </xf>
    <xf numFmtId="0" fontId="0" fillId="0" borderId="0" xfId="0" applyAlignme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O_PROYECTOS/PROCEDIMIENTO_PLANEACION_VARIABLES/OCT-19/1.RECOLECCI&#211;N_INFORMACI&#211;N/PROYECTOS_ACTUALES/Informaci&#243;n_Contractual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DETALLE_PERSONAS"/>
      <sheetName val="DETALLE_ITEMS"/>
      <sheetName val="CONTRATO_PROYECTO"/>
      <sheetName val="PROYECTOS"/>
    </sheetNames>
    <sheetDataSet>
      <sheetData sheetId="0">
        <row r="1">
          <cell r="A1" t="str">
            <v>CECO</v>
          </cell>
          <cell r="B1" t="str">
            <v>DESCRIPCIÓN PROYECTO</v>
          </cell>
          <cell r="C1" t="str">
            <v>AMPLIACIONES</v>
          </cell>
          <cell r="D1" t="str">
            <v>FECHA INICIO</v>
          </cell>
          <cell r="E1" t="str">
            <v>FECHA FIN</v>
          </cell>
          <cell r="F1" t="str">
            <v>VALOR TOTAL</v>
          </cell>
        </row>
        <row r="2">
          <cell r="A2">
            <v>1385</v>
          </cell>
          <cell r="B2" t="str">
            <v>CENTRO HOSPITALARIO (GERENCIA E INTERVENTORIA)</v>
          </cell>
          <cell r="C2">
            <v>6</v>
          </cell>
          <cell r="D2">
            <v>43122</v>
          </cell>
          <cell r="E2">
            <v>43638</v>
          </cell>
          <cell r="F2">
            <v>8830060365</v>
          </cell>
        </row>
        <row r="3">
          <cell r="A3">
            <v>1577</v>
          </cell>
          <cell r="B3" t="str">
            <v>CENTRO MUNDIAL DE NEGOCIOS</v>
          </cell>
          <cell r="C3">
            <v>3</v>
          </cell>
          <cell r="D3">
            <v>41883</v>
          </cell>
          <cell r="E3">
            <v>43709</v>
          </cell>
          <cell r="F3">
            <v>4984087145</v>
          </cell>
        </row>
        <row r="4">
          <cell r="A4">
            <v>1580</v>
          </cell>
          <cell r="B4" t="str">
            <v>DESARROLLO CAMPUS UNI. EAN</v>
          </cell>
          <cell r="D4">
            <v>43025</v>
          </cell>
          <cell r="E4">
            <v>43889</v>
          </cell>
          <cell r="F4">
            <v>2477254514</v>
          </cell>
        </row>
        <row r="5">
          <cell r="A5">
            <v>1588</v>
          </cell>
          <cell r="B5" t="str">
            <v>MALL PLAZA BARRANQUILLA ETAPA PREVIA</v>
          </cell>
          <cell r="C5">
            <v>1</v>
          </cell>
          <cell r="D5">
            <v>42125</v>
          </cell>
          <cell r="E5">
            <v>43738</v>
          </cell>
          <cell r="F5">
            <v>3833071533</v>
          </cell>
        </row>
        <row r="6">
          <cell r="A6">
            <v>1596</v>
          </cell>
          <cell r="B6" t="str">
            <v>COLEGIO HELVETIA FASE 1 ETAPA 2</v>
          </cell>
          <cell r="D6">
            <v>43077</v>
          </cell>
          <cell r="E6">
            <v>43764</v>
          </cell>
          <cell r="F6">
            <v>1019381241</v>
          </cell>
        </row>
        <row r="7">
          <cell r="A7">
            <v>1622</v>
          </cell>
          <cell r="B7" t="str">
            <v>ATRIO - QBO</v>
          </cell>
          <cell r="D7">
            <v>42069</v>
          </cell>
          <cell r="E7">
            <v>43876</v>
          </cell>
          <cell r="F7">
            <v>8963388025</v>
          </cell>
        </row>
        <row r="8">
          <cell r="A8">
            <v>1689</v>
          </cell>
          <cell r="B8" t="str">
            <v>HOTEL HILTON SANTA MARTA</v>
          </cell>
          <cell r="D8">
            <v>42601</v>
          </cell>
          <cell r="E8">
            <v>43830</v>
          </cell>
          <cell r="F8">
            <v>1441400751</v>
          </cell>
        </row>
        <row r="9">
          <cell r="A9">
            <v>1701</v>
          </cell>
          <cell r="B9" t="str">
            <v>POLITECNICO GRAN COLOMBIANO</v>
          </cell>
          <cell r="D9">
            <v>42614</v>
          </cell>
          <cell r="E9">
            <v>43862</v>
          </cell>
          <cell r="F9">
            <v>1736713943</v>
          </cell>
        </row>
        <row r="10">
          <cell r="A10">
            <v>1713</v>
          </cell>
          <cell r="B10" t="str">
            <v>UNIVERSIDAD SANTO TOMAS TUNJA</v>
          </cell>
          <cell r="D10">
            <v>42632</v>
          </cell>
          <cell r="E10">
            <v>43909</v>
          </cell>
          <cell r="F10">
            <v>1734360322.8800001</v>
          </cell>
        </row>
        <row r="11">
          <cell r="A11">
            <v>1715</v>
          </cell>
          <cell r="B11" t="str">
            <v>GERENCIA INTEGRAL UNIANDES</v>
          </cell>
          <cell r="D11">
            <v>42649</v>
          </cell>
          <cell r="E11">
            <v>43585</v>
          </cell>
          <cell r="F11">
            <v>2024665704</v>
          </cell>
        </row>
        <row r="12">
          <cell r="A12">
            <v>1715.1</v>
          </cell>
          <cell r="B12" t="str">
            <v>GERENCIA INTEGRAL UNIANDES</v>
          </cell>
          <cell r="C12" t="str">
            <v>CONTRATO NUEVO</v>
          </cell>
          <cell r="D12">
            <v>43800</v>
          </cell>
          <cell r="E12">
            <v>43922</v>
          </cell>
          <cell r="F12">
            <v>228991367</v>
          </cell>
        </row>
        <row r="13">
          <cell r="A13">
            <v>1723</v>
          </cell>
          <cell r="B13" t="str">
            <v>EDIFICIO SANTA MARIA</v>
          </cell>
          <cell r="C13">
            <v>1</v>
          </cell>
          <cell r="D13">
            <v>42614</v>
          </cell>
          <cell r="E13">
            <v>43709</v>
          </cell>
          <cell r="F13">
            <v>6230684545</v>
          </cell>
        </row>
        <row r="14">
          <cell r="A14">
            <v>1734</v>
          </cell>
          <cell r="B14" t="str">
            <v>HOTEL GETSEMANÍ</v>
          </cell>
          <cell r="D14">
            <v>42751</v>
          </cell>
          <cell r="E14">
            <v>44197</v>
          </cell>
          <cell r="F14">
            <v>2767357671</v>
          </cell>
        </row>
        <row r="15">
          <cell r="A15">
            <v>1739.1</v>
          </cell>
          <cell r="B15" t="str">
            <v>EDIFICIO CALLE 93 (Externado )</v>
          </cell>
          <cell r="C15" t="str">
            <v>CONTRATO NUEVO</v>
          </cell>
          <cell r="D15">
            <v>43800</v>
          </cell>
          <cell r="E15">
            <v>44013</v>
          </cell>
          <cell r="F15">
            <v>143835651</v>
          </cell>
        </row>
        <row r="16">
          <cell r="A16">
            <v>1744</v>
          </cell>
          <cell r="B16" t="str">
            <v>EDIFICIO CALLE 92-11</v>
          </cell>
          <cell r="C16">
            <v>1</v>
          </cell>
          <cell r="D16">
            <v>42793</v>
          </cell>
          <cell r="E16">
            <v>43704</v>
          </cell>
          <cell r="F16">
            <v>1081488368</v>
          </cell>
        </row>
        <row r="17">
          <cell r="A17">
            <v>1756</v>
          </cell>
          <cell r="B17" t="str">
            <v>PRIMEROS EDIFICIOS U. CENTRAL</v>
          </cell>
          <cell r="C17">
            <v>4</v>
          </cell>
          <cell r="D17">
            <v>42828</v>
          </cell>
          <cell r="E17">
            <v>43652</v>
          </cell>
          <cell r="F17">
            <v>2385719858</v>
          </cell>
        </row>
        <row r="18">
          <cell r="A18">
            <v>1758</v>
          </cell>
          <cell r="B18" t="str">
            <v>PROYECTOS VARIOS UNI EXTERNADO</v>
          </cell>
          <cell r="D18">
            <v>42937</v>
          </cell>
          <cell r="E18">
            <v>43851</v>
          </cell>
          <cell r="F18">
            <v>1127734320</v>
          </cell>
        </row>
        <row r="19">
          <cell r="A19">
            <v>1790</v>
          </cell>
          <cell r="B19" t="str">
            <v>CENTRO COMERCIAL VENTURA</v>
          </cell>
          <cell r="D19">
            <v>43831</v>
          </cell>
          <cell r="E19">
            <v>44621</v>
          </cell>
          <cell r="F19">
            <v>1616177762</v>
          </cell>
        </row>
        <row r="20">
          <cell r="A20">
            <v>1791</v>
          </cell>
          <cell r="B20" t="str">
            <v>CENTRO COMERCIAL ALEGRA</v>
          </cell>
          <cell r="D20">
            <v>43729</v>
          </cell>
          <cell r="E20">
            <v>44855</v>
          </cell>
          <cell r="F20">
            <v>1759240490.7563026</v>
          </cell>
        </row>
        <row r="21">
          <cell r="A21">
            <v>1802</v>
          </cell>
          <cell r="B21" t="str">
            <v>TORRE 3A PLAZA DE LAS AMÉRICAS</v>
          </cell>
          <cell r="D21">
            <v>43146</v>
          </cell>
          <cell r="E21">
            <v>43966</v>
          </cell>
          <cell r="F21">
            <v>1265816974</v>
          </cell>
        </row>
        <row r="22">
          <cell r="A22">
            <v>1804</v>
          </cell>
          <cell r="B22" t="str">
            <v>EDIFICIO QUINTA MUTIS</v>
          </cell>
          <cell r="D22">
            <v>43064</v>
          </cell>
          <cell r="E22">
            <v>43733</v>
          </cell>
          <cell r="F22">
            <v>645039330.25210083</v>
          </cell>
        </row>
        <row r="23">
          <cell r="A23">
            <v>1818</v>
          </cell>
          <cell r="B23" t="str">
            <v>BODEGA BAENAMORA</v>
          </cell>
          <cell r="D23">
            <v>43282</v>
          </cell>
          <cell r="E23">
            <v>44013</v>
          </cell>
          <cell r="F23">
            <v>0</v>
          </cell>
        </row>
        <row r="24">
          <cell r="A24">
            <v>1829</v>
          </cell>
          <cell r="B24" t="str">
            <v>EDIFICIO NUEVA SEDE CORPORATIVA CINECOLOMBIA</v>
          </cell>
          <cell r="D24">
            <v>43367</v>
          </cell>
          <cell r="E24">
            <v>44207</v>
          </cell>
          <cell r="F24">
            <v>1888238681</v>
          </cell>
        </row>
        <row r="25">
          <cell r="A25">
            <v>1837</v>
          </cell>
          <cell r="B25" t="str">
            <v>CEDI MERCADERIA IBAGUE</v>
          </cell>
          <cell r="C25" t="str">
            <v>ENVIADO POR OLGA</v>
          </cell>
          <cell r="D25">
            <v>43486</v>
          </cell>
          <cell r="E25">
            <v>43851</v>
          </cell>
          <cell r="F25">
            <v>369212574</v>
          </cell>
        </row>
        <row r="26">
          <cell r="A26">
            <v>1845</v>
          </cell>
          <cell r="B26" t="str">
            <v>CAMBIO CUBIERTAS DEL CENTRO COMERCIAL ANDINO</v>
          </cell>
          <cell r="D26">
            <v>43831</v>
          </cell>
          <cell r="E26">
            <v>43952</v>
          </cell>
          <cell r="F26">
            <v>102464768</v>
          </cell>
        </row>
        <row r="27">
          <cell r="A27">
            <v>1856</v>
          </cell>
          <cell r="B27" t="str">
            <v>DISTRITO 90</v>
          </cell>
          <cell r="D27">
            <v>43282</v>
          </cell>
          <cell r="E27">
            <v>44256</v>
          </cell>
          <cell r="F27">
            <v>1537145968</v>
          </cell>
        </row>
        <row r="28">
          <cell r="A28">
            <v>1857</v>
          </cell>
          <cell r="B28" t="str">
            <v>COLPATRIA ALAMEDA SAN DIEGO</v>
          </cell>
          <cell r="D28">
            <v>43299</v>
          </cell>
          <cell r="E28">
            <v>43756</v>
          </cell>
          <cell r="F28">
            <v>147000000</v>
          </cell>
        </row>
        <row r="29">
          <cell r="A29">
            <v>1858</v>
          </cell>
          <cell r="B29" t="str">
            <v>EDIFICIO DE DIRECCION GENERAL BANCO AGRARIO</v>
          </cell>
          <cell r="C29" t="str">
            <v>FACTURACIÓN NIIF</v>
          </cell>
          <cell r="D29">
            <v>43311</v>
          </cell>
          <cell r="E29">
            <v>43738</v>
          </cell>
          <cell r="F29">
            <v>1317799735</v>
          </cell>
        </row>
        <row r="30">
          <cell r="A30">
            <v>1860</v>
          </cell>
          <cell r="B30" t="str">
            <v>EDIFICIO 593</v>
          </cell>
          <cell r="D30">
            <v>43315</v>
          </cell>
          <cell r="E30">
            <v>44319</v>
          </cell>
          <cell r="F30">
            <v>808028754</v>
          </cell>
        </row>
        <row r="31">
          <cell r="A31">
            <v>1861</v>
          </cell>
          <cell r="B31" t="str">
            <v>PRIMERA ETAPA UNIVERSITARIO SAN DAMIAN</v>
          </cell>
          <cell r="D31">
            <v>43370</v>
          </cell>
          <cell r="E31">
            <v>44192</v>
          </cell>
          <cell r="F31">
            <v>3627537015</v>
          </cell>
        </row>
        <row r="32">
          <cell r="A32">
            <v>1866</v>
          </cell>
          <cell r="B32" t="str">
            <v>COLPATRIA LA FELICIDAD EL OASIS</v>
          </cell>
          <cell r="D32">
            <v>43739</v>
          </cell>
          <cell r="E32">
            <v>43983</v>
          </cell>
          <cell r="F32">
            <v>78400000</v>
          </cell>
        </row>
        <row r="33">
          <cell r="A33">
            <v>1869</v>
          </cell>
          <cell r="B33" t="str">
            <v>COLPATRIA LA FELICIDAD LOS CERROS TORRE 2</v>
          </cell>
          <cell r="D33">
            <v>43831</v>
          </cell>
          <cell r="E33">
            <v>44621</v>
          </cell>
          <cell r="F33">
            <v>254800000</v>
          </cell>
        </row>
        <row r="34">
          <cell r="A34">
            <v>1870</v>
          </cell>
          <cell r="B34" t="str">
            <v>COLPATRIA LA FELICIDAD LOS CERROS TORRE 1</v>
          </cell>
          <cell r="D34">
            <v>43655</v>
          </cell>
          <cell r="E34">
            <v>44236</v>
          </cell>
          <cell r="F34">
            <v>187200000</v>
          </cell>
        </row>
        <row r="35">
          <cell r="A35">
            <v>1873</v>
          </cell>
          <cell r="B35" t="str">
            <v>CALLE 77</v>
          </cell>
          <cell r="D35">
            <v>43353</v>
          </cell>
          <cell r="E35">
            <v>43871</v>
          </cell>
          <cell r="F35">
            <v>335861272</v>
          </cell>
        </row>
        <row r="36">
          <cell r="A36">
            <v>1874</v>
          </cell>
          <cell r="B36" t="str">
            <v>REMODELACION CEDIS HOMECENTER FUNZA</v>
          </cell>
          <cell r="D36">
            <v>43348</v>
          </cell>
          <cell r="E36">
            <v>43774</v>
          </cell>
          <cell r="F36">
            <v>600682540</v>
          </cell>
        </row>
        <row r="37">
          <cell r="A37">
            <v>1877</v>
          </cell>
          <cell r="B37" t="str">
            <v>REMODELACION C.C.PLAZA DE LAS AMÉRICAS</v>
          </cell>
          <cell r="D37">
            <v>43466</v>
          </cell>
          <cell r="E37">
            <v>44013</v>
          </cell>
          <cell r="F37">
            <v>1474523167</v>
          </cell>
        </row>
        <row r="38">
          <cell r="A38">
            <v>1881</v>
          </cell>
          <cell r="B38" t="str">
            <v>IBIS BUDGET MARLY</v>
          </cell>
          <cell r="D38">
            <v>43375</v>
          </cell>
          <cell r="E38">
            <v>44076</v>
          </cell>
          <cell r="F38">
            <v>415493821</v>
          </cell>
        </row>
        <row r="39">
          <cell r="A39">
            <v>1883</v>
          </cell>
          <cell r="B39" t="str">
            <v>CENTRO COMERCIAL NUESTRO BOGOTA</v>
          </cell>
          <cell r="D39">
            <v>43406</v>
          </cell>
          <cell r="E39">
            <v>44198</v>
          </cell>
          <cell r="F39">
            <v>286423624</v>
          </cell>
        </row>
        <row r="40">
          <cell r="A40">
            <v>1884</v>
          </cell>
          <cell r="B40" t="str">
            <v>CENTRO COMERCIAL NUESTRO CARTAGO</v>
          </cell>
          <cell r="C40" t="str">
            <v>REEMBOLSABLES</v>
          </cell>
          <cell r="D40">
            <v>43411</v>
          </cell>
          <cell r="E40">
            <v>43745</v>
          </cell>
          <cell r="F40">
            <v>114992307</v>
          </cell>
        </row>
        <row r="41">
          <cell r="A41">
            <v>1889</v>
          </cell>
          <cell r="B41" t="str">
            <v>GIMNASIO MODERNO</v>
          </cell>
          <cell r="D41">
            <v>43831</v>
          </cell>
          <cell r="E41">
            <v>44287</v>
          </cell>
          <cell r="F41">
            <v>668123132.83714271</v>
          </cell>
        </row>
        <row r="42">
          <cell r="A42">
            <v>1890</v>
          </cell>
          <cell r="B42" t="str">
            <v>CENTRO CIVICO</v>
          </cell>
          <cell r="D42">
            <v>43466</v>
          </cell>
          <cell r="E42">
            <v>44197</v>
          </cell>
          <cell r="F42">
            <v>860247406</v>
          </cell>
        </row>
        <row r="43">
          <cell r="A43">
            <v>1891</v>
          </cell>
          <cell r="B43" t="str">
            <v>PLAZA DE LAS AMÉRICAS ETAPA 3 Y 4</v>
          </cell>
          <cell r="D43">
            <v>43479</v>
          </cell>
          <cell r="E43">
            <v>44241</v>
          </cell>
          <cell r="F43">
            <v>1409324741</v>
          </cell>
        </row>
        <row r="44">
          <cell r="A44">
            <v>1893</v>
          </cell>
          <cell r="B44" t="str">
            <v>MALL PLAZA CALI (ETAPA 1)</v>
          </cell>
          <cell r="D44">
            <v>43473</v>
          </cell>
          <cell r="E44">
            <v>43929</v>
          </cell>
          <cell r="F44">
            <v>574165219</v>
          </cell>
        </row>
        <row r="45">
          <cell r="A45">
            <v>1897</v>
          </cell>
          <cell r="B45" t="str">
            <v xml:space="preserve">SEGUNDA FASE PLAN MAESTRO COLEGIO HELVETIA </v>
          </cell>
          <cell r="D45">
            <v>43800</v>
          </cell>
          <cell r="E45">
            <v>43922</v>
          </cell>
          <cell r="F45">
            <v>79374321</v>
          </cell>
        </row>
        <row r="46">
          <cell r="A46">
            <v>1898</v>
          </cell>
          <cell r="B46" t="str">
            <v>PARQUE LOS NEVADOS</v>
          </cell>
          <cell r="D46">
            <v>43831</v>
          </cell>
          <cell r="E46">
            <v>43922</v>
          </cell>
          <cell r="F46">
            <v>33600000</v>
          </cell>
        </row>
        <row r="47">
          <cell r="A47">
            <v>1899</v>
          </cell>
          <cell r="B47" t="str">
            <v>CLINICA AVIDANTI-IBAGUE</v>
          </cell>
          <cell r="D47">
            <v>43528</v>
          </cell>
          <cell r="E47">
            <v>44290</v>
          </cell>
          <cell r="F47">
            <v>1417660599</v>
          </cell>
        </row>
        <row r="48">
          <cell r="A48">
            <v>1900</v>
          </cell>
          <cell r="B48" t="str">
            <v xml:space="preserve">PLAZA INSPIRA CC ANDINO </v>
          </cell>
          <cell r="D48">
            <v>43466</v>
          </cell>
          <cell r="E48">
            <v>43800</v>
          </cell>
          <cell r="F48">
            <v>423154834</v>
          </cell>
        </row>
        <row r="49">
          <cell r="A49">
            <v>1902</v>
          </cell>
          <cell r="B49" t="str">
            <v>HOSPITAL CIUDAD VERDE SOACHA - AVIDANTI</v>
          </cell>
          <cell r="D49">
            <v>43577</v>
          </cell>
          <cell r="E49">
            <v>44522</v>
          </cell>
          <cell r="F49">
            <v>2102497854</v>
          </cell>
        </row>
        <row r="50">
          <cell r="A50">
            <v>1903</v>
          </cell>
          <cell r="B50" t="str">
            <v>REMODELACIÓN PISCINA 3 HILTON CARTAGENA</v>
          </cell>
          <cell r="D50">
            <v>43619</v>
          </cell>
          <cell r="E50">
            <v>43772</v>
          </cell>
          <cell r="F50">
            <v>136872552</v>
          </cell>
        </row>
        <row r="51">
          <cell r="A51">
            <v>1906</v>
          </cell>
          <cell r="B51" t="str">
            <v>PROYECTOS PILOTO CONSULTA EXTERNA CALLE 123</v>
          </cell>
          <cell r="D51">
            <v>43647</v>
          </cell>
          <cell r="E51">
            <v>43770</v>
          </cell>
          <cell r="F51">
            <v>141046623</v>
          </cell>
        </row>
        <row r="52">
          <cell r="A52">
            <v>1908</v>
          </cell>
          <cell r="B52" t="str">
            <v>EDIFICIO PARQUE TECNOLÓGICO EN VILLAMARÍA CALDAS</v>
          </cell>
          <cell r="D52">
            <v>43647</v>
          </cell>
          <cell r="E52">
            <v>43862</v>
          </cell>
          <cell r="F52">
            <v>999970000</v>
          </cell>
        </row>
        <row r="53">
          <cell r="A53">
            <v>1909</v>
          </cell>
          <cell r="B53" t="str">
            <v>SEDE ADMINISTRATIVA CELAM Y ESCUELA SOCIAL CEBIPETAL</v>
          </cell>
          <cell r="D53">
            <v>43682</v>
          </cell>
          <cell r="E53">
            <v>44382</v>
          </cell>
          <cell r="F53">
            <v>753329091</v>
          </cell>
        </row>
        <row r="54">
          <cell r="A54">
            <v>1910</v>
          </cell>
          <cell r="B54" t="str">
            <v>FALABELLA BARRANQUILLA</v>
          </cell>
          <cell r="D54">
            <v>43678</v>
          </cell>
          <cell r="E54">
            <v>43831</v>
          </cell>
          <cell r="F54">
            <v>147058823</v>
          </cell>
        </row>
        <row r="55">
          <cell r="A55">
            <v>1911</v>
          </cell>
          <cell r="B55" t="str">
            <v xml:space="preserve">FALABELLA MEDELLÍN </v>
          </cell>
          <cell r="D55">
            <v>43634</v>
          </cell>
          <cell r="E55">
            <v>43787</v>
          </cell>
          <cell r="F55">
            <v>147058823</v>
          </cell>
        </row>
        <row r="56">
          <cell r="A56">
            <v>1912</v>
          </cell>
          <cell r="B56" t="str">
            <v>ATRIO TORRE SUR - PRESUPUESTO</v>
          </cell>
          <cell r="D56">
            <v>43831</v>
          </cell>
          <cell r="E56">
            <v>44044</v>
          </cell>
          <cell r="F56">
            <v>886318606</v>
          </cell>
        </row>
        <row r="57">
          <cell r="A57">
            <v>1913</v>
          </cell>
          <cell r="B57" t="str">
            <v>ATRIO CENTRO CONVENCIONES - PRESUPUESTO</v>
          </cell>
          <cell r="D57">
            <v>43831</v>
          </cell>
          <cell r="E57">
            <v>43922</v>
          </cell>
          <cell r="F57">
            <v>196584469</v>
          </cell>
        </row>
        <row r="58">
          <cell r="A58">
            <v>1914</v>
          </cell>
          <cell r="B58" t="str">
            <v>FALABELLA REMODELACIONES</v>
          </cell>
          <cell r="D58">
            <v>43665</v>
          </cell>
          <cell r="E58">
            <v>43757</v>
          </cell>
          <cell r="F58">
            <v>110388908</v>
          </cell>
        </row>
        <row r="59">
          <cell r="A59">
            <v>1915</v>
          </cell>
          <cell r="B59" t="str">
            <v>GRAND DECAMERON SERENA DEL MAR</v>
          </cell>
          <cell r="D59">
            <v>43831</v>
          </cell>
          <cell r="E59">
            <v>44105</v>
          </cell>
          <cell r="F59">
            <v>297994772</v>
          </cell>
        </row>
        <row r="60">
          <cell r="A60">
            <v>1916</v>
          </cell>
          <cell r="B60" t="str">
            <v xml:space="preserve">CALL CENTER Y DATA CENTER AMAZON </v>
          </cell>
          <cell r="D60">
            <v>43671</v>
          </cell>
          <cell r="E60">
            <v>43886</v>
          </cell>
          <cell r="F60">
            <v>229093514</v>
          </cell>
        </row>
        <row r="61">
          <cell r="A61">
            <v>1917</v>
          </cell>
          <cell r="B61" t="str">
            <v>NUEVO EDIFICIO UNIVERSIDAD CATOLICA</v>
          </cell>
          <cell r="D61">
            <v>43831</v>
          </cell>
          <cell r="E61">
            <v>45078</v>
          </cell>
          <cell r="F61">
            <v>1651449280</v>
          </cell>
        </row>
        <row r="62">
          <cell r="A62">
            <v>1919</v>
          </cell>
          <cell r="B62" t="str">
            <v>CENTRO COMERCIAL CAÑAVERAL</v>
          </cell>
          <cell r="D62">
            <v>43831</v>
          </cell>
          <cell r="E62">
            <v>44044</v>
          </cell>
          <cell r="F62">
            <v>210000000</v>
          </cell>
        </row>
        <row r="63">
          <cell r="A63">
            <v>1921</v>
          </cell>
          <cell r="B63" t="str">
            <v>TORRE DE SERVICIOS AMBULATORIOS FUNDACION SANTAFE</v>
          </cell>
          <cell r="D63">
            <v>43831</v>
          </cell>
          <cell r="E63">
            <v>44743</v>
          </cell>
          <cell r="F63">
            <v>1805169441</v>
          </cell>
        </row>
        <row r="64">
          <cell r="A64">
            <v>1923</v>
          </cell>
          <cell r="B64" t="str">
            <v xml:space="preserve">EDIFICIO QUINTA DE MUTIS </v>
          </cell>
          <cell r="D64">
            <v>43831</v>
          </cell>
          <cell r="E64">
            <v>45047</v>
          </cell>
          <cell r="F64">
            <v>3447864728</v>
          </cell>
        </row>
        <row r="65">
          <cell r="A65">
            <v>1925</v>
          </cell>
          <cell r="B65" t="str">
            <v xml:space="preserve">CLINICA SANITAS VERSALLES </v>
          </cell>
          <cell r="D65">
            <v>43770</v>
          </cell>
          <cell r="E65">
            <v>44136</v>
          </cell>
          <cell r="F65">
            <v>69761290</v>
          </cell>
        </row>
        <row r="66">
          <cell r="A66">
            <v>1926</v>
          </cell>
          <cell r="B66" t="str">
            <v>CENTRO EMPRESARIAL CENTRAL POINT II</v>
          </cell>
          <cell r="D66">
            <v>43831</v>
          </cell>
          <cell r="E66">
            <v>44621</v>
          </cell>
          <cell r="F66">
            <v>975706408</v>
          </cell>
        </row>
        <row r="67">
          <cell r="A67">
            <v>1927</v>
          </cell>
          <cell r="B67" t="str">
            <v>COLEGIO LA LEONA - CREPES AND WAFFLES</v>
          </cell>
          <cell r="D67">
            <v>43831</v>
          </cell>
          <cell r="E67">
            <v>44287</v>
          </cell>
          <cell r="F67">
            <v>323424421</v>
          </cell>
        </row>
        <row r="68">
          <cell r="A68">
            <v>1928</v>
          </cell>
          <cell r="B68" t="str">
            <v>AMPLIACION Y REMODELACION LAGOMAR - SEDE COMPENSAR</v>
          </cell>
          <cell r="D68">
            <v>43831</v>
          </cell>
          <cell r="E68">
            <v>44348</v>
          </cell>
          <cell r="F68">
            <v>370504774</v>
          </cell>
        </row>
        <row r="70">
          <cell r="B70" t="str">
            <v>URBANISMO  PLAZA CLARO CONVENIO IDU 1457</v>
          </cell>
          <cell r="C70">
            <v>1846</v>
          </cell>
          <cell r="D70">
            <v>43252</v>
          </cell>
          <cell r="E70">
            <v>43647</v>
          </cell>
          <cell r="F70">
            <v>497023779</v>
          </cell>
        </row>
        <row r="71">
          <cell r="B71" t="str">
            <v>REMODELACION OFICINAS BID PISO 20</v>
          </cell>
          <cell r="C71">
            <v>1848</v>
          </cell>
          <cell r="D71">
            <v>43313</v>
          </cell>
          <cell r="E71">
            <v>43807</v>
          </cell>
          <cell r="F71">
            <v>294376980</v>
          </cell>
        </row>
        <row r="72">
          <cell r="B72" t="str">
            <v>REMODELACIÓN CENTRO COMERCIAL METRÓPOLIS</v>
          </cell>
          <cell r="C72">
            <v>1507</v>
          </cell>
          <cell r="D72">
            <v>42522</v>
          </cell>
          <cell r="E72">
            <v>43667</v>
          </cell>
          <cell r="F72">
            <v>4041562599.7321372</v>
          </cell>
        </row>
        <row r="73">
          <cell r="B73" t="str">
            <v>FABRICA DE INTERVENTORIA - FONADE</v>
          </cell>
          <cell r="C73">
            <v>1453</v>
          </cell>
          <cell r="D73">
            <v>41291</v>
          </cell>
          <cell r="E73">
            <v>44196</v>
          </cell>
          <cell r="F73">
            <v>17699230887.234646</v>
          </cell>
        </row>
        <row r="74">
          <cell r="B74" t="str">
            <v>CENTROS COMERCIALES TUNJA Y ENVIGADO</v>
          </cell>
          <cell r="C74">
            <v>1789</v>
          </cell>
          <cell r="D74">
            <v>43011</v>
          </cell>
          <cell r="E74">
            <v>43646</v>
          </cell>
          <cell r="F74">
            <v>729688606</v>
          </cell>
        </row>
        <row r="75">
          <cell r="B75" t="str">
            <v xml:space="preserve">IROTAMA TORRE C </v>
          </cell>
          <cell r="C75">
            <v>1751</v>
          </cell>
          <cell r="D75">
            <v>42796</v>
          </cell>
          <cell r="E75">
            <v>43708</v>
          </cell>
          <cell r="F75">
            <v>990121661</v>
          </cell>
        </row>
        <row r="76">
          <cell r="B76" t="str">
            <v>COLPATRIA LA SENDA</v>
          </cell>
          <cell r="C76">
            <v>1867</v>
          </cell>
          <cell r="D76">
            <v>43678</v>
          </cell>
          <cell r="E76">
            <v>44166</v>
          </cell>
          <cell r="F76">
            <v>156800000</v>
          </cell>
        </row>
        <row r="77">
          <cell r="B77" t="str">
            <v>EDIFICIO ADMINISTRATIVO - CORHUILA</v>
          </cell>
          <cell r="C77">
            <v>5</v>
          </cell>
          <cell r="D77">
            <v>43739</v>
          </cell>
          <cell r="E77">
            <v>44136</v>
          </cell>
          <cell r="F77">
            <v>694793565</v>
          </cell>
        </row>
        <row r="78">
          <cell r="B78" t="str">
            <v xml:space="preserve">MARVELLA SERREZUELA ARTURO CALLE </v>
          </cell>
          <cell r="C78">
            <v>1922</v>
          </cell>
          <cell r="E78">
            <v>912</v>
          </cell>
        </row>
        <row r="79">
          <cell r="B79" t="str">
            <v>CENTRO DE INVESTIGACION DE BIOLOGIA LA VEGA</v>
          </cell>
          <cell r="C79">
            <v>1826</v>
          </cell>
          <cell r="D79">
            <v>43160</v>
          </cell>
          <cell r="E79">
            <v>43626</v>
          </cell>
          <cell r="F79">
            <v>273943751</v>
          </cell>
        </row>
        <row r="80">
          <cell r="B80" t="str">
            <v>REMODELACIÓN CENTRO COMERCIAL SALITRE PLAZA</v>
          </cell>
          <cell r="C80">
            <v>1618</v>
          </cell>
          <cell r="D80">
            <v>42129</v>
          </cell>
          <cell r="E80">
            <v>43524</v>
          </cell>
          <cell r="F80">
            <v>2143117379</v>
          </cell>
        </row>
        <row r="81">
          <cell r="B81" t="str">
            <v xml:space="preserve">COLSUBSIDIO LA COLINA </v>
          </cell>
          <cell r="C81">
            <v>1687</v>
          </cell>
          <cell r="D81">
            <v>42556</v>
          </cell>
          <cell r="E81">
            <v>43602</v>
          </cell>
          <cell r="F81">
            <v>2625541821</v>
          </cell>
        </row>
        <row r="82">
          <cell r="B82" t="str">
            <v>FACHADAS CENTRO COMERCIAL ATLANTIS</v>
          </cell>
          <cell r="C82">
            <v>1753</v>
          </cell>
          <cell r="D82">
            <v>43283</v>
          </cell>
          <cell r="E82">
            <v>43498</v>
          </cell>
          <cell r="F82">
            <v>593540180</v>
          </cell>
        </row>
        <row r="83">
          <cell r="B83" t="str">
            <v>PROYECTOS VARIOS AVIANCA</v>
          </cell>
          <cell r="C83">
            <v>1806</v>
          </cell>
          <cell r="D83">
            <v>43070</v>
          </cell>
          <cell r="E83">
            <v>43586</v>
          </cell>
          <cell r="F83">
            <v>1348018423</v>
          </cell>
        </row>
        <row r="84">
          <cell r="B84" t="str">
            <v>FISCALIA CUCUTA INTERVENTORIA</v>
          </cell>
          <cell r="C84">
            <v>1813</v>
          </cell>
          <cell r="D84">
            <v>43132</v>
          </cell>
          <cell r="E84">
            <v>43615</v>
          </cell>
          <cell r="F84">
            <v>2092685622.3099999</v>
          </cell>
        </row>
        <row r="85">
          <cell r="B85" t="str">
            <v>CASA LA BUHARDILLA</v>
          </cell>
          <cell r="C85">
            <v>1838</v>
          </cell>
          <cell r="D85">
            <v>43221</v>
          </cell>
          <cell r="E85">
            <v>43554</v>
          </cell>
          <cell r="F85">
            <v>177763960</v>
          </cell>
        </row>
        <row r="86">
          <cell r="B86" t="str">
            <v>REMODELACIÓN PISO 6 CLINICA EL COUNTRY</v>
          </cell>
          <cell r="C86">
            <v>1895</v>
          </cell>
          <cell r="D86">
            <v>43453</v>
          </cell>
          <cell r="E86">
            <v>43526</v>
          </cell>
          <cell r="F86">
            <v>44399969</v>
          </cell>
        </row>
        <row r="87">
          <cell r="B87" t="str">
            <v>CENTRO MUNDIAL DE NEGOCIOS (URBANISMO)</v>
          </cell>
          <cell r="C87">
            <v>1831</v>
          </cell>
          <cell r="E87">
            <v>335</v>
          </cell>
        </row>
        <row r="88">
          <cell r="B88" t="str">
            <v>CENTRO ORIENTE MINEDUCACIÓN FFIE</v>
          </cell>
          <cell r="C88">
            <v>1670</v>
          </cell>
          <cell r="D88">
            <v>42443</v>
          </cell>
          <cell r="E88">
            <v>43691</v>
          </cell>
          <cell r="F88">
            <v>7000000000</v>
          </cell>
        </row>
        <row r="89">
          <cell r="B89" t="str">
            <v>FFIE CONSORCIO</v>
          </cell>
          <cell r="C89">
            <v>1706</v>
          </cell>
          <cell r="D89">
            <v>42537</v>
          </cell>
          <cell r="E89">
            <v>43815</v>
          </cell>
          <cell r="F89">
            <v>23000000000</v>
          </cell>
        </row>
        <row r="90">
          <cell r="B90" t="str">
            <v xml:space="preserve"> MINISTERIO DE EDUCACIÓN FFIE 006 GRUPO 2</v>
          </cell>
          <cell r="C90">
            <v>1700</v>
          </cell>
          <cell r="D90">
            <v>42580</v>
          </cell>
          <cell r="F90">
            <v>40500000000</v>
          </cell>
        </row>
        <row r="91">
          <cell r="B91" t="str">
            <v>MEGAVITRINA</v>
          </cell>
          <cell r="C91">
            <v>1824</v>
          </cell>
          <cell r="D91">
            <v>43132</v>
          </cell>
          <cell r="E91">
            <v>43586</v>
          </cell>
          <cell r="F91">
            <v>1146170852.9411767</v>
          </cell>
        </row>
        <row r="92">
          <cell r="B92" t="str">
            <v>REPARACION CASA C.C. MALL PLAZA</v>
          </cell>
          <cell r="C92">
            <v>1880</v>
          </cell>
          <cell r="D92">
            <v>43374</v>
          </cell>
          <cell r="E92">
            <v>43647</v>
          </cell>
          <cell r="F92">
            <v>218417446</v>
          </cell>
        </row>
        <row r="93">
          <cell r="B93" t="str">
            <v>BID PISO 3</v>
          </cell>
          <cell r="C93">
            <v>1894</v>
          </cell>
        </row>
        <row r="94">
          <cell r="B94" t="str">
            <v>TERRAZA ACCESO LOBBY</v>
          </cell>
          <cell r="C94">
            <v>1892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workbookViewId="0">
      <selection activeCell="M7" sqref="M7"/>
    </sheetView>
  </sheetViews>
  <sheetFormatPr baseColWidth="10" defaultRowHeight="15" x14ac:dyDescent="0.25"/>
  <cols>
    <col min="1" max="1" width="5.7109375" bestFit="1" customWidth="1"/>
    <col min="2" max="2" width="72.85546875" bestFit="1" customWidth="1"/>
    <col min="3" max="4" width="10.7109375" bestFit="1" customWidth="1"/>
    <col min="5" max="5" width="9.140625" bestFit="1" customWidth="1"/>
    <col min="6" max="6" width="9.5703125" bestFit="1" customWidth="1"/>
    <col min="7" max="7" width="15.7109375" bestFit="1" customWidth="1"/>
    <col min="11" max="11" width="11.85546875" bestFit="1" customWidth="1"/>
  </cols>
  <sheetData>
    <row r="1" spans="1:13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117</v>
      </c>
      <c r="I1" t="s">
        <v>118</v>
      </c>
      <c r="L1" t="s">
        <v>122</v>
      </c>
      <c r="M1" t="s">
        <v>120</v>
      </c>
    </row>
    <row r="2" spans="1:13" x14ac:dyDescent="0.25">
      <c r="A2" s="1">
        <v>1385</v>
      </c>
      <c r="B2" s="1" t="s">
        <v>0</v>
      </c>
      <c r="C2" s="3">
        <v>43122</v>
      </c>
      <c r="D2" s="3">
        <v>43821</v>
      </c>
      <c r="E2" s="1" t="s">
        <v>1</v>
      </c>
      <c r="F2" s="1" t="s">
        <v>2</v>
      </c>
      <c r="G2" s="4">
        <v>94</v>
      </c>
      <c r="H2" s="3">
        <f>VLOOKUP(A2,[1]PROYECTO!$A:$F,4,0)</f>
        <v>43122</v>
      </c>
      <c r="I2" s="3">
        <f>VLOOKUP(A2,[1]PROYECTO!$A:$F,5,0)</f>
        <v>43638</v>
      </c>
      <c r="J2">
        <f>+COUNTIF(G:G,G2)</f>
        <v>1</v>
      </c>
      <c r="K2" s="2" t="b">
        <f>IFERROR(D2=I2,"")</f>
        <v>0</v>
      </c>
      <c r="L2" s="5" t="str">
        <f>"UPDATE [dbo].[CONTRATOS]
   SET [FECHA_FIN_EJECUCION] ='"&amp;TEXT(I2,"YYYY-MM-DD")&amp;"'
 WHERE COD_CONTRATO="&amp;G2</f>
        <v>UPDATE [dbo].[CONTRATOS]
   SET [FECHA_FIN_EJECUCION] ='2019-06-22'
 WHERE COD_CONTRATO=94</v>
      </c>
      <c r="M2" t="str">
        <f>IF(ISERROR(I2),"UPDATE [dbo].[CONTRATO_PROYECTO]
   SET [COD_ESTADO_ORDEN_SERVICIO] = 4
 WHERE CENTRO_COSTOS="&amp;A2,"")</f>
        <v/>
      </c>
    </row>
    <row r="3" spans="1:13" x14ac:dyDescent="0.25">
      <c r="A3" s="1">
        <v>1580</v>
      </c>
      <c r="B3" s="1" t="s">
        <v>3</v>
      </c>
      <c r="C3" s="3">
        <v>43009</v>
      </c>
      <c r="D3" s="3">
        <v>43889</v>
      </c>
      <c r="E3" s="1" t="s">
        <v>1</v>
      </c>
      <c r="F3" s="1" t="s">
        <v>2</v>
      </c>
      <c r="G3" s="4">
        <v>100</v>
      </c>
      <c r="H3" s="3">
        <f>VLOOKUP(A3,[1]PROYECTO!$A:$F,4,0)</f>
        <v>43025</v>
      </c>
      <c r="I3" s="3">
        <f>VLOOKUP(A3,[1]PROYECTO!$A:$F,5,0)</f>
        <v>43889</v>
      </c>
      <c r="J3">
        <f>+COUNTIF(G:G,G3)</f>
        <v>1</v>
      </c>
      <c r="K3" s="2" t="b">
        <f t="shared" ref="K3:K66" si="0">IFERROR(D3=I3,"")</f>
        <v>1</v>
      </c>
      <c r="L3" s="5" t="str">
        <f t="shared" ref="L3:L7" si="1">"UPDATE [dbo].[CONTRATOS]
   SET [FECHA_FIN_EJECUCION] ='"&amp;TEXT(I3,"YYYY-MM-DD")&amp;"'
 WHERE COD_CONTRATO="&amp;G3</f>
        <v>UPDATE [dbo].[CONTRATOS]
   SET [FECHA_FIN_EJECUCION] ='2020-02-28'
 WHERE COD_CONTRATO=100</v>
      </c>
      <c r="M3" t="str">
        <f t="shared" ref="M3:M66" si="2">IF(ISERROR(I3),"UPDATE [dbo].[CONTRATO_PROYECTO]
   SET [COD_ESTADO_ORDEN_SERVICIO] = 4
 WHERE CENTRO_COSTOS="&amp;A3,"")</f>
        <v/>
      </c>
    </row>
    <row r="4" spans="1:13" x14ac:dyDescent="0.25">
      <c r="A4" s="1">
        <v>1588</v>
      </c>
      <c r="B4" s="1" t="s">
        <v>4</v>
      </c>
      <c r="C4" s="3">
        <v>42125</v>
      </c>
      <c r="D4" s="3">
        <v>44104</v>
      </c>
      <c r="E4" s="1" t="s">
        <v>5</v>
      </c>
      <c r="F4" s="1" t="s">
        <v>2</v>
      </c>
      <c r="G4" s="4">
        <v>101</v>
      </c>
      <c r="H4" s="3">
        <f>VLOOKUP(A4,[1]PROYECTO!$A:$F,4,0)</f>
        <v>42125</v>
      </c>
      <c r="I4" s="3">
        <f>VLOOKUP(A4,[1]PROYECTO!$A:$F,5,0)</f>
        <v>43738</v>
      </c>
      <c r="J4">
        <f>+COUNTIF(G:G,G4)</f>
        <v>1</v>
      </c>
      <c r="K4" s="2" t="b">
        <f t="shared" si="0"/>
        <v>0</v>
      </c>
      <c r="L4" s="5" t="str">
        <f t="shared" si="1"/>
        <v>UPDATE [dbo].[CONTRATOS]
   SET [FECHA_FIN_EJECUCION] ='2019-09-30'
 WHERE COD_CONTRATO=101</v>
      </c>
      <c r="M4" t="str">
        <f t="shared" si="2"/>
        <v/>
      </c>
    </row>
    <row r="5" spans="1:13" x14ac:dyDescent="0.25">
      <c r="A5" s="1">
        <v>1596</v>
      </c>
      <c r="B5" s="1" t="s">
        <v>6</v>
      </c>
      <c r="C5" s="3">
        <v>43070</v>
      </c>
      <c r="D5" s="3">
        <v>43799</v>
      </c>
      <c r="E5" s="1" t="s">
        <v>1</v>
      </c>
      <c r="F5" s="1" t="s">
        <v>2</v>
      </c>
      <c r="G5" s="4">
        <v>102</v>
      </c>
      <c r="H5" s="3">
        <f>VLOOKUP(A5,[1]PROYECTO!$A:$F,4,0)</f>
        <v>43077</v>
      </c>
      <c r="I5" s="3">
        <f>VLOOKUP(A5,[1]PROYECTO!$A:$F,5,0)</f>
        <v>43764</v>
      </c>
      <c r="J5">
        <f>+COUNTIF(G:G,G5)</f>
        <v>1</v>
      </c>
      <c r="K5" s="2" t="b">
        <f t="shared" si="0"/>
        <v>0</v>
      </c>
      <c r="L5" s="5" t="str">
        <f t="shared" si="1"/>
        <v>UPDATE [dbo].[CONTRATOS]
   SET [FECHA_FIN_EJECUCION] ='2019-10-26'
 WHERE COD_CONTRATO=102</v>
      </c>
      <c r="M5" t="str">
        <f t="shared" si="2"/>
        <v/>
      </c>
    </row>
    <row r="6" spans="1:13" x14ac:dyDescent="0.25">
      <c r="A6" s="1">
        <v>1622</v>
      </c>
      <c r="B6" s="1" t="s">
        <v>7</v>
      </c>
      <c r="C6" s="3">
        <v>42064</v>
      </c>
      <c r="D6" s="3">
        <v>43876</v>
      </c>
      <c r="E6" s="1" t="s">
        <v>5</v>
      </c>
      <c r="F6" s="1" t="s">
        <v>2</v>
      </c>
      <c r="G6" s="4">
        <v>104</v>
      </c>
      <c r="H6" s="3">
        <f>VLOOKUP(A6,[1]PROYECTO!$A:$F,4,0)</f>
        <v>42069</v>
      </c>
      <c r="I6" s="3">
        <f>VLOOKUP(A6,[1]PROYECTO!$A:$F,5,0)</f>
        <v>43876</v>
      </c>
      <c r="J6">
        <f>+COUNTIF(G:G,G6)</f>
        <v>1</v>
      </c>
      <c r="K6" s="2" t="b">
        <f t="shared" si="0"/>
        <v>1</v>
      </c>
      <c r="L6" s="5" t="str">
        <f t="shared" si="1"/>
        <v>UPDATE [dbo].[CONTRATOS]
   SET [FECHA_FIN_EJECUCION] ='2020-02-15'
 WHERE COD_CONTRATO=104</v>
      </c>
      <c r="M6" t="str">
        <f t="shared" si="2"/>
        <v/>
      </c>
    </row>
    <row r="7" spans="1:13" x14ac:dyDescent="0.25">
      <c r="A7" s="1">
        <v>1631</v>
      </c>
      <c r="B7" s="1" t="s">
        <v>8</v>
      </c>
      <c r="C7" s="3">
        <v>42095</v>
      </c>
      <c r="D7" s="3">
        <v>44196</v>
      </c>
      <c r="E7" s="1" t="s">
        <v>1</v>
      </c>
      <c r="F7" s="1" t="s">
        <v>2</v>
      </c>
      <c r="G7" s="4">
        <v>105</v>
      </c>
      <c r="H7" s="3" t="e">
        <f>VLOOKUP(A7,[1]PROYECTO!$A:$F,4,0)</f>
        <v>#N/A</v>
      </c>
      <c r="I7" s="3" t="e">
        <f>VLOOKUP(A7,[1]PROYECTO!$A:$F,5,0)</f>
        <v>#N/A</v>
      </c>
      <c r="J7">
        <f>+COUNTIF(G:G,G7)</f>
        <v>1</v>
      </c>
      <c r="K7" s="2" t="str">
        <f t="shared" si="0"/>
        <v/>
      </c>
      <c r="L7" s="5" t="str">
        <f>"UPDATE [dbo].[CONTRATOS]
   SET [FECHA_FIN_EJECUCION] ='2018-12-31'
 WHERE COD_CONTRATO="&amp;G7</f>
        <v>UPDATE [dbo].[CONTRATOS]
   SET [FECHA_FIN_EJECUCION] ='2018-12-31'
 WHERE COD_CONTRATO=105</v>
      </c>
      <c r="M7" t="str">
        <f t="shared" si="2"/>
        <v>UPDATE [dbo].[CONTRATO_PROYECTO]
   SET [COD_ESTADO_ORDEN_SERVICIO] = 4
 WHERE CENTRO_COSTOS=1631</v>
      </c>
    </row>
    <row r="8" spans="1:13" x14ac:dyDescent="0.25">
      <c r="A8" s="1">
        <v>1647</v>
      </c>
      <c r="B8" s="1" t="s">
        <v>9</v>
      </c>
      <c r="C8" s="3">
        <v>42370</v>
      </c>
      <c r="D8" s="3">
        <v>43830</v>
      </c>
      <c r="E8" s="1" t="s">
        <v>1</v>
      </c>
      <c r="F8" s="1" t="s">
        <v>2</v>
      </c>
      <c r="G8" s="4">
        <v>106</v>
      </c>
      <c r="H8" s="3" t="e">
        <f>VLOOKUP(A8,[1]PROYECTO!$A:$F,4,0)</f>
        <v>#N/A</v>
      </c>
      <c r="I8" s="3" t="e">
        <f>VLOOKUP(A8,[1]PROYECTO!$A:$F,5,0)</f>
        <v>#N/A</v>
      </c>
      <c r="J8">
        <f>+COUNTIF(G:G,G8)</f>
        <v>1</v>
      </c>
      <c r="K8" s="2" t="str">
        <f t="shared" si="0"/>
        <v/>
      </c>
      <c r="L8" s="5" t="str">
        <f t="shared" ref="L8:L12" si="3">"UPDATE [dbo].[CONTRATOS]
   SET [FECHA_FIN_EJECUCION] ='2018-12-31'
 WHERE COD_CONTRATO="&amp;G8</f>
        <v>UPDATE [dbo].[CONTRATOS]
   SET [FECHA_FIN_EJECUCION] ='2018-12-31'
 WHERE COD_CONTRATO=106</v>
      </c>
      <c r="M8" t="str">
        <f t="shared" si="2"/>
        <v>UPDATE [dbo].[CONTRATO_PROYECTO]
   SET [COD_ESTADO_ORDEN_SERVICIO] = 4
 WHERE CENTRO_COSTOS=1647</v>
      </c>
    </row>
    <row r="9" spans="1:13" x14ac:dyDescent="0.25">
      <c r="A9" s="1">
        <v>1656</v>
      </c>
      <c r="B9" s="1" t="s">
        <v>10</v>
      </c>
      <c r="C9" s="3">
        <v>42248</v>
      </c>
      <c r="D9" s="3">
        <v>44196</v>
      </c>
      <c r="E9" s="1" t="s">
        <v>5</v>
      </c>
      <c r="F9" s="1" t="s">
        <v>2</v>
      </c>
      <c r="G9" s="4">
        <v>107</v>
      </c>
      <c r="H9" s="3" t="e">
        <f>VLOOKUP(A9,[1]PROYECTO!$A:$F,4,0)</f>
        <v>#N/A</v>
      </c>
      <c r="I9" s="3" t="e">
        <f>VLOOKUP(A9,[1]PROYECTO!$A:$F,5,0)</f>
        <v>#N/A</v>
      </c>
      <c r="J9">
        <f>+COUNTIF(G:G,G9)</f>
        <v>1</v>
      </c>
      <c r="K9" s="2" t="str">
        <f t="shared" si="0"/>
        <v/>
      </c>
      <c r="L9" s="5" t="str">
        <f t="shared" si="3"/>
        <v>UPDATE [dbo].[CONTRATOS]
   SET [FECHA_FIN_EJECUCION] ='2018-12-31'
 WHERE COD_CONTRATO=107</v>
      </c>
      <c r="M9" t="str">
        <f t="shared" si="2"/>
        <v>UPDATE [dbo].[CONTRATO_PROYECTO]
   SET [COD_ESTADO_ORDEN_SERVICIO] = 4
 WHERE CENTRO_COSTOS=1656</v>
      </c>
    </row>
    <row r="10" spans="1:13" x14ac:dyDescent="0.25">
      <c r="A10" s="1">
        <v>1674</v>
      </c>
      <c r="B10" s="1" t="s">
        <v>11</v>
      </c>
      <c r="C10" s="3">
        <v>42430</v>
      </c>
      <c r="D10" s="3">
        <v>44196</v>
      </c>
      <c r="E10" s="1" t="s">
        <v>1</v>
      </c>
      <c r="F10" s="1" t="s">
        <v>2</v>
      </c>
      <c r="G10" s="4">
        <v>108</v>
      </c>
      <c r="H10" s="3" t="e">
        <f>VLOOKUP(A10,[1]PROYECTO!$A:$F,4,0)</f>
        <v>#N/A</v>
      </c>
      <c r="I10" s="3" t="e">
        <f>VLOOKUP(A10,[1]PROYECTO!$A:$F,5,0)</f>
        <v>#N/A</v>
      </c>
      <c r="J10">
        <f>+COUNTIF(G:G,G10)</f>
        <v>1</v>
      </c>
      <c r="K10" s="2" t="str">
        <f t="shared" si="0"/>
        <v/>
      </c>
      <c r="L10" s="5" t="str">
        <f t="shared" si="3"/>
        <v>UPDATE [dbo].[CONTRATOS]
   SET [FECHA_FIN_EJECUCION] ='2018-12-31'
 WHERE COD_CONTRATO=108</v>
      </c>
      <c r="M10" t="str">
        <f t="shared" si="2"/>
        <v>UPDATE [dbo].[CONTRATO_PROYECTO]
   SET [COD_ESTADO_ORDEN_SERVICIO] = 4
 WHERE CENTRO_COSTOS=1674</v>
      </c>
    </row>
    <row r="11" spans="1:13" x14ac:dyDescent="0.25">
      <c r="A11" s="1">
        <v>1677</v>
      </c>
      <c r="B11" s="1" t="s">
        <v>12</v>
      </c>
      <c r="C11" s="3">
        <v>42948</v>
      </c>
      <c r="D11" s="3">
        <v>43831</v>
      </c>
      <c r="E11" s="1" t="s">
        <v>1</v>
      </c>
      <c r="F11" s="1" t="s">
        <v>2</v>
      </c>
      <c r="G11" s="4">
        <v>109</v>
      </c>
      <c r="H11" s="3" t="e">
        <f>VLOOKUP(A11,[1]PROYECTO!$A:$F,4,0)</f>
        <v>#N/A</v>
      </c>
      <c r="I11" s="3" t="e">
        <f>VLOOKUP(A11,[1]PROYECTO!$A:$F,5,0)</f>
        <v>#N/A</v>
      </c>
      <c r="J11">
        <f>+COUNTIF(G:G,G11)</f>
        <v>1</v>
      </c>
      <c r="K11" s="2" t="str">
        <f t="shared" si="0"/>
        <v/>
      </c>
      <c r="L11" s="5" t="str">
        <f t="shared" si="3"/>
        <v>UPDATE [dbo].[CONTRATOS]
   SET [FECHA_FIN_EJECUCION] ='2018-12-31'
 WHERE COD_CONTRATO=109</v>
      </c>
      <c r="M11" t="str">
        <f t="shared" si="2"/>
        <v>UPDATE [dbo].[CONTRATO_PROYECTO]
   SET [COD_ESTADO_ORDEN_SERVICIO] = 4
 WHERE CENTRO_COSTOS=1677</v>
      </c>
    </row>
    <row r="12" spans="1:13" x14ac:dyDescent="0.25">
      <c r="A12" s="1">
        <v>1686</v>
      </c>
      <c r="B12" s="1" t="s">
        <v>13</v>
      </c>
      <c r="C12" s="3">
        <v>42552</v>
      </c>
      <c r="D12" s="3">
        <v>43830</v>
      </c>
      <c r="E12" s="1" t="s">
        <v>5</v>
      </c>
      <c r="F12" s="1" t="s">
        <v>2</v>
      </c>
      <c r="G12" s="4">
        <v>110</v>
      </c>
      <c r="H12" s="3" t="e">
        <f>VLOOKUP(A12,[1]PROYECTO!$A:$F,4,0)</f>
        <v>#N/A</v>
      </c>
      <c r="I12" s="3" t="e">
        <f>VLOOKUP(A12,[1]PROYECTO!$A:$F,5,0)</f>
        <v>#N/A</v>
      </c>
      <c r="J12">
        <f>+COUNTIF(G:G,G12)</f>
        <v>1</v>
      </c>
      <c r="K12" s="2" t="str">
        <f t="shared" si="0"/>
        <v/>
      </c>
      <c r="L12" s="5" t="str">
        <f t="shared" si="3"/>
        <v>UPDATE [dbo].[CONTRATOS]
   SET [FECHA_FIN_EJECUCION] ='2018-12-31'
 WHERE COD_CONTRATO=110</v>
      </c>
      <c r="M12" t="str">
        <f t="shared" si="2"/>
        <v>UPDATE [dbo].[CONTRATO_PROYECTO]
   SET [COD_ESTADO_ORDEN_SERVICIO] = 4
 WHERE CENTRO_COSTOS=1686</v>
      </c>
    </row>
    <row r="13" spans="1:13" x14ac:dyDescent="0.25">
      <c r="A13" s="1">
        <v>1689</v>
      </c>
      <c r="B13" s="1" t="s">
        <v>14</v>
      </c>
      <c r="C13" s="3">
        <v>42552</v>
      </c>
      <c r="D13" s="3">
        <v>43831</v>
      </c>
      <c r="E13" s="1" t="s">
        <v>5</v>
      </c>
      <c r="F13" s="1" t="s">
        <v>2</v>
      </c>
      <c r="G13" s="4">
        <v>112</v>
      </c>
      <c r="H13" s="3">
        <f>VLOOKUP(A13,[1]PROYECTO!$A:$F,4,0)</f>
        <v>42601</v>
      </c>
      <c r="I13" s="3">
        <f>VLOOKUP(A13,[1]PROYECTO!$A:$F,5,0)</f>
        <v>43830</v>
      </c>
      <c r="J13">
        <f>+COUNTIF(G:G,G13)</f>
        <v>1</v>
      </c>
      <c r="K13" s="2" t="b">
        <f t="shared" si="0"/>
        <v>0</v>
      </c>
      <c r="L13" s="5" t="str">
        <f t="shared" ref="L13:L15" si="4">"UPDATE [dbo].[CONTRATOS]
   SET [FECHA_FIN_EJECUCION] ='"&amp;TEXT(I13,"YYYY-MM-DD")&amp;"'
 WHERE COD_CONTRATO="&amp;G13</f>
        <v>UPDATE [dbo].[CONTRATOS]
   SET [FECHA_FIN_EJECUCION] ='2019-12-31'
 WHERE COD_CONTRATO=112</v>
      </c>
      <c r="M13" t="str">
        <f t="shared" si="2"/>
        <v/>
      </c>
    </row>
    <row r="14" spans="1:13" x14ac:dyDescent="0.25">
      <c r="A14" s="1">
        <v>1701</v>
      </c>
      <c r="B14" s="1" t="s">
        <v>15</v>
      </c>
      <c r="C14" s="3">
        <v>42614</v>
      </c>
      <c r="D14" s="3">
        <v>44196</v>
      </c>
      <c r="E14" s="1" t="s">
        <v>1</v>
      </c>
      <c r="F14" s="1" t="s">
        <v>2</v>
      </c>
      <c r="G14" s="4">
        <v>114</v>
      </c>
      <c r="H14" s="3">
        <f>VLOOKUP(A14,[1]PROYECTO!$A:$F,4,0)</f>
        <v>42614</v>
      </c>
      <c r="I14" s="3">
        <f>VLOOKUP(A14,[1]PROYECTO!$A:$F,5,0)</f>
        <v>43862</v>
      </c>
      <c r="J14">
        <f>+COUNTIF(G:G,G14)</f>
        <v>1</v>
      </c>
      <c r="K14" s="2" t="b">
        <f t="shared" si="0"/>
        <v>0</v>
      </c>
      <c r="L14" s="5" t="str">
        <f t="shared" si="4"/>
        <v>UPDATE [dbo].[CONTRATOS]
   SET [FECHA_FIN_EJECUCION] ='2020-02-01'
 WHERE COD_CONTRATO=114</v>
      </c>
      <c r="M14" t="str">
        <f t="shared" si="2"/>
        <v/>
      </c>
    </row>
    <row r="15" spans="1:13" x14ac:dyDescent="0.25">
      <c r="A15" s="1">
        <v>1713</v>
      </c>
      <c r="B15" s="1" t="s">
        <v>16</v>
      </c>
      <c r="C15" s="3">
        <v>42644</v>
      </c>
      <c r="D15" s="3">
        <v>44196</v>
      </c>
      <c r="E15" s="1" t="s">
        <v>5</v>
      </c>
      <c r="F15" s="1" t="s">
        <v>2</v>
      </c>
      <c r="G15" s="4">
        <v>116</v>
      </c>
      <c r="H15" s="3">
        <f>VLOOKUP(A15,[1]PROYECTO!$A:$F,4,0)</f>
        <v>42632</v>
      </c>
      <c r="I15" s="3">
        <f>VLOOKUP(A15,[1]PROYECTO!$A:$F,5,0)</f>
        <v>43909</v>
      </c>
      <c r="J15">
        <f>+COUNTIF(G:G,G15)</f>
        <v>1</v>
      </c>
      <c r="K15" s="2" t="b">
        <f t="shared" si="0"/>
        <v>0</v>
      </c>
      <c r="L15" s="5" t="str">
        <f t="shared" si="4"/>
        <v>UPDATE [dbo].[CONTRATOS]
   SET [FECHA_FIN_EJECUCION] ='2020-03-19'
 WHERE COD_CONTRATO=116</v>
      </c>
      <c r="M15" t="str">
        <f t="shared" si="2"/>
        <v/>
      </c>
    </row>
    <row r="16" spans="1:13" x14ac:dyDescent="0.25">
      <c r="A16" s="1">
        <v>1714</v>
      </c>
      <c r="B16" s="1" t="s">
        <v>17</v>
      </c>
      <c r="C16" s="3">
        <v>42948</v>
      </c>
      <c r="D16" s="3">
        <v>44196</v>
      </c>
      <c r="E16" s="1" t="s">
        <v>5</v>
      </c>
      <c r="F16" s="1" t="s">
        <v>2</v>
      </c>
      <c r="G16" s="4">
        <v>117</v>
      </c>
      <c r="H16" s="3" t="e">
        <f>VLOOKUP(A16,[1]PROYECTO!$A:$F,4,0)</f>
        <v>#N/A</v>
      </c>
      <c r="I16" s="3" t="e">
        <f>VLOOKUP(A16,[1]PROYECTO!$A:$F,5,0)</f>
        <v>#N/A</v>
      </c>
      <c r="J16">
        <f>+COUNTIF(G:G,G16)</f>
        <v>1</v>
      </c>
      <c r="K16" s="2" t="str">
        <f t="shared" si="0"/>
        <v/>
      </c>
      <c r="L16" s="5" t="str">
        <f>"UPDATE [dbo].[CONTRATOS]
   SET [FECHA_FIN_EJECUCION] ='2018-12-31'
 WHERE COD_CONTRATO="&amp;G16</f>
        <v>UPDATE [dbo].[CONTRATOS]
   SET [FECHA_FIN_EJECUCION] ='2018-12-31'
 WHERE COD_CONTRATO=117</v>
      </c>
      <c r="M16" t="str">
        <f t="shared" si="2"/>
        <v>UPDATE [dbo].[CONTRATO_PROYECTO]
   SET [COD_ESTADO_ORDEN_SERVICIO] = 4
 WHERE CENTRO_COSTOS=1714</v>
      </c>
    </row>
    <row r="17" spans="1:13" x14ac:dyDescent="0.25">
      <c r="A17" s="1">
        <v>1715</v>
      </c>
      <c r="B17" s="1" t="s">
        <v>18</v>
      </c>
      <c r="C17" s="3">
        <v>42644</v>
      </c>
      <c r="D17" s="3">
        <v>44196</v>
      </c>
      <c r="E17" s="1" t="s">
        <v>1</v>
      </c>
      <c r="F17" s="1" t="s">
        <v>2</v>
      </c>
      <c r="G17" s="4">
        <v>118</v>
      </c>
      <c r="H17" s="3">
        <f>VLOOKUP(A17,[1]PROYECTO!$A:$F,4,0)</f>
        <v>42649</v>
      </c>
      <c r="I17" s="3">
        <f>VLOOKUP(A17,[1]PROYECTO!$A:$F,5,0)</f>
        <v>43585</v>
      </c>
      <c r="J17">
        <f>+COUNTIF(G:G,G17)</f>
        <v>1</v>
      </c>
      <c r="K17" s="2" t="b">
        <f t="shared" si="0"/>
        <v>0</v>
      </c>
      <c r="L17" s="5" t="str">
        <f>"UPDATE [dbo].[CONTRATOS]
   SET [FECHA_FIN_EJECUCION] ='"&amp;TEXT(I17,"YYYY-MM-DD")&amp;"'
 WHERE COD_CONTRATO="&amp;G17</f>
        <v>UPDATE [dbo].[CONTRATOS]
   SET [FECHA_FIN_EJECUCION] ='2019-04-30'
 WHERE COD_CONTRATO=118</v>
      </c>
      <c r="M17" t="str">
        <f t="shared" si="2"/>
        <v/>
      </c>
    </row>
    <row r="18" spans="1:13" x14ac:dyDescent="0.25">
      <c r="A18" s="1">
        <v>1722</v>
      </c>
      <c r="B18" s="1" t="s">
        <v>19</v>
      </c>
      <c r="C18" s="3">
        <v>42614</v>
      </c>
      <c r="D18" s="3">
        <v>44196</v>
      </c>
      <c r="E18" s="1" t="s">
        <v>5</v>
      </c>
      <c r="F18" s="1" t="s">
        <v>2</v>
      </c>
      <c r="G18" s="4">
        <v>119</v>
      </c>
      <c r="H18" s="3" t="e">
        <f>VLOOKUP(A18,[1]PROYECTO!$A:$F,4,0)</f>
        <v>#N/A</v>
      </c>
      <c r="I18" s="3" t="e">
        <f>VLOOKUP(A18,[1]PROYECTO!$A:$F,5,0)</f>
        <v>#N/A</v>
      </c>
      <c r="J18">
        <f>+COUNTIF(G:G,G18)</f>
        <v>1</v>
      </c>
      <c r="K18" s="2" t="str">
        <f t="shared" si="0"/>
        <v/>
      </c>
      <c r="L18" s="5" t="str">
        <f>"UPDATE [dbo].[CONTRATOS]
   SET [FECHA_FIN_EJECUCION] ='2018-12-31'
 WHERE COD_CONTRATO="&amp;G18</f>
        <v>UPDATE [dbo].[CONTRATOS]
   SET [FECHA_FIN_EJECUCION] ='2018-12-31'
 WHERE COD_CONTRATO=119</v>
      </c>
      <c r="M18" t="str">
        <f t="shared" si="2"/>
        <v>UPDATE [dbo].[CONTRATO_PROYECTO]
   SET [COD_ESTADO_ORDEN_SERVICIO] = 4
 WHERE CENTRO_COSTOS=1722</v>
      </c>
    </row>
    <row r="19" spans="1:13" x14ac:dyDescent="0.25">
      <c r="A19" s="1">
        <v>1723</v>
      </c>
      <c r="B19" s="1" t="s">
        <v>20</v>
      </c>
      <c r="C19" s="3">
        <v>42614</v>
      </c>
      <c r="D19" s="3">
        <v>44196</v>
      </c>
      <c r="E19" s="1" t="s">
        <v>1</v>
      </c>
      <c r="F19" s="1" t="s">
        <v>2</v>
      </c>
      <c r="G19" s="4">
        <v>120</v>
      </c>
      <c r="H19" s="3">
        <f>VLOOKUP(A19,[1]PROYECTO!$A:$F,4,0)</f>
        <v>42614</v>
      </c>
      <c r="I19" s="3">
        <f>VLOOKUP(A19,[1]PROYECTO!$A:$F,5,0)</f>
        <v>43709</v>
      </c>
      <c r="J19">
        <f>+COUNTIF(G:G,G19)</f>
        <v>1</v>
      </c>
      <c r="K19" s="2" t="b">
        <f t="shared" si="0"/>
        <v>0</v>
      </c>
      <c r="L19" s="5" t="str">
        <f t="shared" ref="L19:L20" si="5">"UPDATE [dbo].[CONTRATOS]
   SET [FECHA_FIN_EJECUCION] ='"&amp;TEXT(I19,"YYYY-MM-DD")&amp;"'
 WHERE COD_CONTRATO="&amp;G19</f>
        <v>UPDATE [dbo].[CONTRATOS]
   SET [FECHA_FIN_EJECUCION] ='2019-09-01'
 WHERE COD_CONTRATO=120</v>
      </c>
      <c r="M19" t="str">
        <f t="shared" si="2"/>
        <v/>
      </c>
    </row>
    <row r="20" spans="1:13" x14ac:dyDescent="0.25">
      <c r="A20" s="1">
        <v>1734</v>
      </c>
      <c r="B20" s="1" t="s">
        <v>21</v>
      </c>
      <c r="C20" s="3">
        <v>42736</v>
      </c>
      <c r="D20" s="3">
        <v>44197</v>
      </c>
      <c r="E20" s="1" t="s">
        <v>5</v>
      </c>
      <c r="F20" s="1" t="s">
        <v>2</v>
      </c>
      <c r="G20" s="4">
        <v>121</v>
      </c>
      <c r="H20" s="3">
        <f>VLOOKUP(A20,[1]PROYECTO!$A:$F,4,0)</f>
        <v>42751</v>
      </c>
      <c r="I20" s="3">
        <f>VLOOKUP(A20,[1]PROYECTO!$A:$F,5,0)</f>
        <v>44197</v>
      </c>
      <c r="J20">
        <f>+COUNTIF(G:G,G20)</f>
        <v>1</v>
      </c>
      <c r="K20" s="2" t="b">
        <f t="shared" si="0"/>
        <v>1</v>
      </c>
      <c r="L20" s="5" t="str">
        <f t="shared" si="5"/>
        <v>UPDATE [dbo].[CONTRATOS]
   SET [FECHA_FIN_EJECUCION] ='2021-01-01'
 WHERE COD_CONTRATO=121</v>
      </c>
      <c r="M20" t="str">
        <f t="shared" si="2"/>
        <v/>
      </c>
    </row>
    <row r="21" spans="1:13" x14ac:dyDescent="0.25">
      <c r="A21" s="1">
        <v>1739</v>
      </c>
      <c r="B21" s="1" t="s">
        <v>22</v>
      </c>
      <c r="C21" s="3">
        <v>42644</v>
      </c>
      <c r="D21" s="3">
        <v>44196</v>
      </c>
      <c r="E21" s="1" t="s">
        <v>23</v>
      </c>
      <c r="F21" s="1" t="s">
        <v>2</v>
      </c>
      <c r="G21" s="4">
        <v>122</v>
      </c>
      <c r="H21" s="3" t="e">
        <f>VLOOKUP(A21,[1]PROYECTO!$A:$F,4,0)</f>
        <v>#N/A</v>
      </c>
      <c r="I21" s="3" t="e">
        <f>VLOOKUP(A21,[1]PROYECTO!$A:$F,5,0)</f>
        <v>#N/A</v>
      </c>
      <c r="J21">
        <f>+COUNTIF(G:G,G21)</f>
        <v>1</v>
      </c>
      <c r="K21" s="2" t="str">
        <f t="shared" si="0"/>
        <v/>
      </c>
      <c r="L21" s="5" t="str">
        <f t="shared" ref="L21:L23" si="6">"UPDATE [dbo].[CONTRATOS]
   SET [FECHA_FIN_EJECUCION] ='2018-12-31'
 WHERE COD_CONTRATO="&amp;G21</f>
        <v>UPDATE [dbo].[CONTRATOS]
   SET [FECHA_FIN_EJECUCION] ='2018-12-31'
 WHERE COD_CONTRATO=122</v>
      </c>
      <c r="M21" t="str">
        <f t="shared" si="2"/>
        <v>UPDATE [dbo].[CONTRATO_PROYECTO]
   SET [COD_ESTADO_ORDEN_SERVICIO] = 4
 WHERE CENTRO_COSTOS=1739</v>
      </c>
    </row>
    <row r="22" spans="1:13" x14ac:dyDescent="0.25">
      <c r="A22" s="1">
        <v>1743</v>
      </c>
      <c r="B22" s="1" t="s">
        <v>24</v>
      </c>
      <c r="C22" s="3">
        <v>42948</v>
      </c>
      <c r="D22" s="3">
        <v>44196</v>
      </c>
      <c r="E22" s="1" t="s">
        <v>1</v>
      </c>
      <c r="F22" s="1" t="s">
        <v>2</v>
      </c>
      <c r="G22" s="4">
        <v>123</v>
      </c>
      <c r="H22" s="3" t="e">
        <f>VLOOKUP(A22,[1]PROYECTO!$A:$F,4,0)</f>
        <v>#N/A</v>
      </c>
      <c r="I22" s="3" t="e">
        <f>VLOOKUP(A22,[1]PROYECTO!$A:$F,5,0)</f>
        <v>#N/A</v>
      </c>
      <c r="J22">
        <f>+COUNTIF(G:G,G22)</f>
        <v>1</v>
      </c>
      <c r="K22" s="2" t="str">
        <f t="shared" si="0"/>
        <v/>
      </c>
      <c r="L22" s="5" t="str">
        <f t="shared" si="6"/>
        <v>UPDATE [dbo].[CONTRATOS]
   SET [FECHA_FIN_EJECUCION] ='2018-12-31'
 WHERE COD_CONTRATO=123</v>
      </c>
      <c r="M22" t="str">
        <f t="shared" si="2"/>
        <v>UPDATE [dbo].[CONTRATO_PROYECTO]
   SET [COD_ESTADO_ORDEN_SERVICIO] = 4
 WHERE CENTRO_COSTOS=1743</v>
      </c>
    </row>
    <row r="23" spans="1:13" x14ac:dyDescent="0.25">
      <c r="A23" s="1">
        <v>1755</v>
      </c>
      <c r="B23" s="1" t="s">
        <v>25</v>
      </c>
      <c r="C23" s="3">
        <v>43282</v>
      </c>
      <c r="D23" s="3">
        <v>43830</v>
      </c>
      <c r="E23" s="1" t="s">
        <v>1</v>
      </c>
      <c r="F23" s="1" t="s">
        <v>2</v>
      </c>
      <c r="G23" s="4">
        <v>127</v>
      </c>
      <c r="H23" s="3" t="e">
        <f>VLOOKUP(A23,[1]PROYECTO!$A:$F,4,0)</f>
        <v>#N/A</v>
      </c>
      <c r="I23" s="3" t="e">
        <f>VLOOKUP(A23,[1]PROYECTO!$A:$F,5,0)</f>
        <v>#N/A</v>
      </c>
      <c r="J23">
        <f>+COUNTIF(G:G,G23)</f>
        <v>1</v>
      </c>
      <c r="K23" s="2" t="str">
        <f t="shared" si="0"/>
        <v/>
      </c>
      <c r="L23" s="5" t="str">
        <f t="shared" si="6"/>
        <v>UPDATE [dbo].[CONTRATOS]
   SET [FECHA_FIN_EJECUCION] ='2018-12-31'
 WHERE COD_CONTRATO=127</v>
      </c>
      <c r="M23" t="str">
        <f t="shared" si="2"/>
        <v>UPDATE [dbo].[CONTRATO_PROYECTO]
   SET [COD_ESTADO_ORDEN_SERVICIO] = 4
 WHERE CENTRO_COSTOS=1755</v>
      </c>
    </row>
    <row r="24" spans="1:13" x14ac:dyDescent="0.25">
      <c r="A24" s="1">
        <v>1758</v>
      </c>
      <c r="B24" s="1" t="s">
        <v>26</v>
      </c>
      <c r="C24" s="3">
        <v>43009</v>
      </c>
      <c r="D24" s="3">
        <v>43831</v>
      </c>
      <c r="E24" s="1" t="s">
        <v>23</v>
      </c>
      <c r="F24" s="1" t="s">
        <v>2</v>
      </c>
      <c r="G24" s="4">
        <v>129</v>
      </c>
      <c r="H24" s="3">
        <f>VLOOKUP(A24,[1]PROYECTO!$A:$F,4,0)</f>
        <v>42937</v>
      </c>
      <c r="I24" s="3">
        <f>VLOOKUP(A24,[1]PROYECTO!$A:$F,5,0)</f>
        <v>43851</v>
      </c>
      <c r="J24">
        <f>+COUNTIF(G:G,G24)</f>
        <v>1</v>
      </c>
      <c r="K24" s="2" t="b">
        <f t="shared" si="0"/>
        <v>0</v>
      </c>
      <c r="L24" s="5" t="str">
        <f>"UPDATE [dbo].[CONTRATOS]
   SET [FECHA_FIN_EJECUCION] ='"&amp;TEXT(I24,"YYYY-MM-DD")&amp;"'
 WHERE COD_CONTRATO="&amp;G24</f>
        <v>UPDATE [dbo].[CONTRATOS]
   SET [FECHA_FIN_EJECUCION] ='2020-01-21'
 WHERE COD_CONTRATO=129</v>
      </c>
      <c r="M24" t="str">
        <f t="shared" si="2"/>
        <v/>
      </c>
    </row>
    <row r="25" spans="1:13" x14ac:dyDescent="0.25">
      <c r="A25" s="1">
        <v>1766</v>
      </c>
      <c r="B25" s="1" t="s">
        <v>27</v>
      </c>
      <c r="C25" s="1" t="s">
        <v>28</v>
      </c>
      <c r="D25" s="3">
        <v>44196</v>
      </c>
      <c r="E25" s="1" t="s">
        <v>1</v>
      </c>
      <c r="F25" s="1" t="s">
        <v>2</v>
      </c>
      <c r="G25" s="4">
        <v>130</v>
      </c>
      <c r="H25" s="3" t="e">
        <f>VLOOKUP(A25,[1]PROYECTO!$A:$F,4,0)</f>
        <v>#N/A</v>
      </c>
      <c r="I25" s="3" t="e">
        <f>VLOOKUP(A25,[1]PROYECTO!$A:$F,5,0)</f>
        <v>#N/A</v>
      </c>
      <c r="J25">
        <f>+COUNTIF(G:G,G25)</f>
        <v>1</v>
      </c>
      <c r="K25" s="2" t="str">
        <f t="shared" si="0"/>
        <v/>
      </c>
      <c r="L25" s="5" t="str">
        <f t="shared" ref="L25:L26" si="7">"UPDATE [dbo].[CONTRATOS]
   SET [FECHA_FIN_EJECUCION] ='2018-12-31'
 WHERE COD_CONTRATO="&amp;G25</f>
        <v>UPDATE [dbo].[CONTRATOS]
   SET [FECHA_FIN_EJECUCION] ='2018-12-31'
 WHERE COD_CONTRATO=130</v>
      </c>
      <c r="M25" t="str">
        <f t="shared" si="2"/>
        <v>UPDATE [dbo].[CONTRATO_PROYECTO]
   SET [COD_ESTADO_ORDEN_SERVICIO] = 4
 WHERE CENTRO_COSTOS=1766</v>
      </c>
    </row>
    <row r="26" spans="1:13" x14ac:dyDescent="0.25">
      <c r="A26" s="1">
        <v>1789</v>
      </c>
      <c r="B26" s="1" t="s">
        <v>29</v>
      </c>
      <c r="C26" s="3">
        <v>43009</v>
      </c>
      <c r="D26" s="3">
        <v>44196</v>
      </c>
      <c r="E26" s="1" t="s">
        <v>30</v>
      </c>
      <c r="F26" s="1" t="s">
        <v>2</v>
      </c>
      <c r="G26" s="4">
        <v>131</v>
      </c>
      <c r="H26" s="3" t="e">
        <f>VLOOKUP(A26,[1]PROYECTO!$A:$F,4,0)</f>
        <v>#N/A</v>
      </c>
      <c r="I26" s="3" t="e">
        <f>VLOOKUP(A26,[1]PROYECTO!$A:$F,5,0)</f>
        <v>#N/A</v>
      </c>
      <c r="J26">
        <f>+COUNTIF(G:G,G26)</f>
        <v>1</v>
      </c>
      <c r="K26" s="2" t="str">
        <f t="shared" si="0"/>
        <v/>
      </c>
      <c r="L26" s="5" t="str">
        <f t="shared" si="7"/>
        <v>UPDATE [dbo].[CONTRATOS]
   SET [FECHA_FIN_EJECUCION] ='2018-12-31'
 WHERE COD_CONTRATO=131</v>
      </c>
      <c r="M26" t="str">
        <f t="shared" si="2"/>
        <v>UPDATE [dbo].[CONTRATO_PROYECTO]
   SET [COD_ESTADO_ORDEN_SERVICIO] = 4
 WHERE CENTRO_COSTOS=1789</v>
      </c>
    </row>
    <row r="27" spans="1:13" x14ac:dyDescent="0.25">
      <c r="A27" s="1">
        <v>1790</v>
      </c>
      <c r="B27" s="1" t="s">
        <v>31</v>
      </c>
      <c r="C27" s="1" t="s">
        <v>28</v>
      </c>
      <c r="D27" s="3">
        <v>44196</v>
      </c>
      <c r="E27" s="1" t="s">
        <v>5</v>
      </c>
      <c r="F27" s="1" t="s">
        <v>2</v>
      </c>
      <c r="G27" s="4">
        <v>132</v>
      </c>
      <c r="H27" s="3">
        <f>VLOOKUP(A27,[1]PROYECTO!$A:$F,4,0)</f>
        <v>43831</v>
      </c>
      <c r="I27" s="3">
        <f>VLOOKUP(A27,[1]PROYECTO!$A:$F,5,0)</f>
        <v>44621</v>
      </c>
      <c r="J27">
        <f>+COUNTIF(G:G,G27)</f>
        <v>1</v>
      </c>
      <c r="K27" s="2" t="b">
        <f t="shared" si="0"/>
        <v>0</v>
      </c>
      <c r="L27" s="5" t="str">
        <f t="shared" ref="L27:L28" si="8">"UPDATE [dbo].[CONTRATOS]
   SET [FECHA_FIN_EJECUCION] ='"&amp;TEXT(I27,"YYYY-MM-DD")&amp;"'
 WHERE COD_CONTRATO="&amp;G27</f>
        <v>UPDATE [dbo].[CONTRATOS]
   SET [FECHA_FIN_EJECUCION] ='2022-03-01'
 WHERE COD_CONTRATO=132</v>
      </c>
      <c r="M27" t="str">
        <f t="shared" si="2"/>
        <v/>
      </c>
    </row>
    <row r="28" spans="1:13" x14ac:dyDescent="0.25">
      <c r="A28" s="1">
        <v>1791</v>
      </c>
      <c r="B28" s="1" t="s">
        <v>32</v>
      </c>
      <c r="C28" s="3">
        <v>43191</v>
      </c>
      <c r="D28" s="3">
        <v>44196</v>
      </c>
      <c r="E28" s="1" t="s">
        <v>5</v>
      </c>
      <c r="F28" s="1" t="s">
        <v>2</v>
      </c>
      <c r="G28" s="4">
        <v>133</v>
      </c>
      <c r="H28" s="3">
        <f>VLOOKUP(A28,[1]PROYECTO!$A:$F,4,0)</f>
        <v>43729</v>
      </c>
      <c r="I28" s="3">
        <f>VLOOKUP(A28,[1]PROYECTO!$A:$F,5,0)</f>
        <v>44855</v>
      </c>
      <c r="J28">
        <f>+COUNTIF(G:G,G28)</f>
        <v>1</v>
      </c>
      <c r="K28" s="2" t="b">
        <f t="shared" si="0"/>
        <v>0</v>
      </c>
      <c r="L28" s="5" t="str">
        <f t="shared" si="8"/>
        <v>UPDATE [dbo].[CONTRATOS]
   SET [FECHA_FIN_EJECUCION] ='2022-10-21'
 WHERE COD_CONTRATO=133</v>
      </c>
      <c r="M28" t="str">
        <f t="shared" si="2"/>
        <v/>
      </c>
    </row>
    <row r="29" spans="1:13" x14ac:dyDescent="0.25">
      <c r="A29" s="1">
        <v>1794</v>
      </c>
      <c r="B29" s="1" t="s">
        <v>33</v>
      </c>
      <c r="C29" s="3">
        <v>43009</v>
      </c>
      <c r="D29" s="3">
        <v>44196</v>
      </c>
      <c r="E29" s="1" t="s">
        <v>5</v>
      </c>
      <c r="F29" s="1" t="s">
        <v>2</v>
      </c>
      <c r="G29" s="4">
        <v>134</v>
      </c>
      <c r="H29" s="3" t="e">
        <f>VLOOKUP(A29,[1]PROYECTO!$A:$F,4,0)</f>
        <v>#N/A</v>
      </c>
      <c r="I29" s="3" t="e">
        <f>VLOOKUP(A29,[1]PROYECTO!$A:$F,5,0)</f>
        <v>#N/A</v>
      </c>
      <c r="J29">
        <f>+COUNTIF(G:G,G29)</f>
        <v>1</v>
      </c>
      <c r="K29" s="2" t="str">
        <f t="shared" si="0"/>
        <v/>
      </c>
      <c r="L29" s="5" t="str">
        <f t="shared" ref="L29:L31" si="9">"UPDATE [dbo].[CONTRATOS]
   SET [FECHA_FIN_EJECUCION] ='2018-12-31'
 WHERE COD_CONTRATO="&amp;G29</f>
        <v>UPDATE [dbo].[CONTRATOS]
   SET [FECHA_FIN_EJECUCION] ='2018-12-31'
 WHERE COD_CONTRATO=134</v>
      </c>
      <c r="M29" t="str">
        <f t="shared" si="2"/>
        <v>UPDATE [dbo].[CONTRATO_PROYECTO]
   SET [COD_ESTADO_ORDEN_SERVICIO] = 4
 WHERE CENTRO_COSTOS=1794</v>
      </c>
    </row>
    <row r="30" spans="1:13" x14ac:dyDescent="0.25">
      <c r="A30" s="1">
        <v>1799</v>
      </c>
      <c r="B30" s="1" t="s">
        <v>34</v>
      </c>
      <c r="C30" s="3">
        <v>43040</v>
      </c>
      <c r="D30" s="3">
        <v>43830</v>
      </c>
      <c r="E30" s="1" t="s">
        <v>5</v>
      </c>
      <c r="F30" s="1" t="s">
        <v>2</v>
      </c>
      <c r="G30" s="4">
        <v>137</v>
      </c>
      <c r="H30" s="3" t="e">
        <f>VLOOKUP(A30,[1]PROYECTO!$A:$F,4,0)</f>
        <v>#N/A</v>
      </c>
      <c r="I30" s="3" t="e">
        <f>VLOOKUP(A30,[1]PROYECTO!$A:$F,5,0)</f>
        <v>#N/A</v>
      </c>
      <c r="J30">
        <f>+COUNTIF(G:G,G30)</f>
        <v>1</v>
      </c>
      <c r="K30" s="2" t="str">
        <f t="shared" si="0"/>
        <v/>
      </c>
      <c r="L30" s="5" t="str">
        <f t="shared" si="9"/>
        <v>UPDATE [dbo].[CONTRATOS]
   SET [FECHA_FIN_EJECUCION] ='2018-12-31'
 WHERE COD_CONTRATO=137</v>
      </c>
      <c r="M30" t="str">
        <f t="shared" si="2"/>
        <v>UPDATE [dbo].[CONTRATO_PROYECTO]
   SET [COD_ESTADO_ORDEN_SERVICIO] = 4
 WHERE CENTRO_COSTOS=1799</v>
      </c>
    </row>
    <row r="31" spans="1:13" x14ac:dyDescent="0.25">
      <c r="A31" s="1">
        <v>1800</v>
      </c>
      <c r="B31" s="1" t="s">
        <v>35</v>
      </c>
      <c r="C31" s="3">
        <v>43070</v>
      </c>
      <c r="D31" s="3">
        <v>44196</v>
      </c>
      <c r="E31" s="1" t="s">
        <v>5</v>
      </c>
      <c r="F31" s="1" t="s">
        <v>2</v>
      </c>
      <c r="G31" s="4">
        <v>138</v>
      </c>
      <c r="H31" s="3" t="e">
        <f>VLOOKUP(A31,[1]PROYECTO!$A:$F,4,0)</f>
        <v>#N/A</v>
      </c>
      <c r="I31" s="3" t="e">
        <f>VLOOKUP(A31,[1]PROYECTO!$A:$F,5,0)</f>
        <v>#N/A</v>
      </c>
      <c r="J31">
        <f>+COUNTIF(G:G,G31)</f>
        <v>1</v>
      </c>
      <c r="K31" s="2" t="str">
        <f t="shared" si="0"/>
        <v/>
      </c>
      <c r="L31" s="5" t="str">
        <f t="shared" si="9"/>
        <v>UPDATE [dbo].[CONTRATOS]
   SET [FECHA_FIN_EJECUCION] ='2018-12-31'
 WHERE COD_CONTRATO=138</v>
      </c>
      <c r="M31" t="str">
        <f t="shared" si="2"/>
        <v>UPDATE [dbo].[CONTRATO_PROYECTO]
   SET [COD_ESTADO_ORDEN_SERVICIO] = 4
 WHERE CENTRO_COSTOS=1800</v>
      </c>
    </row>
    <row r="32" spans="1:13" x14ac:dyDescent="0.25">
      <c r="A32" s="1">
        <v>1802</v>
      </c>
      <c r="B32" s="1" t="s">
        <v>36</v>
      </c>
      <c r="C32" s="3">
        <v>43040</v>
      </c>
      <c r="D32" s="3">
        <v>44196</v>
      </c>
      <c r="E32" s="1" t="s">
        <v>5</v>
      </c>
      <c r="F32" s="1" t="s">
        <v>2</v>
      </c>
      <c r="G32" s="4">
        <v>139</v>
      </c>
      <c r="H32" s="3">
        <f>VLOOKUP(A32,[1]PROYECTO!$A:$F,4,0)</f>
        <v>43146</v>
      </c>
      <c r="I32" s="3">
        <f>VLOOKUP(A32,[1]PROYECTO!$A:$F,5,0)</f>
        <v>43966</v>
      </c>
      <c r="J32">
        <f>+COUNTIF(G:G,G32)</f>
        <v>1</v>
      </c>
      <c r="K32" s="2" t="b">
        <f t="shared" si="0"/>
        <v>0</v>
      </c>
      <c r="L32" s="5" t="str">
        <f>"UPDATE [dbo].[CONTRATOS]
   SET [FECHA_FIN_EJECUCION] ='"&amp;TEXT(I32,"YYYY-MM-DD")&amp;"'
 WHERE COD_CONTRATO="&amp;G32</f>
        <v>UPDATE [dbo].[CONTRATOS]
   SET [FECHA_FIN_EJECUCION] ='2020-05-15'
 WHERE COD_CONTRATO=139</v>
      </c>
      <c r="M32" t="str">
        <f t="shared" si="2"/>
        <v/>
      </c>
    </row>
    <row r="33" spans="1:13" x14ac:dyDescent="0.25">
      <c r="A33" s="1">
        <v>1803</v>
      </c>
      <c r="B33" s="1" t="s">
        <v>37</v>
      </c>
      <c r="C33" s="3">
        <v>43101</v>
      </c>
      <c r="D33" s="3">
        <v>43769</v>
      </c>
      <c r="E33" s="1" t="s">
        <v>5</v>
      </c>
      <c r="F33" s="1" t="s">
        <v>2</v>
      </c>
      <c r="G33" s="4">
        <v>140</v>
      </c>
      <c r="H33" s="3" t="e">
        <f>VLOOKUP(A33,[1]PROYECTO!$A:$F,4,0)</f>
        <v>#N/A</v>
      </c>
      <c r="I33" s="3" t="e">
        <f>VLOOKUP(A33,[1]PROYECTO!$A:$F,5,0)</f>
        <v>#N/A</v>
      </c>
      <c r="J33">
        <f>+COUNTIF(G:G,G33)</f>
        <v>1</v>
      </c>
      <c r="K33" s="2" t="str">
        <f t="shared" si="0"/>
        <v/>
      </c>
      <c r="L33" s="5" t="str">
        <f t="shared" ref="L33:L38" si="10">"UPDATE [dbo].[CONTRATOS]
   SET [FECHA_FIN_EJECUCION] ='2018-12-31'
 WHERE COD_CONTRATO="&amp;G33</f>
        <v>UPDATE [dbo].[CONTRATOS]
   SET [FECHA_FIN_EJECUCION] ='2018-12-31'
 WHERE COD_CONTRATO=140</v>
      </c>
      <c r="M33" t="str">
        <f t="shared" si="2"/>
        <v>UPDATE [dbo].[CONTRATO_PROYECTO]
   SET [COD_ESTADO_ORDEN_SERVICIO] = 4
 WHERE CENTRO_COSTOS=1803</v>
      </c>
    </row>
    <row r="34" spans="1:13" x14ac:dyDescent="0.25">
      <c r="A34" s="1">
        <v>1805</v>
      </c>
      <c r="B34" s="1" t="s">
        <v>38</v>
      </c>
      <c r="C34" s="3">
        <v>43132</v>
      </c>
      <c r="D34" s="3">
        <v>44196</v>
      </c>
      <c r="E34" s="1" t="s">
        <v>5</v>
      </c>
      <c r="F34" s="1" t="s">
        <v>2</v>
      </c>
      <c r="G34" s="4">
        <v>142</v>
      </c>
      <c r="H34" s="3" t="e">
        <f>VLOOKUP(A34,[1]PROYECTO!$A:$F,4,0)</f>
        <v>#N/A</v>
      </c>
      <c r="I34" s="3" t="e">
        <f>VLOOKUP(A34,[1]PROYECTO!$A:$F,5,0)</f>
        <v>#N/A</v>
      </c>
      <c r="J34">
        <f>+COUNTIF(G:G,G34)</f>
        <v>1</v>
      </c>
      <c r="K34" s="2" t="str">
        <f t="shared" si="0"/>
        <v/>
      </c>
      <c r="L34" s="5" t="str">
        <f t="shared" si="10"/>
        <v>UPDATE [dbo].[CONTRATOS]
   SET [FECHA_FIN_EJECUCION] ='2018-12-31'
 WHERE COD_CONTRATO=142</v>
      </c>
      <c r="M34" t="str">
        <f t="shared" si="2"/>
        <v>UPDATE [dbo].[CONTRATO_PROYECTO]
   SET [COD_ESTADO_ORDEN_SERVICIO] = 4
 WHERE CENTRO_COSTOS=1805</v>
      </c>
    </row>
    <row r="35" spans="1:13" x14ac:dyDescent="0.25">
      <c r="A35" s="1">
        <v>1806</v>
      </c>
      <c r="B35" s="1" t="s">
        <v>39</v>
      </c>
      <c r="C35" s="3">
        <v>42736</v>
      </c>
      <c r="D35" s="3">
        <v>44196</v>
      </c>
      <c r="E35" s="1" t="s">
        <v>1</v>
      </c>
      <c r="F35" s="1" t="s">
        <v>2</v>
      </c>
      <c r="G35" s="4">
        <v>143</v>
      </c>
      <c r="H35" s="3" t="e">
        <f>VLOOKUP(A35,[1]PROYECTO!$A:$F,4,0)</f>
        <v>#N/A</v>
      </c>
      <c r="I35" s="3" t="e">
        <f>VLOOKUP(A35,[1]PROYECTO!$A:$F,5,0)</f>
        <v>#N/A</v>
      </c>
      <c r="J35">
        <f>+COUNTIF(G:G,G35)</f>
        <v>1</v>
      </c>
      <c r="K35" s="2" t="str">
        <f t="shared" si="0"/>
        <v/>
      </c>
      <c r="L35" s="5" t="str">
        <f t="shared" si="10"/>
        <v>UPDATE [dbo].[CONTRATOS]
   SET [FECHA_FIN_EJECUCION] ='2018-12-31'
 WHERE COD_CONTRATO=143</v>
      </c>
      <c r="M35" t="str">
        <f t="shared" si="2"/>
        <v>UPDATE [dbo].[CONTRATO_PROYECTO]
   SET [COD_ESTADO_ORDEN_SERVICIO] = 4
 WHERE CENTRO_COSTOS=1806</v>
      </c>
    </row>
    <row r="36" spans="1:13" x14ac:dyDescent="0.25">
      <c r="A36" s="1">
        <v>1810</v>
      </c>
      <c r="B36" s="1" t="s">
        <v>40</v>
      </c>
      <c r="C36" s="3">
        <v>43101</v>
      </c>
      <c r="D36" s="3">
        <v>44196</v>
      </c>
      <c r="E36" s="1" t="s">
        <v>5</v>
      </c>
      <c r="F36" s="1" t="s">
        <v>2</v>
      </c>
      <c r="G36" s="4">
        <v>144</v>
      </c>
      <c r="H36" s="3" t="e">
        <f>VLOOKUP(A36,[1]PROYECTO!$A:$F,4,0)</f>
        <v>#N/A</v>
      </c>
      <c r="I36" s="3" t="e">
        <f>VLOOKUP(A36,[1]PROYECTO!$A:$F,5,0)</f>
        <v>#N/A</v>
      </c>
      <c r="J36">
        <f>+COUNTIF(G:G,G36)</f>
        <v>1</v>
      </c>
      <c r="K36" s="2" t="str">
        <f t="shared" si="0"/>
        <v/>
      </c>
      <c r="L36" s="5" t="str">
        <f t="shared" si="10"/>
        <v>UPDATE [dbo].[CONTRATOS]
   SET [FECHA_FIN_EJECUCION] ='2018-12-31'
 WHERE COD_CONTRATO=144</v>
      </c>
      <c r="M36" t="str">
        <f t="shared" si="2"/>
        <v>UPDATE [dbo].[CONTRATO_PROYECTO]
   SET [COD_ESTADO_ORDEN_SERVICIO] = 4
 WHERE CENTRO_COSTOS=1810</v>
      </c>
    </row>
    <row r="37" spans="1:13" x14ac:dyDescent="0.25">
      <c r="A37" s="1">
        <v>1813</v>
      </c>
      <c r="B37" s="1" t="s">
        <v>41</v>
      </c>
      <c r="C37" s="3">
        <v>43132</v>
      </c>
      <c r="D37" s="3">
        <v>44196</v>
      </c>
      <c r="E37" s="1" t="s">
        <v>5</v>
      </c>
      <c r="F37" s="1" t="s">
        <v>2</v>
      </c>
      <c r="G37" s="4">
        <v>145</v>
      </c>
      <c r="H37" s="3" t="e">
        <f>VLOOKUP(A37,[1]PROYECTO!$A:$F,4,0)</f>
        <v>#N/A</v>
      </c>
      <c r="I37" s="3" t="e">
        <f>VLOOKUP(A37,[1]PROYECTO!$A:$F,5,0)</f>
        <v>#N/A</v>
      </c>
      <c r="J37">
        <f>+COUNTIF(G:G,G37)</f>
        <v>1</v>
      </c>
      <c r="K37" s="2" t="str">
        <f t="shared" si="0"/>
        <v/>
      </c>
      <c r="L37" s="5" t="str">
        <f t="shared" si="10"/>
        <v>UPDATE [dbo].[CONTRATOS]
   SET [FECHA_FIN_EJECUCION] ='2018-12-31'
 WHERE COD_CONTRATO=145</v>
      </c>
      <c r="M37" t="str">
        <f t="shared" si="2"/>
        <v>UPDATE [dbo].[CONTRATO_PROYECTO]
   SET [COD_ESTADO_ORDEN_SERVICIO] = 4
 WHERE CENTRO_COSTOS=1813</v>
      </c>
    </row>
    <row r="38" spans="1:13" x14ac:dyDescent="0.25">
      <c r="A38" s="1">
        <v>1816</v>
      </c>
      <c r="B38" s="1" t="s">
        <v>42</v>
      </c>
      <c r="C38" s="3">
        <v>43132</v>
      </c>
      <c r="D38" s="3">
        <v>44196</v>
      </c>
      <c r="E38" s="1" t="s">
        <v>5</v>
      </c>
      <c r="F38" s="1" t="s">
        <v>2</v>
      </c>
      <c r="G38" s="4">
        <v>146</v>
      </c>
      <c r="H38" s="3" t="e">
        <f>VLOOKUP(A38,[1]PROYECTO!$A:$F,4,0)</f>
        <v>#N/A</v>
      </c>
      <c r="I38" s="3" t="e">
        <f>VLOOKUP(A38,[1]PROYECTO!$A:$F,5,0)</f>
        <v>#N/A</v>
      </c>
      <c r="J38">
        <f>+COUNTIF(G:G,G38)</f>
        <v>1</v>
      </c>
      <c r="K38" s="2" t="str">
        <f t="shared" si="0"/>
        <v/>
      </c>
      <c r="L38" s="5" t="str">
        <f t="shared" si="10"/>
        <v>UPDATE [dbo].[CONTRATOS]
   SET [FECHA_FIN_EJECUCION] ='2018-12-31'
 WHERE COD_CONTRATO=146</v>
      </c>
      <c r="M38" t="str">
        <f t="shared" si="2"/>
        <v>UPDATE [dbo].[CONTRATO_PROYECTO]
   SET [COD_ESTADO_ORDEN_SERVICIO] = 4
 WHERE CENTRO_COSTOS=1816</v>
      </c>
    </row>
    <row r="39" spans="1:13" x14ac:dyDescent="0.25">
      <c r="A39" s="1">
        <v>1818</v>
      </c>
      <c r="B39" s="1" t="s">
        <v>43</v>
      </c>
      <c r="C39" s="3">
        <v>43282</v>
      </c>
      <c r="D39" s="3">
        <v>44196</v>
      </c>
      <c r="E39" s="1" t="s">
        <v>1</v>
      </c>
      <c r="F39" s="1" t="s">
        <v>2</v>
      </c>
      <c r="G39" s="4">
        <v>147</v>
      </c>
      <c r="H39" s="3">
        <f>VLOOKUP(A39,[1]PROYECTO!$A:$F,4,0)</f>
        <v>43282</v>
      </c>
      <c r="I39" s="3">
        <f>VLOOKUP(A39,[1]PROYECTO!$A:$F,5,0)</f>
        <v>44013</v>
      </c>
      <c r="J39">
        <f>+COUNTIF(G:G,G39)</f>
        <v>1</v>
      </c>
      <c r="K39" s="2" t="b">
        <f t="shared" si="0"/>
        <v>0</v>
      </c>
      <c r="L39" s="5" t="str">
        <f>"UPDATE [dbo].[CONTRATOS]
   SET [FECHA_FIN_EJECUCION] ='"&amp;TEXT(I39,"YYYY-MM-DD")&amp;"'
 WHERE COD_CONTRATO="&amp;G39</f>
        <v>UPDATE [dbo].[CONTRATOS]
   SET [FECHA_FIN_EJECUCION] ='2020-07-01'
 WHERE COD_CONTRATO=147</v>
      </c>
      <c r="M39" t="str">
        <f t="shared" si="2"/>
        <v/>
      </c>
    </row>
    <row r="40" spans="1:13" x14ac:dyDescent="0.25">
      <c r="A40" s="1">
        <v>1820</v>
      </c>
      <c r="B40" s="1" t="s">
        <v>44</v>
      </c>
      <c r="C40" s="3">
        <v>43101</v>
      </c>
      <c r="D40" s="3">
        <v>44196</v>
      </c>
      <c r="E40" s="1" t="s">
        <v>1</v>
      </c>
      <c r="F40" s="1" t="s">
        <v>2</v>
      </c>
      <c r="G40" s="4">
        <v>148</v>
      </c>
      <c r="H40" s="3" t="e">
        <f>VLOOKUP(A40,[1]PROYECTO!$A:$F,4,0)</f>
        <v>#N/A</v>
      </c>
      <c r="I40" s="3" t="e">
        <f>VLOOKUP(A40,[1]PROYECTO!$A:$F,5,0)</f>
        <v>#N/A</v>
      </c>
      <c r="J40">
        <f>+COUNTIF(G:G,G40)</f>
        <v>1</v>
      </c>
      <c r="K40" s="2" t="str">
        <f t="shared" si="0"/>
        <v/>
      </c>
      <c r="L40" s="5" t="str">
        <f t="shared" ref="L40:L42" si="11">"UPDATE [dbo].[CONTRATOS]
   SET [FECHA_FIN_EJECUCION] ='2018-12-31'
 WHERE COD_CONTRATO="&amp;G40</f>
        <v>UPDATE [dbo].[CONTRATOS]
   SET [FECHA_FIN_EJECUCION] ='2018-12-31'
 WHERE COD_CONTRATO=148</v>
      </c>
      <c r="M40" t="str">
        <f t="shared" si="2"/>
        <v>UPDATE [dbo].[CONTRATO_PROYECTO]
   SET [COD_ESTADO_ORDEN_SERVICIO] = 4
 WHERE CENTRO_COSTOS=1820</v>
      </c>
    </row>
    <row r="41" spans="1:13" x14ac:dyDescent="0.25">
      <c r="A41" s="1">
        <v>1824</v>
      </c>
      <c r="B41" s="1" t="s">
        <v>45</v>
      </c>
      <c r="C41" s="3">
        <v>43252</v>
      </c>
      <c r="D41" s="3">
        <v>44196</v>
      </c>
      <c r="E41" s="1" t="s">
        <v>1</v>
      </c>
      <c r="F41" s="1" t="s">
        <v>2</v>
      </c>
      <c r="G41" s="4">
        <v>149</v>
      </c>
      <c r="H41" s="3" t="e">
        <f>VLOOKUP(A41,[1]PROYECTO!$A:$F,4,0)</f>
        <v>#N/A</v>
      </c>
      <c r="I41" s="3" t="e">
        <f>VLOOKUP(A41,[1]PROYECTO!$A:$F,5,0)</f>
        <v>#N/A</v>
      </c>
      <c r="J41">
        <f>+COUNTIF(G:G,G41)</f>
        <v>1</v>
      </c>
      <c r="K41" s="2" t="str">
        <f t="shared" si="0"/>
        <v/>
      </c>
      <c r="L41" s="5" t="str">
        <f t="shared" si="11"/>
        <v>UPDATE [dbo].[CONTRATOS]
   SET [FECHA_FIN_EJECUCION] ='2018-12-31'
 WHERE COD_CONTRATO=149</v>
      </c>
      <c r="M41" t="str">
        <f t="shared" si="2"/>
        <v>UPDATE [dbo].[CONTRATO_PROYECTO]
   SET [COD_ESTADO_ORDEN_SERVICIO] = 4
 WHERE CENTRO_COSTOS=1824</v>
      </c>
    </row>
    <row r="42" spans="1:13" x14ac:dyDescent="0.25">
      <c r="A42" s="1">
        <v>1825</v>
      </c>
      <c r="B42" s="1" t="s">
        <v>46</v>
      </c>
      <c r="C42" s="3">
        <v>43191</v>
      </c>
      <c r="D42" s="3">
        <v>44196</v>
      </c>
      <c r="E42" s="1" t="s">
        <v>5</v>
      </c>
      <c r="F42" s="1" t="s">
        <v>2</v>
      </c>
      <c r="G42" s="4">
        <v>150</v>
      </c>
      <c r="H42" s="3" t="e">
        <f>VLOOKUP(A42,[1]PROYECTO!$A:$F,4,0)</f>
        <v>#N/A</v>
      </c>
      <c r="I42" s="3" t="e">
        <f>VLOOKUP(A42,[1]PROYECTO!$A:$F,5,0)</f>
        <v>#N/A</v>
      </c>
      <c r="J42">
        <f>+COUNTIF(G:G,G42)</f>
        <v>1</v>
      </c>
      <c r="K42" s="2" t="str">
        <f t="shared" si="0"/>
        <v/>
      </c>
      <c r="L42" s="5" t="str">
        <f t="shared" si="11"/>
        <v>UPDATE [dbo].[CONTRATOS]
   SET [FECHA_FIN_EJECUCION] ='2018-12-31'
 WHERE COD_CONTRATO=150</v>
      </c>
      <c r="M42" t="str">
        <f t="shared" si="2"/>
        <v>UPDATE [dbo].[CONTRATO_PROYECTO]
   SET [COD_ESTADO_ORDEN_SERVICIO] = 4
 WHERE CENTRO_COSTOS=1825</v>
      </c>
    </row>
    <row r="43" spans="1:13" x14ac:dyDescent="0.25">
      <c r="A43" s="1">
        <v>1829</v>
      </c>
      <c r="B43" s="1" t="s">
        <v>47</v>
      </c>
      <c r="C43" s="3">
        <v>43160</v>
      </c>
      <c r="D43" s="3">
        <v>44196</v>
      </c>
      <c r="E43" s="1" t="s">
        <v>5</v>
      </c>
      <c r="F43" s="1" t="s">
        <v>2</v>
      </c>
      <c r="G43" s="4">
        <v>152</v>
      </c>
      <c r="H43" s="3">
        <f>VLOOKUP(A43,[1]PROYECTO!$A:$F,4,0)</f>
        <v>43367</v>
      </c>
      <c r="I43" s="3">
        <f>VLOOKUP(A43,[1]PROYECTO!$A:$F,5,0)</f>
        <v>44207</v>
      </c>
      <c r="J43">
        <f>+COUNTIF(G:G,G43)</f>
        <v>1</v>
      </c>
      <c r="K43" s="2" t="b">
        <f t="shared" si="0"/>
        <v>0</v>
      </c>
      <c r="L43" s="5" t="str">
        <f>"UPDATE [dbo].[CONTRATOS]
   SET [FECHA_FIN_EJECUCION] ='"&amp;TEXT(I43,"YYYY-MM-DD")&amp;"'
 WHERE COD_CONTRATO="&amp;G43</f>
        <v>UPDATE [dbo].[CONTRATOS]
   SET [FECHA_FIN_EJECUCION] ='2021-01-11'
 WHERE COD_CONTRATO=152</v>
      </c>
      <c r="M43" t="str">
        <f t="shared" si="2"/>
        <v/>
      </c>
    </row>
    <row r="44" spans="1:13" x14ac:dyDescent="0.25">
      <c r="A44" s="1">
        <v>1830</v>
      </c>
      <c r="B44" s="1" t="s">
        <v>48</v>
      </c>
      <c r="C44" s="1" t="s">
        <v>28</v>
      </c>
      <c r="D44" s="3">
        <v>44196</v>
      </c>
      <c r="E44" s="1" t="s">
        <v>49</v>
      </c>
      <c r="F44" s="1" t="s">
        <v>2</v>
      </c>
      <c r="G44" s="4">
        <v>153</v>
      </c>
      <c r="H44" s="3" t="e">
        <f>VLOOKUP(A44,[1]PROYECTO!$A:$F,4,0)</f>
        <v>#N/A</v>
      </c>
      <c r="I44" s="3" t="e">
        <f>VLOOKUP(A44,[1]PROYECTO!$A:$F,5,0)</f>
        <v>#N/A</v>
      </c>
      <c r="J44">
        <f>+COUNTIF(G:G,G44)</f>
        <v>1</v>
      </c>
      <c r="K44" s="2" t="str">
        <f t="shared" si="0"/>
        <v/>
      </c>
      <c r="L44" s="5" t="str">
        <f t="shared" ref="L44:L50" si="12">"UPDATE [dbo].[CONTRATOS]
   SET [FECHA_FIN_EJECUCION] ='2018-12-31'
 WHERE COD_CONTRATO="&amp;G44</f>
        <v>UPDATE [dbo].[CONTRATOS]
   SET [FECHA_FIN_EJECUCION] ='2018-12-31'
 WHERE COD_CONTRATO=153</v>
      </c>
      <c r="M44" t="str">
        <f t="shared" si="2"/>
        <v>UPDATE [dbo].[CONTRATO_PROYECTO]
   SET [COD_ESTADO_ORDEN_SERVICIO] = 4
 WHERE CENTRO_COSTOS=1830</v>
      </c>
    </row>
    <row r="45" spans="1:13" x14ac:dyDescent="0.25">
      <c r="A45" s="1">
        <v>1831</v>
      </c>
      <c r="B45" s="1" t="s">
        <v>48</v>
      </c>
      <c r="C45" s="3">
        <v>43344</v>
      </c>
      <c r="D45" s="3">
        <v>44196</v>
      </c>
      <c r="E45" s="1" t="s">
        <v>5</v>
      </c>
      <c r="F45" s="1" t="s">
        <v>2</v>
      </c>
      <c r="G45" s="4">
        <v>154</v>
      </c>
      <c r="H45" s="3" t="e">
        <f>VLOOKUP(A45,[1]PROYECTO!$A:$F,4,0)</f>
        <v>#N/A</v>
      </c>
      <c r="I45" s="3" t="e">
        <f>VLOOKUP(A45,[1]PROYECTO!$A:$F,5,0)</f>
        <v>#N/A</v>
      </c>
      <c r="J45">
        <f>+COUNTIF(G:G,G45)</f>
        <v>1</v>
      </c>
      <c r="K45" s="2" t="str">
        <f t="shared" si="0"/>
        <v/>
      </c>
      <c r="L45" s="5" t="str">
        <f t="shared" si="12"/>
        <v>UPDATE [dbo].[CONTRATOS]
   SET [FECHA_FIN_EJECUCION] ='2018-12-31'
 WHERE COD_CONTRATO=154</v>
      </c>
      <c r="M45" t="str">
        <f t="shared" si="2"/>
        <v>UPDATE [dbo].[CONTRATO_PROYECTO]
   SET [COD_ESTADO_ORDEN_SERVICIO] = 4
 WHERE CENTRO_COSTOS=1831</v>
      </c>
    </row>
    <row r="46" spans="1:13" x14ac:dyDescent="0.25">
      <c r="A46" s="1">
        <v>1832</v>
      </c>
      <c r="B46" s="1" t="s">
        <v>50</v>
      </c>
      <c r="C46" s="3">
        <v>43101</v>
      </c>
      <c r="D46" s="3">
        <v>44196</v>
      </c>
      <c r="E46" s="1" t="s">
        <v>1</v>
      </c>
      <c r="F46" s="1" t="s">
        <v>2</v>
      </c>
      <c r="G46" s="4">
        <v>155</v>
      </c>
      <c r="H46" s="3" t="e">
        <f>VLOOKUP(A46,[1]PROYECTO!$A:$F,4,0)</f>
        <v>#N/A</v>
      </c>
      <c r="I46" s="3" t="e">
        <f>VLOOKUP(A46,[1]PROYECTO!$A:$F,5,0)</f>
        <v>#N/A</v>
      </c>
      <c r="J46">
        <f>+COUNTIF(G:G,G46)</f>
        <v>1</v>
      </c>
      <c r="K46" s="2" t="str">
        <f t="shared" si="0"/>
        <v/>
      </c>
      <c r="L46" s="5" t="str">
        <f t="shared" si="12"/>
        <v>UPDATE [dbo].[CONTRATOS]
   SET [FECHA_FIN_EJECUCION] ='2018-12-31'
 WHERE COD_CONTRATO=155</v>
      </c>
      <c r="M46" t="str">
        <f t="shared" si="2"/>
        <v>UPDATE [dbo].[CONTRATO_PROYECTO]
   SET [COD_ESTADO_ORDEN_SERVICIO] = 4
 WHERE CENTRO_COSTOS=1832</v>
      </c>
    </row>
    <row r="47" spans="1:13" x14ac:dyDescent="0.25">
      <c r="A47" s="1">
        <v>1833</v>
      </c>
      <c r="B47" s="1" t="s">
        <v>51</v>
      </c>
      <c r="C47" s="3">
        <v>42948</v>
      </c>
      <c r="D47" s="3">
        <v>44196</v>
      </c>
      <c r="E47" s="1" t="s">
        <v>1</v>
      </c>
      <c r="F47" s="1" t="s">
        <v>2</v>
      </c>
      <c r="G47" s="4">
        <v>156</v>
      </c>
      <c r="H47" s="3" t="e">
        <f>VLOOKUP(A47,[1]PROYECTO!$A:$F,4,0)</f>
        <v>#N/A</v>
      </c>
      <c r="I47" s="3" t="e">
        <f>VLOOKUP(A47,[1]PROYECTO!$A:$F,5,0)</f>
        <v>#N/A</v>
      </c>
      <c r="J47">
        <f>+COUNTIF(G:G,G47)</f>
        <v>1</v>
      </c>
      <c r="K47" s="2" t="str">
        <f t="shared" si="0"/>
        <v/>
      </c>
      <c r="L47" s="5" t="str">
        <f t="shared" si="12"/>
        <v>UPDATE [dbo].[CONTRATOS]
   SET [FECHA_FIN_EJECUCION] ='2018-12-31'
 WHERE COD_CONTRATO=156</v>
      </c>
      <c r="M47" t="str">
        <f t="shared" si="2"/>
        <v>UPDATE [dbo].[CONTRATO_PROYECTO]
   SET [COD_ESTADO_ORDEN_SERVICIO] = 4
 WHERE CENTRO_COSTOS=1833</v>
      </c>
    </row>
    <row r="48" spans="1:13" x14ac:dyDescent="0.25">
      <c r="A48" s="1">
        <v>1834</v>
      </c>
      <c r="B48" s="1" t="s">
        <v>52</v>
      </c>
      <c r="C48" s="3">
        <v>42958</v>
      </c>
      <c r="D48" s="3">
        <v>44196</v>
      </c>
      <c r="E48" s="1" t="s">
        <v>1</v>
      </c>
      <c r="F48" s="1" t="s">
        <v>2</v>
      </c>
      <c r="G48" s="4">
        <v>157</v>
      </c>
      <c r="H48" s="3" t="e">
        <f>VLOOKUP(A48,[1]PROYECTO!$A:$F,4,0)</f>
        <v>#N/A</v>
      </c>
      <c r="I48" s="3" t="e">
        <f>VLOOKUP(A48,[1]PROYECTO!$A:$F,5,0)</f>
        <v>#N/A</v>
      </c>
      <c r="J48">
        <f>+COUNTIF(G:G,G48)</f>
        <v>1</v>
      </c>
      <c r="K48" s="2" t="str">
        <f t="shared" si="0"/>
        <v/>
      </c>
      <c r="L48" s="5" t="str">
        <f t="shared" si="12"/>
        <v>UPDATE [dbo].[CONTRATOS]
   SET [FECHA_FIN_EJECUCION] ='2018-12-31'
 WHERE COD_CONTRATO=157</v>
      </c>
      <c r="M48" t="str">
        <f t="shared" si="2"/>
        <v>UPDATE [dbo].[CONTRATO_PROYECTO]
   SET [COD_ESTADO_ORDEN_SERVICIO] = 4
 WHERE CENTRO_COSTOS=1834</v>
      </c>
    </row>
    <row r="49" spans="1:13" x14ac:dyDescent="0.25">
      <c r="A49" s="1">
        <v>1835</v>
      </c>
      <c r="B49" s="1" t="s">
        <v>53</v>
      </c>
      <c r="C49" s="3">
        <v>43191</v>
      </c>
      <c r="D49" s="3">
        <v>44196</v>
      </c>
      <c r="E49" s="1" t="s">
        <v>23</v>
      </c>
      <c r="F49" s="1" t="s">
        <v>2</v>
      </c>
      <c r="G49" s="4">
        <v>158</v>
      </c>
      <c r="H49" s="3" t="e">
        <f>VLOOKUP(A49,[1]PROYECTO!$A:$F,4,0)</f>
        <v>#N/A</v>
      </c>
      <c r="I49" s="3" t="e">
        <f>VLOOKUP(A49,[1]PROYECTO!$A:$F,5,0)</f>
        <v>#N/A</v>
      </c>
      <c r="J49">
        <f>+COUNTIF(G:G,G49)</f>
        <v>1</v>
      </c>
      <c r="K49" s="2" t="str">
        <f t="shared" si="0"/>
        <v/>
      </c>
      <c r="L49" s="5" t="str">
        <f t="shared" si="12"/>
        <v>UPDATE [dbo].[CONTRATOS]
   SET [FECHA_FIN_EJECUCION] ='2018-12-31'
 WHERE COD_CONTRATO=158</v>
      </c>
      <c r="M49" t="str">
        <f t="shared" si="2"/>
        <v>UPDATE [dbo].[CONTRATO_PROYECTO]
   SET [COD_ESTADO_ORDEN_SERVICIO] = 4
 WHERE CENTRO_COSTOS=1835</v>
      </c>
    </row>
    <row r="50" spans="1:13" x14ac:dyDescent="0.25">
      <c r="A50" s="1">
        <v>1836</v>
      </c>
      <c r="B50" s="1" t="s">
        <v>54</v>
      </c>
      <c r="C50" s="3">
        <v>43101</v>
      </c>
      <c r="D50" s="3">
        <v>44196</v>
      </c>
      <c r="E50" s="1" t="s">
        <v>5</v>
      </c>
      <c r="F50" s="1" t="s">
        <v>2</v>
      </c>
      <c r="G50" s="4">
        <v>159</v>
      </c>
      <c r="H50" s="3" t="e">
        <f>VLOOKUP(A50,[1]PROYECTO!$A:$F,4,0)</f>
        <v>#N/A</v>
      </c>
      <c r="I50" s="3" t="e">
        <f>VLOOKUP(A50,[1]PROYECTO!$A:$F,5,0)</f>
        <v>#N/A</v>
      </c>
      <c r="J50">
        <f>+COUNTIF(G:G,G50)</f>
        <v>1</v>
      </c>
      <c r="K50" s="2" t="str">
        <f t="shared" si="0"/>
        <v/>
      </c>
      <c r="L50" s="5" t="str">
        <f t="shared" si="12"/>
        <v>UPDATE [dbo].[CONTRATOS]
   SET [FECHA_FIN_EJECUCION] ='2018-12-31'
 WHERE COD_CONTRATO=159</v>
      </c>
      <c r="M50" t="str">
        <f t="shared" si="2"/>
        <v>UPDATE [dbo].[CONTRATO_PROYECTO]
   SET [COD_ESTADO_ORDEN_SERVICIO] = 4
 WHERE CENTRO_COSTOS=1836</v>
      </c>
    </row>
    <row r="51" spans="1:13" x14ac:dyDescent="0.25">
      <c r="A51" s="1">
        <v>1837</v>
      </c>
      <c r="B51" s="1" t="s">
        <v>55</v>
      </c>
      <c r="C51" s="3">
        <v>43252</v>
      </c>
      <c r="D51" s="3">
        <v>43862</v>
      </c>
      <c r="E51" s="1" t="s">
        <v>5</v>
      </c>
      <c r="F51" s="1" t="s">
        <v>2</v>
      </c>
      <c r="G51" s="4">
        <v>160</v>
      </c>
      <c r="H51" s="3">
        <f>VLOOKUP(A51,[1]PROYECTO!$A:$F,4,0)</f>
        <v>43486</v>
      </c>
      <c r="I51" s="3">
        <f>VLOOKUP(A51,[1]PROYECTO!$A:$F,5,0)</f>
        <v>43851</v>
      </c>
      <c r="J51">
        <f>+COUNTIF(G:G,G51)</f>
        <v>1</v>
      </c>
      <c r="K51" s="2" t="b">
        <f t="shared" si="0"/>
        <v>0</v>
      </c>
      <c r="L51" s="5" t="str">
        <f>"UPDATE [dbo].[CONTRATOS]
   SET [FECHA_FIN_EJECUCION] ='"&amp;TEXT(I51,"YYYY-MM-DD")&amp;"'
 WHERE COD_CONTRATO="&amp;G51</f>
        <v>UPDATE [dbo].[CONTRATOS]
   SET [FECHA_FIN_EJECUCION] ='2020-01-21'
 WHERE COD_CONTRATO=160</v>
      </c>
      <c r="M51" t="str">
        <f t="shared" si="2"/>
        <v/>
      </c>
    </row>
    <row r="52" spans="1:13" x14ac:dyDescent="0.25">
      <c r="A52" s="1">
        <v>1838</v>
      </c>
      <c r="B52" s="1" t="s">
        <v>56</v>
      </c>
      <c r="C52" s="3">
        <v>43221</v>
      </c>
      <c r="D52" s="3">
        <v>44196</v>
      </c>
      <c r="E52" s="1" t="s">
        <v>5</v>
      </c>
      <c r="F52" s="1" t="s">
        <v>2</v>
      </c>
      <c r="G52" s="4">
        <v>161</v>
      </c>
      <c r="H52" s="3" t="e">
        <f>VLOOKUP(A52,[1]PROYECTO!$A:$F,4,0)</f>
        <v>#N/A</v>
      </c>
      <c r="I52" s="3" t="e">
        <f>VLOOKUP(A52,[1]PROYECTO!$A:$F,5,0)</f>
        <v>#N/A</v>
      </c>
      <c r="J52">
        <f>+COUNTIF(G:G,G52)</f>
        <v>1</v>
      </c>
      <c r="K52" s="2" t="str">
        <f t="shared" si="0"/>
        <v/>
      </c>
      <c r="L52" s="5" t="str">
        <f t="shared" ref="L52:L57" si="13">"UPDATE [dbo].[CONTRATOS]
   SET [FECHA_FIN_EJECUCION] ='2018-12-31'
 WHERE COD_CONTRATO="&amp;G52</f>
        <v>UPDATE [dbo].[CONTRATOS]
   SET [FECHA_FIN_EJECUCION] ='2018-12-31'
 WHERE COD_CONTRATO=161</v>
      </c>
      <c r="M52" t="str">
        <f t="shared" si="2"/>
        <v>UPDATE [dbo].[CONTRATO_PROYECTO]
   SET [COD_ESTADO_ORDEN_SERVICIO] = 4
 WHERE CENTRO_COSTOS=1838</v>
      </c>
    </row>
    <row r="53" spans="1:13" x14ac:dyDescent="0.25">
      <c r="A53" s="1">
        <v>1839</v>
      </c>
      <c r="B53" s="1" t="s">
        <v>57</v>
      </c>
      <c r="C53" s="3">
        <v>42887</v>
      </c>
      <c r="D53" s="3">
        <v>44196</v>
      </c>
      <c r="E53" s="1" t="s">
        <v>1</v>
      </c>
      <c r="F53" s="1" t="s">
        <v>2</v>
      </c>
      <c r="G53" s="4">
        <v>162</v>
      </c>
      <c r="H53" s="3" t="e">
        <f>VLOOKUP(A53,[1]PROYECTO!$A:$F,4,0)</f>
        <v>#N/A</v>
      </c>
      <c r="I53" s="3" t="e">
        <f>VLOOKUP(A53,[1]PROYECTO!$A:$F,5,0)</f>
        <v>#N/A</v>
      </c>
      <c r="J53">
        <f>+COUNTIF(G:G,G53)</f>
        <v>1</v>
      </c>
      <c r="K53" s="2" t="str">
        <f t="shared" si="0"/>
        <v/>
      </c>
      <c r="L53" s="5" t="str">
        <f t="shared" si="13"/>
        <v>UPDATE [dbo].[CONTRATOS]
   SET [FECHA_FIN_EJECUCION] ='2018-12-31'
 WHERE COD_CONTRATO=162</v>
      </c>
      <c r="M53" t="str">
        <f t="shared" si="2"/>
        <v>UPDATE [dbo].[CONTRATO_PROYECTO]
   SET [COD_ESTADO_ORDEN_SERVICIO] = 4
 WHERE CENTRO_COSTOS=1839</v>
      </c>
    </row>
    <row r="54" spans="1:13" x14ac:dyDescent="0.25">
      <c r="A54" s="1">
        <v>1841</v>
      </c>
      <c r="B54" s="1" t="s">
        <v>58</v>
      </c>
      <c r="C54" s="3">
        <v>42958</v>
      </c>
      <c r="D54" s="3">
        <v>44196</v>
      </c>
      <c r="E54" s="1" t="s">
        <v>1</v>
      </c>
      <c r="F54" s="1" t="s">
        <v>2</v>
      </c>
      <c r="G54" s="4">
        <v>163</v>
      </c>
      <c r="H54" s="3" t="e">
        <f>VLOOKUP(A54,[1]PROYECTO!$A:$F,4,0)</f>
        <v>#N/A</v>
      </c>
      <c r="I54" s="3" t="e">
        <f>VLOOKUP(A54,[1]PROYECTO!$A:$F,5,0)</f>
        <v>#N/A</v>
      </c>
      <c r="J54">
        <f>+COUNTIF(G:G,G54)</f>
        <v>1</v>
      </c>
      <c r="K54" s="2" t="str">
        <f t="shared" si="0"/>
        <v/>
      </c>
      <c r="L54" s="5" t="str">
        <f t="shared" si="13"/>
        <v>UPDATE [dbo].[CONTRATOS]
   SET [FECHA_FIN_EJECUCION] ='2018-12-31'
 WHERE COD_CONTRATO=163</v>
      </c>
      <c r="M54" t="str">
        <f t="shared" si="2"/>
        <v>UPDATE [dbo].[CONTRATO_PROYECTO]
   SET [COD_ESTADO_ORDEN_SERVICIO] = 4
 WHERE CENTRO_COSTOS=1841</v>
      </c>
    </row>
    <row r="55" spans="1:13" x14ac:dyDescent="0.25">
      <c r="A55" s="1">
        <v>1842</v>
      </c>
      <c r="B55" s="1" t="s">
        <v>59</v>
      </c>
      <c r="C55" s="1" t="s">
        <v>28</v>
      </c>
      <c r="D55" s="3">
        <v>44196</v>
      </c>
      <c r="E55" s="1" t="s">
        <v>1</v>
      </c>
      <c r="F55" s="1" t="s">
        <v>2</v>
      </c>
      <c r="G55" s="4">
        <v>164</v>
      </c>
      <c r="H55" s="3" t="e">
        <f>VLOOKUP(A55,[1]PROYECTO!$A:$F,4,0)</f>
        <v>#N/A</v>
      </c>
      <c r="I55" s="3" t="e">
        <f>VLOOKUP(A55,[1]PROYECTO!$A:$F,5,0)</f>
        <v>#N/A</v>
      </c>
      <c r="J55">
        <f>+COUNTIF(G:G,G55)</f>
        <v>1</v>
      </c>
      <c r="K55" s="2" t="str">
        <f t="shared" si="0"/>
        <v/>
      </c>
      <c r="L55" s="5" t="str">
        <f t="shared" si="13"/>
        <v>UPDATE [dbo].[CONTRATOS]
   SET [FECHA_FIN_EJECUCION] ='2018-12-31'
 WHERE COD_CONTRATO=164</v>
      </c>
      <c r="M55" t="str">
        <f t="shared" si="2"/>
        <v>UPDATE [dbo].[CONTRATO_PROYECTO]
   SET [COD_ESTADO_ORDEN_SERVICIO] = 4
 WHERE CENTRO_COSTOS=1842</v>
      </c>
    </row>
    <row r="56" spans="1:13" x14ac:dyDescent="0.25">
      <c r="A56" s="1">
        <v>1843</v>
      </c>
      <c r="B56" s="1" t="s">
        <v>60</v>
      </c>
      <c r="C56" s="3">
        <v>42958</v>
      </c>
      <c r="D56" s="3">
        <v>44196</v>
      </c>
      <c r="E56" s="1" t="s">
        <v>1</v>
      </c>
      <c r="F56" s="1" t="s">
        <v>2</v>
      </c>
      <c r="G56" s="4">
        <v>165</v>
      </c>
      <c r="H56" s="3" t="e">
        <f>VLOOKUP(A56,[1]PROYECTO!$A:$F,4,0)</f>
        <v>#N/A</v>
      </c>
      <c r="I56" s="3" t="e">
        <f>VLOOKUP(A56,[1]PROYECTO!$A:$F,5,0)</f>
        <v>#N/A</v>
      </c>
      <c r="J56">
        <f>+COUNTIF(G:G,G56)</f>
        <v>1</v>
      </c>
      <c r="K56" s="2" t="str">
        <f t="shared" si="0"/>
        <v/>
      </c>
      <c r="L56" s="5" t="str">
        <f t="shared" si="13"/>
        <v>UPDATE [dbo].[CONTRATOS]
   SET [FECHA_FIN_EJECUCION] ='2018-12-31'
 WHERE COD_CONTRATO=165</v>
      </c>
      <c r="M56" t="str">
        <f t="shared" si="2"/>
        <v>UPDATE [dbo].[CONTRATO_PROYECTO]
   SET [COD_ESTADO_ORDEN_SERVICIO] = 4
 WHERE CENTRO_COSTOS=1843</v>
      </c>
    </row>
    <row r="57" spans="1:13" x14ac:dyDescent="0.25">
      <c r="A57" s="1">
        <v>1844</v>
      </c>
      <c r="B57" s="1" t="s">
        <v>61</v>
      </c>
      <c r="C57" s="1" t="s">
        <v>28</v>
      </c>
      <c r="D57" s="3">
        <v>44196</v>
      </c>
      <c r="E57" s="1" t="s">
        <v>1</v>
      </c>
      <c r="F57" s="1" t="s">
        <v>2</v>
      </c>
      <c r="G57" s="4">
        <v>166</v>
      </c>
      <c r="H57" s="3" t="e">
        <f>VLOOKUP(A57,[1]PROYECTO!$A:$F,4,0)</f>
        <v>#N/A</v>
      </c>
      <c r="I57" s="3" t="e">
        <f>VLOOKUP(A57,[1]PROYECTO!$A:$F,5,0)</f>
        <v>#N/A</v>
      </c>
      <c r="J57">
        <f>+COUNTIF(G:G,G57)</f>
        <v>1</v>
      </c>
      <c r="K57" s="2" t="str">
        <f t="shared" si="0"/>
        <v/>
      </c>
      <c r="L57" s="5" t="str">
        <f t="shared" si="13"/>
        <v>UPDATE [dbo].[CONTRATOS]
   SET [FECHA_FIN_EJECUCION] ='2018-12-31'
 WHERE COD_CONTRATO=166</v>
      </c>
      <c r="M57" t="str">
        <f t="shared" si="2"/>
        <v>UPDATE [dbo].[CONTRATO_PROYECTO]
   SET [COD_ESTADO_ORDEN_SERVICIO] = 4
 WHERE CENTRO_COSTOS=1844</v>
      </c>
    </row>
    <row r="58" spans="1:13" x14ac:dyDescent="0.25">
      <c r="A58" s="1">
        <v>1845</v>
      </c>
      <c r="B58" s="1" t="s">
        <v>62</v>
      </c>
      <c r="C58" s="3">
        <v>43313</v>
      </c>
      <c r="D58" s="3">
        <v>44044</v>
      </c>
      <c r="E58" s="1" t="s">
        <v>1</v>
      </c>
      <c r="F58" s="1" t="s">
        <v>2</v>
      </c>
      <c r="G58" s="4">
        <v>167</v>
      </c>
      <c r="H58" s="3">
        <f>VLOOKUP(A58,[1]PROYECTO!$A:$F,4,0)</f>
        <v>43831</v>
      </c>
      <c r="I58" s="3">
        <f>VLOOKUP(A58,[1]PROYECTO!$A:$F,5,0)</f>
        <v>43952</v>
      </c>
      <c r="J58">
        <f>+COUNTIF(G:G,G58)</f>
        <v>1</v>
      </c>
      <c r="K58" s="2" t="b">
        <f t="shared" si="0"/>
        <v>0</v>
      </c>
      <c r="L58" s="5" t="str">
        <f>"UPDATE [dbo].[CONTRATOS]
   SET [FECHA_FIN_EJECUCION] ='"&amp;TEXT(I58,"YYYY-MM-DD")&amp;"'
 WHERE COD_CONTRATO="&amp;G58</f>
        <v>UPDATE [dbo].[CONTRATOS]
   SET [FECHA_FIN_EJECUCION] ='2020-05-01'
 WHERE COD_CONTRATO=167</v>
      </c>
      <c r="M58" t="str">
        <f t="shared" si="2"/>
        <v/>
      </c>
    </row>
    <row r="59" spans="1:13" x14ac:dyDescent="0.25">
      <c r="A59" s="1">
        <v>1846</v>
      </c>
      <c r="B59" s="1" t="s">
        <v>63</v>
      </c>
      <c r="C59" s="3">
        <v>43252</v>
      </c>
      <c r="D59" s="3">
        <v>44196</v>
      </c>
      <c r="E59" s="1" t="s">
        <v>5</v>
      </c>
      <c r="F59" s="1" t="s">
        <v>2</v>
      </c>
      <c r="G59" s="4">
        <v>168</v>
      </c>
      <c r="H59" s="3" t="e">
        <f>VLOOKUP(A59,[1]PROYECTO!$A:$F,4,0)</f>
        <v>#N/A</v>
      </c>
      <c r="I59" s="3" t="e">
        <f>VLOOKUP(A59,[1]PROYECTO!$A:$F,5,0)</f>
        <v>#N/A</v>
      </c>
      <c r="J59">
        <f>+COUNTIF(G:G,G59)</f>
        <v>1</v>
      </c>
      <c r="K59" s="2" t="str">
        <f t="shared" si="0"/>
        <v/>
      </c>
      <c r="L59" s="5" t="str">
        <f t="shared" ref="L59:L66" si="14">"UPDATE [dbo].[CONTRATOS]
   SET [FECHA_FIN_EJECUCION] ='2018-12-31'
 WHERE COD_CONTRATO="&amp;G59</f>
        <v>UPDATE [dbo].[CONTRATOS]
   SET [FECHA_FIN_EJECUCION] ='2018-12-31'
 WHERE COD_CONTRATO=168</v>
      </c>
      <c r="M59" t="str">
        <f t="shared" si="2"/>
        <v>UPDATE [dbo].[CONTRATO_PROYECTO]
   SET [COD_ESTADO_ORDEN_SERVICIO] = 4
 WHERE CENTRO_COSTOS=1846</v>
      </c>
    </row>
    <row r="60" spans="1:13" x14ac:dyDescent="0.25">
      <c r="A60" s="1">
        <v>1847</v>
      </c>
      <c r="B60" s="1" t="s">
        <v>64</v>
      </c>
      <c r="C60" s="1" t="s">
        <v>28</v>
      </c>
      <c r="D60" s="3">
        <v>44196</v>
      </c>
      <c r="E60" s="1" t="s">
        <v>65</v>
      </c>
      <c r="F60" s="1" t="s">
        <v>2</v>
      </c>
      <c r="G60" s="4">
        <v>169</v>
      </c>
      <c r="H60" s="3" t="e">
        <f>VLOOKUP(A60,[1]PROYECTO!$A:$F,4,0)</f>
        <v>#N/A</v>
      </c>
      <c r="I60" s="3" t="e">
        <f>VLOOKUP(A60,[1]PROYECTO!$A:$F,5,0)</f>
        <v>#N/A</v>
      </c>
      <c r="J60">
        <f>+COUNTIF(G:G,G60)</f>
        <v>1</v>
      </c>
      <c r="K60" s="2" t="str">
        <f t="shared" si="0"/>
        <v/>
      </c>
      <c r="L60" s="5" t="str">
        <f t="shared" si="14"/>
        <v>UPDATE [dbo].[CONTRATOS]
   SET [FECHA_FIN_EJECUCION] ='2018-12-31'
 WHERE COD_CONTRATO=169</v>
      </c>
      <c r="M60" t="str">
        <f t="shared" si="2"/>
        <v>UPDATE [dbo].[CONTRATO_PROYECTO]
   SET [COD_ESTADO_ORDEN_SERVICIO] = 4
 WHERE CENTRO_COSTOS=1847</v>
      </c>
    </row>
    <row r="61" spans="1:13" x14ac:dyDescent="0.25">
      <c r="A61" s="1">
        <v>1848</v>
      </c>
      <c r="B61" s="1" t="s">
        <v>66</v>
      </c>
      <c r="C61" s="3">
        <v>43313</v>
      </c>
      <c r="D61" s="3">
        <v>43831</v>
      </c>
      <c r="E61" s="1" t="s">
        <v>5</v>
      </c>
      <c r="F61" s="1" t="s">
        <v>2</v>
      </c>
      <c r="G61" s="4">
        <v>170</v>
      </c>
      <c r="H61" s="3" t="e">
        <f>VLOOKUP(A61,[1]PROYECTO!$A:$F,4,0)</f>
        <v>#N/A</v>
      </c>
      <c r="I61" s="3" t="e">
        <f>VLOOKUP(A61,[1]PROYECTO!$A:$F,5,0)</f>
        <v>#N/A</v>
      </c>
      <c r="J61">
        <f>+COUNTIF(G:G,G61)</f>
        <v>1</v>
      </c>
      <c r="K61" s="2" t="str">
        <f t="shared" si="0"/>
        <v/>
      </c>
      <c r="L61" s="5" t="str">
        <f t="shared" si="14"/>
        <v>UPDATE [dbo].[CONTRATOS]
   SET [FECHA_FIN_EJECUCION] ='2018-12-31'
 WHERE COD_CONTRATO=170</v>
      </c>
      <c r="M61" t="str">
        <f t="shared" si="2"/>
        <v>UPDATE [dbo].[CONTRATO_PROYECTO]
   SET [COD_ESTADO_ORDEN_SERVICIO] = 4
 WHERE CENTRO_COSTOS=1848</v>
      </c>
    </row>
    <row r="62" spans="1:13" x14ac:dyDescent="0.25">
      <c r="A62" s="1">
        <v>1849</v>
      </c>
      <c r="B62" s="1" t="s">
        <v>67</v>
      </c>
      <c r="C62" s="3">
        <v>43313</v>
      </c>
      <c r="D62" s="3">
        <v>44196</v>
      </c>
      <c r="E62" s="1" t="s">
        <v>1</v>
      </c>
      <c r="F62" s="1" t="s">
        <v>2</v>
      </c>
      <c r="G62" s="4">
        <v>171</v>
      </c>
      <c r="H62" s="3" t="e">
        <f>VLOOKUP(A62,[1]PROYECTO!$A:$F,4,0)</f>
        <v>#N/A</v>
      </c>
      <c r="I62" s="3" t="e">
        <f>VLOOKUP(A62,[1]PROYECTO!$A:$F,5,0)</f>
        <v>#N/A</v>
      </c>
      <c r="J62">
        <f>+COUNTIF(G:G,G62)</f>
        <v>1</v>
      </c>
      <c r="K62" s="2" t="str">
        <f t="shared" si="0"/>
        <v/>
      </c>
      <c r="L62" s="5" t="str">
        <f t="shared" si="14"/>
        <v>UPDATE [dbo].[CONTRATOS]
   SET [FECHA_FIN_EJECUCION] ='2018-12-31'
 WHERE COD_CONTRATO=171</v>
      </c>
      <c r="M62" t="str">
        <f t="shared" si="2"/>
        <v>UPDATE [dbo].[CONTRATO_PROYECTO]
   SET [COD_ESTADO_ORDEN_SERVICIO] = 4
 WHERE CENTRO_COSTOS=1849</v>
      </c>
    </row>
    <row r="63" spans="1:13" x14ac:dyDescent="0.25">
      <c r="A63" s="1">
        <v>1850</v>
      </c>
      <c r="B63" s="1" t="s">
        <v>68</v>
      </c>
      <c r="C63" s="3">
        <v>43313</v>
      </c>
      <c r="D63" s="3">
        <v>44196</v>
      </c>
      <c r="E63" s="1" t="s">
        <v>1</v>
      </c>
      <c r="F63" s="1" t="s">
        <v>2</v>
      </c>
      <c r="G63" s="4">
        <v>172</v>
      </c>
      <c r="H63" s="3" t="e">
        <f>VLOOKUP(A63,[1]PROYECTO!$A:$F,4,0)</f>
        <v>#N/A</v>
      </c>
      <c r="I63" s="3" t="e">
        <f>VLOOKUP(A63,[1]PROYECTO!$A:$F,5,0)</f>
        <v>#N/A</v>
      </c>
      <c r="J63">
        <f>+COUNTIF(G:G,G63)</f>
        <v>1</v>
      </c>
      <c r="K63" s="2" t="str">
        <f t="shared" si="0"/>
        <v/>
      </c>
      <c r="L63" s="5" t="str">
        <f t="shared" si="14"/>
        <v>UPDATE [dbo].[CONTRATOS]
   SET [FECHA_FIN_EJECUCION] ='2018-12-31'
 WHERE COD_CONTRATO=172</v>
      </c>
      <c r="M63" t="str">
        <f t="shared" si="2"/>
        <v>UPDATE [dbo].[CONTRATO_PROYECTO]
   SET [COD_ESTADO_ORDEN_SERVICIO] = 4
 WHERE CENTRO_COSTOS=1850</v>
      </c>
    </row>
    <row r="64" spans="1:13" x14ac:dyDescent="0.25">
      <c r="A64" s="1">
        <v>1851</v>
      </c>
      <c r="B64" s="1" t="s">
        <v>69</v>
      </c>
      <c r="C64" s="1" t="s">
        <v>28</v>
      </c>
      <c r="D64" s="3">
        <v>44196</v>
      </c>
      <c r="E64" s="1" t="s">
        <v>65</v>
      </c>
      <c r="F64" s="1" t="s">
        <v>2</v>
      </c>
      <c r="G64" s="4">
        <v>173</v>
      </c>
      <c r="H64" s="3" t="e">
        <f>VLOOKUP(A64,[1]PROYECTO!$A:$F,4,0)</f>
        <v>#N/A</v>
      </c>
      <c r="I64" s="3" t="e">
        <f>VLOOKUP(A64,[1]PROYECTO!$A:$F,5,0)</f>
        <v>#N/A</v>
      </c>
      <c r="J64">
        <f>+COUNTIF(G:G,G64)</f>
        <v>1</v>
      </c>
      <c r="K64" s="2" t="str">
        <f t="shared" si="0"/>
        <v/>
      </c>
      <c r="L64" s="5" t="str">
        <f t="shared" si="14"/>
        <v>UPDATE [dbo].[CONTRATOS]
   SET [FECHA_FIN_EJECUCION] ='2018-12-31'
 WHERE COD_CONTRATO=173</v>
      </c>
      <c r="M64" t="str">
        <f t="shared" si="2"/>
        <v>UPDATE [dbo].[CONTRATO_PROYECTO]
   SET [COD_ESTADO_ORDEN_SERVICIO] = 4
 WHERE CENTRO_COSTOS=1851</v>
      </c>
    </row>
    <row r="65" spans="1:13" x14ac:dyDescent="0.25">
      <c r="A65" s="1">
        <v>1853</v>
      </c>
      <c r="B65" s="1" t="s">
        <v>70</v>
      </c>
      <c r="C65" s="1" t="s">
        <v>28</v>
      </c>
      <c r="D65" s="3">
        <v>44196</v>
      </c>
      <c r="E65" s="1" t="s">
        <v>30</v>
      </c>
      <c r="F65" s="1" t="s">
        <v>2</v>
      </c>
      <c r="G65" s="4">
        <v>174</v>
      </c>
      <c r="H65" s="3" t="e">
        <f>VLOOKUP(A65,[1]PROYECTO!$A:$F,4,0)</f>
        <v>#N/A</v>
      </c>
      <c r="I65" s="3" t="e">
        <f>VLOOKUP(A65,[1]PROYECTO!$A:$F,5,0)</f>
        <v>#N/A</v>
      </c>
      <c r="J65">
        <f>+COUNTIF(G:G,G65)</f>
        <v>1</v>
      </c>
      <c r="K65" s="2" t="str">
        <f t="shared" si="0"/>
        <v/>
      </c>
      <c r="L65" s="5" t="str">
        <f t="shared" si="14"/>
        <v>UPDATE [dbo].[CONTRATOS]
   SET [FECHA_FIN_EJECUCION] ='2018-12-31'
 WHERE COD_CONTRATO=174</v>
      </c>
      <c r="M65" t="str">
        <f t="shared" si="2"/>
        <v>UPDATE [dbo].[CONTRATO_PROYECTO]
   SET [COD_ESTADO_ORDEN_SERVICIO] = 4
 WHERE CENTRO_COSTOS=1853</v>
      </c>
    </row>
    <row r="66" spans="1:13" x14ac:dyDescent="0.25">
      <c r="A66" s="1">
        <v>1855</v>
      </c>
      <c r="B66" s="1" t="s">
        <v>71</v>
      </c>
      <c r="C66" s="1" t="s">
        <v>28</v>
      </c>
      <c r="D66" s="3">
        <v>44196</v>
      </c>
      <c r="E66" s="1" t="s">
        <v>49</v>
      </c>
      <c r="F66" s="1" t="s">
        <v>2</v>
      </c>
      <c r="G66" s="4">
        <v>176</v>
      </c>
      <c r="H66" s="3" t="e">
        <f>VLOOKUP(A66,[1]PROYECTO!$A:$F,4,0)</f>
        <v>#N/A</v>
      </c>
      <c r="I66" s="3" t="e">
        <f>VLOOKUP(A66,[1]PROYECTO!$A:$F,5,0)</f>
        <v>#N/A</v>
      </c>
      <c r="J66">
        <f>+COUNTIF(G:G,G66)</f>
        <v>1</v>
      </c>
      <c r="K66" s="2" t="str">
        <f t="shared" si="0"/>
        <v/>
      </c>
      <c r="L66" s="5" t="str">
        <f t="shared" si="14"/>
        <v>UPDATE [dbo].[CONTRATOS]
   SET [FECHA_FIN_EJECUCION] ='2018-12-31'
 WHERE COD_CONTRATO=176</v>
      </c>
      <c r="M66" t="str">
        <f t="shared" si="2"/>
        <v>UPDATE [dbo].[CONTRATO_PROYECTO]
   SET [COD_ESTADO_ORDEN_SERVICIO] = 4
 WHERE CENTRO_COSTOS=1855</v>
      </c>
    </row>
    <row r="67" spans="1:13" x14ac:dyDescent="0.25">
      <c r="A67" s="1">
        <v>1856</v>
      </c>
      <c r="B67" s="1" t="s">
        <v>72</v>
      </c>
      <c r="C67" s="3">
        <v>43344</v>
      </c>
      <c r="D67" s="3">
        <v>44317</v>
      </c>
      <c r="E67" s="1" t="s">
        <v>23</v>
      </c>
      <c r="F67" s="1" t="s">
        <v>2</v>
      </c>
      <c r="G67" s="4">
        <v>177</v>
      </c>
      <c r="H67" s="3">
        <f>VLOOKUP(A67,[1]PROYECTO!$A:$F,4,0)</f>
        <v>43282</v>
      </c>
      <c r="I67" s="3">
        <f>VLOOKUP(A67,[1]PROYECTO!$A:$F,5,0)</f>
        <v>44256</v>
      </c>
      <c r="J67">
        <f>+COUNTIF(G:G,G67)</f>
        <v>1</v>
      </c>
      <c r="K67" s="2" t="b">
        <f t="shared" ref="K67:K108" si="15">IFERROR(D67=I67,"")</f>
        <v>0</v>
      </c>
      <c r="L67" s="5" t="str">
        <f t="shared" ref="L67:L68" si="16">"UPDATE [dbo].[CONTRATOS]
   SET [FECHA_FIN_EJECUCION] ='"&amp;TEXT(I67,"YYYY-MM-DD")&amp;"'
 WHERE COD_CONTRATO="&amp;G67</f>
        <v>UPDATE [dbo].[CONTRATOS]
   SET [FECHA_FIN_EJECUCION] ='2021-03-01'
 WHERE COD_CONTRATO=177</v>
      </c>
      <c r="M67" t="str">
        <f t="shared" ref="M67:M108" si="17">IF(ISERROR(I67),"UPDATE [dbo].[CONTRATO_PROYECTO]
   SET [COD_ESTADO_ORDEN_SERVICIO] = 4
 WHERE CENTRO_COSTOS="&amp;A67,"")</f>
        <v/>
      </c>
    </row>
    <row r="68" spans="1:13" x14ac:dyDescent="0.25">
      <c r="A68" s="1">
        <v>1857</v>
      </c>
      <c r="B68" s="1" t="s">
        <v>73</v>
      </c>
      <c r="C68" s="3">
        <v>43282</v>
      </c>
      <c r="D68" s="3">
        <v>43799</v>
      </c>
      <c r="E68" s="1" t="s">
        <v>74</v>
      </c>
      <c r="F68" s="1" t="s">
        <v>2</v>
      </c>
      <c r="G68" s="4">
        <v>178</v>
      </c>
      <c r="H68" s="3">
        <f>VLOOKUP(A68,[1]PROYECTO!$A:$F,4,0)</f>
        <v>43299</v>
      </c>
      <c r="I68" s="3">
        <f>VLOOKUP(A68,[1]PROYECTO!$A:$F,5,0)</f>
        <v>43756</v>
      </c>
      <c r="J68">
        <f>+COUNTIF(G:G,G68)</f>
        <v>1</v>
      </c>
      <c r="K68" s="2" t="b">
        <f t="shared" si="15"/>
        <v>0</v>
      </c>
      <c r="L68" s="5" t="str">
        <f t="shared" si="16"/>
        <v>UPDATE [dbo].[CONTRATOS]
   SET [FECHA_FIN_EJECUCION] ='2019-10-18'
 WHERE COD_CONTRATO=178</v>
      </c>
      <c r="M68" t="str">
        <f t="shared" si="17"/>
        <v/>
      </c>
    </row>
    <row r="69" spans="1:13" x14ac:dyDescent="0.25">
      <c r="A69" s="1">
        <v>1859</v>
      </c>
      <c r="B69" s="1" t="s">
        <v>75</v>
      </c>
      <c r="C69" s="3">
        <v>43313</v>
      </c>
      <c r="D69" s="3">
        <v>43800</v>
      </c>
      <c r="E69" s="1" t="s">
        <v>76</v>
      </c>
      <c r="F69" s="1" t="s">
        <v>2</v>
      </c>
      <c r="G69" s="4">
        <v>180</v>
      </c>
      <c r="H69" s="3" t="e">
        <f>VLOOKUP(A69,[1]PROYECTO!$A:$F,4,0)</f>
        <v>#N/A</v>
      </c>
      <c r="I69" s="3" t="e">
        <f>VLOOKUP(A69,[1]PROYECTO!$A:$F,5,0)</f>
        <v>#N/A</v>
      </c>
      <c r="J69">
        <f>+COUNTIF(G:G,G69)</f>
        <v>1</v>
      </c>
      <c r="K69" s="2" t="str">
        <f t="shared" si="15"/>
        <v/>
      </c>
      <c r="L69" s="5" t="str">
        <f>"UPDATE [dbo].[CONTRATOS]
   SET [FECHA_FIN_EJECUCION] ='2018-12-31'
 WHERE COD_CONTRATO="&amp;G69</f>
        <v>UPDATE [dbo].[CONTRATOS]
   SET [FECHA_FIN_EJECUCION] ='2018-12-31'
 WHERE COD_CONTRATO=180</v>
      </c>
      <c r="M69" t="str">
        <f t="shared" si="17"/>
        <v>UPDATE [dbo].[CONTRATO_PROYECTO]
   SET [COD_ESTADO_ORDEN_SERVICIO] = 4
 WHERE CENTRO_COSTOS=1859</v>
      </c>
    </row>
    <row r="70" spans="1:13" x14ac:dyDescent="0.25">
      <c r="A70" s="1">
        <v>3333</v>
      </c>
      <c r="B70" s="1" t="s">
        <v>77</v>
      </c>
      <c r="C70" s="3">
        <v>43692</v>
      </c>
      <c r="D70" s="3">
        <v>44561</v>
      </c>
      <c r="E70" s="1" t="s">
        <v>23</v>
      </c>
      <c r="F70" s="1" t="s">
        <v>2</v>
      </c>
      <c r="G70" s="4">
        <v>193</v>
      </c>
      <c r="H70" s="3" t="e">
        <f>VLOOKUP(A70,[1]PROYECTO!$A:$F,4,0)</f>
        <v>#N/A</v>
      </c>
      <c r="I70" s="3" t="e">
        <f>VLOOKUP(A70,[1]PROYECTO!$A:$F,5,0)</f>
        <v>#N/A</v>
      </c>
      <c r="J70">
        <f>+COUNTIF(G:G,G70)</f>
        <v>1</v>
      </c>
      <c r="K70" s="2" t="str">
        <f t="shared" si="15"/>
        <v/>
      </c>
      <c r="L70" s="5" t="str">
        <f t="shared" ref="L69:L73" si="18">"UPDATE [dbo].[CONTRATOS]
   SET [FECHA_FIN_EJECUCION] ='2019-12-31'
 WHERE COD_CONTRATO="&amp;G70</f>
        <v>UPDATE [dbo].[CONTRATOS]
   SET [FECHA_FIN_EJECUCION] ='2019-12-31'
 WHERE COD_CONTRATO=193</v>
      </c>
      <c r="M70" t="str">
        <f t="shared" si="17"/>
        <v>UPDATE [dbo].[CONTRATO_PROYECTO]
   SET [COD_ESTADO_ORDEN_SERVICIO] = 4
 WHERE CENTRO_COSTOS=3333</v>
      </c>
    </row>
    <row r="71" spans="1:13" x14ac:dyDescent="0.25">
      <c r="A71" s="1">
        <v>3334</v>
      </c>
      <c r="B71" s="1" t="s">
        <v>78</v>
      </c>
      <c r="C71" s="3">
        <v>42887</v>
      </c>
      <c r="D71" s="3">
        <v>44499</v>
      </c>
      <c r="E71" s="1" t="s">
        <v>30</v>
      </c>
      <c r="F71" s="1" t="s">
        <v>2</v>
      </c>
      <c r="G71" s="4">
        <v>212</v>
      </c>
      <c r="H71" s="3" t="e">
        <f>VLOOKUP(A71,[1]PROYECTO!$A:$F,4,0)</f>
        <v>#N/A</v>
      </c>
      <c r="I71" s="3" t="e">
        <f>VLOOKUP(A71,[1]PROYECTO!$A:$F,5,0)</f>
        <v>#N/A</v>
      </c>
      <c r="J71">
        <f>+COUNTIF(G:G,G71)</f>
        <v>1</v>
      </c>
      <c r="K71" s="2" t="str">
        <f t="shared" si="15"/>
        <v/>
      </c>
      <c r="L71" s="5" t="str">
        <f t="shared" ref="L71:L73" si="19">"UPDATE [dbo].[CONTRATOS]
   SET [FECHA_FIN_EJECUCION] ='2018-12-31'
 WHERE COD_CONTRATO="&amp;G71</f>
        <v>UPDATE [dbo].[CONTRATOS]
   SET [FECHA_FIN_EJECUCION] ='2018-12-31'
 WHERE COD_CONTRATO=212</v>
      </c>
      <c r="M71" t="str">
        <f t="shared" si="17"/>
        <v>UPDATE [dbo].[CONTRATO_PROYECTO]
   SET [COD_ESTADO_ORDEN_SERVICIO] = 4
 WHERE CENTRO_COSTOS=3334</v>
      </c>
    </row>
    <row r="72" spans="1:13" x14ac:dyDescent="0.25">
      <c r="A72" s="1">
        <v>3943</v>
      </c>
      <c r="B72" s="1" t="s">
        <v>79</v>
      </c>
      <c r="C72" s="3">
        <v>43282</v>
      </c>
      <c r="D72" s="3">
        <v>44926</v>
      </c>
      <c r="E72" s="1" t="s">
        <v>49</v>
      </c>
      <c r="F72" s="1" t="s">
        <v>2</v>
      </c>
      <c r="G72" s="4">
        <v>225</v>
      </c>
      <c r="H72" s="3" t="e">
        <f>VLOOKUP(A72,[1]PROYECTO!$A:$F,4,0)</f>
        <v>#N/A</v>
      </c>
      <c r="I72" s="3" t="e">
        <f>VLOOKUP(A72,[1]PROYECTO!$A:$F,5,0)</f>
        <v>#N/A</v>
      </c>
      <c r="J72">
        <f>+COUNTIF(G:G,G72)</f>
        <v>1</v>
      </c>
      <c r="K72" s="2" t="str">
        <f t="shared" si="15"/>
        <v/>
      </c>
      <c r="L72" s="5" t="str">
        <f t="shared" si="19"/>
        <v>UPDATE [dbo].[CONTRATOS]
   SET [FECHA_FIN_EJECUCION] ='2018-12-31'
 WHERE COD_CONTRATO=225</v>
      </c>
      <c r="M72" t="str">
        <f t="shared" si="17"/>
        <v>UPDATE [dbo].[CONTRATO_PROYECTO]
   SET [COD_ESTADO_ORDEN_SERVICIO] = 4
 WHERE CENTRO_COSTOS=3943</v>
      </c>
    </row>
    <row r="73" spans="1:13" x14ac:dyDescent="0.25">
      <c r="A73" s="1">
        <v>4755</v>
      </c>
      <c r="B73" s="1" t="s">
        <v>80</v>
      </c>
      <c r="C73" s="3">
        <v>43160</v>
      </c>
      <c r="D73" s="3">
        <v>44166</v>
      </c>
      <c r="E73" s="1" t="s">
        <v>5</v>
      </c>
      <c r="F73" s="1" t="s">
        <v>2</v>
      </c>
      <c r="G73" s="4">
        <v>227</v>
      </c>
      <c r="H73" s="3" t="e">
        <f>VLOOKUP(A73,[1]PROYECTO!$A:$F,4,0)</f>
        <v>#N/A</v>
      </c>
      <c r="I73" s="3" t="e">
        <f>VLOOKUP(A73,[1]PROYECTO!$A:$F,5,0)</f>
        <v>#N/A</v>
      </c>
      <c r="J73">
        <f>+COUNTIF(G:G,G73)</f>
        <v>1</v>
      </c>
      <c r="K73" s="2" t="str">
        <f t="shared" si="15"/>
        <v/>
      </c>
      <c r="L73" s="5" t="str">
        <f t="shared" si="19"/>
        <v>UPDATE [dbo].[CONTRATOS]
   SET [FECHA_FIN_EJECUCION] ='2018-12-31'
 WHERE COD_CONTRATO=227</v>
      </c>
      <c r="M73" t="str">
        <f t="shared" si="17"/>
        <v>UPDATE [dbo].[CONTRATO_PROYECTO]
   SET [COD_ESTADO_ORDEN_SERVICIO] = 4
 WHERE CENTRO_COSTOS=4755</v>
      </c>
    </row>
    <row r="74" spans="1:13" x14ac:dyDescent="0.25">
      <c r="A74" s="1">
        <v>1874</v>
      </c>
      <c r="B74" s="1" t="s">
        <v>81</v>
      </c>
      <c r="C74" s="3">
        <v>43344</v>
      </c>
      <c r="D74" s="3">
        <v>43800</v>
      </c>
      <c r="E74" s="1" t="s">
        <v>5</v>
      </c>
      <c r="F74" s="1" t="s">
        <v>2</v>
      </c>
      <c r="G74" s="4">
        <v>286</v>
      </c>
      <c r="H74" s="3">
        <f>VLOOKUP(A74,[1]PROYECTO!$A:$F,4,0)</f>
        <v>43348</v>
      </c>
      <c r="I74" s="3">
        <f>VLOOKUP(A74,[1]PROYECTO!$A:$F,5,0)</f>
        <v>43774</v>
      </c>
      <c r="J74">
        <f>+COUNTIF(G:G,G74)</f>
        <v>1</v>
      </c>
      <c r="K74" s="2" t="b">
        <f t="shared" si="15"/>
        <v>0</v>
      </c>
      <c r="L74" s="5" t="str">
        <f t="shared" ref="L74:L75" si="20">"UPDATE [dbo].[CONTRATOS]
   SET [FECHA_FIN_EJECUCION] ='"&amp;TEXT(I74,"YYYY-MM-DD")&amp;"'
 WHERE COD_CONTRATO="&amp;G74</f>
        <v>UPDATE [dbo].[CONTRATOS]
   SET [FECHA_FIN_EJECUCION] ='2019-11-05'
 WHERE COD_CONTRATO=286</v>
      </c>
      <c r="M74" t="str">
        <f t="shared" si="17"/>
        <v/>
      </c>
    </row>
    <row r="75" spans="1:13" x14ac:dyDescent="0.25">
      <c r="A75" s="1">
        <v>1860</v>
      </c>
      <c r="B75" s="1" t="s">
        <v>82</v>
      </c>
      <c r="C75" s="3">
        <v>43313</v>
      </c>
      <c r="D75" s="3">
        <v>44318</v>
      </c>
      <c r="E75" s="1" t="s">
        <v>5</v>
      </c>
      <c r="F75" s="1" t="s">
        <v>2</v>
      </c>
      <c r="G75" s="4">
        <v>287</v>
      </c>
      <c r="H75" s="3">
        <f>VLOOKUP(A75,[1]PROYECTO!$A:$F,4,0)</f>
        <v>43315</v>
      </c>
      <c r="I75" s="3">
        <f>VLOOKUP(A75,[1]PROYECTO!$A:$F,5,0)</f>
        <v>44319</v>
      </c>
      <c r="J75">
        <f>+COUNTIF(G:G,G75)</f>
        <v>1</v>
      </c>
      <c r="K75" s="2" t="b">
        <f t="shared" si="15"/>
        <v>0</v>
      </c>
      <c r="L75" s="5" t="str">
        <f t="shared" si="20"/>
        <v>UPDATE [dbo].[CONTRATOS]
   SET [FECHA_FIN_EJECUCION] ='2021-05-03'
 WHERE COD_CONTRATO=287</v>
      </c>
      <c r="M75" t="str">
        <f t="shared" si="17"/>
        <v/>
      </c>
    </row>
    <row r="76" spans="1:13" x14ac:dyDescent="0.25">
      <c r="A76" s="1">
        <v>1475</v>
      </c>
      <c r="B76" s="1" t="s">
        <v>83</v>
      </c>
      <c r="C76" s="3">
        <v>42583</v>
      </c>
      <c r="D76" s="3">
        <v>43830</v>
      </c>
      <c r="E76" s="1" t="s">
        <v>5</v>
      </c>
      <c r="F76" s="1" t="s">
        <v>2</v>
      </c>
      <c r="G76" s="4">
        <v>288</v>
      </c>
      <c r="H76" s="3" t="e">
        <f>VLOOKUP(A76,[1]PROYECTO!$A:$F,4,0)</f>
        <v>#N/A</v>
      </c>
      <c r="I76" s="3" t="e">
        <f>VLOOKUP(A76,[1]PROYECTO!$A:$F,5,0)</f>
        <v>#N/A</v>
      </c>
      <c r="J76">
        <f>+COUNTIF(G:G,G76)</f>
        <v>1</v>
      </c>
      <c r="K76" s="2" t="str">
        <f t="shared" si="15"/>
        <v/>
      </c>
      <c r="L76" s="5" t="str">
        <f t="shared" ref="L76:L80" si="21">"UPDATE [dbo].[CONTRATOS]
   SET [FECHA_FIN_EJECUCION] ='2018-12-31'
 WHERE COD_CONTRATO="&amp;G76</f>
        <v>UPDATE [dbo].[CONTRATOS]
   SET [FECHA_FIN_EJECUCION] ='2018-12-31'
 WHERE COD_CONTRATO=288</v>
      </c>
      <c r="M76" t="str">
        <f t="shared" si="17"/>
        <v>UPDATE [dbo].[CONTRATO_PROYECTO]
   SET [COD_ESTADO_ORDEN_SERVICIO] = 4
 WHERE CENTRO_COSTOS=1475</v>
      </c>
    </row>
    <row r="77" spans="1:13" x14ac:dyDescent="0.25">
      <c r="A77" s="1">
        <v>1453</v>
      </c>
      <c r="B77" s="1" t="s">
        <v>84</v>
      </c>
      <c r="C77" s="3">
        <v>41487</v>
      </c>
      <c r="D77" s="3">
        <v>43831</v>
      </c>
      <c r="E77" s="1" t="s">
        <v>5</v>
      </c>
      <c r="F77" s="1" t="s">
        <v>2</v>
      </c>
      <c r="G77" s="4">
        <v>292</v>
      </c>
      <c r="H77" s="3" t="e">
        <f>VLOOKUP(A77,[1]PROYECTO!$A:$F,4,0)</f>
        <v>#N/A</v>
      </c>
      <c r="I77" s="3" t="e">
        <f>VLOOKUP(A77,[1]PROYECTO!$A:$F,5,0)</f>
        <v>#N/A</v>
      </c>
      <c r="J77">
        <f>+COUNTIF(G:G,G77)</f>
        <v>1</v>
      </c>
      <c r="K77" s="2" t="str">
        <f t="shared" si="15"/>
        <v/>
      </c>
      <c r="L77" s="5" t="str">
        <f t="shared" si="21"/>
        <v>UPDATE [dbo].[CONTRATOS]
   SET [FECHA_FIN_EJECUCION] ='2018-12-31'
 WHERE COD_CONTRATO=292</v>
      </c>
      <c r="M77" t="str">
        <f t="shared" si="17"/>
        <v>UPDATE [dbo].[CONTRATO_PROYECTO]
   SET [COD_ESTADO_ORDEN_SERVICIO] = 4
 WHERE CENTRO_COSTOS=1453</v>
      </c>
    </row>
    <row r="78" spans="1:13" x14ac:dyDescent="0.25">
      <c r="A78" s="1">
        <v>1670</v>
      </c>
      <c r="B78" s="1" t="s">
        <v>85</v>
      </c>
      <c r="C78" s="3">
        <v>42443</v>
      </c>
      <c r="D78" s="3">
        <v>43830</v>
      </c>
      <c r="E78" s="1" t="s">
        <v>5</v>
      </c>
      <c r="F78" s="1" t="s">
        <v>2</v>
      </c>
      <c r="G78" s="4">
        <v>294</v>
      </c>
      <c r="H78" s="3" t="e">
        <f>VLOOKUP(A78,[1]PROYECTO!$A:$F,4,0)</f>
        <v>#N/A</v>
      </c>
      <c r="I78" s="3" t="e">
        <f>VLOOKUP(A78,[1]PROYECTO!$A:$F,5,0)</f>
        <v>#N/A</v>
      </c>
      <c r="J78">
        <f>+COUNTIF(G:G,G78)</f>
        <v>1</v>
      </c>
      <c r="K78" s="2" t="str">
        <f t="shared" si="15"/>
        <v/>
      </c>
      <c r="L78" s="5" t="str">
        <f t="shared" si="21"/>
        <v>UPDATE [dbo].[CONTRATOS]
   SET [FECHA_FIN_EJECUCION] ='2018-12-31'
 WHERE COD_CONTRATO=294</v>
      </c>
      <c r="M78" t="str">
        <f t="shared" si="17"/>
        <v>UPDATE [dbo].[CONTRATO_PROYECTO]
   SET [COD_ESTADO_ORDEN_SERVICIO] = 4
 WHERE CENTRO_COSTOS=1670</v>
      </c>
    </row>
    <row r="79" spans="1:13" x14ac:dyDescent="0.25">
      <c r="A79" s="1">
        <v>1700</v>
      </c>
      <c r="B79" s="1" t="s">
        <v>86</v>
      </c>
      <c r="C79" s="3">
        <v>42550</v>
      </c>
      <c r="D79" s="3">
        <v>43830</v>
      </c>
      <c r="E79" s="1" t="s">
        <v>5</v>
      </c>
      <c r="F79" s="1" t="s">
        <v>2</v>
      </c>
      <c r="G79" s="4">
        <v>295</v>
      </c>
      <c r="H79" s="3" t="e">
        <f>VLOOKUP(A79,[1]PROYECTO!$A:$F,4,0)</f>
        <v>#N/A</v>
      </c>
      <c r="I79" s="3" t="e">
        <f>VLOOKUP(A79,[1]PROYECTO!$A:$F,5,0)</f>
        <v>#N/A</v>
      </c>
      <c r="J79">
        <f>+COUNTIF(G:G,G79)</f>
        <v>1</v>
      </c>
      <c r="K79" s="2" t="str">
        <f t="shared" si="15"/>
        <v/>
      </c>
      <c r="L79" s="5" t="str">
        <f t="shared" si="21"/>
        <v>UPDATE [dbo].[CONTRATOS]
   SET [FECHA_FIN_EJECUCION] ='2018-12-31'
 WHERE COD_CONTRATO=295</v>
      </c>
      <c r="M79" t="str">
        <f t="shared" si="17"/>
        <v>UPDATE [dbo].[CONTRATO_PROYECTO]
   SET [COD_ESTADO_ORDEN_SERVICIO] = 4
 WHERE CENTRO_COSTOS=1700</v>
      </c>
    </row>
    <row r="80" spans="1:13" x14ac:dyDescent="0.25">
      <c r="A80" s="1">
        <v>1706</v>
      </c>
      <c r="B80" s="1" t="s">
        <v>87</v>
      </c>
      <c r="C80" s="3">
        <v>42580</v>
      </c>
      <c r="D80" s="3">
        <v>43830</v>
      </c>
      <c r="E80" s="1" t="s">
        <v>5</v>
      </c>
      <c r="F80" s="1" t="s">
        <v>2</v>
      </c>
      <c r="G80" s="4">
        <v>296</v>
      </c>
      <c r="H80" s="3" t="e">
        <f>VLOOKUP(A80,[1]PROYECTO!$A:$F,4,0)</f>
        <v>#N/A</v>
      </c>
      <c r="I80" s="3" t="e">
        <f>VLOOKUP(A80,[1]PROYECTO!$A:$F,5,0)</f>
        <v>#N/A</v>
      </c>
      <c r="J80">
        <f>+COUNTIF(G:G,G80)</f>
        <v>1</v>
      </c>
      <c r="K80" s="2" t="str">
        <f t="shared" si="15"/>
        <v/>
      </c>
      <c r="L80" s="5" t="str">
        <f t="shared" si="21"/>
        <v>UPDATE [dbo].[CONTRATOS]
   SET [FECHA_FIN_EJECUCION] ='2018-12-31'
 WHERE COD_CONTRATO=296</v>
      </c>
      <c r="M80" t="str">
        <f t="shared" si="17"/>
        <v>UPDATE [dbo].[CONTRATO_PROYECTO]
   SET [COD_ESTADO_ORDEN_SERVICIO] = 4
 WHERE CENTRO_COSTOS=1706</v>
      </c>
    </row>
    <row r="81" spans="1:13" x14ac:dyDescent="0.25">
      <c r="A81" s="1">
        <v>1873</v>
      </c>
      <c r="B81" s="1" t="s">
        <v>88</v>
      </c>
      <c r="C81" s="3">
        <v>43313</v>
      </c>
      <c r="D81" s="3">
        <v>44196</v>
      </c>
      <c r="E81" s="1" t="s">
        <v>5</v>
      </c>
      <c r="F81" s="1" t="s">
        <v>2</v>
      </c>
      <c r="G81" s="4">
        <v>297</v>
      </c>
      <c r="H81" s="3">
        <f>VLOOKUP(A81,[1]PROYECTO!$A:$F,4,0)</f>
        <v>43353</v>
      </c>
      <c r="I81" s="3">
        <f>VLOOKUP(A81,[1]PROYECTO!$A:$F,5,0)</f>
        <v>43871</v>
      </c>
      <c r="J81">
        <f>+COUNTIF(G:G,G81)</f>
        <v>1</v>
      </c>
      <c r="K81" s="2" t="b">
        <f t="shared" si="15"/>
        <v>0</v>
      </c>
      <c r="L81" s="5" t="str">
        <f t="shared" ref="L81:L82" si="22">"UPDATE [dbo].[CONTRATOS]
   SET [FECHA_FIN_EJECUCION] ='"&amp;TEXT(I81,"YYYY-MM-DD")&amp;"'
 WHERE COD_CONTRATO="&amp;G81</f>
        <v>UPDATE [dbo].[CONTRATOS]
   SET [FECHA_FIN_EJECUCION] ='2020-02-10'
 WHERE COD_CONTRATO=297</v>
      </c>
      <c r="M81" t="str">
        <f t="shared" si="17"/>
        <v/>
      </c>
    </row>
    <row r="82" spans="1:13" x14ac:dyDescent="0.25">
      <c r="A82" s="1">
        <v>1861</v>
      </c>
      <c r="B82" s="1" t="s">
        <v>89</v>
      </c>
      <c r="C82" s="3">
        <v>43344</v>
      </c>
      <c r="D82" s="3">
        <v>44196</v>
      </c>
      <c r="E82" s="1" t="s">
        <v>1</v>
      </c>
      <c r="F82" s="1" t="s">
        <v>2</v>
      </c>
      <c r="G82" s="4">
        <v>298</v>
      </c>
      <c r="H82" s="3">
        <f>VLOOKUP(A82,[1]PROYECTO!$A:$F,4,0)</f>
        <v>43370</v>
      </c>
      <c r="I82" s="3">
        <f>VLOOKUP(A82,[1]PROYECTO!$A:$F,5,0)</f>
        <v>44192</v>
      </c>
      <c r="J82">
        <f>+COUNTIF(G:G,G82)</f>
        <v>1</v>
      </c>
      <c r="K82" s="2" t="b">
        <f t="shared" si="15"/>
        <v>0</v>
      </c>
      <c r="L82" s="5" t="str">
        <f t="shared" si="22"/>
        <v>UPDATE [dbo].[CONTRATOS]
   SET [FECHA_FIN_EJECUCION] ='2020-12-27'
 WHERE COD_CONTRATO=298</v>
      </c>
      <c r="M82" t="str">
        <f t="shared" si="17"/>
        <v/>
      </c>
    </row>
    <row r="83" spans="1:13" x14ac:dyDescent="0.25">
      <c r="A83" s="1">
        <v>9999</v>
      </c>
      <c r="B83" s="1" t="s">
        <v>90</v>
      </c>
      <c r="C83" s="3">
        <v>43374</v>
      </c>
      <c r="D83" s="3">
        <v>43800</v>
      </c>
      <c r="E83" s="1" t="s">
        <v>5</v>
      </c>
      <c r="F83" s="1" t="s">
        <v>2</v>
      </c>
      <c r="G83" s="4">
        <v>323</v>
      </c>
      <c r="H83" s="3" t="e">
        <f>VLOOKUP(A83,[1]PROYECTO!$A:$F,4,0)</f>
        <v>#N/A</v>
      </c>
      <c r="I83" s="3" t="e">
        <f>VLOOKUP(A83,[1]PROYECTO!$A:$F,5,0)</f>
        <v>#N/A</v>
      </c>
      <c r="J83">
        <f>+COUNTIF(G:G,G83)</f>
        <v>1</v>
      </c>
      <c r="K83" s="2" t="str">
        <f t="shared" si="15"/>
        <v/>
      </c>
      <c r="L83" s="5" t="str">
        <f>"UPDATE [dbo].[CONTRATOS]
   SET [FECHA_FIN_EJECUCION] ='2018-12-31'
 WHERE COD_CONTRATO="&amp;G83</f>
        <v>UPDATE [dbo].[CONTRATOS]
   SET [FECHA_FIN_EJECUCION] ='2018-12-31'
 WHERE COD_CONTRATO=323</v>
      </c>
      <c r="M83" t="str">
        <f t="shared" si="17"/>
        <v>UPDATE [dbo].[CONTRATO_PROYECTO]
   SET [COD_ESTADO_ORDEN_SERVICIO] = 4
 WHERE CENTRO_COSTOS=9999</v>
      </c>
    </row>
    <row r="84" spans="1:13" x14ac:dyDescent="0.25">
      <c r="A84" s="1">
        <v>1881</v>
      </c>
      <c r="B84" s="1" t="s">
        <v>91</v>
      </c>
      <c r="C84" s="3">
        <v>43374</v>
      </c>
      <c r="D84" s="3">
        <v>44075</v>
      </c>
      <c r="E84" s="1" t="s">
        <v>5</v>
      </c>
      <c r="F84" s="1" t="s">
        <v>2</v>
      </c>
      <c r="G84" s="4">
        <v>348</v>
      </c>
      <c r="H84" s="3">
        <f>VLOOKUP(A84,[1]PROYECTO!$A:$F,4,0)</f>
        <v>43375</v>
      </c>
      <c r="I84" s="3">
        <f>VLOOKUP(A84,[1]PROYECTO!$A:$F,5,0)</f>
        <v>44076</v>
      </c>
      <c r="J84">
        <f>+COUNTIF(G:G,G84)</f>
        <v>1</v>
      </c>
      <c r="K84" s="2" t="b">
        <f t="shared" si="15"/>
        <v>0</v>
      </c>
      <c r="L84" s="5" t="str">
        <f t="shared" ref="L84:L108" si="23">"UPDATE [dbo].[CONTRATOS]
   SET [FECHA_FIN_EJECUCION] ='"&amp;TEXT(I84,"YYYY-MM-DD")&amp;"'
 WHERE COD_CONTRATO="&amp;G84</f>
        <v>UPDATE [dbo].[CONTRATOS]
   SET [FECHA_FIN_EJECUCION] ='2020-09-02'
 WHERE COD_CONTRATO=348</v>
      </c>
      <c r="M84" t="str">
        <f t="shared" si="17"/>
        <v/>
      </c>
    </row>
    <row r="85" spans="1:13" x14ac:dyDescent="0.25">
      <c r="A85" s="1">
        <v>1883</v>
      </c>
      <c r="B85" s="1" t="s">
        <v>92</v>
      </c>
      <c r="C85" s="3">
        <v>43405</v>
      </c>
      <c r="D85" s="3">
        <v>44228</v>
      </c>
      <c r="E85" s="1" t="s">
        <v>5</v>
      </c>
      <c r="F85" s="1" t="s">
        <v>2</v>
      </c>
      <c r="G85" s="4">
        <v>10347</v>
      </c>
      <c r="H85" s="3">
        <f>VLOOKUP(A85,[1]PROYECTO!$A:$F,4,0)</f>
        <v>43406</v>
      </c>
      <c r="I85" s="3">
        <f>VLOOKUP(A85,[1]PROYECTO!$A:$F,5,0)</f>
        <v>44198</v>
      </c>
      <c r="J85">
        <f>+COUNTIF(G:G,G85)</f>
        <v>1</v>
      </c>
      <c r="K85" s="2" t="b">
        <f t="shared" si="15"/>
        <v>0</v>
      </c>
      <c r="L85" s="5" t="str">
        <f t="shared" si="23"/>
        <v>UPDATE [dbo].[CONTRATOS]
   SET [FECHA_FIN_EJECUCION] ='2021-01-02'
 WHERE COD_CONTRATO=10347</v>
      </c>
      <c r="M85" t="str">
        <f t="shared" si="17"/>
        <v/>
      </c>
    </row>
    <row r="86" spans="1:13" x14ac:dyDescent="0.25">
      <c r="A86" s="1">
        <v>1884</v>
      </c>
      <c r="B86" s="1" t="s">
        <v>92</v>
      </c>
      <c r="C86" s="3">
        <v>43405</v>
      </c>
      <c r="D86" s="3">
        <v>44347</v>
      </c>
      <c r="E86" s="1" t="s">
        <v>5</v>
      </c>
      <c r="F86" s="1" t="s">
        <v>2</v>
      </c>
      <c r="G86" s="4">
        <v>10348</v>
      </c>
      <c r="H86" s="3">
        <f>VLOOKUP(A86,[1]PROYECTO!$A:$F,4,0)</f>
        <v>43411</v>
      </c>
      <c r="I86" s="3">
        <f>VLOOKUP(A86,[1]PROYECTO!$A:$F,5,0)</f>
        <v>43745</v>
      </c>
      <c r="J86">
        <f>+COUNTIF(G:G,G86)</f>
        <v>1</v>
      </c>
      <c r="K86" s="2" t="b">
        <f t="shared" si="15"/>
        <v>0</v>
      </c>
      <c r="L86" s="5" t="str">
        <f t="shared" si="23"/>
        <v>UPDATE [dbo].[CONTRATOS]
   SET [FECHA_FIN_EJECUCION] ='2019-10-07'
 WHERE COD_CONTRATO=10348</v>
      </c>
      <c r="M86" t="str">
        <f t="shared" si="17"/>
        <v/>
      </c>
    </row>
    <row r="87" spans="1:13" x14ac:dyDescent="0.25">
      <c r="A87" s="1">
        <v>1877</v>
      </c>
      <c r="B87" s="1" t="s">
        <v>93</v>
      </c>
      <c r="C87" s="3">
        <v>43450</v>
      </c>
      <c r="D87" s="3">
        <v>44013</v>
      </c>
      <c r="E87" s="1" t="s">
        <v>5</v>
      </c>
      <c r="F87" s="1" t="s">
        <v>2</v>
      </c>
      <c r="G87" s="4">
        <v>10352</v>
      </c>
      <c r="H87" s="3">
        <f>VLOOKUP(A87,[1]PROYECTO!$A:$F,4,0)</f>
        <v>43466</v>
      </c>
      <c r="I87" s="3">
        <f>VLOOKUP(A87,[1]PROYECTO!$A:$F,5,0)</f>
        <v>44013</v>
      </c>
      <c r="J87">
        <f>+COUNTIF(G:G,G87)</f>
        <v>1</v>
      </c>
      <c r="K87" s="2" t="b">
        <f t="shared" si="15"/>
        <v>1</v>
      </c>
      <c r="L87" s="5" t="str">
        <f t="shared" si="23"/>
        <v>UPDATE [dbo].[CONTRATOS]
   SET [FECHA_FIN_EJECUCION] ='2020-07-01'
 WHERE COD_CONTRATO=10352</v>
      </c>
      <c r="M87" t="str">
        <f t="shared" si="17"/>
        <v/>
      </c>
    </row>
    <row r="88" spans="1:13" x14ac:dyDescent="0.25">
      <c r="A88" s="1">
        <v>1893</v>
      </c>
      <c r="B88" s="1" t="s">
        <v>94</v>
      </c>
      <c r="C88" s="3">
        <v>43466</v>
      </c>
      <c r="D88" s="3">
        <v>43922</v>
      </c>
      <c r="E88" s="1" t="s">
        <v>5</v>
      </c>
      <c r="F88" s="1" t="s">
        <v>2</v>
      </c>
      <c r="G88" s="4">
        <v>10354</v>
      </c>
      <c r="H88" s="3">
        <f>VLOOKUP(A88,[1]PROYECTO!$A:$F,4,0)</f>
        <v>43473</v>
      </c>
      <c r="I88" s="3">
        <f>VLOOKUP(A88,[1]PROYECTO!$A:$F,5,0)</f>
        <v>43929</v>
      </c>
      <c r="J88">
        <f>+COUNTIF(G:G,G88)</f>
        <v>1</v>
      </c>
      <c r="K88" s="2" t="b">
        <f t="shared" si="15"/>
        <v>0</v>
      </c>
      <c r="L88" s="5" t="str">
        <f t="shared" si="23"/>
        <v>UPDATE [dbo].[CONTRATOS]
   SET [FECHA_FIN_EJECUCION] ='2020-04-08'
 WHERE COD_CONTRATO=10354</v>
      </c>
      <c r="M88" t="str">
        <f t="shared" si="17"/>
        <v/>
      </c>
    </row>
    <row r="89" spans="1:13" x14ac:dyDescent="0.25">
      <c r="A89" s="1">
        <v>1891</v>
      </c>
      <c r="B89" s="1" t="s">
        <v>95</v>
      </c>
      <c r="C89" s="3">
        <v>43466</v>
      </c>
      <c r="D89" s="3">
        <v>44228</v>
      </c>
      <c r="E89" s="1" t="s">
        <v>5</v>
      </c>
      <c r="F89" s="1" t="s">
        <v>2</v>
      </c>
      <c r="G89" s="4">
        <v>10356</v>
      </c>
      <c r="H89" s="3">
        <f>VLOOKUP(A89,[1]PROYECTO!$A:$F,4,0)</f>
        <v>43479</v>
      </c>
      <c r="I89" s="3">
        <f>VLOOKUP(A89,[1]PROYECTO!$A:$F,5,0)</f>
        <v>44241</v>
      </c>
      <c r="J89">
        <f>+COUNTIF(G:G,G89)</f>
        <v>1</v>
      </c>
      <c r="K89" s="2" t="b">
        <f t="shared" si="15"/>
        <v>0</v>
      </c>
      <c r="L89" s="5" t="str">
        <f t="shared" si="23"/>
        <v>UPDATE [dbo].[CONTRATOS]
   SET [FECHA_FIN_EJECUCION] ='2021-02-14'
 WHERE COD_CONTRATO=10356</v>
      </c>
      <c r="M89" t="str">
        <f t="shared" si="17"/>
        <v/>
      </c>
    </row>
    <row r="90" spans="1:13" x14ac:dyDescent="0.25">
      <c r="A90" s="1">
        <v>1890</v>
      </c>
      <c r="B90" s="1" t="s">
        <v>96</v>
      </c>
      <c r="C90" s="3">
        <v>43466</v>
      </c>
      <c r="D90" s="3">
        <v>44197</v>
      </c>
      <c r="E90" s="1" t="s">
        <v>5</v>
      </c>
      <c r="F90" s="1" t="s">
        <v>2</v>
      </c>
      <c r="G90" s="4">
        <v>10357</v>
      </c>
      <c r="H90" s="3">
        <f>VLOOKUP(A90,[1]PROYECTO!$A:$F,4,0)</f>
        <v>43466</v>
      </c>
      <c r="I90" s="3">
        <f>VLOOKUP(A90,[1]PROYECTO!$A:$F,5,0)</f>
        <v>44197</v>
      </c>
      <c r="J90">
        <f>+COUNTIF(G:G,G90)</f>
        <v>1</v>
      </c>
      <c r="K90" s="2" t="b">
        <f t="shared" si="15"/>
        <v>1</v>
      </c>
      <c r="L90" s="5" t="str">
        <f t="shared" si="23"/>
        <v>UPDATE [dbo].[CONTRATOS]
   SET [FECHA_FIN_EJECUCION] ='2021-01-01'
 WHERE COD_CONTRATO=10357</v>
      </c>
      <c r="M90" t="str">
        <f t="shared" si="17"/>
        <v/>
      </c>
    </row>
    <row r="91" spans="1:13" x14ac:dyDescent="0.25">
      <c r="A91" s="1">
        <v>1899</v>
      </c>
      <c r="B91" s="1" t="s">
        <v>97</v>
      </c>
      <c r="C91" s="3">
        <v>43525</v>
      </c>
      <c r="D91" s="3">
        <v>44287</v>
      </c>
      <c r="E91" s="1" t="s">
        <v>1</v>
      </c>
      <c r="F91" s="1" t="s">
        <v>2</v>
      </c>
      <c r="G91" s="4">
        <v>20394</v>
      </c>
      <c r="H91" s="3">
        <f>VLOOKUP(A91,[1]PROYECTO!$A:$F,4,0)</f>
        <v>43528</v>
      </c>
      <c r="I91" s="3">
        <f>VLOOKUP(A91,[1]PROYECTO!$A:$F,5,0)</f>
        <v>44290</v>
      </c>
      <c r="J91">
        <f>+COUNTIF(G:G,G91)</f>
        <v>1</v>
      </c>
      <c r="K91" s="2" t="b">
        <f t="shared" si="15"/>
        <v>0</v>
      </c>
      <c r="L91" s="5" t="str">
        <f t="shared" si="23"/>
        <v>UPDATE [dbo].[CONTRATOS]
   SET [FECHA_FIN_EJECUCION] ='2021-04-04'
 WHERE COD_CONTRATO=20394</v>
      </c>
      <c r="M91" t="str">
        <f t="shared" si="17"/>
        <v/>
      </c>
    </row>
    <row r="92" spans="1:13" x14ac:dyDescent="0.25">
      <c r="A92" s="1">
        <v>1900</v>
      </c>
      <c r="B92" s="1" t="s">
        <v>98</v>
      </c>
      <c r="C92" s="3">
        <v>43466</v>
      </c>
      <c r="D92" s="3">
        <v>43800</v>
      </c>
      <c r="E92" s="1" t="s">
        <v>1</v>
      </c>
      <c r="F92" s="1" t="s">
        <v>2</v>
      </c>
      <c r="G92" s="4">
        <v>20398</v>
      </c>
      <c r="H92" s="3">
        <f>VLOOKUP(A92,[1]PROYECTO!$A:$F,4,0)</f>
        <v>43466</v>
      </c>
      <c r="I92" s="3">
        <f>VLOOKUP(A92,[1]PROYECTO!$A:$F,5,0)</f>
        <v>43800</v>
      </c>
      <c r="J92">
        <f>+COUNTIF(G:G,G92)</f>
        <v>1</v>
      </c>
      <c r="K92" s="2" t="b">
        <f t="shared" si="15"/>
        <v>1</v>
      </c>
      <c r="L92" s="5" t="str">
        <f t="shared" si="23"/>
        <v>UPDATE [dbo].[CONTRATOS]
   SET [FECHA_FIN_EJECUCION] ='2019-12-01'
 WHERE COD_CONTRATO=20398</v>
      </c>
      <c r="M92" t="str">
        <f t="shared" si="17"/>
        <v/>
      </c>
    </row>
    <row r="93" spans="1:13" x14ac:dyDescent="0.25">
      <c r="A93" s="1">
        <v>1903</v>
      </c>
      <c r="B93" s="1" t="s">
        <v>99</v>
      </c>
      <c r="C93" s="3">
        <v>43617</v>
      </c>
      <c r="D93" s="3">
        <v>43770</v>
      </c>
      <c r="E93" s="1" t="s">
        <v>5</v>
      </c>
      <c r="F93" s="1" t="s">
        <v>2</v>
      </c>
      <c r="G93" s="4">
        <v>20399</v>
      </c>
      <c r="H93" s="3">
        <f>VLOOKUP(A93,[1]PROYECTO!$A:$F,4,0)</f>
        <v>43619</v>
      </c>
      <c r="I93" s="3">
        <f>VLOOKUP(A93,[1]PROYECTO!$A:$F,5,0)</f>
        <v>43772</v>
      </c>
      <c r="J93">
        <f>+COUNTIF(G:G,G93)</f>
        <v>1</v>
      </c>
      <c r="K93" s="2" t="b">
        <f t="shared" si="15"/>
        <v>0</v>
      </c>
      <c r="L93" s="5" t="str">
        <f t="shared" si="23"/>
        <v>UPDATE [dbo].[CONTRATOS]
   SET [FECHA_FIN_EJECUCION] ='2019-11-03'
 WHERE COD_CONTRATO=20399</v>
      </c>
      <c r="M93" t="str">
        <f t="shared" si="17"/>
        <v/>
      </c>
    </row>
    <row r="94" spans="1:13" x14ac:dyDescent="0.25">
      <c r="A94" s="1">
        <v>1902</v>
      </c>
      <c r="B94" s="1" t="s">
        <v>100</v>
      </c>
      <c r="C94" s="3">
        <v>43577</v>
      </c>
      <c r="D94" s="3">
        <v>44522</v>
      </c>
      <c r="E94" s="1" t="s">
        <v>1</v>
      </c>
      <c r="F94" s="1" t="s">
        <v>2</v>
      </c>
      <c r="G94" s="4">
        <v>20400</v>
      </c>
      <c r="H94" s="3">
        <f>VLOOKUP(A94,[1]PROYECTO!$A:$F,4,0)</f>
        <v>43577</v>
      </c>
      <c r="I94" s="3">
        <f>VLOOKUP(A94,[1]PROYECTO!$A:$F,5,0)</f>
        <v>44522</v>
      </c>
      <c r="J94">
        <f>+COUNTIF(G:G,G94)</f>
        <v>1</v>
      </c>
      <c r="K94" s="2" t="b">
        <f t="shared" si="15"/>
        <v>1</v>
      </c>
      <c r="L94" s="5" t="str">
        <f t="shared" si="23"/>
        <v>UPDATE [dbo].[CONTRATOS]
   SET [FECHA_FIN_EJECUCION] ='2021-11-22'
 WHERE COD_CONTRATO=20400</v>
      </c>
      <c r="M94" t="str">
        <f t="shared" si="17"/>
        <v/>
      </c>
    </row>
    <row r="95" spans="1:13" x14ac:dyDescent="0.25">
      <c r="A95" s="1">
        <v>1916</v>
      </c>
      <c r="B95" s="1" t="s">
        <v>101</v>
      </c>
      <c r="C95" s="3">
        <v>43671</v>
      </c>
      <c r="D95" s="3">
        <v>43886</v>
      </c>
      <c r="E95" s="1" t="s">
        <v>1</v>
      </c>
      <c r="F95" s="1" t="s">
        <v>2</v>
      </c>
      <c r="G95" s="4">
        <v>20401</v>
      </c>
      <c r="H95" s="3">
        <f>VLOOKUP(A95,[1]PROYECTO!$A:$F,4,0)</f>
        <v>43671</v>
      </c>
      <c r="I95" s="3">
        <f>VLOOKUP(A95,[1]PROYECTO!$A:$F,5,0)</f>
        <v>43886</v>
      </c>
      <c r="J95">
        <f>+COUNTIF(G:G,G95)</f>
        <v>1</v>
      </c>
      <c r="K95" s="2" t="b">
        <f t="shared" si="15"/>
        <v>1</v>
      </c>
      <c r="L95" s="5" t="str">
        <f t="shared" si="23"/>
        <v>UPDATE [dbo].[CONTRATOS]
   SET [FECHA_FIN_EJECUCION] ='2020-02-25'
 WHERE COD_CONTRATO=20401</v>
      </c>
      <c r="M95" t="str">
        <f t="shared" si="17"/>
        <v/>
      </c>
    </row>
    <row r="96" spans="1:13" x14ac:dyDescent="0.25">
      <c r="A96" s="1">
        <v>1908</v>
      </c>
      <c r="B96" s="1" t="s">
        <v>102</v>
      </c>
      <c r="C96" s="3">
        <v>43617</v>
      </c>
      <c r="D96" s="3">
        <v>43831</v>
      </c>
      <c r="E96" s="1" t="s">
        <v>5</v>
      </c>
      <c r="F96" s="1" t="s">
        <v>2</v>
      </c>
      <c r="G96" s="4">
        <v>20403</v>
      </c>
      <c r="H96" s="3">
        <f>VLOOKUP(A96,[1]PROYECTO!$A:$F,4,0)</f>
        <v>43647</v>
      </c>
      <c r="I96" s="3">
        <f>VLOOKUP(A96,[1]PROYECTO!$A:$F,5,0)</f>
        <v>43862</v>
      </c>
      <c r="J96">
        <f>+COUNTIF(G:G,G96)</f>
        <v>1</v>
      </c>
      <c r="K96" s="2" t="b">
        <f t="shared" si="15"/>
        <v>0</v>
      </c>
      <c r="L96" s="5" t="str">
        <f t="shared" si="23"/>
        <v>UPDATE [dbo].[CONTRATOS]
   SET [FECHA_FIN_EJECUCION] ='2020-02-01'
 WHERE COD_CONTRATO=20403</v>
      </c>
      <c r="M96" t="str">
        <f t="shared" si="17"/>
        <v/>
      </c>
    </row>
    <row r="97" spans="1:13" x14ac:dyDescent="0.25">
      <c r="A97" s="1">
        <v>1910</v>
      </c>
      <c r="B97" s="1" t="s">
        <v>103</v>
      </c>
      <c r="C97" s="3">
        <v>43633</v>
      </c>
      <c r="D97" s="3">
        <v>43799</v>
      </c>
      <c r="E97" s="1" t="s">
        <v>5</v>
      </c>
      <c r="F97" s="1" t="s">
        <v>2</v>
      </c>
      <c r="G97" s="4">
        <v>20404</v>
      </c>
      <c r="H97" s="3">
        <f>VLOOKUP(A97,[1]PROYECTO!$A:$F,4,0)</f>
        <v>43678</v>
      </c>
      <c r="I97" s="3">
        <f>VLOOKUP(A97,[1]PROYECTO!$A:$F,5,0)</f>
        <v>43831</v>
      </c>
      <c r="J97">
        <f>+COUNTIF(G:G,G97)</f>
        <v>1</v>
      </c>
      <c r="K97" s="2" t="b">
        <f t="shared" si="15"/>
        <v>0</v>
      </c>
      <c r="L97" s="5" t="str">
        <f t="shared" si="23"/>
        <v>UPDATE [dbo].[CONTRATOS]
   SET [FECHA_FIN_EJECUCION] ='2020-01-01'
 WHERE COD_CONTRATO=20404</v>
      </c>
      <c r="M97" t="str">
        <f t="shared" si="17"/>
        <v/>
      </c>
    </row>
    <row r="98" spans="1:13" x14ac:dyDescent="0.25">
      <c r="A98" s="1">
        <v>1911</v>
      </c>
      <c r="B98" s="1" t="s">
        <v>104</v>
      </c>
      <c r="C98" s="3">
        <v>43634</v>
      </c>
      <c r="D98" s="3">
        <v>43769</v>
      </c>
      <c r="E98" s="1" t="s">
        <v>5</v>
      </c>
      <c r="F98" s="1" t="s">
        <v>2</v>
      </c>
      <c r="G98" s="4">
        <v>20405</v>
      </c>
      <c r="H98" s="3">
        <f>VLOOKUP(A98,[1]PROYECTO!$A:$F,4,0)</f>
        <v>43634</v>
      </c>
      <c r="I98" s="3">
        <f>VLOOKUP(A98,[1]PROYECTO!$A:$F,5,0)</f>
        <v>43787</v>
      </c>
      <c r="J98">
        <f>+COUNTIF(G:G,G98)</f>
        <v>1</v>
      </c>
      <c r="K98" s="2" t="b">
        <f t="shared" si="15"/>
        <v>0</v>
      </c>
      <c r="L98" s="5" t="str">
        <f t="shared" si="23"/>
        <v>UPDATE [dbo].[CONTRATOS]
   SET [FECHA_FIN_EJECUCION] ='2019-11-18'
 WHERE COD_CONTRATO=20405</v>
      </c>
      <c r="M98" t="str">
        <f t="shared" si="17"/>
        <v/>
      </c>
    </row>
    <row r="99" spans="1:13" x14ac:dyDescent="0.25">
      <c r="A99" s="1">
        <v>1914</v>
      </c>
      <c r="B99" s="1" t="s">
        <v>105</v>
      </c>
      <c r="C99" s="3">
        <v>43663</v>
      </c>
      <c r="D99" s="3">
        <v>43787</v>
      </c>
      <c r="E99" s="1" t="s">
        <v>30</v>
      </c>
      <c r="F99" s="1" t="s">
        <v>2</v>
      </c>
      <c r="G99" s="4">
        <v>20406</v>
      </c>
      <c r="H99" s="3">
        <f>VLOOKUP(A99,[1]PROYECTO!$A:$F,4,0)</f>
        <v>43665</v>
      </c>
      <c r="I99" s="3">
        <f>VLOOKUP(A99,[1]PROYECTO!$A:$F,5,0)</f>
        <v>43757</v>
      </c>
      <c r="J99">
        <f>+COUNTIF(G:G,G99)</f>
        <v>1</v>
      </c>
      <c r="K99" s="2" t="b">
        <f t="shared" si="15"/>
        <v>0</v>
      </c>
      <c r="L99" s="5" t="str">
        <f t="shared" si="23"/>
        <v>UPDATE [dbo].[CONTRATOS]
   SET [FECHA_FIN_EJECUCION] ='2019-10-19'
 WHERE COD_CONTRATO=20406</v>
      </c>
      <c r="M99" t="str">
        <f t="shared" si="17"/>
        <v/>
      </c>
    </row>
    <row r="100" spans="1:13" x14ac:dyDescent="0.25">
      <c r="A100" s="1">
        <v>1909</v>
      </c>
      <c r="B100" s="1" t="s">
        <v>106</v>
      </c>
      <c r="C100" s="3">
        <v>43678</v>
      </c>
      <c r="D100" s="3">
        <v>44378</v>
      </c>
      <c r="E100" s="1" t="s">
        <v>5</v>
      </c>
      <c r="F100" s="1" t="s">
        <v>2</v>
      </c>
      <c r="G100" s="4">
        <v>20407</v>
      </c>
      <c r="H100" s="3">
        <f>VLOOKUP(A100,[1]PROYECTO!$A:$F,4,0)</f>
        <v>43682</v>
      </c>
      <c r="I100" s="3">
        <f>VLOOKUP(A100,[1]PROYECTO!$A:$F,5,0)</f>
        <v>44382</v>
      </c>
      <c r="J100">
        <f>+COUNTIF(G:G,G100)</f>
        <v>1</v>
      </c>
      <c r="K100" s="2" t="b">
        <f t="shared" si="15"/>
        <v>0</v>
      </c>
      <c r="L100" s="5" t="str">
        <f t="shared" si="23"/>
        <v>UPDATE [dbo].[CONTRATOS]
   SET [FECHA_FIN_EJECUCION] ='2021-07-05'
 WHERE COD_CONTRATO=20407</v>
      </c>
      <c r="M100" t="str">
        <f t="shared" si="17"/>
        <v/>
      </c>
    </row>
    <row r="101" spans="1:13" x14ac:dyDescent="0.25">
      <c r="A101" s="1">
        <v>1919</v>
      </c>
      <c r="B101" s="1" t="s">
        <v>107</v>
      </c>
      <c r="C101" s="3">
        <v>43678</v>
      </c>
      <c r="D101" s="3">
        <v>43891</v>
      </c>
      <c r="E101" s="1" t="s">
        <v>1</v>
      </c>
      <c r="F101" s="1" t="s">
        <v>2</v>
      </c>
      <c r="G101" s="4">
        <v>20409</v>
      </c>
      <c r="H101" s="3">
        <f>VLOOKUP(A101,[1]PROYECTO!$A:$F,4,0)</f>
        <v>43831</v>
      </c>
      <c r="I101" s="3">
        <f>VLOOKUP(A101,[1]PROYECTO!$A:$F,5,0)</f>
        <v>44044</v>
      </c>
      <c r="J101">
        <f>+COUNTIF(G:G,G101)</f>
        <v>1</v>
      </c>
      <c r="K101" s="2" t="b">
        <f t="shared" si="15"/>
        <v>0</v>
      </c>
      <c r="L101" s="5" t="str">
        <f t="shared" si="23"/>
        <v>UPDATE [dbo].[CONTRATOS]
   SET [FECHA_FIN_EJECUCION] ='2020-08-01'
 WHERE COD_CONTRATO=20409</v>
      </c>
      <c r="M101" t="str">
        <f t="shared" si="17"/>
        <v/>
      </c>
    </row>
    <row r="102" spans="1:13" x14ac:dyDescent="0.25">
      <c r="A102" s="1">
        <v>1897</v>
      </c>
      <c r="B102" s="1" t="s">
        <v>108</v>
      </c>
      <c r="C102" s="3">
        <v>43647</v>
      </c>
      <c r="D102" s="3">
        <v>43770</v>
      </c>
      <c r="E102" s="1" t="s">
        <v>1</v>
      </c>
      <c r="F102" s="1" t="s">
        <v>2</v>
      </c>
      <c r="G102" s="4">
        <v>20410</v>
      </c>
      <c r="H102" s="3">
        <f>VLOOKUP(A102,[1]PROYECTO!$A:$F,4,0)</f>
        <v>43800</v>
      </c>
      <c r="I102" s="3">
        <f>VLOOKUP(A102,[1]PROYECTO!$A:$F,5,0)</f>
        <v>43922</v>
      </c>
      <c r="J102">
        <f>+COUNTIF(G:G,G102)</f>
        <v>1</v>
      </c>
      <c r="K102" s="2" t="b">
        <f t="shared" si="15"/>
        <v>0</v>
      </c>
      <c r="L102" s="5" t="str">
        <f t="shared" si="23"/>
        <v>UPDATE [dbo].[CONTRATOS]
   SET [FECHA_FIN_EJECUCION] ='2020-04-01'
 WHERE COD_CONTRATO=20410</v>
      </c>
      <c r="M102" t="str">
        <f t="shared" si="17"/>
        <v/>
      </c>
    </row>
    <row r="103" spans="1:13" x14ac:dyDescent="0.25">
      <c r="A103" s="1">
        <v>1926</v>
      </c>
      <c r="B103" s="1" t="s">
        <v>109</v>
      </c>
      <c r="C103" s="3">
        <v>43709</v>
      </c>
      <c r="D103" s="3">
        <v>44500</v>
      </c>
      <c r="E103" s="1" t="s">
        <v>5</v>
      </c>
      <c r="F103" s="1" t="s">
        <v>2</v>
      </c>
      <c r="G103" s="4">
        <v>30412</v>
      </c>
      <c r="H103" s="3">
        <f>VLOOKUP(A103,[1]PROYECTO!$A:$F,4,0)</f>
        <v>43831</v>
      </c>
      <c r="I103" s="3">
        <f>VLOOKUP(A103,[1]PROYECTO!$A:$F,5,0)</f>
        <v>44621</v>
      </c>
      <c r="J103">
        <f>+COUNTIF(G:G,G103)</f>
        <v>1</v>
      </c>
      <c r="K103" s="2" t="b">
        <f t="shared" si="15"/>
        <v>0</v>
      </c>
      <c r="L103" s="5" t="str">
        <f t="shared" si="23"/>
        <v>UPDATE [dbo].[CONTRATOS]
   SET [FECHA_FIN_EJECUCION] ='2022-03-01'
 WHERE COD_CONTRATO=30412</v>
      </c>
      <c r="M103" t="str">
        <f t="shared" si="17"/>
        <v/>
      </c>
    </row>
    <row r="104" spans="1:13" x14ac:dyDescent="0.25">
      <c r="A104" s="1">
        <v>1870</v>
      </c>
      <c r="B104" s="1" t="s">
        <v>110</v>
      </c>
      <c r="C104" s="3">
        <v>43647</v>
      </c>
      <c r="D104" s="3">
        <v>44228</v>
      </c>
      <c r="E104" s="1" t="s">
        <v>74</v>
      </c>
      <c r="F104" s="1" t="s">
        <v>2</v>
      </c>
      <c r="G104" s="4">
        <v>30413</v>
      </c>
      <c r="H104" s="3">
        <f>VLOOKUP(A104,[1]PROYECTO!$A:$F,4,0)</f>
        <v>43655</v>
      </c>
      <c r="I104" s="3">
        <f>VLOOKUP(A104,[1]PROYECTO!$A:$F,5,0)</f>
        <v>44236</v>
      </c>
      <c r="J104">
        <f>+COUNTIF(G:G,G104)</f>
        <v>1</v>
      </c>
      <c r="K104" s="2" t="b">
        <f t="shared" si="15"/>
        <v>0</v>
      </c>
      <c r="L104" s="5" t="str">
        <f t="shared" si="23"/>
        <v>UPDATE [dbo].[CONTRATOS]
   SET [FECHA_FIN_EJECUCION] ='2021-02-09'
 WHERE COD_CONTRATO=30413</v>
      </c>
      <c r="M104" t="str">
        <f t="shared" si="17"/>
        <v/>
      </c>
    </row>
    <row r="105" spans="1:13" x14ac:dyDescent="0.25">
      <c r="A105" s="1">
        <v>1866</v>
      </c>
      <c r="B105" s="1" t="s">
        <v>111</v>
      </c>
      <c r="C105" s="3">
        <v>43678</v>
      </c>
      <c r="D105" s="3">
        <v>43922</v>
      </c>
      <c r="E105" s="1" t="s">
        <v>74</v>
      </c>
      <c r="F105" s="1" t="s">
        <v>2</v>
      </c>
      <c r="G105" s="4">
        <v>30414</v>
      </c>
      <c r="H105" s="3">
        <f>VLOOKUP(A105,[1]PROYECTO!$A:$F,4,0)</f>
        <v>43739</v>
      </c>
      <c r="I105" s="3">
        <f>VLOOKUP(A105,[1]PROYECTO!$A:$F,5,0)</f>
        <v>43983</v>
      </c>
      <c r="J105">
        <f>+COUNTIF(G:G,G105)</f>
        <v>1</v>
      </c>
      <c r="K105" s="2" t="b">
        <f t="shared" si="15"/>
        <v>0</v>
      </c>
      <c r="L105" s="5" t="str">
        <f t="shared" si="23"/>
        <v>UPDATE [dbo].[CONTRATOS]
   SET [FECHA_FIN_EJECUCION] ='2020-06-01'
 WHERE COD_CONTRATO=30414</v>
      </c>
      <c r="M105" t="str">
        <f t="shared" si="17"/>
        <v/>
      </c>
    </row>
    <row r="106" spans="1:13" x14ac:dyDescent="0.25">
      <c r="A106" s="1">
        <v>1869</v>
      </c>
      <c r="B106" s="1" t="s">
        <v>112</v>
      </c>
      <c r="C106" s="3">
        <v>43678</v>
      </c>
      <c r="D106" s="3">
        <v>44470</v>
      </c>
      <c r="E106" s="1" t="s">
        <v>74</v>
      </c>
      <c r="F106" s="1" t="s">
        <v>2</v>
      </c>
      <c r="G106" s="4">
        <v>30415</v>
      </c>
      <c r="H106" s="3">
        <f>VLOOKUP(A106,[1]PROYECTO!$A:$F,4,0)</f>
        <v>43831</v>
      </c>
      <c r="I106" s="3">
        <f>VLOOKUP(A106,[1]PROYECTO!$A:$F,5,0)</f>
        <v>44621</v>
      </c>
      <c r="J106">
        <f>+COUNTIF(G:G,G106)</f>
        <v>1</v>
      </c>
      <c r="K106" s="2" t="b">
        <f t="shared" si="15"/>
        <v>0</v>
      </c>
      <c r="L106" s="5" t="str">
        <f t="shared" si="23"/>
        <v>UPDATE [dbo].[CONTRATOS]
   SET [FECHA_FIN_EJECUCION] ='2022-03-01'
 WHERE COD_CONTRATO=30415</v>
      </c>
      <c r="M106" t="str">
        <f t="shared" si="17"/>
        <v/>
      </c>
    </row>
    <row r="107" spans="1:13" x14ac:dyDescent="0.25">
      <c r="A107">
        <v>1915</v>
      </c>
      <c r="B107" t="s">
        <v>113</v>
      </c>
      <c r="C107" s="2">
        <v>43709</v>
      </c>
      <c r="D107" s="2">
        <v>44012</v>
      </c>
      <c r="E107" t="s">
        <v>30</v>
      </c>
      <c r="F107" t="s">
        <v>2</v>
      </c>
      <c r="G107" s="4">
        <v>30418</v>
      </c>
      <c r="H107" s="3">
        <f>VLOOKUP(A107,[1]PROYECTO!$A:$F,4,0)</f>
        <v>43831</v>
      </c>
      <c r="I107" s="3">
        <f>VLOOKUP(A107,[1]PROYECTO!$A:$F,5,0)</f>
        <v>44105</v>
      </c>
      <c r="J107">
        <f>+COUNTIF(G:G,G107)</f>
        <v>1</v>
      </c>
      <c r="K107" s="2" t="b">
        <f t="shared" si="15"/>
        <v>0</v>
      </c>
      <c r="L107" s="5" t="str">
        <f t="shared" si="23"/>
        <v>UPDATE [dbo].[CONTRATOS]
   SET [FECHA_FIN_EJECUCION] ='2020-10-01'
 WHERE COD_CONTRATO=30418</v>
      </c>
      <c r="M107" t="str">
        <f t="shared" si="17"/>
        <v/>
      </c>
    </row>
    <row r="108" spans="1:13" x14ac:dyDescent="0.25">
      <c r="A108">
        <v>1925</v>
      </c>
      <c r="B108" t="s">
        <v>114</v>
      </c>
      <c r="C108" s="2">
        <v>43709</v>
      </c>
      <c r="D108" s="2">
        <v>44189</v>
      </c>
      <c r="E108" t="s">
        <v>30</v>
      </c>
      <c r="F108" t="s">
        <v>2</v>
      </c>
      <c r="G108" s="4">
        <v>30419</v>
      </c>
      <c r="H108" s="3">
        <f>VLOOKUP(A108,[1]PROYECTO!$A:$F,4,0)</f>
        <v>43770</v>
      </c>
      <c r="I108" s="3">
        <f>VLOOKUP(A108,[1]PROYECTO!$A:$F,5,0)</f>
        <v>44136</v>
      </c>
      <c r="J108">
        <f>+COUNTIF(G:G,G108)</f>
        <v>1</v>
      </c>
      <c r="K108" s="2" t="b">
        <f t="shared" si="15"/>
        <v>0</v>
      </c>
      <c r="L108" s="5" t="str">
        <f t="shared" si="23"/>
        <v>UPDATE [dbo].[CONTRATOS]
   SET [FECHA_FIN_EJECUCION] ='2020-11-01'
 WHERE COD_CONTRATO=30419</v>
      </c>
      <c r="M108" t="str">
        <f t="shared" si="17"/>
        <v/>
      </c>
    </row>
  </sheetData>
  <autoFilter ref="A1:M1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2019-10-23T19:28:01Z</dcterms:created>
  <dcterms:modified xsi:type="dcterms:W3CDTF">2019-10-23T23:02:32Z</dcterms:modified>
</cp:coreProperties>
</file>