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rreststrodel/Desktop/Northwestern/MSDS 460/Assignments/Assignment 2/DataScience/Decision_analytics/Module4/"/>
    </mc:Choice>
  </mc:AlternateContent>
  <xr:revisionPtr revIDLastSave="0" documentId="13_ncr:1_{7184D1B2-498B-B64D-AE81-B2A563F33486}" xr6:coauthVersionLast="47" xr6:coauthVersionMax="47" xr10:uidLastSave="{00000000-0000-0000-0000-000000000000}"/>
  <bookViews>
    <workbookView xWindow="0" yWindow="500" windowWidth="28800" windowHeight="16080" xr2:uid="{1B5D745C-8884-4D33-A526-84118B2469EE}"/>
  </bookViews>
  <sheets>
    <sheet name="Tasks &amp; Hours" sheetId="1" r:id="rId1"/>
    <sheet name="Cos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2" i="2"/>
  <c r="K19" i="2"/>
  <c r="K17" i="2"/>
  <c r="K15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D26" i="2" s="1"/>
  <c r="C10" i="2"/>
  <c r="C26" i="2" s="1"/>
  <c r="B10" i="2"/>
  <c r="I6" i="2"/>
  <c r="H6" i="2"/>
  <c r="G6" i="2"/>
  <c r="F6" i="2"/>
  <c r="E6" i="2"/>
  <c r="B26" i="2" l="1"/>
  <c r="O10" i="2"/>
  <c r="N10" i="2"/>
  <c r="M10" i="2"/>
  <c r="L10" i="2"/>
  <c r="K10" i="2"/>
  <c r="O11" i="2"/>
  <c r="N11" i="2"/>
  <c r="M11" i="2"/>
  <c r="L11" i="2"/>
  <c r="K11" i="2"/>
  <c r="O12" i="2"/>
  <c r="N12" i="2"/>
  <c r="M12" i="2"/>
  <c r="L12" i="2"/>
  <c r="K12" i="2"/>
  <c r="O14" i="2"/>
  <c r="N14" i="2"/>
  <c r="M14" i="2"/>
  <c r="L14" i="2"/>
  <c r="K14" i="2"/>
  <c r="O15" i="2"/>
  <c r="N15" i="2"/>
  <c r="M15" i="2"/>
  <c r="Q15" i="2" s="1"/>
  <c r="R15" i="2" s="1"/>
  <c r="L15" i="2"/>
  <c r="O16" i="2"/>
  <c r="N16" i="2"/>
  <c r="M16" i="2"/>
  <c r="L16" i="2"/>
  <c r="K16" i="2"/>
  <c r="O17" i="2"/>
  <c r="N17" i="2"/>
  <c r="Q17" i="2" s="1"/>
  <c r="R17" i="2" s="1"/>
  <c r="M17" i="2"/>
  <c r="L17" i="2"/>
  <c r="O18" i="2"/>
  <c r="N18" i="2"/>
  <c r="M18" i="2"/>
  <c r="L18" i="2"/>
  <c r="K18" i="2"/>
  <c r="O19" i="2"/>
  <c r="Q19" i="2" s="1"/>
  <c r="R19" i="2" s="1"/>
  <c r="N19" i="2"/>
  <c r="M19" i="2"/>
  <c r="L19" i="2"/>
  <c r="O20" i="2"/>
  <c r="N20" i="2"/>
  <c r="M20" i="2"/>
  <c r="L20" i="2"/>
  <c r="K20" i="2"/>
  <c r="O21" i="2"/>
  <c r="N21" i="2"/>
  <c r="M21" i="2"/>
  <c r="L21" i="2"/>
  <c r="K21" i="2"/>
  <c r="O22" i="2"/>
  <c r="N22" i="2"/>
  <c r="M22" i="2"/>
  <c r="L22" i="2"/>
  <c r="K22" i="2"/>
  <c r="O23" i="2"/>
  <c r="N23" i="2"/>
  <c r="M23" i="2"/>
  <c r="L23" i="2"/>
  <c r="K23" i="2"/>
  <c r="O24" i="2"/>
  <c r="N24" i="2"/>
  <c r="M24" i="2"/>
  <c r="L24" i="2"/>
  <c r="K24" i="2"/>
  <c r="O25" i="2"/>
  <c r="N25" i="2"/>
  <c r="M25" i="2"/>
  <c r="L25" i="2"/>
  <c r="K25" i="2"/>
  <c r="Q22" i="2" l="1"/>
  <c r="R22" i="2" s="1"/>
  <c r="Q24" i="2"/>
  <c r="R24" i="2" s="1"/>
  <c r="Q20" i="2"/>
  <c r="R20" i="2" s="1"/>
  <c r="Q12" i="2"/>
  <c r="R12" i="2" s="1"/>
  <c r="Q23" i="2"/>
  <c r="R23" i="2" s="1"/>
  <c r="Q18" i="2"/>
  <c r="R18" i="2" s="1"/>
  <c r="Q16" i="2"/>
  <c r="R16" i="2" s="1"/>
  <c r="Q25" i="2"/>
  <c r="R25" i="2" s="1"/>
  <c r="Q21" i="2"/>
  <c r="R21" i="2" s="1"/>
  <c r="Q14" i="2"/>
  <c r="R14" i="2" s="1"/>
  <c r="Q11" i="2"/>
  <c r="R11" i="2" s="1"/>
  <c r="L26" i="2"/>
  <c r="L27" i="2" s="1"/>
  <c r="M26" i="2"/>
  <c r="M27" i="2" s="1"/>
  <c r="N26" i="2"/>
  <c r="N27" i="2" s="1"/>
  <c r="O26" i="2"/>
  <c r="O27" i="2" s="1"/>
  <c r="K26" i="2"/>
  <c r="K27" i="2" s="1"/>
  <c r="Q10" i="2"/>
  <c r="R10" i="2" s="1"/>
  <c r="L7" i="2" l="1"/>
</calcChain>
</file>

<file path=xl/sharedStrings.xml><?xml version="1.0" encoding="utf-8"?>
<sst xmlns="http://schemas.openxmlformats.org/spreadsheetml/2006/main" count="105" uniqueCount="64">
  <si>
    <t>taskID</t>
  </si>
  <si>
    <t>task</t>
  </si>
  <si>
    <t>predecessorTaskIDs</t>
  </si>
  <si>
    <t>bestCaseHours</t>
  </si>
  <si>
    <t>expectedHours</t>
  </si>
  <si>
    <t>worstCaseHours</t>
  </si>
  <si>
    <t>projectManager</t>
  </si>
  <si>
    <t>frontendDeveloper</t>
  </si>
  <si>
    <t>backendDeveloper</t>
  </si>
  <si>
    <t>dataScientist</t>
  </si>
  <si>
    <t>dataEngineer</t>
  </si>
  <si>
    <t>A</t>
  </si>
  <si>
    <t>Describe product</t>
  </si>
  <si>
    <t>B</t>
  </si>
  <si>
    <t>Develop marketing strategy</t>
  </si>
  <si>
    <t>C</t>
  </si>
  <si>
    <t>Design brochure</t>
  </si>
  <si>
    <t>D</t>
  </si>
  <si>
    <t>Develop product prototype</t>
  </si>
  <si>
    <t>D1</t>
  </si>
  <si>
    <t xml:space="preserve">    Requirements analysis</t>
  </si>
  <si>
    <t>D2</t>
  </si>
  <si>
    <t xml:space="preserve">    Software design</t>
  </si>
  <si>
    <t>D3</t>
  </si>
  <si>
    <t xml:space="preserve">    System design</t>
  </si>
  <si>
    <t>D4</t>
  </si>
  <si>
    <t xml:space="preserve">    Coding</t>
  </si>
  <si>
    <t>D2, D3</t>
  </si>
  <si>
    <t>D5</t>
  </si>
  <si>
    <t xml:space="preserve">    Write documentation</t>
  </si>
  <si>
    <t>D6</t>
  </si>
  <si>
    <t xml:space="preserve">    Unit testing</t>
  </si>
  <si>
    <t>D7</t>
  </si>
  <si>
    <t xml:space="preserve">    System testing</t>
  </si>
  <si>
    <t>D8</t>
  </si>
  <si>
    <t xml:space="preserve">    Package deliverables</t>
  </si>
  <si>
    <t>D5, D7</t>
  </si>
  <si>
    <t>E</t>
  </si>
  <si>
    <t>Survey potential market</t>
  </si>
  <si>
    <t>B, C</t>
  </si>
  <si>
    <t>F</t>
  </si>
  <si>
    <t>Develop pricing plan</t>
  </si>
  <si>
    <t>D8, E</t>
  </si>
  <si>
    <t>G</t>
  </si>
  <si>
    <t>Develop implementation plan</t>
  </si>
  <si>
    <t>A, D8</t>
  </si>
  <si>
    <t>H</t>
  </si>
  <si>
    <t>Write client proposal</t>
  </si>
  <si>
    <t>F, G</t>
  </si>
  <si>
    <t>Rate per Hour:</t>
  </si>
  <si>
    <t>Assumptions:</t>
  </si>
  <si>
    <t>1. For any task requiring multiple resources, the hours for that task is split evenly amongst resources with three exceptions (software design, coding, unit testing)</t>
  </si>
  <si>
    <t xml:space="preserve">     a. For the software deisgn task, the PM is expected to contribute 2 hours while the remaining hours are split amongst the remaining resources</t>
  </si>
  <si>
    <t>Salary Cost:</t>
  </si>
  <si>
    <t>Overhead:</t>
  </si>
  <si>
    <t>Scenario:</t>
  </si>
  <si>
    <t>&lt;- Toggle</t>
  </si>
  <si>
    <t>Scenario Cost:</t>
  </si>
  <si>
    <t>Total</t>
  </si>
  <si>
    <t>Check</t>
  </si>
  <si>
    <t>Notes:</t>
  </si>
  <si>
    <t>1. This tab, 'Tasks &amp; Hours' includes conclusions of research conducted to assess the hours and resources required to complete each task</t>
  </si>
  <si>
    <t>2. The next tab, 'Costs' includes hourly rates, calculates the pure salary costs required to complete this project, and calculates an overall project estimate cost</t>
  </si>
  <si>
    <t>Project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</si>
</sst>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41" fontId="0" fillId="0" borderId="0" xfId="0" applyNumberFormat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1" fillId="0" borderId="0" xfId="0" applyFont="1" applyAlignment="1">
      <alignment wrapText="1"/>
    </xf>
    <xf numFmtId="0" fontId="2" fillId="0" borderId="0" xfId="0" applyFont="1"/>
    <xf numFmtId="1" fontId="0" fillId="0" borderId="0" xfId="0" applyNumberFormat="1"/>
    <xf numFmtId="1" fontId="0" fillId="2" borderId="0" xfId="0" applyNumberFormat="1" applyFill="1"/>
    <xf numFmtId="1" fontId="0" fillId="0" borderId="1" xfId="0" applyNumberFormat="1" applyBorder="1"/>
    <xf numFmtId="0" fontId="3" fillId="0" borderId="0" xfId="0" quotePrefix="1" applyFont="1"/>
    <xf numFmtId="0" fontId="0" fillId="0" borderId="0" xfId="0" applyAlignment="1">
      <alignment horizontal="right" wrapText="1"/>
    </xf>
    <xf numFmtId="0" fontId="0" fillId="0" borderId="3" xfId="0" applyBorder="1" applyAlignment="1">
      <alignment horizontal="right"/>
    </xf>
    <xf numFmtId="41" fontId="0" fillId="0" borderId="4" xfId="0" applyNumberFormat="1" applyBorder="1"/>
    <xf numFmtId="0" fontId="4" fillId="0" borderId="5" xfId="0" applyFont="1" applyBorder="1" applyAlignment="1">
      <alignment horizontal="right"/>
    </xf>
    <xf numFmtId="9" fontId="4" fillId="0" borderId="6" xfId="0" applyNumberFormat="1" applyFont="1" applyBorder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3" borderId="7" xfId="0" applyFont="1" applyFill="1" applyBorder="1" applyAlignment="1">
      <alignment horizontal="right"/>
    </xf>
    <xf numFmtId="41" fontId="1" fillId="3" borderId="8" xfId="0" applyNumberFormat="1" applyFont="1" applyFill="1" applyBorder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3ED-53EC-405A-8A08-88B30F9AD2ED}">
  <dimension ref="A1:K28"/>
  <sheetViews>
    <sheetView tabSelected="1" zoomScale="90" zoomScaleNormal="90" workbookViewId="0"/>
  </sheetViews>
  <sheetFormatPr baseColWidth="10" defaultColWidth="16.5" defaultRowHeight="15" x14ac:dyDescent="0.2"/>
  <cols>
    <col min="1" max="1" width="8.33203125" customWidth="1"/>
    <col min="2" max="2" width="28.33203125" customWidth="1"/>
    <col min="3" max="3" width="17.6640625" customWidth="1"/>
    <col min="7" max="11" width="17.6640625" customWidth="1"/>
  </cols>
  <sheetData>
    <row r="1" spans="1:11" s="7" customFormat="1" ht="16" x14ac:dyDescent="0.2">
      <c r="A1" s="1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spans="1:11" x14ac:dyDescent="0.2">
      <c r="A2" s="2" t="s">
        <v>11</v>
      </c>
      <c r="B2" t="s">
        <v>12</v>
      </c>
      <c r="C2" s="2"/>
      <c r="D2">
        <v>2</v>
      </c>
      <c r="E2">
        <v>4</v>
      </c>
      <c r="F2">
        <v>6</v>
      </c>
      <c r="G2">
        <v>1</v>
      </c>
    </row>
    <row r="3" spans="1:11" x14ac:dyDescent="0.2">
      <c r="A3" s="2" t="s">
        <v>13</v>
      </c>
      <c r="B3" t="s">
        <v>14</v>
      </c>
      <c r="C3" s="2"/>
      <c r="D3">
        <v>8</v>
      </c>
      <c r="E3">
        <v>12</v>
      </c>
      <c r="F3">
        <v>16</v>
      </c>
      <c r="G3">
        <v>1</v>
      </c>
      <c r="J3">
        <v>1</v>
      </c>
    </row>
    <row r="4" spans="1:11" x14ac:dyDescent="0.2">
      <c r="A4" s="2" t="s">
        <v>15</v>
      </c>
      <c r="B4" t="s">
        <v>16</v>
      </c>
      <c r="C4" s="2" t="s">
        <v>11</v>
      </c>
      <c r="D4">
        <v>6</v>
      </c>
      <c r="E4">
        <v>10</v>
      </c>
      <c r="F4">
        <v>14</v>
      </c>
      <c r="G4">
        <v>1</v>
      </c>
    </row>
    <row r="5" spans="1:11" x14ac:dyDescent="0.2">
      <c r="A5" s="4" t="s">
        <v>17</v>
      </c>
      <c r="B5" s="5" t="s">
        <v>18</v>
      </c>
      <c r="C5" s="4"/>
      <c r="D5" s="5"/>
      <c r="E5" s="5"/>
      <c r="F5" s="5"/>
      <c r="G5" s="5"/>
      <c r="H5" s="5"/>
      <c r="I5" s="5"/>
      <c r="J5" s="5"/>
      <c r="K5" s="5"/>
    </row>
    <row r="6" spans="1:11" x14ac:dyDescent="0.2">
      <c r="A6" s="2" t="s">
        <v>19</v>
      </c>
      <c r="B6" t="s">
        <v>20</v>
      </c>
      <c r="C6" s="2" t="s">
        <v>11</v>
      </c>
      <c r="D6">
        <v>6</v>
      </c>
      <c r="E6">
        <v>8</v>
      </c>
      <c r="F6">
        <v>10</v>
      </c>
      <c r="G6">
        <v>1</v>
      </c>
    </row>
    <row r="7" spans="1:11" x14ac:dyDescent="0.2">
      <c r="A7" s="2" t="s">
        <v>21</v>
      </c>
      <c r="B7" t="s">
        <v>22</v>
      </c>
      <c r="C7" s="2" t="s">
        <v>19</v>
      </c>
      <c r="D7">
        <v>8</v>
      </c>
      <c r="E7">
        <v>12</v>
      </c>
      <c r="F7">
        <v>16</v>
      </c>
      <c r="G7">
        <v>1</v>
      </c>
      <c r="H7">
        <v>1</v>
      </c>
      <c r="I7">
        <v>1</v>
      </c>
      <c r="K7">
        <v>1</v>
      </c>
    </row>
    <row r="8" spans="1:11" x14ac:dyDescent="0.2">
      <c r="A8" s="2" t="s">
        <v>23</v>
      </c>
      <c r="B8" t="s">
        <v>24</v>
      </c>
      <c r="C8" s="2" t="s">
        <v>19</v>
      </c>
      <c r="D8">
        <v>8</v>
      </c>
      <c r="E8">
        <v>12</v>
      </c>
      <c r="F8">
        <v>16</v>
      </c>
      <c r="G8">
        <v>1</v>
      </c>
      <c r="K8">
        <v>1</v>
      </c>
    </row>
    <row r="9" spans="1:11" x14ac:dyDescent="0.2">
      <c r="A9" s="2" t="s">
        <v>25</v>
      </c>
      <c r="B9" t="s">
        <v>26</v>
      </c>
      <c r="C9" s="2" t="s">
        <v>27</v>
      </c>
      <c r="D9">
        <v>20</v>
      </c>
      <c r="E9">
        <v>30</v>
      </c>
      <c r="F9">
        <v>40</v>
      </c>
      <c r="G9">
        <v>1</v>
      </c>
      <c r="H9">
        <v>1</v>
      </c>
      <c r="I9">
        <v>1</v>
      </c>
      <c r="K9">
        <v>1</v>
      </c>
    </row>
    <row r="10" spans="1:11" x14ac:dyDescent="0.2">
      <c r="A10" s="2" t="s">
        <v>28</v>
      </c>
      <c r="B10" t="s">
        <v>29</v>
      </c>
      <c r="C10" s="2" t="s">
        <v>25</v>
      </c>
      <c r="D10">
        <v>10</v>
      </c>
      <c r="E10">
        <v>15</v>
      </c>
      <c r="F10">
        <v>20</v>
      </c>
      <c r="G10">
        <v>1</v>
      </c>
      <c r="K10">
        <v>1</v>
      </c>
    </row>
    <row r="11" spans="1:11" x14ac:dyDescent="0.2">
      <c r="A11" s="2" t="s">
        <v>30</v>
      </c>
      <c r="B11" t="s">
        <v>31</v>
      </c>
      <c r="C11" s="2" t="s">
        <v>25</v>
      </c>
      <c r="D11">
        <v>10</v>
      </c>
      <c r="E11">
        <v>15</v>
      </c>
      <c r="F11">
        <v>20</v>
      </c>
      <c r="G11">
        <v>1</v>
      </c>
      <c r="H11">
        <v>1</v>
      </c>
      <c r="I11">
        <v>1</v>
      </c>
      <c r="K11">
        <v>1</v>
      </c>
    </row>
    <row r="12" spans="1:11" x14ac:dyDescent="0.2">
      <c r="A12" s="2" t="s">
        <v>32</v>
      </c>
      <c r="B12" t="s">
        <v>33</v>
      </c>
      <c r="C12" s="2" t="s">
        <v>30</v>
      </c>
      <c r="D12">
        <v>12</v>
      </c>
      <c r="E12">
        <v>18</v>
      </c>
      <c r="F12">
        <v>24</v>
      </c>
      <c r="G12">
        <v>1</v>
      </c>
      <c r="K12">
        <v>1</v>
      </c>
    </row>
    <row r="13" spans="1:11" x14ac:dyDescent="0.2">
      <c r="A13" s="2" t="s">
        <v>34</v>
      </c>
      <c r="B13" t="s">
        <v>35</v>
      </c>
      <c r="C13" s="2" t="s">
        <v>36</v>
      </c>
      <c r="D13">
        <v>4</v>
      </c>
      <c r="E13">
        <v>6</v>
      </c>
      <c r="F13">
        <v>8</v>
      </c>
      <c r="G13">
        <v>1</v>
      </c>
      <c r="K13">
        <v>1</v>
      </c>
    </row>
    <row r="14" spans="1:11" x14ac:dyDescent="0.2">
      <c r="A14" s="2" t="s">
        <v>37</v>
      </c>
      <c r="B14" t="s">
        <v>38</v>
      </c>
      <c r="C14" s="2" t="s">
        <v>39</v>
      </c>
      <c r="D14">
        <v>10</v>
      </c>
      <c r="E14">
        <v>15</v>
      </c>
      <c r="F14">
        <v>20</v>
      </c>
      <c r="G14">
        <v>1</v>
      </c>
      <c r="J14">
        <v>1</v>
      </c>
    </row>
    <row r="15" spans="1:11" x14ac:dyDescent="0.2">
      <c r="A15" s="2" t="s">
        <v>40</v>
      </c>
      <c r="B15" t="s">
        <v>41</v>
      </c>
      <c r="C15" s="2" t="s">
        <v>42</v>
      </c>
      <c r="D15">
        <v>6</v>
      </c>
      <c r="E15">
        <v>9</v>
      </c>
      <c r="F15">
        <v>12</v>
      </c>
      <c r="G15">
        <v>1</v>
      </c>
      <c r="J15">
        <v>1</v>
      </c>
    </row>
    <row r="16" spans="1:11" x14ac:dyDescent="0.2">
      <c r="A16" s="2" t="s">
        <v>43</v>
      </c>
      <c r="B16" t="s">
        <v>44</v>
      </c>
      <c r="C16" s="2" t="s">
        <v>45</v>
      </c>
      <c r="D16">
        <v>8</v>
      </c>
      <c r="E16">
        <v>12</v>
      </c>
      <c r="F16">
        <v>16</v>
      </c>
      <c r="G16">
        <v>1</v>
      </c>
      <c r="J16">
        <v>1</v>
      </c>
    </row>
    <row r="17" spans="1:11" x14ac:dyDescent="0.2">
      <c r="A17" s="3" t="s">
        <v>46</v>
      </c>
      <c r="B17" s="1" t="s">
        <v>47</v>
      </c>
      <c r="C17" s="3" t="s">
        <v>48</v>
      </c>
      <c r="D17" s="1">
        <v>4</v>
      </c>
      <c r="E17" s="1">
        <v>6</v>
      </c>
      <c r="F17" s="1">
        <v>8</v>
      </c>
      <c r="G17" s="10">
        <v>1</v>
      </c>
      <c r="H17" s="1"/>
      <c r="I17" s="1"/>
      <c r="J17" s="1"/>
      <c r="K17" s="1"/>
    </row>
    <row r="18" spans="1:11" x14ac:dyDescent="0.2">
      <c r="A18" s="2"/>
      <c r="C18" s="2"/>
    </row>
    <row r="19" spans="1:11" x14ac:dyDescent="0.2">
      <c r="A19" s="24" t="s">
        <v>60</v>
      </c>
      <c r="C19" s="2"/>
    </row>
    <row r="20" spans="1:11" x14ac:dyDescent="0.2">
      <c r="A20" s="25" t="s">
        <v>61</v>
      </c>
      <c r="C20" s="2"/>
    </row>
    <row r="21" spans="1:11" x14ac:dyDescent="0.2">
      <c r="A21" s="25" t="s">
        <v>62</v>
      </c>
      <c r="C21" s="2"/>
    </row>
    <row r="22" spans="1:11" x14ac:dyDescent="0.2">
      <c r="A22" s="2"/>
      <c r="C22" s="2"/>
    </row>
    <row r="23" spans="1:11" x14ac:dyDescent="0.2">
      <c r="A23" s="2"/>
      <c r="C23" s="2"/>
    </row>
    <row r="24" spans="1:11" x14ac:dyDescent="0.2">
      <c r="A24" s="2"/>
      <c r="C24" s="2"/>
    </row>
    <row r="25" spans="1:11" x14ac:dyDescent="0.2">
      <c r="A25" s="2"/>
      <c r="C25" s="2"/>
    </row>
    <row r="26" spans="1:11" x14ac:dyDescent="0.2">
      <c r="A26" s="2"/>
      <c r="C26" s="2"/>
    </row>
    <row r="27" spans="1:11" x14ac:dyDescent="0.2">
      <c r="A27" s="2"/>
      <c r="C27" s="2"/>
    </row>
    <row r="28" spans="1:11" x14ac:dyDescent="0.2">
      <c r="A28" s="2"/>
      <c r="C28" s="2"/>
    </row>
  </sheetData>
  <pageMargins left="0.7" right="0.7" top="0.75" bottom="0.75" header="0.3" footer="0.3"/>
  <pageSetup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111C-5E48-49C6-AAF8-3610982AA57C}">
  <dimension ref="A1:R27"/>
  <sheetViews>
    <sheetView zoomScale="80" zoomScaleNormal="80" workbookViewId="0"/>
  </sheetViews>
  <sheetFormatPr baseColWidth="10" defaultColWidth="8.83203125" defaultRowHeight="15" x14ac:dyDescent="0.2"/>
  <cols>
    <col min="1" max="1" width="28.33203125" customWidth="1"/>
    <col min="2" max="4" width="15.6640625" customWidth="1"/>
    <col min="5" max="9" width="17.6640625" customWidth="1"/>
    <col min="10" max="10" width="3.6640625" customWidth="1"/>
    <col min="11" max="15" width="17.6640625" customWidth="1"/>
    <col min="16" max="16" width="3.6640625" customWidth="1"/>
  </cols>
  <sheetData>
    <row r="1" spans="1:18" ht="16" x14ac:dyDescent="0.2">
      <c r="A1" s="13" t="s">
        <v>50</v>
      </c>
    </row>
    <row r="2" spans="1:18" ht="16" x14ac:dyDescent="0.2">
      <c r="A2" s="14" t="s">
        <v>51</v>
      </c>
      <c r="K2" s="19" t="s">
        <v>3</v>
      </c>
      <c r="L2" s="9">
        <v>8304</v>
      </c>
      <c r="N2" s="20" t="s">
        <v>53</v>
      </c>
      <c r="O2" s="21">
        <f>AVERAGE(L3:L4)</f>
        <v>14604</v>
      </c>
    </row>
    <row r="3" spans="1:18" ht="16" x14ac:dyDescent="0.2">
      <c r="A3" s="14" t="s">
        <v>52</v>
      </c>
      <c r="K3" s="19" t="s">
        <v>4</v>
      </c>
      <c r="L3" s="9">
        <v>12504</v>
      </c>
      <c r="N3" s="22" t="s">
        <v>54</v>
      </c>
      <c r="O3" s="23">
        <v>0.25</v>
      </c>
    </row>
    <row r="4" spans="1:18" ht="16" x14ac:dyDescent="0.2">
      <c r="K4" s="19" t="s">
        <v>5</v>
      </c>
      <c r="L4" s="9">
        <v>16704</v>
      </c>
      <c r="N4" s="26" t="s">
        <v>63</v>
      </c>
      <c r="O4" s="27">
        <f>MROUND(O2 * (1 + O3), 500)</f>
        <v>18500</v>
      </c>
    </row>
    <row r="5" spans="1:18" x14ac:dyDescent="0.2">
      <c r="N5" s="19"/>
      <c r="O5" s="9"/>
    </row>
    <row r="6" spans="1:18" x14ac:dyDescent="0.2">
      <c r="E6" s="8" t="str">
        <f>E9</f>
        <v>projectManager</v>
      </c>
      <c r="F6" s="8" t="str">
        <f>F9</f>
        <v>frontendDeveloper</v>
      </c>
      <c r="G6" s="8" t="str">
        <f>G9</f>
        <v>backendDeveloper</v>
      </c>
      <c r="H6" s="8" t="str">
        <f>H9</f>
        <v>dataScientist</v>
      </c>
      <c r="I6" s="8" t="str">
        <f>I9</f>
        <v>dataEngineer</v>
      </c>
      <c r="K6" s="8" t="s">
        <v>55</v>
      </c>
      <c r="L6" s="28" t="s">
        <v>5</v>
      </c>
      <c r="M6" s="18" t="s">
        <v>56</v>
      </c>
    </row>
    <row r="7" spans="1:18" x14ac:dyDescent="0.2">
      <c r="D7" s="8" t="s">
        <v>49</v>
      </c>
      <c r="E7" s="9">
        <v>72</v>
      </c>
      <c r="F7" s="9">
        <v>60</v>
      </c>
      <c r="G7" s="9">
        <v>60</v>
      </c>
      <c r="H7" s="9">
        <v>58</v>
      </c>
      <c r="I7" s="9">
        <v>72</v>
      </c>
      <c r="K7" s="8" t="s">
        <v>57</v>
      </c>
      <c r="L7" s="9">
        <f>SUMPRODUCT(E7:I7, K26:O26)</f>
        <v>16704</v>
      </c>
    </row>
    <row r="9" spans="1:18" ht="16" x14ac:dyDescent="0.2">
      <c r="A9" s="6" t="s">
        <v>1</v>
      </c>
      <c r="B9" s="12" t="s">
        <v>3</v>
      </c>
      <c r="C9" s="12" t="s">
        <v>4</v>
      </c>
      <c r="D9" s="12" t="s">
        <v>5</v>
      </c>
      <c r="E9" s="12" t="s">
        <v>6</v>
      </c>
      <c r="F9" s="12" t="s">
        <v>7</v>
      </c>
      <c r="G9" s="12" t="s">
        <v>8</v>
      </c>
      <c r="H9" s="12" t="s">
        <v>9</v>
      </c>
      <c r="I9" s="12" t="s">
        <v>10</v>
      </c>
      <c r="K9" s="12" t="s">
        <v>6</v>
      </c>
      <c r="L9" s="12" t="s">
        <v>7</v>
      </c>
      <c r="M9" s="12" t="s">
        <v>8</v>
      </c>
      <c r="N9" s="12" t="s">
        <v>9</v>
      </c>
      <c r="O9" s="12" t="s">
        <v>10</v>
      </c>
      <c r="Q9" s="12" t="s">
        <v>58</v>
      </c>
      <c r="R9" s="12" t="s">
        <v>59</v>
      </c>
    </row>
    <row r="10" spans="1:18" x14ac:dyDescent="0.2">
      <c r="A10" t="s">
        <v>12</v>
      </c>
      <c r="B10">
        <f>'Tasks &amp; Hours'!D2</f>
        <v>2</v>
      </c>
      <c r="C10">
        <f>'Tasks &amp; Hours'!E2</f>
        <v>4</v>
      </c>
      <c r="D10">
        <f>'Tasks &amp; Hours'!F2</f>
        <v>6</v>
      </c>
      <c r="E10">
        <f>'Tasks &amp; Hours'!G2</f>
        <v>1</v>
      </c>
      <c r="F10">
        <f>'Tasks &amp; Hours'!H2</f>
        <v>0</v>
      </c>
      <c r="G10">
        <f>'Tasks &amp; Hours'!I2</f>
        <v>0</v>
      </c>
      <c r="H10">
        <f>'Tasks &amp; Hours'!J2</f>
        <v>0</v>
      </c>
      <c r="I10">
        <f>'Tasks &amp; Hours'!K2</f>
        <v>0</v>
      </c>
      <c r="K10" s="15">
        <f>IF(OR($A10 = $A$15, $A10 = $A$17, $A10 = $A$19), 2, E10 / SUM($E10:$I10) * HLOOKUP($L$6, $B$9:$D$25, ROWS($J$9:$J10), FALSE))</f>
        <v>6</v>
      </c>
      <c r="L10" s="15">
        <f>(HLOOKUP($L$6, $B$9:$D$25, ROWS($J$9:$J10), FALSE) - IF(OR($A10 = $A$15, $A10 = $A$17, $A10 = $A$19), 2, 0)) * F10 / IF(OR($A10 = $A$15, $A10 = $A$17, $A10 = $A$19), SUM($E10:$I10) - 1, SUM($E10:$I10))</f>
        <v>0</v>
      </c>
      <c r="M10" s="15">
        <f>(HLOOKUP($L$6, $B$9:$D$25, ROWS($J$9:$J10), FALSE) - IF(OR($A10 = $A$15, $A10 = $A$17, $A10 = $A$19), 2, 0)) * G10 / IF(OR($A10 = $A$15, $A10 = $A$17, $A10 = $A$19), SUM($E10:$I10) - 1, SUM($E10:$I10))</f>
        <v>0</v>
      </c>
      <c r="N10" s="15">
        <f>(HLOOKUP($L$6, $B$9:$D$25, ROWS($J$9:$J10), FALSE) - IF(OR($A10 = $A$15, $A10 = $A$17, $A10 = $A$19), 2, 0)) * H10 / IF(OR($A10 = $A$15, $A10 = $A$17, $A10 = $A$19), SUM($E10:$I10) - 1, SUM($E10:$I10))</f>
        <v>0</v>
      </c>
      <c r="O10" s="15">
        <f>(HLOOKUP($L$6, $B$9:$D$25, ROWS($J$9:$J10), FALSE) - IF(OR($A10 = $A$15, $A10 = $A$17, $A10 = $A$19), 2, 0)) * I10 / IF(OR($A10 = $A$15, $A10 = $A$17, $A10 = $A$19), SUM($E10:$I10) - 1, SUM($E10:$I10))</f>
        <v>0</v>
      </c>
      <c r="Q10">
        <f>SUM(K10:O10)</f>
        <v>6</v>
      </c>
      <c r="R10" t="b">
        <f>HLOOKUP($L$6, $B$9:$D$25, COLUMNS($J$9:$J10) + 1, FALSE) = Q10</f>
        <v>1</v>
      </c>
    </row>
    <row r="11" spans="1:18" x14ac:dyDescent="0.2">
      <c r="A11" t="s">
        <v>14</v>
      </c>
      <c r="B11">
        <f>'Tasks &amp; Hours'!D3</f>
        <v>8</v>
      </c>
      <c r="C11">
        <f>'Tasks &amp; Hours'!E3</f>
        <v>12</v>
      </c>
      <c r="D11">
        <f>'Tasks &amp; Hours'!F3</f>
        <v>16</v>
      </c>
      <c r="E11">
        <f>'Tasks &amp; Hours'!G3</f>
        <v>1</v>
      </c>
      <c r="F11">
        <f>'Tasks &amp; Hours'!H3</f>
        <v>0</v>
      </c>
      <c r="G11">
        <f>'Tasks &amp; Hours'!I3</f>
        <v>0</v>
      </c>
      <c r="H11">
        <f>'Tasks &amp; Hours'!J3</f>
        <v>1</v>
      </c>
      <c r="I11">
        <f>'Tasks &amp; Hours'!K3</f>
        <v>0</v>
      </c>
      <c r="K11" s="15">
        <f>IF(OR($A11 = $A$15, $A11 = $A$17, $A11 = $A$19), 2, E11 / SUM($E11:$I11) * HLOOKUP($L$6, $B$9:$D$25, ROWS($J$9:$J11), FALSE))</f>
        <v>8</v>
      </c>
      <c r="L11" s="15">
        <f>(HLOOKUP($L$6, $B$9:$D$25, ROWS($J$9:$J11), FALSE) - IF(OR($A11 = $A$15, $A11 = $A$17, $A11 = $A$19), 2, 0)) * F11 / IF(OR($A11 = $A$15, $A11 = $A$17, $A11 = $A$19), SUM($E11:$I11) - 1, SUM($E11:$I11))</f>
        <v>0</v>
      </c>
      <c r="M11" s="15">
        <f>(HLOOKUP($L$6, $B$9:$D$25, ROWS($J$9:$J11), FALSE) - IF(OR($A11 = $A$15, $A11 = $A$17, $A11 = $A$19), 2, 0)) * G11 / IF(OR($A11 = $A$15, $A11 = $A$17, $A11 = $A$19), SUM($E11:$I11) - 1, SUM($E11:$I11))</f>
        <v>0</v>
      </c>
      <c r="N11" s="15">
        <f>(HLOOKUP($L$6, $B$9:$D$25, ROWS($J$9:$J11), FALSE) - IF(OR($A11 = $A$15, $A11 = $A$17, $A11 = $A$19), 2, 0)) * H11 / IF(OR($A11 = $A$15, $A11 = $A$17, $A11 = $A$19), SUM($E11:$I11) - 1, SUM($E11:$I11))</f>
        <v>8</v>
      </c>
      <c r="O11" s="15">
        <f>(HLOOKUP($L$6, $B$9:$D$25, ROWS($J$9:$J11), FALSE) - IF(OR($A11 = $A$15, $A11 = $A$17, $A11 = $A$19), 2, 0)) * I11 / IF(OR($A11 = $A$15, $A11 = $A$17, $A11 = $A$19), SUM($E11:$I11) - 1, SUM($E11:$I11))</f>
        <v>0</v>
      </c>
      <c r="Q11">
        <f>SUM(K11:O11)</f>
        <v>16</v>
      </c>
      <c r="R11" t="b">
        <f>HLOOKUP($L$6, $B$9:$D$25, ROWS($J$9:$J11), FALSE) = Q11</f>
        <v>1</v>
      </c>
    </row>
    <row r="12" spans="1:18" x14ac:dyDescent="0.2">
      <c r="A12" t="s">
        <v>16</v>
      </c>
      <c r="B12">
        <f>'Tasks &amp; Hours'!D4</f>
        <v>6</v>
      </c>
      <c r="C12">
        <f>'Tasks &amp; Hours'!E4</f>
        <v>10</v>
      </c>
      <c r="D12">
        <f>'Tasks &amp; Hours'!F4</f>
        <v>14</v>
      </c>
      <c r="E12">
        <f>'Tasks &amp; Hours'!G4</f>
        <v>1</v>
      </c>
      <c r="F12">
        <f>'Tasks &amp; Hours'!H4</f>
        <v>0</v>
      </c>
      <c r="G12">
        <f>'Tasks &amp; Hours'!I4</f>
        <v>0</v>
      </c>
      <c r="H12">
        <f>'Tasks &amp; Hours'!J4</f>
        <v>0</v>
      </c>
      <c r="I12">
        <f>'Tasks &amp; Hours'!K4</f>
        <v>0</v>
      </c>
      <c r="K12" s="15">
        <f>IF(OR($A12 = $A$15, $A12 = $A$17, $A12 = $A$19), 2, E12 / SUM($E12:$I12) * HLOOKUP($L$6, $B$9:$D$25, ROWS($J$9:$J12), FALSE))</f>
        <v>14</v>
      </c>
      <c r="L12" s="15">
        <f>(HLOOKUP($L$6, $B$9:$D$25, ROWS($J$9:$J12), FALSE) - IF(OR($A12 = $A$15, $A12 = $A$17, $A12 = $A$19), 2, 0)) * F12 / IF(OR($A12 = $A$15, $A12 = $A$17, $A12 = $A$19), SUM($E12:$I12) - 1, SUM($E12:$I12))</f>
        <v>0</v>
      </c>
      <c r="M12" s="15">
        <f>(HLOOKUP($L$6, $B$9:$D$25, ROWS($J$9:$J12), FALSE) - IF(OR($A12 = $A$15, $A12 = $A$17, $A12 = $A$19), 2, 0)) * G12 / IF(OR($A12 = $A$15, $A12 = $A$17, $A12 = $A$19), SUM($E12:$I12) - 1, SUM($E12:$I12))</f>
        <v>0</v>
      </c>
      <c r="N12" s="15">
        <f>(HLOOKUP($L$6, $B$9:$D$25, ROWS($J$9:$J12), FALSE) - IF(OR($A12 = $A$15, $A12 = $A$17, $A12 = $A$19), 2, 0)) * H12 / IF(OR($A12 = $A$15, $A12 = $A$17, $A12 = $A$19), SUM($E12:$I12) - 1, SUM($E12:$I12))</f>
        <v>0</v>
      </c>
      <c r="O12" s="15">
        <f>(HLOOKUP($L$6, $B$9:$D$25, ROWS($J$9:$J12), FALSE) - IF(OR($A12 = $A$15, $A12 = $A$17, $A12 = $A$19), 2, 0)) * I12 / IF(OR($A12 = $A$15, $A12 = $A$17, $A12 = $A$19), SUM($E12:$I12) - 1, SUM($E12:$I12))</f>
        <v>0</v>
      </c>
      <c r="Q12">
        <f>SUM(K12:O12)</f>
        <v>14</v>
      </c>
      <c r="R12" t="b">
        <f>HLOOKUP($L$6, $B$9:$D$25, ROWS($J$9:$J12), FALSE) = Q12</f>
        <v>1</v>
      </c>
    </row>
    <row r="13" spans="1:18" x14ac:dyDescent="0.2">
      <c r="A13" s="5" t="s">
        <v>18</v>
      </c>
      <c r="B13" s="5"/>
      <c r="C13" s="5"/>
      <c r="D13" s="5"/>
      <c r="E13" s="5"/>
      <c r="F13" s="5"/>
      <c r="G13" s="5"/>
      <c r="H13" s="5"/>
      <c r="I13" s="5"/>
      <c r="K13" s="16"/>
      <c r="L13" s="16"/>
      <c r="M13" s="16"/>
      <c r="N13" s="16"/>
      <c r="O13" s="16"/>
      <c r="Q13" s="5"/>
      <c r="R13" s="5"/>
    </row>
    <row r="14" spans="1:18" x14ac:dyDescent="0.2">
      <c r="A14" t="s">
        <v>20</v>
      </c>
      <c r="B14">
        <f>'Tasks &amp; Hours'!D6</f>
        <v>6</v>
      </c>
      <c r="C14">
        <f>'Tasks &amp; Hours'!E6</f>
        <v>8</v>
      </c>
      <c r="D14">
        <f>'Tasks &amp; Hours'!F6</f>
        <v>10</v>
      </c>
      <c r="E14">
        <f>'Tasks &amp; Hours'!G6</f>
        <v>1</v>
      </c>
      <c r="F14">
        <f>'Tasks &amp; Hours'!H6</f>
        <v>0</v>
      </c>
      <c r="G14">
        <f>'Tasks &amp; Hours'!I6</f>
        <v>0</v>
      </c>
      <c r="H14">
        <f>'Tasks &amp; Hours'!J6</f>
        <v>0</v>
      </c>
      <c r="I14">
        <f>'Tasks &amp; Hours'!K6</f>
        <v>0</v>
      </c>
      <c r="K14" s="15">
        <f>IF(OR($A14 = $A$15, $A14 = $A$17, $A14 = $A$19), 2, E14 / SUM($E14:$I14) * HLOOKUP($L$6, $B$9:$D$25, ROWS($J$9:$J14), FALSE))</f>
        <v>10</v>
      </c>
      <c r="L14" s="15">
        <f>(HLOOKUP($L$6, $B$9:$D$25, ROWS($J$9:$J14), FALSE) - IF(OR($A14 = $A$15, $A14 = $A$17, $A14 = $A$19), 2, 0)) * F14 / IF(OR($A14 = $A$15, $A14 = $A$17, $A14 = $A$19), SUM($E14:$I14) - 1, SUM($E14:$I14))</f>
        <v>0</v>
      </c>
      <c r="M14" s="15">
        <f>(HLOOKUP($L$6, $B$9:$D$25, ROWS($J$9:$J14), FALSE) - IF(OR($A14 = $A$15, $A14 = $A$17, $A14 = $A$19), 2, 0)) * G14 / IF(OR($A14 = $A$15, $A14 = $A$17, $A14 = $A$19), SUM($E14:$I14) - 1, SUM($E14:$I14))</f>
        <v>0</v>
      </c>
      <c r="N14" s="15">
        <f>(HLOOKUP($L$6, $B$9:$D$25, ROWS($J$9:$J14), FALSE) - IF(OR($A14 = $A$15, $A14 = $A$17, $A14 = $A$19), 2, 0)) * H14 / IF(OR($A14 = $A$15, $A14 = $A$17, $A14 = $A$19), SUM($E14:$I14) - 1, SUM($E14:$I14))</f>
        <v>0</v>
      </c>
      <c r="O14" s="15">
        <f>(HLOOKUP($L$6, $B$9:$D$25, ROWS($J$9:$J14), FALSE) - IF(OR($A14 = $A$15, $A14 = $A$17, $A14 = $A$19), 2, 0)) * I14 / IF(OR($A14 = $A$15, $A14 = $A$17, $A14 = $A$19), SUM($E14:$I14) - 1, SUM($E14:$I14))</f>
        <v>0</v>
      </c>
      <c r="Q14">
        <f t="shared" ref="Q14:Q25" si="0">SUM(K14:O14)</f>
        <v>10</v>
      </c>
      <c r="R14" t="b">
        <f>HLOOKUP($L$6, $B$9:$D$25, ROWS($J$9:$J14), FALSE) = Q14</f>
        <v>1</v>
      </c>
    </row>
    <row r="15" spans="1:18" x14ac:dyDescent="0.2">
      <c r="A15" t="s">
        <v>22</v>
      </c>
      <c r="B15">
        <f>'Tasks &amp; Hours'!D7</f>
        <v>8</v>
      </c>
      <c r="C15">
        <f>'Tasks &amp; Hours'!E7</f>
        <v>12</v>
      </c>
      <c r="D15">
        <f>'Tasks &amp; Hours'!F7</f>
        <v>16</v>
      </c>
      <c r="E15">
        <f>'Tasks &amp; Hours'!G7</f>
        <v>1</v>
      </c>
      <c r="F15">
        <f>'Tasks &amp; Hours'!H7</f>
        <v>1</v>
      </c>
      <c r="G15">
        <f>'Tasks &amp; Hours'!I7</f>
        <v>1</v>
      </c>
      <c r="H15">
        <f>'Tasks &amp; Hours'!J7</f>
        <v>0</v>
      </c>
      <c r="I15">
        <f>'Tasks &amp; Hours'!K7</f>
        <v>1</v>
      </c>
      <c r="K15" s="15">
        <f>IF(OR($A15 = $A$15, $A15 = $A$17, $A15 = $A$19), 2, E15 / SUM($E15:$I15) * HLOOKUP($L$6, $B$9:$D$25, ROWS($J$9:$J15), FALSE))</f>
        <v>2</v>
      </c>
      <c r="L15" s="15">
        <f>(HLOOKUP($L$6, $B$9:$D$25, ROWS($J$9:$J15), FALSE) - IF(OR($A15 = $A$15, $A15 = $A$17, $A15 = $A$19), 2, 0)) * F15 / IF(OR($A15 = $A$15, $A15 = $A$17, $A15 = $A$19), SUM($E15:$I15) - 1, SUM($E15:$I15))</f>
        <v>4.666666666666667</v>
      </c>
      <c r="M15" s="15">
        <f>(HLOOKUP($L$6, $B$9:$D$25, ROWS($J$9:$J15), FALSE) - IF(OR($A15 = $A$15, $A15 = $A$17, $A15 = $A$19), 2, 0)) * G15 / IF(OR($A15 = $A$15, $A15 = $A$17, $A15 = $A$19), SUM($E15:$I15) - 1, SUM($E15:$I15))</f>
        <v>4.666666666666667</v>
      </c>
      <c r="N15" s="15">
        <f>(HLOOKUP($L$6, $B$9:$D$25, ROWS($J$9:$J15), FALSE) - IF(OR($A15 = $A$15, $A15 = $A$17, $A15 = $A$19), 2, 0)) * H15 / IF(OR($A15 = $A$15, $A15 = $A$17, $A15 = $A$19), SUM($E15:$I15) - 1, SUM($E15:$I15))</f>
        <v>0</v>
      </c>
      <c r="O15" s="15">
        <f>(HLOOKUP($L$6, $B$9:$D$25, ROWS($J$9:$J15), FALSE) - IF(OR($A15 = $A$15, $A15 = $A$17, $A15 = $A$19), 2, 0)) * I15 / IF(OR($A15 = $A$15, $A15 = $A$17, $A15 = $A$19), SUM($E15:$I15) - 1, SUM($E15:$I15))</f>
        <v>4.666666666666667</v>
      </c>
      <c r="Q15">
        <f t="shared" si="0"/>
        <v>16</v>
      </c>
      <c r="R15" t="b">
        <f>HLOOKUP($L$6, $B$9:$D$25, ROWS($J$9:$J15), FALSE) = Q15</f>
        <v>1</v>
      </c>
    </row>
    <row r="16" spans="1:18" x14ac:dyDescent="0.2">
      <c r="A16" t="s">
        <v>24</v>
      </c>
      <c r="B16">
        <f>'Tasks &amp; Hours'!D8</f>
        <v>8</v>
      </c>
      <c r="C16">
        <f>'Tasks &amp; Hours'!E8</f>
        <v>12</v>
      </c>
      <c r="D16">
        <f>'Tasks &amp; Hours'!F8</f>
        <v>16</v>
      </c>
      <c r="E16">
        <f>'Tasks &amp; Hours'!G8</f>
        <v>1</v>
      </c>
      <c r="F16">
        <f>'Tasks &amp; Hours'!H8</f>
        <v>0</v>
      </c>
      <c r="G16">
        <f>'Tasks &amp; Hours'!I8</f>
        <v>0</v>
      </c>
      <c r="H16">
        <f>'Tasks &amp; Hours'!J8</f>
        <v>0</v>
      </c>
      <c r="I16">
        <f>'Tasks &amp; Hours'!K8</f>
        <v>1</v>
      </c>
      <c r="K16" s="15">
        <f>IF(OR($A16 = $A$15, $A16 = $A$17, $A16 = $A$19), 2, E16 / SUM($E16:$I16) * HLOOKUP($L$6, $B$9:$D$25, ROWS($J$9:$J16), FALSE))</f>
        <v>8</v>
      </c>
      <c r="L16" s="15">
        <f>(HLOOKUP($L$6, $B$9:$D$25, ROWS($J$9:$J16), FALSE) - IF(OR($A16 = $A$15, $A16 = $A$17, $A16 = $A$19), 2, 0)) * F16 / IF(OR($A16 = $A$15, $A16 = $A$17, $A16 = $A$19), SUM($E16:$I16) - 1, SUM($E16:$I16))</f>
        <v>0</v>
      </c>
      <c r="M16" s="15">
        <f>(HLOOKUP($L$6, $B$9:$D$25, ROWS($J$9:$J16), FALSE) - IF(OR($A16 = $A$15, $A16 = $A$17, $A16 = $A$19), 2, 0)) * G16 / IF(OR($A16 = $A$15, $A16 = $A$17, $A16 = $A$19), SUM($E16:$I16) - 1, SUM($E16:$I16))</f>
        <v>0</v>
      </c>
      <c r="N16" s="15">
        <f>(HLOOKUP($L$6, $B$9:$D$25, ROWS($J$9:$J16), FALSE) - IF(OR($A16 = $A$15, $A16 = $A$17, $A16 = $A$19), 2, 0)) * H16 / IF(OR($A16 = $A$15, $A16 = $A$17, $A16 = $A$19), SUM($E16:$I16) - 1, SUM($E16:$I16))</f>
        <v>0</v>
      </c>
      <c r="O16" s="15">
        <f>(HLOOKUP($L$6, $B$9:$D$25, ROWS($J$9:$J16), FALSE) - IF(OR($A16 = $A$15, $A16 = $A$17, $A16 = $A$19), 2, 0)) * I16 / IF(OR($A16 = $A$15, $A16 = $A$17, $A16 = $A$19), SUM($E16:$I16) - 1, SUM($E16:$I16))</f>
        <v>8</v>
      </c>
      <c r="Q16">
        <f t="shared" si="0"/>
        <v>16</v>
      </c>
      <c r="R16" t="b">
        <f>HLOOKUP($L$6, $B$9:$D$25, ROWS($J$9:$J16), FALSE) = Q16</f>
        <v>1</v>
      </c>
    </row>
    <row r="17" spans="1:18" x14ac:dyDescent="0.2">
      <c r="A17" t="s">
        <v>26</v>
      </c>
      <c r="B17">
        <f>'Tasks &amp; Hours'!D9</f>
        <v>20</v>
      </c>
      <c r="C17">
        <f>'Tasks &amp; Hours'!E9</f>
        <v>30</v>
      </c>
      <c r="D17">
        <f>'Tasks &amp; Hours'!F9</f>
        <v>40</v>
      </c>
      <c r="E17">
        <f>'Tasks &amp; Hours'!G9</f>
        <v>1</v>
      </c>
      <c r="F17">
        <f>'Tasks &amp; Hours'!H9</f>
        <v>1</v>
      </c>
      <c r="G17">
        <f>'Tasks &amp; Hours'!I9</f>
        <v>1</v>
      </c>
      <c r="H17">
        <f>'Tasks &amp; Hours'!J9</f>
        <v>0</v>
      </c>
      <c r="I17">
        <f>'Tasks &amp; Hours'!K9</f>
        <v>1</v>
      </c>
      <c r="K17" s="15">
        <f>IF(OR($A17 = $A$15, $A17 = $A$17, $A17 = $A$19), 2, E17 / SUM($E17:$I17) * HLOOKUP($L$6, $B$9:$D$25, ROWS($J$9:$J17), FALSE))</f>
        <v>2</v>
      </c>
      <c r="L17" s="15">
        <f>(HLOOKUP($L$6, $B$9:$D$25, ROWS($J$9:$J17), FALSE) - IF(OR($A17 = $A$15, $A17 = $A$17, $A17 = $A$19), 2, 0)) * F17 / IF(OR($A17 = $A$15, $A17 = $A$17, $A17 = $A$19), SUM($E17:$I17) - 1, SUM($E17:$I17))</f>
        <v>12.666666666666666</v>
      </c>
      <c r="M17" s="15">
        <f>(HLOOKUP($L$6, $B$9:$D$25, ROWS($J$9:$J17), FALSE) - IF(OR($A17 = $A$15, $A17 = $A$17, $A17 = $A$19), 2, 0)) * G17 / IF(OR($A17 = $A$15, $A17 = $A$17, $A17 = $A$19), SUM($E17:$I17) - 1, SUM($E17:$I17))</f>
        <v>12.666666666666666</v>
      </c>
      <c r="N17" s="15">
        <f>(HLOOKUP($L$6, $B$9:$D$25, ROWS($J$9:$J17), FALSE) - IF(OR($A17 = $A$15, $A17 = $A$17, $A17 = $A$19), 2, 0)) * H17 / IF(OR($A17 = $A$15, $A17 = $A$17, $A17 = $A$19), SUM($E17:$I17) - 1, SUM($E17:$I17))</f>
        <v>0</v>
      </c>
      <c r="O17" s="15">
        <f>(HLOOKUP($L$6, $B$9:$D$25, ROWS($J$9:$J17), FALSE) - IF(OR($A17 = $A$15, $A17 = $A$17, $A17 = $A$19), 2, 0)) * I17 / IF(OR($A17 = $A$15, $A17 = $A$17, $A17 = $A$19), SUM($E17:$I17) - 1, SUM($E17:$I17))</f>
        <v>12.666666666666666</v>
      </c>
      <c r="Q17">
        <f t="shared" si="0"/>
        <v>40</v>
      </c>
      <c r="R17" t="b">
        <f>HLOOKUP($L$6, $B$9:$D$25, ROWS($J$9:$J17), FALSE) = Q17</f>
        <v>1</v>
      </c>
    </row>
    <row r="18" spans="1:18" x14ac:dyDescent="0.2">
      <c r="A18" t="s">
        <v>29</v>
      </c>
      <c r="B18">
        <f>'Tasks &amp; Hours'!D10</f>
        <v>10</v>
      </c>
      <c r="C18">
        <f>'Tasks &amp; Hours'!E10</f>
        <v>15</v>
      </c>
      <c r="D18">
        <f>'Tasks &amp; Hours'!F10</f>
        <v>20</v>
      </c>
      <c r="E18">
        <f>'Tasks &amp; Hours'!G10</f>
        <v>1</v>
      </c>
      <c r="F18">
        <f>'Tasks &amp; Hours'!H10</f>
        <v>0</v>
      </c>
      <c r="G18">
        <f>'Tasks &amp; Hours'!I10</f>
        <v>0</v>
      </c>
      <c r="H18">
        <f>'Tasks &amp; Hours'!J10</f>
        <v>0</v>
      </c>
      <c r="I18">
        <f>'Tasks &amp; Hours'!K10</f>
        <v>1</v>
      </c>
      <c r="K18" s="15">
        <f>IF(OR($A18 = $A$15, $A18 = $A$17, $A18 = $A$19), 2, E18 / SUM($E18:$I18) * HLOOKUP($L$6, $B$9:$D$25, ROWS($J$9:$J18), FALSE))</f>
        <v>10</v>
      </c>
      <c r="L18" s="15">
        <f>(HLOOKUP($L$6, $B$9:$D$25, ROWS($J$9:$J18), FALSE) - IF(OR($A18 = $A$15, $A18 = $A$17, $A18 = $A$19), 2, 0)) * F18 / IF(OR($A18 = $A$15, $A18 = $A$17, $A18 = $A$19), SUM($E18:$I18) - 1, SUM($E18:$I18))</f>
        <v>0</v>
      </c>
      <c r="M18" s="15">
        <f>(HLOOKUP($L$6, $B$9:$D$25, ROWS($J$9:$J18), FALSE) - IF(OR($A18 = $A$15, $A18 = $A$17, $A18 = $A$19), 2, 0)) * G18 / IF(OR($A18 = $A$15, $A18 = $A$17, $A18 = $A$19), SUM($E18:$I18) - 1, SUM($E18:$I18))</f>
        <v>0</v>
      </c>
      <c r="N18" s="15">
        <f>(HLOOKUP($L$6, $B$9:$D$25, ROWS($J$9:$J18), FALSE) - IF(OR($A18 = $A$15, $A18 = $A$17, $A18 = $A$19), 2, 0)) * H18 / IF(OR($A18 = $A$15, $A18 = $A$17, $A18 = $A$19), SUM($E18:$I18) - 1, SUM($E18:$I18))</f>
        <v>0</v>
      </c>
      <c r="O18" s="15">
        <f>(HLOOKUP($L$6, $B$9:$D$25, ROWS($J$9:$J18), FALSE) - IF(OR($A18 = $A$15, $A18 = $A$17, $A18 = $A$19), 2, 0)) * I18 / IF(OR($A18 = $A$15, $A18 = $A$17, $A18 = $A$19), SUM($E18:$I18) - 1, SUM($E18:$I18))</f>
        <v>10</v>
      </c>
      <c r="Q18">
        <f t="shared" si="0"/>
        <v>20</v>
      </c>
      <c r="R18" t="b">
        <f>HLOOKUP($L$6, $B$9:$D$25, ROWS($J$9:$J18), FALSE) = Q18</f>
        <v>1</v>
      </c>
    </row>
    <row r="19" spans="1:18" x14ac:dyDescent="0.2">
      <c r="A19" t="s">
        <v>31</v>
      </c>
      <c r="B19">
        <f>'Tasks &amp; Hours'!D11</f>
        <v>10</v>
      </c>
      <c r="C19">
        <f>'Tasks &amp; Hours'!E11</f>
        <v>15</v>
      </c>
      <c r="D19">
        <f>'Tasks &amp; Hours'!F11</f>
        <v>20</v>
      </c>
      <c r="E19">
        <f>'Tasks &amp; Hours'!G11</f>
        <v>1</v>
      </c>
      <c r="F19">
        <f>'Tasks &amp; Hours'!H11</f>
        <v>1</v>
      </c>
      <c r="G19">
        <f>'Tasks &amp; Hours'!I11</f>
        <v>1</v>
      </c>
      <c r="H19">
        <f>'Tasks &amp; Hours'!J11</f>
        <v>0</v>
      </c>
      <c r="I19">
        <f>'Tasks &amp; Hours'!K11</f>
        <v>1</v>
      </c>
      <c r="K19" s="15">
        <f>IF(OR($A19 = $A$15, $A19 = $A$17, $A19 = $A$19), 2, E19 / SUM($E19:$I19) * HLOOKUP($L$6, $B$9:$D$25, ROWS($J$9:$J19), FALSE))</f>
        <v>2</v>
      </c>
      <c r="L19" s="15">
        <f>(HLOOKUP($L$6, $B$9:$D$25, ROWS($J$9:$J19), FALSE) - IF(OR($A19 = $A$15, $A19 = $A$17, $A19 = $A$19), 2, 0)) * F19 / IF(OR($A19 = $A$15, $A19 = $A$17, $A19 = $A$19), SUM($E19:$I19) - 1, SUM($E19:$I19))</f>
        <v>6</v>
      </c>
      <c r="M19" s="15">
        <f>(HLOOKUP($L$6, $B$9:$D$25, ROWS($J$9:$J19), FALSE) - IF(OR($A19 = $A$15, $A19 = $A$17, $A19 = $A$19), 2, 0)) * G19 / IF(OR($A19 = $A$15, $A19 = $A$17, $A19 = $A$19), SUM($E19:$I19) - 1, SUM($E19:$I19))</f>
        <v>6</v>
      </c>
      <c r="N19" s="15">
        <f>(HLOOKUP($L$6, $B$9:$D$25, ROWS($J$9:$J19), FALSE) - IF(OR($A19 = $A$15, $A19 = $A$17, $A19 = $A$19), 2, 0)) * H19 / IF(OR($A19 = $A$15, $A19 = $A$17, $A19 = $A$19), SUM($E19:$I19) - 1, SUM($E19:$I19))</f>
        <v>0</v>
      </c>
      <c r="O19" s="15">
        <f>(HLOOKUP($L$6, $B$9:$D$25, ROWS($J$9:$J19), FALSE) - IF(OR($A19 = $A$15, $A19 = $A$17, $A19 = $A$19), 2, 0)) * I19 / IF(OR($A19 = $A$15, $A19 = $A$17, $A19 = $A$19), SUM($E19:$I19) - 1, SUM($E19:$I19))</f>
        <v>6</v>
      </c>
      <c r="Q19">
        <f t="shared" si="0"/>
        <v>20</v>
      </c>
      <c r="R19" t="b">
        <f>HLOOKUP($L$6, $B$9:$D$25, ROWS($J$9:$J19), FALSE) = Q19</f>
        <v>1</v>
      </c>
    </row>
    <row r="20" spans="1:18" x14ac:dyDescent="0.2">
      <c r="A20" t="s">
        <v>33</v>
      </c>
      <c r="B20">
        <f>'Tasks &amp; Hours'!D12</f>
        <v>12</v>
      </c>
      <c r="C20">
        <f>'Tasks &amp; Hours'!E12</f>
        <v>18</v>
      </c>
      <c r="D20">
        <f>'Tasks &amp; Hours'!F12</f>
        <v>24</v>
      </c>
      <c r="E20">
        <f>'Tasks &amp; Hours'!G12</f>
        <v>1</v>
      </c>
      <c r="F20">
        <f>'Tasks &amp; Hours'!H12</f>
        <v>0</v>
      </c>
      <c r="G20">
        <f>'Tasks &amp; Hours'!I12</f>
        <v>0</v>
      </c>
      <c r="H20">
        <f>'Tasks &amp; Hours'!J12</f>
        <v>0</v>
      </c>
      <c r="I20">
        <f>'Tasks &amp; Hours'!K12</f>
        <v>1</v>
      </c>
      <c r="K20" s="15">
        <f>IF(OR($A20 = $A$15, $A20 = $A$17, $A20 = $A$19), 2, E20 / SUM($E20:$I20) * HLOOKUP($L$6, $B$9:$D$25, ROWS($J$9:$J20), FALSE))</f>
        <v>12</v>
      </c>
      <c r="L20" s="15">
        <f>(HLOOKUP($L$6, $B$9:$D$25, ROWS($J$9:$J20), FALSE) - IF(OR($A20 = $A$15, $A20 = $A$17, $A20 = $A$19), 2, 0)) * F20 / IF(OR($A20 = $A$15, $A20 = $A$17, $A20 = $A$19), SUM($E20:$I20) - 1, SUM($E20:$I20))</f>
        <v>0</v>
      </c>
      <c r="M20" s="15">
        <f>(HLOOKUP($L$6, $B$9:$D$25, ROWS($J$9:$J20), FALSE) - IF(OR($A20 = $A$15, $A20 = $A$17, $A20 = $A$19), 2, 0)) * G20 / IF(OR($A20 = $A$15, $A20 = $A$17, $A20 = $A$19), SUM($E20:$I20) - 1, SUM($E20:$I20))</f>
        <v>0</v>
      </c>
      <c r="N20" s="15">
        <f>(HLOOKUP($L$6, $B$9:$D$25, ROWS($J$9:$J20), FALSE) - IF(OR($A20 = $A$15, $A20 = $A$17, $A20 = $A$19), 2, 0)) * H20 / IF(OR($A20 = $A$15, $A20 = $A$17, $A20 = $A$19), SUM($E20:$I20) - 1, SUM($E20:$I20))</f>
        <v>0</v>
      </c>
      <c r="O20" s="15">
        <f>(HLOOKUP($L$6, $B$9:$D$25, ROWS($J$9:$J20), FALSE) - IF(OR($A20 = $A$15, $A20 = $A$17, $A20 = $A$19), 2, 0)) * I20 / IF(OR($A20 = $A$15, $A20 = $A$17, $A20 = $A$19), SUM($E20:$I20) - 1, SUM($E20:$I20))</f>
        <v>12</v>
      </c>
      <c r="Q20">
        <f t="shared" si="0"/>
        <v>24</v>
      </c>
      <c r="R20" t="b">
        <f>HLOOKUP($L$6, $B$9:$D$25, ROWS($J$9:$J20), FALSE) = Q20</f>
        <v>1</v>
      </c>
    </row>
    <row r="21" spans="1:18" x14ac:dyDescent="0.2">
      <c r="A21" t="s">
        <v>35</v>
      </c>
      <c r="B21">
        <f>'Tasks &amp; Hours'!D13</f>
        <v>4</v>
      </c>
      <c r="C21">
        <f>'Tasks &amp; Hours'!E13</f>
        <v>6</v>
      </c>
      <c r="D21">
        <f>'Tasks &amp; Hours'!F13</f>
        <v>8</v>
      </c>
      <c r="E21">
        <f>'Tasks &amp; Hours'!G13</f>
        <v>1</v>
      </c>
      <c r="F21">
        <f>'Tasks &amp; Hours'!H13</f>
        <v>0</v>
      </c>
      <c r="G21">
        <f>'Tasks &amp; Hours'!I13</f>
        <v>0</v>
      </c>
      <c r="H21">
        <f>'Tasks &amp; Hours'!J13</f>
        <v>0</v>
      </c>
      <c r="I21">
        <f>'Tasks &amp; Hours'!K13</f>
        <v>1</v>
      </c>
      <c r="K21" s="15">
        <f>IF(OR($A21 = $A$15, $A21 = $A$17, $A21 = $A$19), 2, E21 / SUM($E21:$I21) * HLOOKUP($L$6, $B$9:$D$25, ROWS($J$9:$J21), FALSE))</f>
        <v>4</v>
      </c>
      <c r="L21" s="15">
        <f>(HLOOKUP($L$6, $B$9:$D$25, ROWS($J$9:$J21), FALSE) - IF(OR($A21 = $A$15, $A21 = $A$17, $A21 = $A$19), 2, 0)) * F21 / IF(OR($A21 = $A$15, $A21 = $A$17, $A21 = $A$19), SUM($E21:$I21) - 1, SUM($E21:$I21))</f>
        <v>0</v>
      </c>
      <c r="M21" s="15">
        <f>(HLOOKUP($L$6, $B$9:$D$25, ROWS($J$9:$J21), FALSE) - IF(OR($A21 = $A$15, $A21 = $A$17, $A21 = $A$19), 2, 0)) * G21 / IF(OR($A21 = $A$15, $A21 = $A$17, $A21 = $A$19), SUM($E21:$I21) - 1, SUM($E21:$I21))</f>
        <v>0</v>
      </c>
      <c r="N21" s="15">
        <f>(HLOOKUP($L$6, $B$9:$D$25, ROWS($J$9:$J21), FALSE) - IF(OR($A21 = $A$15, $A21 = $A$17, $A21 = $A$19), 2, 0)) * H21 / IF(OR($A21 = $A$15, $A21 = $A$17, $A21 = $A$19), SUM($E21:$I21) - 1, SUM($E21:$I21))</f>
        <v>0</v>
      </c>
      <c r="O21" s="15">
        <f>(HLOOKUP($L$6, $B$9:$D$25, ROWS($J$9:$J21), FALSE) - IF(OR($A21 = $A$15, $A21 = $A$17, $A21 = $A$19), 2, 0)) * I21 / IF(OR($A21 = $A$15, $A21 = $A$17, $A21 = $A$19), SUM($E21:$I21) - 1, SUM($E21:$I21))</f>
        <v>4</v>
      </c>
      <c r="Q21">
        <f t="shared" si="0"/>
        <v>8</v>
      </c>
      <c r="R21" t="b">
        <f>HLOOKUP($L$6, $B$9:$D$25, ROWS($J$9:$J21), FALSE) = Q21</f>
        <v>1</v>
      </c>
    </row>
    <row r="22" spans="1:18" x14ac:dyDescent="0.2">
      <c r="A22" t="s">
        <v>38</v>
      </c>
      <c r="B22">
        <f>'Tasks &amp; Hours'!D14</f>
        <v>10</v>
      </c>
      <c r="C22">
        <f>'Tasks &amp; Hours'!E14</f>
        <v>15</v>
      </c>
      <c r="D22">
        <f>'Tasks &amp; Hours'!F14</f>
        <v>20</v>
      </c>
      <c r="E22">
        <f>'Tasks &amp; Hours'!G14</f>
        <v>1</v>
      </c>
      <c r="F22">
        <f>'Tasks &amp; Hours'!H14</f>
        <v>0</v>
      </c>
      <c r="G22">
        <f>'Tasks &amp; Hours'!I14</f>
        <v>0</v>
      </c>
      <c r="H22">
        <f>'Tasks &amp; Hours'!J14</f>
        <v>1</v>
      </c>
      <c r="I22">
        <f>'Tasks &amp; Hours'!K14</f>
        <v>0</v>
      </c>
      <c r="K22" s="15">
        <f>IF(OR($A22 = $A$15, $A22 = $A$17, $A22 = $A$19), 2, E22 / SUM($E22:$I22) * HLOOKUP($L$6, $B$9:$D$25, ROWS($J$9:$J22), FALSE))</f>
        <v>10</v>
      </c>
      <c r="L22" s="15">
        <f>(HLOOKUP($L$6, $B$9:$D$25, ROWS($J$9:$J22), FALSE) - IF(OR($A22 = $A$15, $A22 = $A$17, $A22 = $A$19), 2, 0)) * F22 / IF(OR($A22 = $A$15, $A22 = $A$17, $A22 = $A$19), SUM($E22:$I22) - 1, SUM($E22:$I22))</f>
        <v>0</v>
      </c>
      <c r="M22" s="15">
        <f>(HLOOKUP($L$6, $B$9:$D$25, ROWS($J$9:$J22), FALSE) - IF(OR($A22 = $A$15, $A22 = $A$17, $A22 = $A$19), 2, 0)) * G22 / IF(OR($A22 = $A$15, $A22 = $A$17, $A22 = $A$19), SUM($E22:$I22) - 1, SUM($E22:$I22))</f>
        <v>0</v>
      </c>
      <c r="N22" s="15">
        <f>(HLOOKUP($L$6, $B$9:$D$25, ROWS($J$9:$J22), FALSE) - IF(OR($A22 = $A$15, $A22 = $A$17, $A22 = $A$19), 2, 0)) * H22 / IF(OR($A22 = $A$15, $A22 = $A$17, $A22 = $A$19), SUM($E22:$I22) - 1, SUM($E22:$I22))</f>
        <v>10</v>
      </c>
      <c r="O22" s="15">
        <f>(HLOOKUP($L$6, $B$9:$D$25, ROWS($J$9:$J22), FALSE) - IF(OR($A22 = $A$15, $A22 = $A$17, $A22 = $A$19), 2, 0)) * I22 / IF(OR($A22 = $A$15, $A22 = $A$17, $A22 = $A$19), SUM($E22:$I22) - 1, SUM($E22:$I22))</f>
        <v>0</v>
      </c>
      <c r="Q22">
        <f t="shared" si="0"/>
        <v>20</v>
      </c>
      <c r="R22" t="b">
        <f>HLOOKUP($L$6, $B$9:$D$25, ROWS($J$9:$J22), FALSE) = Q22</f>
        <v>1</v>
      </c>
    </row>
    <row r="23" spans="1:18" x14ac:dyDescent="0.2">
      <c r="A23" t="s">
        <v>41</v>
      </c>
      <c r="B23">
        <f>'Tasks &amp; Hours'!D15</f>
        <v>6</v>
      </c>
      <c r="C23">
        <f>'Tasks &amp; Hours'!E15</f>
        <v>9</v>
      </c>
      <c r="D23">
        <f>'Tasks &amp; Hours'!F15</f>
        <v>12</v>
      </c>
      <c r="E23">
        <f>'Tasks &amp; Hours'!G15</f>
        <v>1</v>
      </c>
      <c r="F23">
        <f>'Tasks &amp; Hours'!H15</f>
        <v>0</v>
      </c>
      <c r="G23">
        <f>'Tasks &amp; Hours'!I15</f>
        <v>0</v>
      </c>
      <c r="H23">
        <f>'Tasks &amp; Hours'!J15</f>
        <v>1</v>
      </c>
      <c r="I23">
        <f>'Tasks &amp; Hours'!K15</f>
        <v>0</v>
      </c>
      <c r="K23" s="15">
        <f>IF(OR($A23 = $A$15, $A23 = $A$17, $A23 = $A$19), 2, E23 / SUM($E23:$I23) * HLOOKUP($L$6, $B$9:$D$25, ROWS($J$9:$J23), FALSE))</f>
        <v>6</v>
      </c>
      <c r="L23" s="15">
        <f>(HLOOKUP($L$6, $B$9:$D$25, ROWS($J$9:$J23), FALSE) - IF(OR($A23 = $A$15, $A23 = $A$17, $A23 = $A$19), 2, 0)) * F23 / IF(OR($A23 = $A$15, $A23 = $A$17, $A23 = $A$19), SUM($E23:$I23) - 1, SUM($E23:$I23))</f>
        <v>0</v>
      </c>
      <c r="M23" s="15">
        <f>(HLOOKUP($L$6, $B$9:$D$25, ROWS($J$9:$J23), FALSE) - IF(OR($A23 = $A$15, $A23 = $A$17, $A23 = $A$19), 2, 0)) * G23 / IF(OR($A23 = $A$15, $A23 = $A$17, $A23 = $A$19), SUM($E23:$I23) - 1, SUM($E23:$I23))</f>
        <v>0</v>
      </c>
      <c r="N23" s="15">
        <f>(HLOOKUP($L$6, $B$9:$D$25, ROWS($J$9:$J23), FALSE) - IF(OR($A23 = $A$15, $A23 = $A$17, $A23 = $A$19), 2, 0)) * H23 / IF(OR($A23 = $A$15, $A23 = $A$17, $A23 = $A$19), SUM($E23:$I23) - 1, SUM($E23:$I23))</f>
        <v>6</v>
      </c>
      <c r="O23" s="15">
        <f>(HLOOKUP($L$6, $B$9:$D$25, ROWS($J$9:$J23), FALSE) - IF(OR($A23 = $A$15, $A23 = $A$17, $A23 = $A$19), 2, 0)) * I23 / IF(OR($A23 = $A$15, $A23 = $A$17, $A23 = $A$19), SUM($E23:$I23) - 1, SUM($E23:$I23))</f>
        <v>0</v>
      </c>
      <c r="Q23">
        <f t="shared" si="0"/>
        <v>12</v>
      </c>
      <c r="R23" t="b">
        <f>HLOOKUP($L$6, $B$9:$D$25, ROWS($J$9:$J23), FALSE) = Q23</f>
        <v>1</v>
      </c>
    </row>
    <row r="24" spans="1:18" x14ac:dyDescent="0.2">
      <c r="A24" t="s">
        <v>44</v>
      </c>
      <c r="B24">
        <f>'Tasks &amp; Hours'!D16</f>
        <v>8</v>
      </c>
      <c r="C24">
        <f>'Tasks &amp; Hours'!E16</f>
        <v>12</v>
      </c>
      <c r="D24">
        <f>'Tasks &amp; Hours'!F16</f>
        <v>16</v>
      </c>
      <c r="E24">
        <f>'Tasks &amp; Hours'!G16</f>
        <v>1</v>
      </c>
      <c r="F24">
        <f>'Tasks &amp; Hours'!H16</f>
        <v>0</v>
      </c>
      <c r="G24">
        <f>'Tasks &amp; Hours'!I16</f>
        <v>0</v>
      </c>
      <c r="H24">
        <f>'Tasks &amp; Hours'!J16</f>
        <v>1</v>
      </c>
      <c r="I24">
        <f>'Tasks &amp; Hours'!K16</f>
        <v>0</v>
      </c>
      <c r="K24" s="15">
        <f>IF(OR($A24 = $A$15, $A24 = $A$17, $A24 = $A$19), 2, E24 / SUM($E24:$I24) * HLOOKUP($L$6, $B$9:$D$25, ROWS($J$9:$J24), FALSE))</f>
        <v>8</v>
      </c>
      <c r="L24" s="15">
        <f>(HLOOKUP($L$6, $B$9:$D$25, ROWS($J$9:$J24), FALSE) - IF(OR($A24 = $A$15, $A24 = $A$17, $A24 = $A$19), 2, 0)) * F24 / IF(OR($A24 = $A$15, $A24 = $A$17, $A24 = $A$19), SUM($E24:$I24) - 1, SUM($E24:$I24))</f>
        <v>0</v>
      </c>
      <c r="M24" s="15">
        <f>(HLOOKUP($L$6, $B$9:$D$25, ROWS($J$9:$J24), FALSE) - IF(OR($A24 = $A$15, $A24 = $A$17, $A24 = $A$19), 2, 0)) * G24 / IF(OR($A24 = $A$15, $A24 = $A$17, $A24 = $A$19), SUM($E24:$I24) - 1, SUM($E24:$I24))</f>
        <v>0</v>
      </c>
      <c r="N24" s="15">
        <f>(HLOOKUP($L$6, $B$9:$D$25, ROWS($J$9:$J24), FALSE) - IF(OR($A24 = $A$15, $A24 = $A$17, $A24 = $A$19), 2, 0)) * H24 / IF(OR($A24 = $A$15, $A24 = $A$17, $A24 = $A$19), SUM($E24:$I24) - 1, SUM($E24:$I24))</f>
        <v>8</v>
      </c>
      <c r="O24" s="15">
        <f>(HLOOKUP($L$6, $B$9:$D$25, ROWS($J$9:$J24), FALSE) - IF(OR($A24 = $A$15, $A24 = $A$17, $A24 = $A$19), 2, 0)) * I24 / IF(OR($A24 = $A$15, $A24 = $A$17, $A24 = $A$19), SUM($E24:$I24) - 1, SUM($E24:$I24))</f>
        <v>0</v>
      </c>
      <c r="Q24">
        <f t="shared" si="0"/>
        <v>16</v>
      </c>
      <c r="R24" t="b">
        <f>HLOOKUP($L$6, $B$9:$D$25, ROWS($J$9:$J24), FALSE) = Q24</f>
        <v>1</v>
      </c>
    </row>
    <row r="25" spans="1:18" x14ac:dyDescent="0.2">
      <c r="A25" s="1" t="s">
        <v>47</v>
      </c>
      <c r="B25" s="1">
        <f>'Tasks &amp; Hours'!D17</f>
        <v>4</v>
      </c>
      <c r="C25" s="1">
        <f>'Tasks &amp; Hours'!E17</f>
        <v>6</v>
      </c>
      <c r="D25" s="1">
        <f>'Tasks &amp; Hours'!F17</f>
        <v>8</v>
      </c>
      <c r="E25" s="10">
        <f>'Tasks &amp; Hours'!G17</f>
        <v>1</v>
      </c>
      <c r="F25" s="1">
        <f>'Tasks &amp; Hours'!H17</f>
        <v>0</v>
      </c>
      <c r="G25" s="1">
        <f>'Tasks &amp; Hours'!I17</f>
        <v>0</v>
      </c>
      <c r="H25" s="1">
        <f>'Tasks &amp; Hours'!J17</f>
        <v>0</v>
      </c>
      <c r="I25" s="1">
        <f>'Tasks &amp; Hours'!K17</f>
        <v>0</v>
      </c>
      <c r="K25" s="17">
        <f>IF(OR($A25 = $A$15, $A25 = $A$17, $A25 = $A$19), 2, E25 / SUM($E25:$I25) * HLOOKUP($L$6, $B$9:$D$25, ROWS($J$9:$J25), FALSE))</f>
        <v>8</v>
      </c>
      <c r="L25" s="17">
        <f>(HLOOKUP($L$6, $B$9:$D$25, ROWS($J$9:$J25), FALSE) - IF(OR($A25 = $A$15, $A25 = $A$17, $A25 = $A$19), 2, 0)) * F25 / IF(OR($A25 = $A$15, $A25 = $A$17, $A25 = $A$19), SUM($E25:$I25) - 1, SUM($E25:$I25))</f>
        <v>0</v>
      </c>
      <c r="M25" s="17">
        <f>(HLOOKUP($L$6, $B$9:$D$25, ROWS($J$9:$J25), FALSE) - IF(OR($A25 = $A$15, $A25 = $A$17, $A25 = $A$19), 2, 0)) * G25 / IF(OR($A25 = $A$15, $A25 = $A$17, $A25 = $A$19), SUM($E25:$I25) - 1, SUM($E25:$I25))</f>
        <v>0</v>
      </c>
      <c r="N25" s="17">
        <f>(HLOOKUP($L$6, $B$9:$D$25, ROWS($J$9:$J25), FALSE) - IF(OR($A25 = $A$15, $A25 = $A$17, $A25 = $A$19), 2, 0)) * H25 / IF(OR($A25 = $A$15, $A25 = $A$17, $A25 = $A$19), SUM($E25:$I25) - 1, SUM($E25:$I25))</f>
        <v>0</v>
      </c>
      <c r="O25" s="17">
        <f>(HLOOKUP($L$6, $B$9:$D$25, ROWS($J$9:$J25), FALSE) - IF(OR($A25 = $A$15, $A25 = $A$17, $A25 = $A$19), 2, 0)) * I25 / IF(OR($A25 = $A$15, $A25 = $A$17, $A25 = $A$19), SUM($E25:$I25) - 1, SUM($E25:$I25))</f>
        <v>0</v>
      </c>
      <c r="Q25">
        <f t="shared" si="0"/>
        <v>8</v>
      </c>
      <c r="R25" t="b">
        <f>HLOOKUP($L$6, $B$9:$D$25, ROWS($J$9:$J25), FALSE) = Q25</f>
        <v>1</v>
      </c>
    </row>
    <row r="26" spans="1:18" x14ac:dyDescent="0.2">
      <c r="B26">
        <f>SUM(B10:B25)</f>
        <v>122</v>
      </c>
      <c r="C26">
        <f>SUM(C10:C25)</f>
        <v>184</v>
      </c>
      <c r="D26">
        <f>SUM(D10:D25)</f>
        <v>246</v>
      </c>
      <c r="K26" s="15">
        <f>SUM(K10:K25)</f>
        <v>110</v>
      </c>
      <c r="L26" s="15">
        <f t="shared" ref="L26:O26" si="1">SUM(L10:L25)</f>
        <v>23.333333333333332</v>
      </c>
      <c r="M26" s="15">
        <f t="shared" si="1"/>
        <v>23.333333333333332</v>
      </c>
      <c r="N26" s="15">
        <f t="shared" si="1"/>
        <v>32</v>
      </c>
      <c r="O26" s="15">
        <f t="shared" si="1"/>
        <v>57.333333333333336</v>
      </c>
    </row>
    <row r="27" spans="1:18" x14ac:dyDescent="0.2">
      <c r="K27" s="9">
        <f>K26 * E7</f>
        <v>7920</v>
      </c>
      <c r="L27" s="9">
        <f>L26 * F7</f>
        <v>1400</v>
      </c>
      <c r="M27" s="9">
        <f>M26 * G7</f>
        <v>1400</v>
      </c>
      <c r="N27" s="9">
        <f>N26 * H7</f>
        <v>1856</v>
      </c>
      <c r="O27" s="9">
        <f>O26 * I7</f>
        <v>4128</v>
      </c>
    </row>
  </sheetData>
  <dataValidations count="1">
    <dataValidation type="list" allowBlank="1" showInputMessage="1" showErrorMessage="1" sqref="L6" xr:uid="{2C90692E-DE08-480F-9EC2-634C88E2744D}">
      <formula1>"bestCaseHours, expectedHours, worstCaseHours"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 &amp; Hours</vt:lpstr>
      <vt:lpstr>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Miller</dc:creator>
  <cp:keywords/>
  <dc:description/>
  <cp:lastModifiedBy>Forrest Strodel</cp:lastModifiedBy>
  <cp:revision/>
  <dcterms:created xsi:type="dcterms:W3CDTF">2022-09-14T16:50:41Z</dcterms:created>
  <dcterms:modified xsi:type="dcterms:W3CDTF">2023-10-15T10:10:46Z</dcterms:modified>
  <cp:category/>
  <cp:contentStatus/>
</cp:coreProperties>
</file>