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drawings/drawing70.xml" ContentType="application/vnd.openxmlformats-officedocument.drawing+xml"/>
  <Override PartName="/xl/drawings/drawing71.xml" ContentType="application/vnd.openxmlformats-officedocument.drawing+xml"/>
  <Override PartName="/xl/drawings/drawing72.xml" ContentType="application/vnd.openxmlformats-officedocument.drawing+xml"/>
  <Override PartName="/xl/drawings/drawing73.xml" ContentType="application/vnd.openxmlformats-officedocument.drawing+xml"/>
  <Override PartName="/xl/drawings/drawing74.xml" ContentType="application/vnd.openxmlformats-officedocument.drawing+xml"/>
  <Override PartName="/xl/drawings/drawing75.xml" ContentType="application/vnd.openxmlformats-officedocument.drawing+xml"/>
  <Override PartName="/xl/drawings/drawing76.xml" ContentType="application/vnd.openxmlformats-officedocument.drawing+xml"/>
  <Override PartName="/xl/drawings/drawing77.xml" ContentType="application/vnd.openxmlformats-officedocument.drawing+xml"/>
  <Override PartName="/xl/drawings/drawing78.xml" ContentType="application/vnd.openxmlformats-officedocument.drawing+xml"/>
  <Override PartName="/xl/drawings/drawing79.xml" ContentType="application/vnd.openxmlformats-officedocument.drawing+xml"/>
  <Override PartName="/xl/drawings/drawing80.xml" ContentType="application/vnd.openxmlformats-officedocument.drawing+xml"/>
  <Override PartName="/xl/drawings/drawing81.xml" ContentType="application/vnd.openxmlformats-officedocument.drawing+xml"/>
  <Override PartName="/xl/drawings/drawing82.xml" ContentType="application/vnd.openxmlformats-officedocument.drawing+xml"/>
  <Override PartName="/xl/drawings/drawing83.xml" ContentType="application/vnd.openxmlformats-officedocument.drawing+xml"/>
  <Override PartName="/xl/drawings/drawing84.xml" ContentType="application/vnd.openxmlformats-officedocument.drawing+xml"/>
  <Override PartName="/xl/drawings/drawing85.xml" ContentType="application/vnd.openxmlformats-officedocument.drawing+xml"/>
  <Override PartName="/xl/drawings/drawing86.xml" ContentType="application/vnd.openxmlformats-officedocument.drawing+xml"/>
  <Override PartName="/xl/drawings/drawing87.xml" ContentType="application/vnd.openxmlformats-officedocument.drawing+xml"/>
  <Override PartName="/xl/drawings/drawing88.xml" ContentType="application/vnd.openxmlformats-officedocument.drawing+xml"/>
  <Override PartName="/xl/drawings/drawing89.xml" ContentType="application/vnd.openxmlformats-officedocument.drawing+xml"/>
  <Override PartName="/xl/drawings/drawing90.xml" ContentType="application/vnd.openxmlformats-officedocument.drawing+xml"/>
  <Override PartName="/xl/drawings/drawing91.xml" ContentType="application/vnd.openxmlformats-officedocument.drawing+xml"/>
  <Override PartName="/xl/drawings/drawing92.xml" ContentType="application/vnd.openxmlformats-officedocument.drawing+xml"/>
  <Override PartName="/xl/drawings/drawing93.xml" ContentType="application/vnd.openxmlformats-officedocument.drawing+xml"/>
  <Override PartName="/xl/drawings/drawing94.xml" ContentType="application/vnd.openxmlformats-officedocument.drawing+xml"/>
  <Override PartName="/xl/drawings/drawing95.xml" ContentType="application/vnd.openxmlformats-officedocument.drawing+xml"/>
  <Override PartName="/xl/drawings/drawing96.xml" ContentType="application/vnd.openxmlformats-officedocument.drawing+xml"/>
  <Override PartName="/xl/drawings/drawing97.xml" ContentType="application/vnd.openxmlformats-officedocument.drawing+xml"/>
  <Override PartName="/xl/drawings/drawing98.xml" ContentType="application/vnd.openxmlformats-officedocument.drawing+xml"/>
  <Override PartName="/xl/drawings/drawing99.xml" ContentType="application/vnd.openxmlformats-officedocument.drawing+xml"/>
  <Override PartName="/xl/drawings/drawing100.xml" ContentType="application/vnd.openxmlformats-officedocument.drawing+xml"/>
  <Override PartName="/xl/drawings/drawing101.xml" ContentType="application/vnd.openxmlformats-officedocument.drawing+xml"/>
  <Override PartName="/xl/drawings/drawing102.xml" ContentType="application/vnd.openxmlformats-officedocument.drawing+xml"/>
  <Override PartName="/xl/drawings/drawing103.xml" ContentType="application/vnd.openxmlformats-officedocument.drawing+xml"/>
  <Override PartName="/xl/drawings/drawing104.xml" ContentType="application/vnd.openxmlformats-officedocument.drawing+xml"/>
  <Override PartName="/xl/drawings/drawing105.xml" ContentType="application/vnd.openxmlformats-officedocument.drawing+xml"/>
  <Override PartName="/xl/drawings/drawing106.xml" ContentType="application/vnd.openxmlformats-officedocument.drawing+xml"/>
  <Override PartName="/xl/drawings/drawing107.xml" ContentType="application/vnd.openxmlformats-officedocument.drawing+xml"/>
  <Override PartName="/xl/drawings/drawing108.xml" ContentType="application/vnd.openxmlformats-officedocument.drawing+xml"/>
  <Override PartName="/xl/drawings/drawing109.xml" ContentType="application/vnd.openxmlformats-officedocument.drawing+xml"/>
  <Override PartName="/xl/drawings/drawing110.xml" ContentType="application/vnd.openxmlformats-officedocument.drawing+xml"/>
  <Override PartName="/xl/drawings/drawing111.xml" ContentType="application/vnd.openxmlformats-officedocument.drawing+xml"/>
  <Override PartName="/xl/drawings/drawing112.xml" ContentType="application/vnd.openxmlformats-officedocument.drawing+xml"/>
  <Override PartName="/xl/drawings/drawing113.xml" ContentType="application/vnd.openxmlformats-officedocument.drawing+xml"/>
  <Override PartName="/xl/drawings/drawing114.xml" ContentType="application/vnd.openxmlformats-officedocument.drawing+xml"/>
  <Override PartName="/xl/drawings/drawing115.xml" ContentType="application/vnd.openxmlformats-officedocument.drawing+xml"/>
  <Override PartName="/xl/drawings/drawing116.xml" ContentType="application/vnd.openxmlformats-officedocument.drawing+xml"/>
  <Override PartName="/xl/drawings/drawing117.xml" ContentType="application/vnd.openxmlformats-officedocument.drawing+xml"/>
  <Override PartName="/xl/drawings/drawing118.xml" ContentType="application/vnd.openxmlformats-officedocument.drawing+xml"/>
  <Override PartName="/xl/drawings/drawing119.xml" ContentType="application/vnd.openxmlformats-officedocument.drawing+xml"/>
  <Override PartName="/xl/drawings/drawing120.xml" ContentType="application/vnd.openxmlformats-officedocument.drawing+xml"/>
  <Override PartName="/xl/drawings/drawing121.xml" ContentType="application/vnd.openxmlformats-officedocument.drawing+xml"/>
  <Override PartName="/xl/drawings/drawing122.xml" ContentType="application/vnd.openxmlformats-officedocument.drawing+xml"/>
  <Override PartName="/xl/drawings/drawing123.xml" ContentType="application/vnd.openxmlformats-officedocument.drawing+xml"/>
  <Override PartName="/xl/drawings/drawing124.xml" ContentType="application/vnd.openxmlformats-officedocument.drawing+xml"/>
  <Override PartName="/xl/drawings/drawing125.xml" ContentType="application/vnd.openxmlformats-officedocument.drawing+xml"/>
  <Override PartName="/xl/drawings/drawing126.xml" ContentType="application/vnd.openxmlformats-officedocument.drawing+xml"/>
  <Override PartName="/xl/drawings/drawing127.xml" ContentType="application/vnd.openxmlformats-officedocument.drawing+xml"/>
  <Override PartName="/xl/drawings/drawing128.xml" ContentType="application/vnd.openxmlformats-officedocument.drawing+xml"/>
  <Override PartName="/xl/drawings/drawing129.xml" ContentType="application/vnd.openxmlformats-officedocument.drawing+xml"/>
  <Override PartName="/xl/drawings/drawing130.xml" ContentType="application/vnd.openxmlformats-officedocument.drawing+xml"/>
  <Override PartName="/xl/drawings/drawing131.xml" ContentType="application/vnd.openxmlformats-officedocument.drawing+xml"/>
  <Override PartName="/xl/drawings/drawing132.xml" ContentType="application/vnd.openxmlformats-officedocument.drawing+xml"/>
  <Override PartName="/xl/drawings/drawing133.xml" ContentType="application/vnd.openxmlformats-officedocument.drawing+xml"/>
  <Override PartName="/xl/drawings/drawing134.xml" ContentType="application/vnd.openxmlformats-officedocument.drawing+xml"/>
  <Override PartName="/xl/drawings/drawing135.xml" ContentType="application/vnd.openxmlformats-officedocument.drawing+xml"/>
  <Override PartName="/xl/drawings/drawing136.xml" ContentType="application/vnd.openxmlformats-officedocument.drawing+xml"/>
  <Override PartName="/xl/drawings/drawing137.xml" ContentType="application/vnd.openxmlformats-officedocument.drawing+xml"/>
  <Override PartName="/xl/drawings/drawing138.xml" ContentType="application/vnd.openxmlformats-officedocument.drawing+xml"/>
  <Override PartName="/xl/drawings/drawing139.xml" ContentType="application/vnd.openxmlformats-officedocument.drawing+xml"/>
  <Override PartName="/xl/drawings/drawing140.xml" ContentType="application/vnd.openxmlformats-officedocument.drawing+xml"/>
  <Override PartName="/xl/drawings/drawing141.xml" ContentType="application/vnd.openxmlformats-officedocument.drawing+xml"/>
  <Override PartName="/xl/drawings/drawing142.xml" ContentType="application/vnd.openxmlformats-officedocument.drawing+xml"/>
  <Override PartName="/xl/drawings/drawing143.xml" ContentType="application/vnd.openxmlformats-officedocument.drawing+xml"/>
  <Override PartName="/xl/drawings/drawing144.xml" ContentType="application/vnd.openxmlformats-officedocument.drawing+xml"/>
  <Override PartName="/xl/drawings/drawing145.xml" ContentType="application/vnd.openxmlformats-officedocument.drawing+xml"/>
  <Override PartName="/xl/drawings/drawing146.xml" ContentType="application/vnd.openxmlformats-officedocument.drawing+xml"/>
  <Override PartName="/xl/drawings/drawing147.xml" ContentType="application/vnd.openxmlformats-officedocument.drawing+xml"/>
  <Override PartName="/xl/drawings/drawing148.xml" ContentType="application/vnd.openxmlformats-officedocument.drawing+xml"/>
  <Override PartName="/xl/drawings/drawing149.xml" ContentType="application/vnd.openxmlformats-officedocument.drawing+xml"/>
  <Override PartName="/xl/drawings/drawing150.xml" ContentType="application/vnd.openxmlformats-officedocument.drawing+xml"/>
  <Override PartName="/xl/drawings/drawing151.xml" ContentType="application/vnd.openxmlformats-officedocument.drawing+xml"/>
  <Override PartName="/xl/drawings/drawing152.xml" ContentType="application/vnd.openxmlformats-officedocument.drawing+xml"/>
  <Override PartName="/xl/drawings/drawing153.xml" ContentType="application/vnd.openxmlformats-officedocument.drawing+xml"/>
  <Override PartName="/xl/drawings/drawing154.xml" ContentType="application/vnd.openxmlformats-officedocument.drawing+xml"/>
  <Override PartName="/xl/drawings/drawing155.xml" ContentType="application/vnd.openxmlformats-officedocument.drawing+xml"/>
  <Override PartName="/xl/drawings/drawing156.xml" ContentType="application/vnd.openxmlformats-officedocument.drawing+xml"/>
  <Override PartName="/xl/drawings/drawing157.xml" ContentType="application/vnd.openxmlformats-officedocument.drawing+xml"/>
  <Override PartName="/xl/drawings/drawing15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shit\Downloads\"/>
    </mc:Choice>
  </mc:AlternateContent>
  <xr:revisionPtr revIDLastSave="0" documentId="13_ncr:1_{278528A5-7EC1-4257-80D6-A2A02BE85C34}" xr6:coauthVersionLast="47" xr6:coauthVersionMax="47" xr10:uidLastSave="{00000000-0000-0000-0000-000000000000}"/>
  <bookViews>
    <workbookView xWindow="-120" yWindow="-120" windowWidth="19440" windowHeight="14880" tabRatio="598" firstSheet="124" activeTab="124" xr2:uid="{00000000-000D-0000-FFFF-FFFF00000000}"/>
  </bookViews>
  <sheets>
    <sheet name="Sheet1" sheetId="1" state="hidden" r:id="rId1"/>
    <sheet name="175-A" sheetId="4" state="hidden" r:id="rId2"/>
    <sheet name="202" sheetId="47" state="hidden" r:id="rId3"/>
    <sheet name="205" sheetId="59" state="hidden" r:id="rId4"/>
    <sheet name="206" sheetId="61" state="hidden" r:id="rId5"/>
    <sheet name="208" sheetId="65" state="hidden" r:id="rId6"/>
    <sheet name="211" sheetId="70" state="hidden" r:id="rId7"/>
    <sheet name="212" sheetId="76" state="hidden" r:id="rId8"/>
    <sheet name="213" sheetId="80" state="hidden" r:id="rId9"/>
    <sheet name="214" sheetId="81" state="hidden" r:id="rId10"/>
    <sheet name="215" sheetId="82" state="hidden" r:id="rId11"/>
    <sheet name="216" sheetId="83" state="hidden" r:id="rId12"/>
    <sheet name="217" sheetId="84" state="hidden" r:id="rId13"/>
    <sheet name="218" sheetId="85" state="hidden" r:id="rId14"/>
    <sheet name="219" sheetId="86" state="hidden" r:id="rId15"/>
    <sheet name="220" sheetId="87" state="hidden" r:id="rId16"/>
    <sheet name="221" sheetId="88" state="hidden" r:id="rId17"/>
    <sheet name="222" sheetId="89" state="hidden" r:id="rId18"/>
    <sheet name="223" sheetId="90" state="hidden" r:id="rId19"/>
    <sheet name="224" sheetId="91" state="hidden" r:id="rId20"/>
    <sheet name="232" sheetId="104" state="hidden" r:id="rId21"/>
    <sheet name="234" sheetId="107" state="hidden" r:id="rId22"/>
    <sheet name="235" sheetId="108" state="hidden" r:id="rId23"/>
    <sheet name="236" sheetId="109" state="hidden" r:id="rId24"/>
    <sheet name="237" sheetId="115" state="hidden" r:id="rId25"/>
    <sheet name="238" sheetId="116" state="hidden" r:id="rId26"/>
    <sheet name="239" sheetId="117" state="hidden" r:id="rId27"/>
    <sheet name="240" sheetId="118" state="hidden" r:id="rId28"/>
    <sheet name="241" sheetId="119" state="hidden" r:id="rId29"/>
    <sheet name="242" sheetId="120" state="hidden" r:id="rId30"/>
    <sheet name="243" sheetId="121" state="hidden" r:id="rId31"/>
    <sheet name="244" sheetId="122" state="hidden" r:id="rId32"/>
    <sheet name="245" sheetId="123" state="hidden" r:id="rId33"/>
    <sheet name="246" sheetId="124" state="hidden" r:id="rId34"/>
    <sheet name="247" sheetId="125" state="hidden" r:id="rId35"/>
    <sheet name="248" sheetId="126" state="hidden" r:id="rId36"/>
    <sheet name="249" sheetId="127" state="hidden" r:id="rId37"/>
    <sheet name="250" sheetId="128" state="hidden" r:id="rId38"/>
    <sheet name="251" sheetId="133" state="hidden" r:id="rId39"/>
    <sheet name="252" sheetId="134" state="hidden" r:id="rId40"/>
    <sheet name="253" sheetId="135" state="hidden" r:id="rId41"/>
    <sheet name="254" sheetId="136" state="hidden" r:id="rId42"/>
    <sheet name="255" sheetId="137" state="hidden" r:id="rId43"/>
    <sheet name="256" sheetId="138" state="hidden" r:id="rId44"/>
    <sheet name="257" sheetId="139" state="hidden" r:id="rId45"/>
    <sheet name="258" sheetId="140" state="hidden" r:id="rId46"/>
    <sheet name="259" sheetId="141" state="hidden" r:id="rId47"/>
    <sheet name="260" sheetId="142" state="hidden" r:id="rId48"/>
    <sheet name="261" sheetId="143" state="hidden" r:id="rId49"/>
    <sheet name="262" sheetId="144" state="hidden" r:id="rId50"/>
    <sheet name="263" sheetId="145" state="hidden" r:id="rId51"/>
    <sheet name="264" sheetId="146" state="hidden" r:id="rId52"/>
    <sheet name="265" sheetId="147" state="hidden" r:id="rId53"/>
    <sheet name="266" sheetId="148" state="hidden" r:id="rId54"/>
    <sheet name="267" sheetId="149" state="hidden" r:id="rId55"/>
    <sheet name="268" sheetId="150" state="hidden" r:id="rId56"/>
    <sheet name="269" sheetId="151" state="hidden" r:id="rId57"/>
    <sheet name="270" sheetId="152" state="hidden" r:id="rId58"/>
    <sheet name="271" sheetId="153" state="hidden" r:id="rId59"/>
    <sheet name="272" sheetId="154" state="hidden" r:id="rId60"/>
    <sheet name="273" sheetId="155" state="hidden" r:id="rId61"/>
    <sheet name="274" sheetId="156" state="hidden" r:id="rId62"/>
    <sheet name="275" sheetId="157" state="hidden" r:id="rId63"/>
    <sheet name="276" sheetId="158" state="hidden" r:id="rId64"/>
    <sheet name="277" sheetId="159" state="hidden" r:id="rId65"/>
    <sheet name="278" sheetId="160" state="hidden" r:id="rId66"/>
    <sheet name="279" sheetId="161" state="hidden" r:id="rId67"/>
    <sheet name="280" sheetId="162" state="hidden" r:id="rId68"/>
    <sheet name="2407" sheetId="163" state="hidden" r:id="rId69"/>
    <sheet name="2408" sheetId="164" state="hidden" r:id="rId70"/>
    <sheet name="2411" sheetId="165" state="hidden" r:id="rId71"/>
    <sheet name="2413" sheetId="166" state="hidden" r:id="rId72"/>
    <sheet name="2416" sheetId="167" state="hidden" r:id="rId73"/>
    <sheet name="2420" sheetId="168" state="hidden" r:id="rId74"/>
    <sheet name="2421" sheetId="169" state="hidden" r:id="rId75"/>
    <sheet name="2422" sheetId="170" state="hidden" r:id="rId76"/>
    <sheet name="2423" sheetId="171" state="hidden" r:id="rId77"/>
    <sheet name="2434" sheetId="172" state="hidden" r:id="rId78"/>
    <sheet name="2435" sheetId="173" state="hidden" r:id="rId79"/>
    <sheet name="2438" sheetId="174" state="hidden" r:id="rId80"/>
    <sheet name="2445" sheetId="175" state="hidden" r:id="rId81"/>
    <sheet name="2447" sheetId="176" state="hidden" r:id="rId82"/>
    <sheet name="2448" sheetId="177" state="hidden" r:id="rId83"/>
    <sheet name="2449" sheetId="178" state="hidden" r:id="rId84"/>
    <sheet name="302" sheetId="179" state="hidden" r:id="rId85"/>
    <sheet name="311" sheetId="180" state="hidden" r:id="rId86"/>
    <sheet name="315" sheetId="181" state="hidden" r:id="rId87"/>
    <sheet name="343" sheetId="182" state="hidden" r:id="rId88"/>
    <sheet name="3766" sheetId="183" state="hidden" r:id="rId89"/>
    <sheet name="400" sheetId="185" state="hidden" r:id="rId90"/>
    <sheet name="399" sheetId="186" state="hidden" r:id="rId91"/>
    <sheet name="398" sheetId="187" state="hidden" r:id="rId92"/>
    <sheet name="3754" sheetId="188" state="hidden" r:id="rId93"/>
    <sheet name="3749" sheetId="189" state="hidden" r:id="rId94"/>
    <sheet name="3741" sheetId="191" state="hidden" r:id="rId95"/>
    <sheet name="3739" sheetId="192" state="hidden" r:id="rId96"/>
    <sheet name="3735" sheetId="193" state="hidden" r:id="rId97"/>
    <sheet name="3732" sheetId="194" state="hidden" r:id="rId98"/>
    <sheet name="397" sheetId="195" state="hidden" r:id="rId99"/>
    <sheet name="396" sheetId="199" state="hidden" r:id="rId100"/>
    <sheet name="395" sheetId="200" state="hidden" r:id="rId101"/>
    <sheet name="362" sheetId="201" state="hidden" r:id="rId102"/>
    <sheet name="351" sheetId="202" state="hidden" r:id="rId103"/>
    <sheet name="394" sheetId="203" state="hidden" r:id="rId104"/>
    <sheet name="393" sheetId="204" state="hidden" r:id="rId105"/>
    <sheet name="392" sheetId="205" state="hidden" r:id="rId106"/>
    <sheet name="390" sheetId="206" state="hidden" r:id="rId107"/>
    <sheet name="389" sheetId="208" state="hidden" r:id="rId108"/>
    <sheet name="388" sheetId="209" state="hidden" r:id="rId109"/>
    <sheet name="3697" sheetId="210" state="hidden" r:id="rId110"/>
    <sheet name="387" sheetId="211" state="hidden" r:id="rId111"/>
    <sheet name="386" sheetId="212" state="hidden" r:id="rId112"/>
    <sheet name="385" sheetId="214" state="hidden" r:id="rId113"/>
    <sheet name="384" sheetId="215" state="hidden" r:id="rId114"/>
    <sheet name="383" sheetId="216" state="hidden" r:id="rId115"/>
    <sheet name="427" sheetId="217" state="hidden" r:id="rId116"/>
    <sheet name="382" sheetId="218" state="hidden" r:id="rId117"/>
    <sheet name="381" sheetId="219" state="hidden" r:id="rId118"/>
    <sheet name="380" sheetId="220" state="hidden" r:id="rId119"/>
    <sheet name="379" sheetId="221" state="hidden" r:id="rId120"/>
    <sheet name="378" sheetId="222" state="hidden" r:id="rId121"/>
    <sheet name="377" sheetId="223" state="hidden" r:id="rId122"/>
    <sheet name="376" sheetId="224" state="hidden" r:id="rId123"/>
    <sheet name="375" sheetId="225" state="hidden" r:id="rId124"/>
    <sheet name="103" sheetId="226" r:id="rId125"/>
    <sheet name="391" sheetId="207" state="hidden" r:id="rId126"/>
    <sheet name="3751" sheetId="190" state="hidden" r:id="rId127"/>
    <sheet name="3767" sheetId="184" state="hidden" r:id="rId128"/>
    <sheet name="233" sheetId="106" state="hidden" r:id="rId129"/>
    <sheet name="232 (2)" sheetId="105" state="hidden" r:id="rId130"/>
    <sheet name="225" sheetId="92" state="hidden" r:id="rId131"/>
    <sheet name="226" sheetId="93" state="hidden" r:id="rId132"/>
    <sheet name="227" sheetId="94" state="hidden" r:id="rId133"/>
    <sheet name="228" sheetId="95" state="hidden" r:id="rId134"/>
    <sheet name="229" sheetId="96" state="hidden" r:id="rId135"/>
    <sheet name="230" sheetId="99" state="hidden" r:id="rId136"/>
    <sheet name="231" sheetId="102" state="hidden" r:id="rId137"/>
    <sheet name="210" sheetId="69" state="hidden" r:id="rId138"/>
    <sheet name="209" sheetId="68" state="hidden" r:id="rId139"/>
    <sheet name="207" sheetId="62" state="hidden" r:id="rId140"/>
    <sheet name="204" sheetId="54" state="hidden" r:id="rId141"/>
    <sheet name="203" sheetId="53" state="hidden" r:id="rId142"/>
    <sheet name="201" sheetId="46" state="hidden" r:id="rId143"/>
    <sheet name="159-A" sheetId="32" state="hidden" r:id="rId144"/>
    <sheet name="160-A" sheetId="31" state="hidden" r:id="rId145"/>
    <sheet name="161-A" sheetId="30" state="hidden" r:id="rId146"/>
    <sheet name="162-A" sheetId="27" state="hidden" r:id="rId147"/>
    <sheet name="163-A" sheetId="26" state="hidden" r:id="rId148"/>
    <sheet name="164-A" sheetId="25" state="hidden" r:id="rId149"/>
    <sheet name="165-A" sheetId="24" state="hidden" r:id="rId150"/>
    <sheet name="166-A" sheetId="23" state="hidden" r:id="rId151"/>
    <sheet name="167-A" sheetId="22" state="hidden" r:id="rId152"/>
    <sheet name="168-A" sheetId="21" state="hidden" r:id="rId153"/>
    <sheet name="169-A" sheetId="20" state="hidden" r:id="rId154"/>
    <sheet name="170-A" sheetId="19" state="hidden" r:id="rId155"/>
    <sheet name="171-A" sheetId="18" state="hidden" r:id="rId156"/>
    <sheet name="172-A" sheetId="16" state="hidden" r:id="rId157"/>
    <sheet name="173-A" sheetId="14" state="hidden" r:id="rId158"/>
    <sheet name="174-A" sheetId="10" state="hidden" r:id="rId159"/>
    <sheet name="Sheet3" sheetId="3" state="hidden" r:id="rId160"/>
  </sheets>
  <definedNames>
    <definedName name="_xlnm._FilterDatabase" localSheetId="159" hidden="1">Sheet3!$A$1:$D$67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4" i="226" l="1"/>
  <c r="D34" i="226"/>
  <c r="K33" i="226"/>
  <c r="J33" i="226"/>
  <c r="I33" i="226"/>
  <c r="H33" i="226"/>
  <c r="G33" i="226"/>
  <c r="C33" i="226"/>
  <c r="K32" i="226"/>
  <c r="J32" i="226"/>
  <c r="I32" i="226"/>
  <c r="H32" i="226"/>
  <c r="G32" i="226"/>
  <c r="C32" i="226"/>
  <c r="K31" i="226"/>
  <c r="J31" i="226"/>
  <c r="I31" i="226"/>
  <c r="H31" i="226"/>
  <c r="G31" i="226"/>
  <c r="C31" i="226"/>
  <c r="K30" i="226"/>
  <c r="J30" i="226"/>
  <c r="I30" i="226"/>
  <c r="H30" i="226"/>
  <c r="G30" i="226"/>
  <c r="C30" i="226"/>
  <c r="K29" i="226"/>
  <c r="J29" i="226"/>
  <c r="I29" i="226"/>
  <c r="H29" i="226"/>
  <c r="G29" i="226"/>
  <c r="C29" i="226"/>
  <c r="K28" i="226"/>
  <c r="J28" i="226"/>
  <c r="I28" i="226"/>
  <c r="H28" i="226"/>
  <c r="G28" i="226"/>
  <c r="C28" i="226"/>
  <c r="K27" i="226"/>
  <c r="J27" i="226"/>
  <c r="I27" i="226"/>
  <c r="H27" i="226"/>
  <c r="G27" i="226"/>
  <c r="C27" i="226"/>
  <c r="K26" i="226"/>
  <c r="J26" i="226"/>
  <c r="I26" i="226"/>
  <c r="H26" i="226"/>
  <c r="G26" i="226"/>
  <c r="C26" i="226"/>
  <c r="K25" i="226"/>
  <c r="J25" i="226"/>
  <c r="I25" i="226"/>
  <c r="H25" i="226"/>
  <c r="G25" i="226"/>
  <c r="C25" i="226"/>
  <c r="K24" i="226"/>
  <c r="J24" i="226"/>
  <c r="I24" i="226"/>
  <c r="H24" i="226"/>
  <c r="G24" i="226"/>
  <c r="C24" i="226"/>
  <c r="A14" i="226" a="1"/>
  <c r="G23" i="226" s="1"/>
  <c r="I23" i="226" s="1"/>
  <c r="J23" i="226" s="1"/>
  <c r="B2" i="226"/>
  <c r="F34" i="225"/>
  <c r="D34" i="225"/>
  <c r="K33" i="225"/>
  <c r="J33" i="225"/>
  <c r="I33" i="225"/>
  <c r="H33" i="225"/>
  <c r="G33" i="225"/>
  <c r="C33" i="225"/>
  <c r="K32" i="225"/>
  <c r="J32" i="225"/>
  <c r="I32" i="225"/>
  <c r="H32" i="225"/>
  <c r="G32" i="225"/>
  <c r="C32" i="225"/>
  <c r="K31" i="225"/>
  <c r="J31" i="225"/>
  <c r="I31" i="225"/>
  <c r="H31" i="225"/>
  <c r="G31" i="225"/>
  <c r="C31" i="225"/>
  <c r="K30" i="225"/>
  <c r="J30" i="225"/>
  <c r="I30" i="225"/>
  <c r="H30" i="225"/>
  <c r="G30" i="225"/>
  <c r="C30" i="225"/>
  <c r="K29" i="225"/>
  <c r="J29" i="225"/>
  <c r="I29" i="225"/>
  <c r="H29" i="225"/>
  <c r="G29" i="225"/>
  <c r="C29" i="225"/>
  <c r="K28" i="225"/>
  <c r="J28" i="225"/>
  <c r="I28" i="225"/>
  <c r="H28" i="225"/>
  <c r="G28" i="225"/>
  <c r="C28" i="225"/>
  <c r="K27" i="225"/>
  <c r="J27" i="225"/>
  <c r="I27" i="225"/>
  <c r="H27" i="225"/>
  <c r="G27" i="225"/>
  <c r="C27" i="225"/>
  <c r="K26" i="225"/>
  <c r="J26" i="225"/>
  <c r="I26" i="225"/>
  <c r="H26" i="225"/>
  <c r="G26" i="225"/>
  <c r="C26" i="225"/>
  <c r="K25" i="225"/>
  <c r="J25" i="225"/>
  <c r="I25" i="225"/>
  <c r="H25" i="225"/>
  <c r="G25" i="225"/>
  <c r="C25" i="225"/>
  <c r="K24" i="225"/>
  <c r="J24" i="225"/>
  <c r="I24" i="225"/>
  <c r="H24" i="225"/>
  <c r="G24" i="225"/>
  <c r="C24" i="225"/>
  <c r="K23" i="225"/>
  <c r="J23" i="225"/>
  <c r="I23" i="225"/>
  <c r="H23" i="225"/>
  <c r="G23" i="225"/>
  <c r="C23" i="225"/>
  <c r="K22" i="225"/>
  <c r="J22" i="225"/>
  <c r="I22" i="225"/>
  <c r="H22" i="225"/>
  <c r="G22" i="225"/>
  <c r="C22" i="225"/>
  <c r="K21" i="225"/>
  <c r="J21" i="225"/>
  <c r="I21" i="225"/>
  <c r="H21" i="225"/>
  <c r="G21" i="225"/>
  <c r="C21" i="225"/>
  <c r="K20" i="225"/>
  <c r="J20" i="225"/>
  <c r="I20" i="225"/>
  <c r="H20" i="225"/>
  <c r="G20" i="225"/>
  <c r="C20" i="225"/>
  <c r="K19" i="225"/>
  <c r="J19" i="225"/>
  <c r="I19" i="225"/>
  <c r="H19" i="225"/>
  <c r="G19" i="225"/>
  <c r="C19" i="225"/>
  <c r="K18" i="225"/>
  <c r="J18" i="225"/>
  <c r="I18" i="225"/>
  <c r="H18" i="225"/>
  <c r="G18" i="225"/>
  <c r="C18" i="225"/>
  <c r="K17" i="225"/>
  <c r="J17" i="225"/>
  <c r="I17" i="225"/>
  <c r="H17" i="225"/>
  <c r="G17" i="225"/>
  <c r="C17" i="225"/>
  <c r="K16" i="225"/>
  <c r="J16" i="225"/>
  <c r="I16" i="225"/>
  <c r="H16" i="225"/>
  <c r="G16" i="225"/>
  <c r="C16" i="225"/>
  <c r="K15" i="225"/>
  <c r="J15" i="225"/>
  <c r="I15" i="225"/>
  <c r="H15" i="225"/>
  <c r="G15" i="225"/>
  <c r="C15" i="225"/>
  <c r="A14" i="225" a="1"/>
  <c r="A14" i="225" s="1"/>
  <c r="B2" i="225"/>
  <c r="F34" i="224"/>
  <c r="D34" i="224"/>
  <c r="K33" i="224"/>
  <c r="J33" i="224"/>
  <c r="I33" i="224"/>
  <c r="H33" i="224"/>
  <c r="G33" i="224"/>
  <c r="C33" i="224"/>
  <c r="K32" i="224"/>
  <c r="J32" i="224"/>
  <c r="I32" i="224"/>
  <c r="H32" i="224"/>
  <c r="G32" i="224"/>
  <c r="C32" i="224"/>
  <c r="K31" i="224"/>
  <c r="J31" i="224"/>
  <c r="I31" i="224"/>
  <c r="H31" i="224"/>
  <c r="G31" i="224"/>
  <c r="C31" i="224"/>
  <c r="K30" i="224"/>
  <c r="J30" i="224"/>
  <c r="I30" i="224"/>
  <c r="H30" i="224"/>
  <c r="G30" i="224"/>
  <c r="C30" i="224"/>
  <c r="K29" i="224"/>
  <c r="J29" i="224"/>
  <c r="I29" i="224"/>
  <c r="H29" i="224"/>
  <c r="G29" i="224"/>
  <c r="C29" i="224"/>
  <c r="K28" i="224"/>
  <c r="J28" i="224"/>
  <c r="I28" i="224"/>
  <c r="H28" i="224"/>
  <c r="G28" i="224"/>
  <c r="C28" i="224"/>
  <c r="K27" i="224"/>
  <c r="J27" i="224"/>
  <c r="I27" i="224"/>
  <c r="H27" i="224"/>
  <c r="G27" i="224"/>
  <c r="C27" i="224"/>
  <c r="K26" i="224"/>
  <c r="J26" i="224"/>
  <c r="I26" i="224"/>
  <c r="H26" i="224"/>
  <c r="G26" i="224"/>
  <c r="C26" i="224"/>
  <c r="K25" i="224"/>
  <c r="J25" i="224"/>
  <c r="I25" i="224"/>
  <c r="H25" i="224"/>
  <c r="G25" i="224"/>
  <c r="C25" i="224"/>
  <c r="K24" i="224"/>
  <c r="J24" i="224"/>
  <c r="I24" i="224"/>
  <c r="H24" i="224"/>
  <c r="G24" i="224"/>
  <c r="C24" i="224"/>
  <c r="K23" i="224"/>
  <c r="J23" i="224"/>
  <c r="I23" i="224"/>
  <c r="H23" i="224"/>
  <c r="G23" i="224"/>
  <c r="C23" i="224"/>
  <c r="K22" i="224"/>
  <c r="J22" i="224"/>
  <c r="I22" i="224"/>
  <c r="H22" i="224"/>
  <c r="G22" i="224"/>
  <c r="C22" i="224"/>
  <c r="K21" i="224"/>
  <c r="J21" i="224"/>
  <c r="I21" i="224"/>
  <c r="H21" i="224"/>
  <c r="G21" i="224"/>
  <c r="C21" i="224"/>
  <c r="K20" i="224"/>
  <c r="J20" i="224"/>
  <c r="I20" i="224"/>
  <c r="H20" i="224"/>
  <c r="G20" i="224"/>
  <c r="C20" i="224"/>
  <c r="K19" i="224"/>
  <c r="J19" i="224"/>
  <c r="I19" i="224"/>
  <c r="H19" i="224"/>
  <c r="G19" i="224"/>
  <c r="C19" i="224"/>
  <c r="K18" i="224"/>
  <c r="J18" i="224"/>
  <c r="I18" i="224"/>
  <c r="H18" i="224"/>
  <c r="G18" i="224"/>
  <c r="C18" i="224"/>
  <c r="K17" i="224"/>
  <c r="J17" i="224"/>
  <c r="I17" i="224"/>
  <c r="H17" i="224"/>
  <c r="G17" i="224"/>
  <c r="C17" i="224"/>
  <c r="K16" i="224"/>
  <c r="J16" i="224"/>
  <c r="I16" i="224"/>
  <c r="H16" i="224"/>
  <c r="G16" i="224"/>
  <c r="C16" i="224"/>
  <c r="K15" i="224"/>
  <c r="J15" i="224"/>
  <c r="I15" i="224"/>
  <c r="H15" i="224"/>
  <c r="G15" i="224"/>
  <c r="C15" i="224"/>
  <c r="A14" i="224" a="1"/>
  <c r="A14" i="224" s="1"/>
  <c r="B2" i="224"/>
  <c r="F34" i="223"/>
  <c r="D34" i="223"/>
  <c r="K33" i="223"/>
  <c r="J33" i="223"/>
  <c r="I33" i="223"/>
  <c r="H33" i="223"/>
  <c r="G33" i="223"/>
  <c r="C33" i="223"/>
  <c r="K32" i="223"/>
  <c r="J32" i="223"/>
  <c r="I32" i="223"/>
  <c r="H32" i="223"/>
  <c r="G32" i="223"/>
  <c r="C32" i="223"/>
  <c r="K31" i="223"/>
  <c r="J31" i="223"/>
  <c r="I31" i="223"/>
  <c r="H31" i="223"/>
  <c r="G31" i="223"/>
  <c r="C31" i="223"/>
  <c r="K30" i="223"/>
  <c r="J30" i="223"/>
  <c r="I30" i="223"/>
  <c r="H30" i="223"/>
  <c r="G30" i="223"/>
  <c r="C30" i="223"/>
  <c r="K29" i="223"/>
  <c r="J29" i="223"/>
  <c r="I29" i="223"/>
  <c r="H29" i="223"/>
  <c r="G29" i="223"/>
  <c r="C29" i="223"/>
  <c r="K28" i="223"/>
  <c r="J28" i="223"/>
  <c r="I28" i="223"/>
  <c r="H28" i="223"/>
  <c r="G28" i="223"/>
  <c r="C28" i="223"/>
  <c r="K27" i="223"/>
  <c r="J27" i="223"/>
  <c r="I27" i="223"/>
  <c r="H27" i="223"/>
  <c r="G27" i="223"/>
  <c r="C27" i="223"/>
  <c r="K26" i="223"/>
  <c r="J26" i="223"/>
  <c r="I26" i="223"/>
  <c r="H26" i="223"/>
  <c r="G26" i="223"/>
  <c r="C26" i="223"/>
  <c r="K25" i="223"/>
  <c r="J25" i="223"/>
  <c r="I25" i="223"/>
  <c r="H25" i="223"/>
  <c r="G25" i="223"/>
  <c r="C25" i="223"/>
  <c r="K24" i="223"/>
  <c r="J24" i="223"/>
  <c r="I24" i="223"/>
  <c r="H24" i="223"/>
  <c r="G24" i="223"/>
  <c r="C24" i="223"/>
  <c r="K23" i="223"/>
  <c r="J23" i="223"/>
  <c r="I23" i="223"/>
  <c r="H23" i="223"/>
  <c r="G23" i="223"/>
  <c r="C23" i="223"/>
  <c r="K22" i="223"/>
  <c r="J22" i="223"/>
  <c r="I22" i="223"/>
  <c r="H22" i="223"/>
  <c r="G22" i="223"/>
  <c r="C22" i="223"/>
  <c r="K21" i="223"/>
  <c r="J21" i="223"/>
  <c r="I21" i="223"/>
  <c r="H21" i="223"/>
  <c r="G21" i="223"/>
  <c r="C21" i="223"/>
  <c r="K20" i="223"/>
  <c r="J20" i="223"/>
  <c r="I20" i="223"/>
  <c r="H20" i="223"/>
  <c r="G20" i="223"/>
  <c r="C20" i="223"/>
  <c r="K19" i="223"/>
  <c r="J19" i="223"/>
  <c r="I19" i="223"/>
  <c r="H19" i="223"/>
  <c r="G19" i="223"/>
  <c r="C19" i="223"/>
  <c r="K18" i="223"/>
  <c r="J18" i="223"/>
  <c r="I18" i="223"/>
  <c r="H18" i="223"/>
  <c r="G18" i="223"/>
  <c r="C18" i="223"/>
  <c r="K17" i="223"/>
  <c r="J17" i="223"/>
  <c r="I17" i="223"/>
  <c r="H17" i="223"/>
  <c r="G17" i="223"/>
  <c r="C17" i="223"/>
  <c r="K16" i="223"/>
  <c r="J16" i="223"/>
  <c r="I16" i="223"/>
  <c r="H16" i="223"/>
  <c r="G16" i="223"/>
  <c r="C16" i="223"/>
  <c r="K15" i="223"/>
  <c r="J15" i="223"/>
  <c r="I15" i="223"/>
  <c r="H15" i="223"/>
  <c r="G15" i="223"/>
  <c r="C15" i="223"/>
  <c r="A14" i="223" a="1"/>
  <c r="A14" i="223" s="1"/>
  <c r="B2" i="223"/>
  <c r="F34" i="222"/>
  <c r="D34" i="222"/>
  <c r="K33" i="222"/>
  <c r="J33" i="222"/>
  <c r="I33" i="222"/>
  <c r="H33" i="222"/>
  <c r="G33" i="222"/>
  <c r="C33" i="222"/>
  <c r="K32" i="222"/>
  <c r="J32" i="222"/>
  <c r="I32" i="222"/>
  <c r="H32" i="222"/>
  <c r="G32" i="222"/>
  <c r="C32" i="222"/>
  <c r="K31" i="222"/>
  <c r="J31" i="222"/>
  <c r="I31" i="222"/>
  <c r="H31" i="222"/>
  <c r="G31" i="222"/>
  <c r="C31" i="222"/>
  <c r="K30" i="222"/>
  <c r="J30" i="222"/>
  <c r="I30" i="222"/>
  <c r="H30" i="222"/>
  <c r="G30" i="222"/>
  <c r="C30" i="222"/>
  <c r="K29" i="222"/>
  <c r="J29" i="222"/>
  <c r="I29" i="222"/>
  <c r="H29" i="222"/>
  <c r="G29" i="222"/>
  <c r="C29" i="222"/>
  <c r="K28" i="222"/>
  <c r="J28" i="222"/>
  <c r="I28" i="222"/>
  <c r="H28" i="222"/>
  <c r="G28" i="222"/>
  <c r="C28" i="222"/>
  <c r="K27" i="222"/>
  <c r="J27" i="222"/>
  <c r="I27" i="222"/>
  <c r="H27" i="222"/>
  <c r="G27" i="222"/>
  <c r="C27" i="222"/>
  <c r="K26" i="222"/>
  <c r="J26" i="222"/>
  <c r="I26" i="222"/>
  <c r="H26" i="222"/>
  <c r="G26" i="222"/>
  <c r="C26" i="222"/>
  <c r="K25" i="222"/>
  <c r="J25" i="222"/>
  <c r="I25" i="222"/>
  <c r="H25" i="222"/>
  <c r="G25" i="222"/>
  <c r="C25" i="222"/>
  <c r="K24" i="222"/>
  <c r="J24" i="222"/>
  <c r="I24" i="222"/>
  <c r="H24" i="222"/>
  <c r="G24" i="222"/>
  <c r="C24" i="222"/>
  <c r="K23" i="222"/>
  <c r="J23" i="222"/>
  <c r="I23" i="222"/>
  <c r="H23" i="222"/>
  <c r="G23" i="222"/>
  <c r="C23" i="222"/>
  <c r="K22" i="222"/>
  <c r="J22" i="222"/>
  <c r="I22" i="222"/>
  <c r="H22" i="222"/>
  <c r="G22" i="222"/>
  <c r="C22" i="222"/>
  <c r="K21" i="222"/>
  <c r="J21" i="222"/>
  <c r="I21" i="222"/>
  <c r="H21" i="222"/>
  <c r="G21" i="222"/>
  <c r="C21" i="222"/>
  <c r="K20" i="222"/>
  <c r="J20" i="222"/>
  <c r="I20" i="222"/>
  <c r="H20" i="222"/>
  <c r="G20" i="222"/>
  <c r="C20" i="222"/>
  <c r="K19" i="222"/>
  <c r="J19" i="222"/>
  <c r="I19" i="222"/>
  <c r="H19" i="222"/>
  <c r="G19" i="222"/>
  <c r="C19" i="222"/>
  <c r="K18" i="222"/>
  <c r="J18" i="222"/>
  <c r="I18" i="222"/>
  <c r="H18" i="222"/>
  <c r="G18" i="222"/>
  <c r="C18" i="222"/>
  <c r="K17" i="222"/>
  <c r="J17" i="222"/>
  <c r="I17" i="222"/>
  <c r="H17" i="222"/>
  <c r="G17" i="222"/>
  <c r="C17" i="222"/>
  <c r="K16" i="222"/>
  <c r="J16" i="222"/>
  <c r="I16" i="222"/>
  <c r="H16" i="222"/>
  <c r="G16" i="222"/>
  <c r="C16" i="222"/>
  <c r="K15" i="222"/>
  <c r="J15" i="222"/>
  <c r="I15" i="222"/>
  <c r="H15" i="222"/>
  <c r="G15" i="222"/>
  <c r="C15" i="222"/>
  <c r="A14" i="222" a="1"/>
  <c r="A14" i="222" s="1"/>
  <c r="B2" i="222"/>
  <c r="F34" i="221"/>
  <c r="D34" i="221"/>
  <c r="K33" i="221"/>
  <c r="J33" i="221"/>
  <c r="I33" i="221"/>
  <c r="H33" i="221"/>
  <c r="G33" i="221"/>
  <c r="C33" i="221"/>
  <c r="K32" i="221"/>
  <c r="J32" i="221"/>
  <c r="I32" i="221"/>
  <c r="H32" i="221"/>
  <c r="G32" i="221"/>
  <c r="C32" i="221"/>
  <c r="K31" i="221"/>
  <c r="J31" i="221"/>
  <c r="I31" i="221"/>
  <c r="H31" i="221"/>
  <c r="G31" i="221"/>
  <c r="C31" i="221"/>
  <c r="K30" i="221"/>
  <c r="J30" i="221"/>
  <c r="I30" i="221"/>
  <c r="H30" i="221"/>
  <c r="G30" i="221"/>
  <c r="C30" i="221"/>
  <c r="K29" i="221"/>
  <c r="J29" i="221"/>
  <c r="I29" i="221"/>
  <c r="H29" i="221"/>
  <c r="G29" i="221"/>
  <c r="C29" i="221"/>
  <c r="K28" i="221"/>
  <c r="J28" i="221"/>
  <c r="I28" i="221"/>
  <c r="H28" i="221"/>
  <c r="G28" i="221"/>
  <c r="C28" i="221"/>
  <c r="K27" i="221"/>
  <c r="J27" i="221"/>
  <c r="I27" i="221"/>
  <c r="H27" i="221"/>
  <c r="G27" i="221"/>
  <c r="C27" i="221"/>
  <c r="K26" i="221"/>
  <c r="J26" i="221"/>
  <c r="I26" i="221"/>
  <c r="H26" i="221"/>
  <c r="G26" i="221"/>
  <c r="C26" i="221"/>
  <c r="K25" i="221"/>
  <c r="J25" i="221"/>
  <c r="I25" i="221"/>
  <c r="H25" i="221"/>
  <c r="G25" i="221"/>
  <c r="C25" i="221"/>
  <c r="K24" i="221"/>
  <c r="J24" i="221"/>
  <c r="I24" i="221"/>
  <c r="H24" i="221"/>
  <c r="G24" i="221"/>
  <c r="C24" i="221"/>
  <c r="K23" i="221"/>
  <c r="J23" i="221"/>
  <c r="I23" i="221"/>
  <c r="H23" i="221"/>
  <c r="G23" i="221"/>
  <c r="C23" i="221"/>
  <c r="K22" i="221"/>
  <c r="J22" i="221"/>
  <c r="I22" i="221"/>
  <c r="H22" i="221"/>
  <c r="G22" i="221"/>
  <c r="C22" i="221"/>
  <c r="K21" i="221"/>
  <c r="J21" i="221"/>
  <c r="I21" i="221"/>
  <c r="H21" i="221"/>
  <c r="G21" i="221"/>
  <c r="C21" i="221"/>
  <c r="K20" i="221"/>
  <c r="J20" i="221"/>
  <c r="I20" i="221"/>
  <c r="H20" i="221"/>
  <c r="G20" i="221"/>
  <c r="C20" i="221"/>
  <c r="K19" i="221"/>
  <c r="J19" i="221"/>
  <c r="I19" i="221"/>
  <c r="H19" i="221"/>
  <c r="G19" i="221"/>
  <c r="C19" i="221"/>
  <c r="K18" i="221"/>
  <c r="J18" i="221"/>
  <c r="I18" i="221"/>
  <c r="H18" i="221"/>
  <c r="G18" i="221"/>
  <c r="C18" i="221"/>
  <c r="K17" i="221"/>
  <c r="J17" i="221"/>
  <c r="I17" i="221"/>
  <c r="H17" i="221"/>
  <c r="G17" i="221"/>
  <c r="C17" i="221"/>
  <c r="K16" i="221"/>
  <c r="J16" i="221"/>
  <c r="I16" i="221"/>
  <c r="H16" i="221"/>
  <c r="G16" i="221"/>
  <c r="C16" i="221"/>
  <c r="A14" i="221" a="1"/>
  <c r="G15" i="221" s="1"/>
  <c r="H15" i="221" s="1"/>
  <c r="B2" i="221"/>
  <c r="F34" i="220"/>
  <c r="D34" i="220"/>
  <c r="K33" i="220"/>
  <c r="J33" i="220"/>
  <c r="I33" i="220"/>
  <c r="H33" i="220"/>
  <c r="G33" i="220"/>
  <c r="C33" i="220"/>
  <c r="K32" i="220"/>
  <c r="J32" i="220"/>
  <c r="I32" i="220"/>
  <c r="H32" i="220"/>
  <c r="G32" i="220"/>
  <c r="C32" i="220"/>
  <c r="K31" i="220"/>
  <c r="J31" i="220"/>
  <c r="I31" i="220"/>
  <c r="H31" i="220"/>
  <c r="G31" i="220"/>
  <c r="C31" i="220"/>
  <c r="K30" i="220"/>
  <c r="J30" i="220"/>
  <c r="I30" i="220"/>
  <c r="H30" i="220"/>
  <c r="G30" i="220"/>
  <c r="C30" i="220"/>
  <c r="K29" i="220"/>
  <c r="J29" i="220"/>
  <c r="I29" i="220"/>
  <c r="H29" i="220"/>
  <c r="G29" i="220"/>
  <c r="C29" i="220"/>
  <c r="K28" i="220"/>
  <c r="J28" i="220"/>
  <c r="I28" i="220"/>
  <c r="H28" i="220"/>
  <c r="G28" i="220"/>
  <c r="C28" i="220"/>
  <c r="K27" i="220"/>
  <c r="J27" i="220"/>
  <c r="I27" i="220"/>
  <c r="H27" i="220"/>
  <c r="G27" i="220"/>
  <c r="C27" i="220"/>
  <c r="K26" i="220"/>
  <c r="J26" i="220"/>
  <c r="I26" i="220"/>
  <c r="H26" i="220"/>
  <c r="G26" i="220"/>
  <c r="C26" i="220"/>
  <c r="K25" i="220"/>
  <c r="J25" i="220"/>
  <c r="I25" i="220"/>
  <c r="H25" i="220"/>
  <c r="G25" i="220"/>
  <c r="C25" i="220"/>
  <c r="K24" i="220"/>
  <c r="J24" i="220"/>
  <c r="I24" i="220"/>
  <c r="H24" i="220"/>
  <c r="G24" i="220"/>
  <c r="C24" i="220"/>
  <c r="K23" i="220"/>
  <c r="J23" i="220"/>
  <c r="I23" i="220"/>
  <c r="H23" i="220"/>
  <c r="G23" i="220"/>
  <c r="C23" i="220"/>
  <c r="K22" i="220"/>
  <c r="J22" i="220"/>
  <c r="I22" i="220"/>
  <c r="H22" i="220"/>
  <c r="G22" i="220"/>
  <c r="C22" i="220"/>
  <c r="K21" i="220"/>
  <c r="J21" i="220"/>
  <c r="I21" i="220"/>
  <c r="H21" i="220"/>
  <c r="G21" i="220"/>
  <c r="C21" i="220"/>
  <c r="K20" i="220"/>
  <c r="J20" i="220"/>
  <c r="I20" i="220"/>
  <c r="H20" i="220"/>
  <c r="G20" i="220"/>
  <c r="C20" i="220"/>
  <c r="K19" i="220"/>
  <c r="J19" i="220"/>
  <c r="I19" i="220"/>
  <c r="H19" i="220"/>
  <c r="G19" i="220"/>
  <c r="C19" i="220"/>
  <c r="K18" i="220"/>
  <c r="J18" i="220"/>
  <c r="I18" i="220"/>
  <c r="H18" i="220"/>
  <c r="G18" i="220"/>
  <c r="C18" i="220"/>
  <c r="K17" i="220"/>
  <c r="J17" i="220"/>
  <c r="I17" i="220"/>
  <c r="H17" i="220"/>
  <c r="G17" i="220"/>
  <c r="C17" i="220"/>
  <c r="K16" i="220"/>
  <c r="J16" i="220"/>
  <c r="I16" i="220"/>
  <c r="H16" i="220"/>
  <c r="G16" i="220"/>
  <c r="C16" i="220"/>
  <c r="A14" i="220" a="1"/>
  <c r="A14" i="220" s="1"/>
  <c r="B2" i="220"/>
  <c r="F34" i="219"/>
  <c r="D34" i="219"/>
  <c r="K33" i="219"/>
  <c r="J33" i="219"/>
  <c r="I33" i="219"/>
  <c r="H33" i="219"/>
  <c r="G33" i="219"/>
  <c r="C33" i="219"/>
  <c r="K32" i="219"/>
  <c r="J32" i="219"/>
  <c r="I32" i="219"/>
  <c r="H32" i="219"/>
  <c r="G32" i="219"/>
  <c r="C32" i="219"/>
  <c r="K31" i="219"/>
  <c r="J31" i="219"/>
  <c r="I31" i="219"/>
  <c r="H31" i="219"/>
  <c r="G31" i="219"/>
  <c r="C31" i="219"/>
  <c r="K30" i="219"/>
  <c r="J30" i="219"/>
  <c r="I30" i="219"/>
  <c r="H30" i="219"/>
  <c r="G30" i="219"/>
  <c r="C30" i="219"/>
  <c r="K29" i="219"/>
  <c r="J29" i="219"/>
  <c r="I29" i="219"/>
  <c r="H29" i="219"/>
  <c r="G29" i="219"/>
  <c r="C29" i="219"/>
  <c r="K28" i="219"/>
  <c r="J28" i="219"/>
  <c r="I28" i="219"/>
  <c r="H28" i="219"/>
  <c r="G28" i="219"/>
  <c r="C28" i="219"/>
  <c r="K27" i="219"/>
  <c r="J27" i="219"/>
  <c r="I27" i="219"/>
  <c r="H27" i="219"/>
  <c r="G27" i="219"/>
  <c r="C27" i="219"/>
  <c r="K26" i="219"/>
  <c r="J26" i="219"/>
  <c r="I26" i="219"/>
  <c r="H26" i="219"/>
  <c r="G26" i="219"/>
  <c r="C26" i="219"/>
  <c r="K25" i="219"/>
  <c r="J25" i="219"/>
  <c r="I25" i="219"/>
  <c r="H25" i="219"/>
  <c r="G25" i="219"/>
  <c r="C25" i="219"/>
  <c r="K24" i="219"/>
  <c r="J24" i="219"/>
  <c r="I24" i="219"/>
  <c r="H24" i="219"/>
  <c r="G24" i="219"/>
  <c r="C24" i="219"/>
  <c r="K23" i="219"/>
  <c r="J23" i="219"/>
  <c r="I23" i="219"/>
  <c r="H23" i="219"/>
  <c r="G23" i="219"/>
  <c r="C23" i="219"/>
  <c r="K22" i="219"/>
  <c r="J22" i="219"/>
  <c r="I22" i="219"/>
  <c r="H22" i="219"/>
  <c r="G22" i="219"/>
  <c r="C22" i="219"/>
  <c r="K21" i="219"/>
  <c r="J21" i="219"/>
  <c r="I21" i="219"/>
  <c r="H21" i="219"/>
  <c r="G21" i="219"/>
  <c r="C21" i="219"/>
  <c r="K20" i="219"/>
  <c r="J20" i="219"/>
  <c r="I20" i="219"/>
  <c r="H20" i="219"/>
  <c r="G20" i="219"/>
  <c r="C20" i="219"/>
  <c r="K19" i="219"/>
  <c r="J19" i="219"/>
  <c r="I19" i="219"/>
  <c r="H19" i="219"/>
  <c r="G19" i="219"/>
  <c r="C19" i="219"/>
  <c r="K18" i="219"/>
  <c r="J18" i="219"/>
  <c r="I18" i="219"/>
  <c r="H18" i="219"/>
  <c r="G18" i="219"/>
  <c r="C18" i="219"/>
  <c r="K17" i="219"/>
  <c r="J17" i="219"/>
  <c r="I17" i="219"/>
  <c r="H17" i="219"/>
  <c r="G17" i="219"/>
  <c r="C17" i="219"/>
  <c r="A14" i="219" a="1"/>
  <c r="C16" i="219" s="1"/>
  <c r="B2" i="219"/>
  <c r="F34" i="218"/>
  <c r="D34" i="218"/>
  <c r="K33" i="218"/>
  <c r="J33" i="218"/>
  <c r="I33" i="218"/>
  <c r="H33" i="218"/>
  <c r="G33" i="218"/>
  <c r="C33" i="218"/>
  <c r="K32" i="218"/>
  <c r="J32" i="218"/>
  <c r="I32" i="218"/>
  <c r="H32" i="218"/>
  <c r="G32" i="218"/>
  <c r="C32" i="218"/>
  <c r="K31" i="218"/>
  <c r="J31" i="218"/>
  <c r="I31" i="218"/>
  <c r="H31" i="218"/>
  <c r="G31" i="218"/>
  <c r="C31" i="218"/>
  <c r="K30" i="218"/>
  <c r="J30" i="218"/>
  <c r="I30" i="218"/>
  <c r="H30" i="218"/>
  <c r="G30" i="218"/>
  <c r="C30" i="218"/>
  <c r="K29" i="218"/>
  <c r="J29" i="218"/>
  <c r="I29" i="218"/>
  <c r="H29" i="218"/>
  <c r="G29" i="218"/>
  <c r="C29" i="218"/>
  <c r="K28" i="218"/>
  <c r="J28" i="218"/>
  <c r="I28" i="218"/>
  <c r="H28" i="218"/>
  <c r="G28" i="218"/>
  <c r="C28" i="218"/>
  <c r="K27" i="218"/>
  <c r="J27" i="218"/>
  <c r="I27" i="218"/>
  <c r="H27" i="218"/>
  <c r="G27" i="218"/>
  <c r="C27" i="218"/>
  <c r="K26" i="218"/>
  <c r="J26" i="218"/>
  <c r="I26" i="218"/>
  <c r="H26" i="218"/>
  <c r="G26" i="218"/>
  <c r="C26" i="218"/>
  <c r="K25" i="218"/>
  <c r="J25" i="218"/>
  <c r="I25" i="218"/>
  <c r="H25" i="218"/>
  <c r="G25" i="218"/>
  <c r="C25" i="218"/>
  <c r="K24" i="218"/>
  <c r="J24" i="218"/>
  <c r="I24" i="218"/>
  <c r="H24" i="218"/>
  <c r="G24" i="218"/>
  <c r="C24" i="218"/>
  <c r="K23" i="218"/>
  <c r="J23" i="218"/>
  <c r="I23" i="218"/>
  <c r="H23" i="218"/>
  <c r="G23" i="218"/>
  <c r="C23" i="218"/>
  <c r="K22" i="218"/>
  <c r="J22" i="218"/>
  <c r="I22" i="218"/>
  <c r="H22" i="218"/>
  <c r="G22" i="218"/>
  <c r="C22" i="218"/>
  <c r="K21" i="218"/>
  <c r="J21" i="218"/>
  <c r="I21" i="218"/>
  <c r="H21" i="218"/>
  <c r="G21" i="218"/>
  <c r="C21" i="218"/>
  <c r="K20" i="218"/>
  <c r="J20" i="218"/>
  <c r="I20" i="218"/>
  <c r="H20" i="218"/>
  <c r="G20" i="218"/>
  <c r="C20" i="218"/>
  <c r="K19" i="218"/>
  <c r="J19" i="218"/>
  <c r="I19" i="218"/>
  <c r="H19" i="218"/>
  <c r="G19" i="218"/>
  <c r="C19" i="218"/>
  <c r="K18" i="218"/>
  <c r="J18" i="218"/>
  <c r="I18" i="218"/>
  <c r="H18" i="218"/>
  <c r="G18" i="218"/>
  <c r="C18" i="218"/>
  <c r="K17" i="218"/>
  <c r="J17" i="218"/>
  <c r="I17" i="218"/>
  <c r="H17" i="218"/>
  <c r="G17" i="218"/>
  <c r="C17" i="218"/>
  <c r="A14" i="218" a="1"/>
  <c r="G16" i="218" s="1"/>
  <c r="I16" i="218" s="1"/>
  <c r="B2" i="218"/>
  <c r="F34" i="217"/>
  <c r="D34" i="217"/>
  <c r="K33" i="217"/>
  <c r="J33" i="217"/>
  <c r="I33" i="217"/>
  <c r="H33" i="217"/>
  <c r="G33" i="217"/>
  <c r="C33" i="217"/>
  <c r="K32" i="217"/>
  <c r="J32" i="217"/>
  <c r="I32" i="217"/>
  <c r="H32" i="217"/>
  <c r="G32" i="217"/>
  <c r="C32" i="217"/>
  <c r="K31" i="217"/>
  <c r="J31" i="217"/>
  <c r="I31" i="217"/>
  <c r="H31" i="217"/>
  <c r="G31" i="217"/>
  <c r="C31" i="217"/>
  <c r="K30" i="217"/>
  <c r="J30" i="217"/>
  <c r="I30" i="217"/>
  <c r="H30" i="217"/>
  <c r="G30" i="217"/>
  <c r="C30" i="217"/>
  <c r="K29" i="217"/>
  <c r="J29" i="217"/>
  <c r="I29" i="217"/>
  <c r="H29" i="217"/>
  <c r="G29" i="217"/>
  <c r="C29" i="217"/>
  <c r="K28" i="217"/>
  <c r="J28" i="217"/>
  <c r="I28" i="217"/>
  <c r="H28" i="217"/>
  <c r="G28" i="217"/>
  <c r="C28" i="217"/>
  <c r="K27" i="217"/>
  <c r="J27" i="217"/>
  <c r="I27" i="217"/>
  <c r="H27" i="217"/>
  <c r="G27" i="217"/>
  <c r="C27" i="217"/>
  <c r="K26" i="217"/>
  <c r="J26" i="217"/>
  <c r="I26" i="217"/>
  <c r="H26" i="217"/>
  <c r="G26" i="217"/>
  <c r="C26" i="217"/>
  <c r="K25" i="217"/>
  <c r="J25" i="217"/>
  <c r="I25" i="217"/>
  <c r="H25" i="217"/>
  <c r="G25" i="217"/>
  <c r="C25" i="217"/>
  <c r="K24" i="217"/>
  <c r="J24" i="217"/>
  <c r="I24" i="217"/>
  <c r="H24" i="217"/>
  <c r="G24" i="217"/>
  <c r="C24" i="217"/>
  <c r="K23" i="217"/>
  <c r="J23" i="217"/>
  <c r="I23" i="217"/>
  <c r="H23" i="217"/>
  <c r="G23" i="217"/>
  <c r="C23" i="217"/>
  <c r="K22" i="217"/>
  <c r="J22" i="217"/>
  <c r="I22" i="217"/>
  <c r="H22" i="217"/>
  <c r="G22" i="217"/>
  <c r="C22" i="217"/>
  <c r="K21" i="217"/>
  <c r="J21" i="217"/>
  <c r="I21" i="217"/>
  <c r="H21" i="217"/>
  <c r="G21" i="217"/>
  <c r="C21" i="217"/>
  <c r="K20" i="217"/>
  <c r="J20" i="217"/>
  <c r="I20" i="217"/>
  <c r="H20" i="217"/>
  <c r="G20" i="217"/>
  <c r="C20" i="217"/>
  <c r="K19" i="217"/>
  <c r="J19" i="217"/>
  <c r="I19" i="217"/>
  <c r="H19" i="217"/>
  <c r="G19" i="217"/>
  <c r="C19" i="217"/>
  <c r="K18" i="217"/>
  <c r="J18" i="217"/>
  <c r="I18" i="217"/>
  <c r="H18" i="217"/>
  <c r="G18" i="217"/>
  <c r="C18" i="217"/>
  <c r="K17" i="217"/>
  <c r="J17" i="217"/>
  <c r="I17" i="217"/>
  <c r="H17" i="217"/>
  <c r="G17" i="217"/>
  <c r="C17" i="217"/>
  <c r="K16" i="217"/>
  <c r="J16" i="217"/>
  <c r="I16" i="217"/>
  <c r="H16" i="217"/>
  <c r="G16" i="217"/>
  <c r="C16" i="217"/>
  <c r="K15" i="217"/>
  <c r="J15" i="217"/>
  <c r="I15" i="217"/>
  <c r="H15" i="217"/>
  <c r="G15" i="217"/>
  <c r="C15" i="217"/>
  <c r="A14" i="217" a="1"/>
  <c r="A14" i="217" s="1"/>
  <c r="B2" i="217"/>
  <c r="F34" i="216"/>
  <c r="D34" i="216"/>
  <c r="K33" i="216"/>
  <c r="J33" i="216"/>
  <c r="I33" i="216"/>
  <c r="H33" i="216"/>
  <c r="G33" i="216"/>
  <c r="C33" i="216"/>
  <c r="K32" i="216"/>
  <c r="J32" i="216"/>
  <c r="I32" i="216"/>
  <c r="H32" i="216"/>
  <c r="G32" i="216"/>
  <c r="C32" i="216"/>
  <c r="K31" i="216"/>
  <c r="J31" i="216"/>
  <c r="I31" i="216"/>
  <c r="H31" i="216"/>
  <c r="G31" i="216"/>
  <c r="C31" i="216"/>
  <c r="K30" i="216"/>
  <c r="J30" i="216"/>
  <c r="I30" i="216"/>
  <c r="H30" i="216"/>
  <c r="G30" i="216"/>
  <c r="C30" i="216"/>
  <c r="K29" i="216"/>
  <c r="J29" i="216"/>
  <c r="I29" i="216"/>
  <c r="H29" i="216"/>
  <c r="G29" i="216"/>
  <c r="C29" i="216"/>
  <c r="K28" i="216"/>
  <c r="J28" i="216"/>
  <c r="I28" i="216"/>
  <c r="H28" i="216"/>
  <c r="G28" i="216"/>
  <c r="C28" i="216"/>
  <c r="K27" i="216"/>
  <c r="J27" i="216"/>
  <c r="I27" i="216"/>
  <c r="H27" i="216"/>
  <c r="G27" i="216"/>
  <c r="C27" i="216"/>
  <c r="K26" i="216"/>
  <c r="J26" i="216"/>
  <c r="I26" i="216"/>
  <c r="H26" i="216"/>
  <c r="G26" i="216"/>
  <c r="C26" i="216"/>
  <c r="K25" i="216"/>
  <c r="J25" i="216"/>
  <c r="I25" i="216"/>
  <c r="H25" i="216"/>
  <c r="G25" i="216"/>
  <c r="C25" i="216"/>
  <c r="K24" i="216"/>
  <c r="J24" i="216"/>
  <c r="I24" i="216"/>
  <c r="H24" i="216"/>
  <c r="G24" i="216"/>
  <c r="C24" i="216"/>
  <c r="K23" i="216"/>
  <c r="J23" i="216"/>
  <c r="I23" i="216"/>
  <c r="H23" i="216"/>
  <c r="G23" i="216"/>
  <c r="C23" i="216"/>
  <c r="K22" i="216"/>
  <c r="J22" i="216"/>
  <c r="I22" i="216"/>
  <c r="H22" i="216"/>
  <c r="G22" i="216"/>
  <c r="C22" i="216"/>
  <c r="K21" i="216"/>
  <c r="J21" i="216"/>
  <c r="I21" i="216"/>
  <c r="H21" i="216"/>
  <c r="G21" i="216"/>
  <c r="C21" i="216"/>
  <c r="K20" i="216"/>
  <c r="J20" i="216"/>
  <c r="I20" i="216"/>
  <c r="H20" i="216"/>
  <c r="G20" i="216"/>
  <c r="C20" i="216"/>
  <c r="K19" i="216"/>
  <c r="J19" i="216"/>
  <c r="I19" i="216"/>
  <c r="H19" i="216"/>
  <c r="G19" i="216"/>
  <c r="C19" i="216"/>
  <c r="K18" i="216"/>
  <c r="J18" i="216"/>
  <c r="I18" i="216"/>
  <c r="H18" i="216"/>
  <c r="G18" i="216"/>
  <c r="C18" i="216"/>
  <c r="K17" i="216"/>
  <c r="J17" i="216"/>
  <c r="I17" i="216"/>
  <c r="H17" i="216"/>
  <c r="G17" i="216"/>
  <c r="C17" i="216"/>
  <c r="A14" i="216" a="1"/>
  <c r="B2" i="216"/>
  <c r="F34" i="215"/>
  <c r="D34" i="215"/>
  <c r="K33" i="215"/>
  <c r="J33" i="215"/>
  <c r="I33" i="215"/>
  <c r="H33" i="215"/>
  <c r="G33" i="215"/>
  <c r="C33" i="215"/>
  <c r="K32" i="215"/>
  <c r="J32" i="215"/>
  <c r="I32" i="215"/>
  <c r="H32" i="215"/>
  <c r="G32" i="215"/>
  <c r="C32" i="215"/>
  <c r="K31" i="215"/>
  <c r="J31" i="215"/>
  <c r="I31" i="215"/>
  <c r="H31" i="215"/>
  <c r="G31" i="215"/>
  <c r="C31" i="215"/>
  <c r="K30" i="215"/>
  <c r="J30" i="215"/>
  <c r="I30" i="215"/>
  <c r="H30" i="215"/>
  <c r="G30" i="215"/>
  <c r="C30" i="215"/>
  <c r="K29" i="215"/>
  <c r="J29" i="215"/>
  <c r="I29" i="215"/>
  <c r="H29" i="215"/>
  <c r="G29" i="215"/>
  <c r="C29" i="215"/>
  <c r="K28" i="215"/>
  <c r="J28" i="215"/>
  <c r="I28" i="215"/>
  <c r="H28" i="215"/>
  <c r="G28" i="215"/>
  <c r="C28" i="215"/>
  <c r="K27" i="215"/>
  <c r="J27" i="215"/>
  <c r="I27" i="215"/>
  <c r="H27" i="215"/>
  <c r="G27" i="215"/>
  <c r="C27" i="215"/>
  <c r="K26" i="215"/>
  <c r="J26" i="215"/>
  <c r="I26" i="215"/>
  <c r="H26" i="215"/>
  <c r="G26" i="215"/>
  <c r="C26" i="215"/>
  <c r="K25" i="215"/>
  <c r="J25" i="215"/>
  <c r="I25" i="215"/>
  <c r="H25" i="215"/>
  <c r="G25" i="215"/>
  <c r="C25" i="215"/>
  <c r="K24" i="215"/>
  <c r="J24" i="215"/>
  <c r="I24" i="215"/>
  <c r="H24" i="215"/>
  <c r="G24" i="215"/>
  <c r="C24" i="215"/>
  <c r="K23" i="215"/>
  <c r="J23" i="215"/>
  <c r="I23" i="215"/>
  <c r="H23" i="215"/>
  <c r="G23" i="215"/>
  <c r="C23" i="215"/>
  <c r="K22" i="215"/>
  <c r="J22" i="215"/>
  <c r="I22" i="215"/>
  <c r="H22" i="215"/>
  <c r="G22" i="215"/>
  <c r="C22" i="215"/>
  <c r="K21" i="215"/>
  <c r="J21" i="215"/>
  <c r="I21" i="215"/>
  <c r="H21" i="215"/>
  <c r="G21" i="215"/>
  <c r="C21" i="215"/>
  <c r="K20" i="215"/>
  <c r="J20" i="215"/>
  <c r="I20" i="215"/>
  <c r="H20" i="215"/>
  <c r="G20" i="215"/>
  <c r="C20" i="215"/>
  <c r="K19" i="215"/>
  <c r="J19" i="215"/>
  <c r="I19" i="215"/>
  <c r="H19" i="215"/>
  <c r="G19" i="215"/>
  <c r="C19" i="215"/>
  <c r="K18" i="215"/>
  <c r="J18" i="215"/>
  <c r="I18" i="215"/>
  <c r="H18" i="215"/>
  <c r="G18" i="215"/>
  <c r="C18" i="215"/>
  <c r="K17" i="215"/>
  <c r="J17" i="215"/>
  <c r="I17" i="215"/>
  <c r="H17" i="215"/>
  <c r="G17" i="215"/>
  <c r="C17" i="215"/>
  <c r="A14" i="215" a="1"/>
  <c r="C16" i="215" s="1"/>
  <c r="B2" i="215"/>
  <c r="F34" i="214"/>
  <c r="D34" i="214"/>
  <c r="K33" i="214"/>
  <c r="J33" i="214"/>
  <c r="I33" i="214"/>
  <c r="H33" i="214"/>
  <c r="G33" i="214"/>
  <c r="C33" i="214"/>
  <c r="K32" i="214"/>
  <c r="J32" i="214"/>
  <c r="I32" i="214"/>
  <c r="H32" i="214"/>
  <c r="G32" i="214"/>
  <c r="C32" i="214"/>
  <c r="K31" i="214"/>
  <c r="J31" i="214"/>
  <c r="I31" i="214"/>
  <c r="H31" i="214"/>
  <c r="G31" i="214"/>
  <c r="C31" i="214"/>
  <c r="K30" i="214"/>
  <c r="J30" i="214"/>
  <c r="I30" i="214"/>
  <c r="H30" i="214"/>
  <c r="G30" i="214"/>
  <c r="C30" i="214"/>
  <c r="K29" i="214"/>
  <c r="J29" i="214"/>
  <c r="I29" i="214"/>
  <c r="H29" i="214"/>
  <c r="G29" i="214"/>
  <c r="C29" i="214"/>
  <c r="K28" i="214"/>
  <c r="J28" i="214"/>
  <c r="I28" i="214"/>
  <c r="H28" i="214"/>
  <c r="G28" i="214"/>
  <c r="C28" i="214"/>
  <c r="K27" i="214"/>
  <c r="J27" i="214"/>
  <c r="I27" i="214"/>
  <c r="H27" i="214"/>
  <c r="G27" i="214"/>
  <c r="C27" i="214"/>
  <c r="K26" i="214"/>
  <c r="J26" i="214"/>
  <c r="I26" i="214"/>
  <c r="H26" i="214"/>
  <c r="G26" i="214"/>
  <c r="C26" i="214"/>
  <c r="K25" i="214"/>
  <c r="J25" i="214"/>
  <c r="I25" i="214"/>
  <c r="H25" i="214"/>
  <c r="G25" i="214"/>
  <c r="C25" i="214"/>
  <c r="K24" i="214"/>
  <c r="J24" i="214"/>
  <c r="I24" i="214"/>
  <c r="H24" i="214"/>
  <c r="G24" i="214"/>
  <c r="C24" i="214"/>
  <c r="K23" i="214"/>
  <c r="J23" i="214"/>
  <c r="I23" i="214"/>
  <c r="H23" i="214"/>
  <c r="G23" i="214"/>
  <c r="C23" i="214"/>
  <c r="K22" i="214"/>
  <c r="J22" i="214"/>
  <c r="I22" i="214"/>
  <c r="H22" i="214"/>
  <c r="G22" i="214"/>
  <c r="C22" i="214"/>
  <c r="K21" i="214"/>
  <c r="J21" i="214"/>
  <c r="I21" i="214"/>
  <c r="H21" i="214"/>
  <c r="G21" i="214"/>
  <c r="C21" i="214"/>
  <c r="K20" i="214"/>
  <c r="J20" i="214"/>
  <c r="I20" i="214"/>
  <c r="H20" i="214"/>
  <c r="G20" i="214"/>
  <c r="C20" i="214"/>
  <c r="K19" i="214"/>
  <c r="J19" i="214"/>
  <c r="I19" i="214"/>
  <c r="H19" i="214"/>
  <c r="G19" i="214"/>
  <c r="C19" i="214"/>
  <c r="K18" i="214"/>
  <c r="J18" i="214"/>
  <c r="I18" i="214"/>
  <c r="H18" i="214"/>
  <c r="G18" i="214"/>
  <c r="C18" i="214"/>
  <c r="K17" i="214"/>
  <c r="J17" i="214"/>
  <c r="I17" i="214"/>
  <c r="H17" i="214"/>
  <c r="G17" i="214"/>
  <c r="C17" i="214"/>
  <c r="K16" i="214"/>
  <c r="J16" i="214"/>
  <c r="I16" i="214"/>
  <c r="H16" i="214"/>
  <c r="G16" i="214"/>
  <c r="C16" i="214"/>
  <c r="K15" i="214"/>
  <c r="J15" i="214"/>
  <c r="I15" i="214"/>
  <c r="H15" i="214"/>
  <c r="G15" i="214"/>
  <c r="C15" i="214"/>
  <c r="A14" i="214" a="1"/>
  <c r="A14" i="214" s="1"/>
  <c r="B2" i="214"/>
  <c r="F34" i="212"/>
  <c r="D34" i="212"/>
  <c r="K33" i="212"/>
  <c r="J33" i="212"/>
  <c r="I33" i="212"/>
  <c r="H33" i="212"/>
  <c r="G33" i="212"/>
  <c r="C33" i="212"/>
  <c r="K32" i="212"/>
  <c r="J32" i="212"/>
  <c r="I32" i="212"/>
  <c r="H32" i="212"/>
  <c r="G32" i="212"/>
  <c r="C32" i="212"/>
  <c r="K31" i="212"/>
  <c r="J31" i="212"/>
  <c r="I31" i="212"/>
  <c r="H31" i="212"/>
  <c r="G31" i="212"/>
  <c r="C31" i="212"/>
  <c r="K30" i="212"/>
  <c r="J30" i="212"/>
  <c r="I30" i="212"/>
  <c r="H30" i="212"/>
  <c r="G30" i="212"/>
  <c r="C30" i="212"/>
  <c r="K29" i="212"/>
  <c r="J29" i="212"/>
  <c r="I29" i="212"/>
  <c r="H29" i="212"/>
  <c r="G29" i="212"/>
  <c r="C29" i="212"/>
  <c r="K28" i="212"/>
  <c r="J28" i="212"/>
  <c r="I28" i="212"/>
  <c r="H28" i="212"/>
  <c r="G28" i="212"/>
  <c r="C28" i="212"/>
  <c r="K27" i="212"/>
  <c r="J27" i="212"/>
  <c r="I27" i="212"/>
  <c r="H27" i="212"/>
  <c r="G27" i="212"/>
  <c r="C27" i="212"/>
  <c r="K26" i="212"/>
  <c r="J26" i="212"/>
  <c r="I26" i="212"/>
  <c r="H26" i="212"/>
  <c r="G26" i="212"/>
  <c r="C26" i="212"/>
  <c r="K25" i="212"/>
  <c r="J25" i="212"/>
  <c r="I25" i="212"/>
  <c r="H25" i="212"/>
  <c r="G25" i="212"/>
  <c r="C25" i="212"/>
  <c r="K24" i="212"/>
  <c r="J24" i="212"/>
  <c r="I24" i="212"/>
  <c r="H24" i="212"/>
  <c r="G24" i="212"/>
  <c r="C24" i="212"/>
  <c r="K23" i="212"/>
  <c r="J23" i="212"/>
  <c r="I23" i="212"/>
  <c r="H23" i="212"/>
  <c r="G23" i="212"/>
  <c r="C23" i="212"/>
  <c r="K22" i="212"/>
  <c r="J22" i="212"/>
  <c r="I22" i="212"/>
  <c r="H22" i="212"/>
  <c r="G22" i="212"/>
  <c r="C22" i="212"/>
  <c r="K21" i="212"/>
  <c r="J21" i="212"/>
  <c r="I21" i="212"/>
  <c r="H21" i="212"/>
  <c r="G21" i="212"/>
  <c r="C21" i="212"/>
  <c r="K20" i="212"/>
  <c r="J20" i="212"/>
  <c r="I20" i="212"/>
  <c r="H20" i="212"/>
  <c r="G20" i="212"/>
  <c r="C20" i="212"/>
  <c r="K19" i="212"/>
  <c r="J19" i="212"/>
  <c r="I19" i="212"/>
  <c r="H19" i="212"/>
  <c r="G19" i="212"/>
  <c r="C19" i="212"/>
  <c r="K18" i="212"/>
  <c r="J18" i="212"/>
  <c r="I18" i="212"/>
  <c r="H18" i="212"/>
  <c r="G18" i="212"/>
  <c r="C18" i="212"/>
  <c r="K17" i="212"/>
  <c r="J17" i="212"/>
  <c r="I17" i="212"/>
  <c r="H17" i="212"/>
  <c r="G17" i="212"/>
  <c r="C17" i="212"/>
  <c r="K16" i="212"/>
  <c r="J16" i="212"/>
  <c r="I16" i="212"/>
  <c r="H16" i="212"/>
  <c r="G16" i="212"/>
  <c r="C16" i="212"/>
  <c r="K15" i="212"/>
  <c r="J15" i="212"/>
  <c r="I15" i="212"/>
  <c r="H15" i="212"/>
  <c r="G15" i="212"/>
  <c r="C15" i="212"/>
  <c r="A14" i="212" a="1"/>
  <c r="A14" i="212" s="1"/>
  <c r="B2" i="212"/>
  <c r="F34" i="211"/>
  <c r="D34" i="211"/>
  <c r="K33" i="211"/>
  <c r="J33" i="211"/>
  <c r="I33" i="211"/>
  <c r="H33" i="211"/>
  <c r="G33" i="211"/>
  <c r="C33" i="211"/>
  <c r="K32" i="211"/>
  <c r="J32" i="211"/>
  <c r="I32" i="211"/>
  <c r="H32" i="211"/>
  <c r="G32" i="211"/>
  <c r="C32" i="211"/>
  <c r="K31" i="211"/>
  <c r="J31" i="211"/>
  <c r="I31" i="211"/>
  <c r="H31" i="211"/>
  <c r="G31" i="211"/>
  <c r="C31" i="211"/>
  <c r="K30" i="211"/>
  <c r="J30" i="211"/>
  <c r="I30" i="211"/>
  <c r="H30" i="211"/>
  <c r="G30" i="211"/>
  <c r="C30" i="211"/>
  <c r="K29" i="211"/>
  <c r="J29" i="211"/>
  <c r="I29" i="211"/>
  <c r="H29" i="211"/>
  <c r="G29" i="211"/>
  <c r="C29" i="211"/>
  <c r="K28" i="211"/>
  <c r="J28" i="211"/>
  <c r="I28" i="211"/>
  <c r="H28" i="211"/>
  <c r="G28" i="211"/>
  <c r="C28" i="211"/>
  <c r="K27" i="211"/>
  <c r="J27" i="211"/>
  <c r="I27" i="211"/>
  <c r="H27" i="211"/>
  <c r="G27" i="211"/>
  <c r="C27" i="211"/>
  <c r="K26" i="211"/>
  <c r="J26" i="211"/>
  <c r="I26" i="211"/>
  <c r="H26" i="211"/>
  <c r="G26" i="211"/>
  <c r="C26" i="211"/>
  <c r="K25" i="211"/>
  <c r="J25" i="211"/>
  <c r="I25" i="211"/>
  <c r="H25" i="211"/>
  <c r="G25" i="211"/>
  <c r="C25" i="211"/>
  <c r="K24" i="211"/>
  <c r="J24" i="211"/>
  <c r="I24" i="211"/>
  <c r="H24" i="211"/>
  <c r="G24" i="211"/>
  <c r="C24" i="211"/>
  <c r="K23" i="211"/>
  <c r="J23" i="211"/>
  <c r="I23" i="211"/>
  <c r="H23" i="211"/>
  <c r="G23" i="211"/>
  <c r="C23" i="211"/>
  <c r="K22" i="211"/>
  <c r="J22" i="211"/>
  <c r="I22" i="211"/>
  <c r="H22" i="211"/>
  <c r="G22" i="211"/>
  <c r="C22" i="211"/>
  <c r="K21" i="211"/>
  <c r="J21" i="211"/>
  <c r="I21" i="211"/>
  <c r="H21" i="211"/>
  <c r="G21" i="211"/>
  <c r="C21" i="211"/>
  <c r="K20" i="211"/>
  <c r="J20" i="211"/>
  <c r="I20" i="211"/>
  <c r="H20" i="211"/>
  <c r="G20" i="211"/>
  <c r="C20" i="211"/>
  <c r="K19" i="211"/>
  <c r="J19" i="211"/>
  <c r="I19" i="211"/>
  <c r="H19" i="211"/>
  <c r="G19" i="211"/>
  <c r="C19" i="211"/>
  <c r="K18" i="211"/>
  <c r="J18" i="211"/>
  <c r="I18" i="211"/>
  <c r="H18" i="211"/>
  <c r="G18" i="211"/>
  <c r="C18" i="211"/>
  <c r="K17" i="211"/>
  <c r="J17" i="211"/>
  <c r="I17" i="211"/>
  <c r="H17" i="211"/>
  <c r="G17" i="211"/>
  <c r="C17" i="211"/>
  <c r="K16" i="211"/>
  <c r="J16" i="211"/>
  <c r="I16" i="211"/>
  <c r="H16" i="211"/>
  <c r="G16" i="211"/>
  <c r="C16" i="211"/>
  <c r="K15" i="211"/>
  <c r="J15" i="211"/>
  <c r="I15" i="211"/>
  <c r="H15" i="211"/>
  <c r="G15" i="211"/>
  <c r="C15" i="211"/>
  <c r="A14" i="211" a="1"/>
  <c r="A14" i="211" s="1"/>
  <c r="B2" i="211"/>
  <c r="F34" i="210"/>
  <c r="D34" i="210"/>
  <c r="K33" i="210"/>
  <c r="J33" i="210"/>
  <c r="I33" i="210"/>
  <c r="H33" i="210"/>
  <c r="G33" i="210"/>
  <c r="C33" i="210"/>
  <c r="K32" i="210"/>
  <c r="J32" i="210"/>
  <c r="I32" i="210"/>
  <c r="H32" i="210"/>
  <c r="G32" i="210"/>
  <c r="C32" i="210"/>
  <c r="K31" i="210"/>
  <c r="J31" i="210"/>
  <c r="I31" i="210"/>
  <c r="H31" i="210"/>
  <c r="G31" i="210"/>
  <c r="C31" i="210"/>
  <c r="K30" i="210"/>
  <c r="J30" i="210"/>
  <c r="I30" i="210"/>
  <c r="H30" i="210"/>
  <c r="G30" i="210"/>
  <c r="C30" i="210"/>
  <c r="K29" i="210"/>
  <c r="J29" i="210"/>
  <c r="I29" i="210"/>
  <c r="H29" i="210"/>
  <c r="G29" i="210"/>
  <c r="C29" i="210"/>
  <c r="K28" i="210"/>
  <c r="J28" i="210"/>
  <c r="I28" i="210"/>
  <c r="H28" i="210"/>
  <c r="G28" i="210"/>
  <c r="C28" i="210"/>
  <c r="K27" i="210"/>
  <c r="J27" i="210"/>
  <c r="I27" i="210"/>
  <c r="H27" i="210"/>
  <c r="G27" i="210"/>
  <c r="C27" i="210"/>
  <c r="K26" i="210"/>
  <c r="J26" i="210"/>
  <c r="I26" i="210"/>
  <c r="H26" i="210"/>
  <c r="G26" i="210"/>
  <c r="C26" i="210"/>
  <c r="A14" i="210" a="1"/>
  <c r="B2" i="210"/>
  <c r="F34" i="209"/>
  <c r="D34" i="209"/>
  <c r="K33" i="209"/>
  <c r="J33" i="209"/>
  <c r="I33" i="209"/>
  <c r="H33" i="209"/>
  <c r="G33" i="209"/>
  <c r="C33" i="209"/>
  <c r="K32" i="209"/>
  <c r="J32" i="209"/>
  <c r="I32" i="209"/>
  <c r="H32" i="209"/>
  <c r="G32" i="209"/>
  <c r="C32" i="209"/>
  <c r="K31" i="209"/>
  <c r="J31" i="209"/>
  <c r="I31" i="209"/>
  <c r="H31" i="209"/>
  <c r="G31" i="209"/>
  <c r="C31" i="209"/>
  <c r="K30" i="209"/>
  <c r="J30" i="209"/>
  <c r="I30" i="209"/>
  <c r="H30" i="209"/>
  <c r="G30" i="209"/>
  <c r="C30" i="209"/>
  <c r="K29" i="209"/>
  <c r="J29" i="209"/>
  <c r="I29" i="209"/>
  <c r="H29" i="209"/>
  <c r="G29" i="209"/>
  <c r="C29" i="209"/>
  <c r="K28" i="209"/>
  <c r="J28" i="209"/>
  <c r="I28" i="209"/>
  <c r="H28" i="209"/>
  <c r="G28" i="209"/>
  <c r="C28" i="209"/>
  <c r="K27" i="209"/>
  <c r="J27" i="209"/>
  <c r="I27" i="209"/>
  <c r="H27" i="209"/>
  <c r="G27" i="209"/>
  <c r="C27" i="209"/>
  <c r="A14" i="209" a="1"/>
  <c r="B2" i="209"/>
  <c r="C23" i="226" l="1"/>
  <c r="H23" i="226"/>
  <c r="K23" i="226" s="1"/>
  <c r="G21" i="226"/>
  <c r="H21" i="226" s="1"/>
  <c r="G22" i="226"/>
  <c r="C22" i="226"/>
  <c r="C21" i="226"/>
  <c r="I21" i="226"/>
  <c r="J21" i="226" s="1"/>
  <c r="K21" i="226" s="1"/>
  <c r="G19" i="226"/>
  <c r="I19" i="226" s="1"/>
  <c r="J19" i="226" s="1"/>
  <c r="G20" i="226"/>
  <c r="I20" i="226" s="1"/>
  <c r="J20" i="226" s="1"/>
  <c r="G18" i="226"/>
  <c r="I18" i="226" s="1"/>
  <c r="J18" i="226" s="1"/>
  <c r="C20" i="226"/>
  <c r="C19" i="226"/>
  <c r="H19" i="226"/>
  <c r="K19" i="226" s="1"/>
  <c r="C16" i="226"/>
  <c r="C18" i="226"/>
  <c r="G16" i="226"/>
  <c r="I16" i="226" s="1"/>
  <c r="J16" i="226" s="1"/>
  <c r="H18" i="226"/>
  <c r="K18" i="226" s="1"/>
  <c r="C17" i="226"/>
  <c r="G17" i="226"/>
  <c r="I17" i="226" s="1"/>
  <c r="J17" i="226" s="1"/>
  <c r="H16" i="226"/>
  <c r="K16" i="226" s="1"/>
  <c r="A14" i="226"/>
  <c r="C14" i="226" s="1"/>
  <c r="G15" i="226"/>
  <c r="I15" i="226" s="1"/>
  <c r="J15" i="226" s="1"/>
  <c r="C15" i="226"/>
  <c r="C14" i="225"/>
  <c r="G14" i="225"/>
  <c r="G34" i="225" s="1"/>
  <c r="G14" i="224"/>
  <c r="G34" i="224" s="1"/>
  <c r="C14" i="224"/>
  <c r="G14" i="223"/>
  <c r="G34" i="223" s="1"/>
  <c r="C14" i="223"/>
  <c r="C14" i="222"/>
  <c r="G14" i="222"/>
  <c r="G34" i="222" s="1"/>
  <c r="A14" i="221"/>
  <c r="G14" i="221" s="1"/>
  <c r="G34" i="221" s="1"/>
  <c r="C14" i="221"/>
  <c r="I15" i="221"/>
  <c r="C15" i="221"/>
  <c r="C15" i="220"/>
  <c r="G15" i="220"/>
  <c r="H15" i="220" s="1"/>
  <c r="C14" i="220"/>
  <c r="G14" i="220"/>
  <c r="G34" i="220" s="1"/>
  <c r="A14" i="219"/>
  <c r="G15" i="219"/>
  <c r="H15" i="219" s="1"/>
  <c r="C14" i="219"/>
  <c r="G14" i="219"/>
  <c r="I15" i="219"/>
  <c r="J15" i="219" s="1"/>
  <c r="G16" i="219"/>
  <c r="I16" i="219" s="1"/>
  <c r="J16" i="219" s="1"/>
  <c r="C15" i="219"/>
  <c r="C16" i="218"/>
  <c r="H16" i="218"/>
  <c r="J16" i="218"/>
  <c r="A14" i="218"/>
  <c r="G14" i="218" s="1"/>
  <c r="G15" i="218"/>
  <c r="H15" i="218" s="1"/>
  <c r="C15" i="218"/>
  <c r="G14" i="217"/>
  <c r="G34" i="217" s="1"/>
  <c r="C14" i="217"/>
  <c r="A14" i="216"/>
  <c r="G15" i="216"/>
  <c r="I15" i="216" s="1"/>
  <c r="J15" i="216" s="1"/>
  <c r="C16" i="216"/>
  <c r="G16" i="216"/>
  <c r="H16" i="216" s="1"/>
  <c r="C15" i="216"/>
  <c r="G16" i="215"/>
  <c r="I16" i="215" s="1"/>
  <c r="J16" i="215" s="1"/>
  <c r="A14" i="215"/>
  <c r="G14" i="215" s="1"/>
  <c r="G15" i="215"/>
  <c r="I15" i="215" s="1"/>
  <c r="J15" i="215" s="1"/>
  <c r="C15" i="215"/>
  <c r="C14" i="215"/>
  <c r="G14" i="214"/>
  <c r="G34" i="214" s="1"/>
  <c r="C14" i="214"/>
  <c r="C14" i="212"/>
  <c r="G14" i="212"/>
  <c r="G34" i="212" s="1"/>
  <c r="G14" i="211"/>
  <c r="G34" i="211" s="1"/>
  <c r="C14" i="211"/>
  <c r="A14" i="210"/>
  <c r="G15" i="210"/>
  <c r="H15" i="210" s="1"/>
  <c r="I16" i="210"/>
  <c r="J16" i="210" s="1"/>
  <c r="G19" i="210"/>
  <c r="G21" i="210"/>
  <c r="G23" i="210"/>
  <c r="H23" i="210" s="1"/>
  <c r="K23" i="210" s="1"/>
  <c r="G25" i="210"/>
  <c r="C16" i="210"/>
  <c r="H17" i="210"/>
  <c r="C18" i="210"/>
  <c r="H19" i="210"/>
  <c r="C20" i="210"/>
  <c r="C22" i="210"/>
  <c r="C24" i="210"/>
  <c r="H25" i="210"/>
  <c r="G17" i="210"/>
  <c r="K17" i="210" s="1"/>
  <c r="K19" i="210"/>
  <c r="I15" i="210"/>
  <c r="J15" i="210" s="1"/>
  <c r="G16" i="210"/>
  <c r="I17" i="210"/>
  <c r="G18" i="210"/>
  <c r="I19" i="210"/>
  <c r="G20" i="210"/>
  <c r="I20" i="210" s="1"/>
  <c r="J20" i="210" s="1"/>
  <c r="G22" i="210"/>
  <c r="I22" i="210" s="1"/>
  <c r="J22" i="210" s="1"/>
  <c r="I23" i="210"/>
  <c r="J23" i="210" s="1"/>
  <c r="G24" i="210"/>
  <c r="I24" i="210" s="1"/>
  <c r="J24" i="210" s="1"/>
  <c r="C15" i="210"/>
  <c r="H16" i="210"/>
  <c r="K16" i="210" s="1"/>
  <c r="C17" i="210"/>
  <c r="J17" i="210"/>
  <c r="C19" i="210"/>
  <c r="J19" i="210"/>
  <c r="H20" i="210"/>
  <c r="C21" i="210"/>
  <c r="H22" i="210"/>
  <c r="C23" i="210"/>
  <c r="H24" i="210"/>
  <c r="C25" i="210"/>
  <c r="C15" i="209"/>
  <c r="C21" i="209"/>
  <c r="A14" i="209"/>
  <c r="G15" i="209"/>
  <c r="G17" i="209"/>
  <c r="I17" i="209" s="1"/>
  <c r="J17" i="209" s="1"/>
  <c r="G19" i="209"/>
  <c r="I19" i="209" s="1"/>
  <c r="J19" i="209" s="1"/>
  <c r="G21" i="209"/>
  <c r="H21" i="209" s="1"/>
  <c r="G23" i="209"/>
  <c r="G25" i="209"/>
  <c r="I25" i="209" s="1"/>
  <c r="J25" i="209" s="1"/>
  <c r="G16" i="209"/>
  <c r="H16" i="209" s="1"/>
  <c r="G18" i="209"/>
  <c r="H18" i="209" s="1"/>
  <c r="G20" i="209"/>
  <c r="H20" i="209" s="1"/>
  <c r="G22" i="209"/>
  <c r="G24" i="209"/>
  <c r="I24" i="209" s="1"/>
  <c r="J24" i="209" s="1"/>
  <c r="G26" i="209"/>
  <c r="I26" i="209" s="1"/>
  <c r="J26" i="209" s="1"/>
  <c r="C17" i="209"/>
  <c r="C19" i="209"/>
  <c r="C23" i="209"/>
  <c r="C25" i="209"/>
  <c r="H26" i="209"/>
  <c r="K26" i="209" s="1"/>
  <c r="C16" i="209"/>
  <c r="C18" i="209"/>
  <c r="C20" i="209"/>
  <c r="C22" i="209"/>
  <c r="C24" i="209"/>
  <c r="C26" i="209"/>
  <c r="H22" i="226" l="1"/>
  <c r="I22" i="226"/>
  <c r="J22" i="226" s="1"/>
  <c r="H20" i="226"/>
  <c r="K20" i="226" s="1"/>
  <c r="G14" i="226"/>
  <c r="H14" i="226" s="1"/>
  <c r="H17" i="226"/>
  <c r="K17" i="226" s="1"/>
  <c r="H15" i="226"/>
  <c r="K15" i="226" s="1"/>
  <c r="I14" i="225"/>
  <c r="H14" i="225"/>
  <c r="H34" i="225" s="1"/>
  <c r="I14" i="224"/>
  <c r="I34" i="224" s="1"/>
  <c r="H14" i="224"/>
  <c r="I14" i="223"/>
  <c r="H14" i="223"/>
  <c r="H34" i="223" s="1"/>
  <c r="I14" i="222"/>
  <c r="H14" i="222"/>
  <c r="H34" i="222" s="1"/>
  <c r="I14" i="221"/>
  <c r="I34" i="221" s="1"/>
  <c r="J15" i="221"/>
  <c r="K15" i="221" s="1"/>
  <c r="H14" i="221"/>
  <c r="H34" i="221" s="1"/>
  <c r="I15" i="220"/>
  <c r="J15" i="220" s="1"/>
  <c r="K15" i="220"/>
  <c r="I14" i="220"/>
  <c r="H14" i="220"/>
  <c r="H34" i="220" s="1"/>
  <c r="I14" i="219"/>
  <c r="J14" i="219" s="1"/>
  <c r="J34" i="219" s="1"/>
  <c r="G34" i="219"/>
  <c r="H14" i="219"/>
  <c r="K15" i="219"/>
  <c r="H16" i="219"/>
  <c r="K16" i="219" s="1"/>
  <c r="K16" i="218"/>
  <c r="C14" i="218"/>
  <c r="G34" i="218"/>
  <c r="I15" i="218"/>
  <c r="J15" i="218" s="1"/>
  <c r="H14" i="218"/>
  <c r="H34" i="218" s="1"/>
  <c r="I14" i="218"/>
  <c r="H14" i="217"/>
  <c r="H34" i="217" s="1"/>
  <c r="I14" i="217"/>
  <c r="H15" i="216"/>
  <c r="K15" i="216" s="1"/>
  <c r="G14" i="216"/>
  <c r="G34" i="216" s="1"/>
  <c r="C14" i="216"/>
  <c r="I16" i="216"/>
  <c r="J16" i="216" s="1"/>
  <c r="H16" i="215"/>
  <c r="K16" i="215" s="1"/>
  <c r="G34" i="215"/>
  <c r="H15" i="215"/>
  <c r="K15" i="215" s="1"/>
  <c r="I14" i="215"/>
  <c r="H14" i="215"/>
  <c r="I14" i="214"/>
  <c r="H14" i="214"/>
  <c r="H34" i="214" s="1"/>
  <c r="I14" i="212"/>
  <c r="H14" i="212"/>
  <c r="I14" i="211"/>
  <c r="H14" i="211"/>
  <c r="H34" i="211" s="1"/>
  <c r="K24" i="210"/>
  <c r="K20" i="210"/>
  <c r="I25" i="210"/>
  <c r="J25" i="210" s="1"/>
  <c r="K22" i="210"/>
  <c r="I18" i="210"/>
  <c r="J18" i="210" s="1"/>
  <c r="H21" i="210"/>
  <c r="K21" i="210" s="1"/>
  <c r="G14" i="210"/>
  <c r="G34" i="210" s="1"/>
  <c r="C14" i="210"/>
  <c r="H18" i="210"/>
  <c r="K18" i="210" s="1"/>
  <c r="I21" i="210"/>
  <c r="J21" i="210" s="1"/>
  <c r="K15" i="210"/>
  <c r="H25" i="209"/>
  <c r="K25" i="209" s="1"/>
  <c r="I21" i="209"/>
  <c r="J21" i="209" s="1"/>
  <c r="K21" i="209" s="1"/>
  <c r="H19" i="209"/>
  <c r="K19" i="209" s="1"/>
  <c r="I20" i="209"/>
  <c r="J20" i="209" s="1"/>
  <c r="H17" i="209"/>
  <c r="K17" i="209" s="1"/>
  <c r="H22" i="209"/>
  <c r="I22" i="209"/>
  <c r="J22" i="209" s="1"/>
  <c r="H24" i="209"/>
  <c r="K24" i="209" s="1"/>
  <c r="I23" i="209"/>
  <c r="J23" i="209" s="1"/>
  <c r="I15" i="209"/>
  <c r="J15" i="209" s="1"/>
  <c r="I16" i="209"/>
  <c r="J16" i="209" s="1"/>
  <c r="C14" i="209"/>
  <c r="G14" i="209"/>
  <c r="G34" i="209" s="1"/>
  <c r="H23" i="209"/>
  <c r="H15" i="209"/>
  <c r="I18" i="209"/>
  <c r="J18" i="209" s="1"/>
  <c r="F34" i="208"/>
  <c r="D34" i="208"/>
  <c r="K33" i="208"/>
  <c r="J33" i="208"/>
  <c r="I33" i="208"/>
  <c r="H33" i="208"/>
  <c r="G33" i="208"/>
  <c r="C33" i="208"/>
  <c r="K32" i="208"/>
  <c r="J32" i="208"/>
  <c r="I32" i="208"/>
  <c r="H32" i="208"/>
  <c r="G32" i="208"/>
  <c r="C32" i="208"/>
  <c r="K31" i="208"/>
  <c r="J31" i="208"/>
  <c r="I31" i="208"/>
  <c r="H31" i="208"/>
  <c r="G31" i="208"/>
  <c r="C31" i="208"/>
  <c r="K30" i="208"/>
  <c r="J30" i="208"/>
  <c r="I30" i="208"/>
  <c r="H30" i="208"/>
  <c r="G30" i="208"/>
  <c r="C30" i="208"/>
  <c r="K29" i="208"/>
  <c r="J29" i="208"/>
  <c r="I29" i="208"/>
  <c r="H29" i="208"/>
  <c r="G29" i="208"/>
  <c r="C29" i="208"/>
  <c r="K28" i="208"/>
  <c r="J28" i="208"/>
  <c r="I28" i="208"/>
  <c r="H28" i="208"/>
  <c r="G28" i="208"/>
  <c r="C28" i="208"/>
  <c r="K27" i="208"/>
  <c r="J27" i="208"/>
  <c r="I27" i="208"/>
  <c r="H27" i="208"/>
  <c r="G27" i="208"/>
  <c r="C27" i="208"/>
  <c r="A14" i="208" a="1"/>
  <c r="C25" i="208" s="1"/>
  <c r="B2" i="208"/>
  <c r="F34" i="207"/>
  <c r="D34" i="207"/>
  <c r="K33" i="207"/>
  <c r="J33" i="207"/>
  <c r="I33" i="207"/>
  <c r="H33" i="207"/>
  <c r="G33" i="207"/>
  <c r="C33" i="207"/>
  <c r="K32" i="207"/>
  <c r="J32" i="207"/>
  <c r="I32" i="207"/>
  <c r="H32" i="207"/>
  <c r="G32" i="207"/>
  <c r="C32" i="207"/>
  <c r="K31" i="207"/>
  <c r="J31" i="207"/>
  <c r="I31" i="207"/>
  <c r="H31" i="207"/>
  <c r="G31" i="207"/>
  <c r="C31" i="207"/>
  <c r="K30" i="207"/>
  <c r="J30" i="207"/>
  <c r="I30" i="207"/>
  <c r="H30" i="207"/>
  <c r="G30" i="207"/>
  <c r="C30" i="207"/>
  <c r="K29" i="207"/>
  <c r="J29" i="207"/>
  <c r="I29" i="207"/>
  <c r="H29" i="207"/>
  <c r="G29" i="207"/>
  <c r="C29" i="207"/>
  <c r="K28" i="207"/>
  <c r="J28" i="207"/>
  <c r="I28" i="207"/>
  <c r="H28" i="207"/>
  <c r="G28" i="207"/>
  <c r="C28" i="207"/>
  <c r="K27" i="207"/>
  <c r="J27" i="207"/>
  <c r="I27" i="207"/>
  <c r="H27" i="207"/>
  <c r="G27" i="207"/>
  <c r="C27" i="207"/>
  <c r="K26" i="207"/>
  <c r="J26" i="207"/>
  <c r="I26" i="207"/>
  <c r="H26" i="207"/>
  <c r="G26" i="207"/>
  <c r="C26" i="207"/>
  <c r="K25" i="207"/>
  <c r="J25" i="207"/>
  <c r="I25" i="207"/>
  <c r="H25" i="207"/>
  <c r="G25" i="207"/>
  <c r="C25" i="207"/>
  <c r="K24" i="207"/>
  <c r="J24" i="207"/>
  <c r="I24" i="207"/>
  <c r="H24" i="207"/>
  <c r="G24" i="207"/>
  <c r="C24" i="207"/>
  <c r="K23" i="207"/>
  <c r="J23" i="207"/>
  <c r="I23" i="207"/>
  <c r="H23" i="207"/>
  <c r="G23" i="207"/>
  <c r="C23" i="207"/>
  <c r="K22" i="207"/>
  <c r="J22" i="207"/>
  <c r="I22" i="207"/>
  <c r="H22" i="207"/>
  <c r="G22" i="207"/>
  <c r="C22" i="207"/>
  <c r="K21" i="207"/>
  <c r="J21" i="207"/>
  <c r="I21" i="207"/>
  <c r="H21" i="207"/>
  <c r="G21" i="207"/>
  <c r="C21" i="207"/>
  <c r="K20" i="207"/>
  <c r="J20" i="207"/>
  <c r="I20" i="207"/>
  <c r="H20" i="207"/>
  <c r="G20" i="207"/>
  <c r="C20" i="207"/>
  <c r="K19" i="207"/>
  <c r="J19" i="207"/>
  <c r="I19" i="207"/>
  <c r="H19" i="207"/>
  <c r="G19" i="207"/>
  <c r="C19" i="207"/>
  <c r="K18" i="207"/>
  <c r="J18" i="207"/>
  <c r="I18" i="207"/>
  <c r="H18" i="207"/>
  <c r="G18" i="207"/>
  <c r="C18" i="207"/>
  <c r="K17" i="207"/>
  <c r="J17" i="207"/>
  <c r="I17" i="207"/>
  <c r="H17" i="207"/>
  <c r="G17" i="207"/>
  <c r="C17" i="207"/>
  <c r="K16" i="207"/>
  <c r="J16" i="207"/>
  <c r="I16" i="207"/>
  <c r="H16" i="207"/>
  <c r="G16" i="207"/>
  <c r="C16" i="207"/>
  <c r="K15" i="207"/>
  <c r="J15" i="207"/>
  <c r="I15" i="207"/>
  <c r="H15" i="207"/>
  <c r="G15" i="207"/>
  <c r="C15" i="207"/>
  <c r="A14" i="207"/>
  <c r="A14" i="207" a="1"/>
  <c r="B2" i="207"/>
  <c r="F34" i="206"/>
  <c r="D34" i="206"/>
  <c r="K33" i="206"/>
  <c r="J33" i="206"/>
  <c r="I33" i="206"/>
  <c r="H33" i="206"/>
  <c r="G33" i="206"/>
  <c r="C33" i="206"/>
  <c r="K32" i="206"/>
  <c r="J32" i="206"/>
  <c r="I32" i="206"/>
  <c r="H32" i="206"/>
  <c r="G32" i="206"/>
  <c r="C32" i="206"/>
  <c r="K31" i="206"/>
  <c r="J31" i="206"/>
  <c r="I31" i="206"/>
  <c r="H31" i="206"/>
  <c r="G31" i="206"/>
  <c r="C31" i="206"/>
  <c r="K30" i="206"/>
  <c r="J30" i="206"/>
  <c r="I30" i="206"/>
  <c r="H30" i="206"/>
  <c r="G30" i="206"/>
  <c r="C30" i="206"/>
  <c r="K29" i="206"/>
  <c r="J29" i="206"/>
  <c r="I29" i="206"/>
  <c r="H29" i="206"/>
  <c r="G29" i="206"/>
  <c r="C29" i="206"/>
  <c r="K28" i="206"/>
  <c r="J28" i="206"/>
  <c r="I28" i="206"/>
  <c r="H28" i="206"/>
  <c r="G28" i="206"/>
  <c r="C28" i="206"/>
  <c r="K27" i="206"/>
  <c r="J27" i="206"/>
  <c r="I27" i="206"/>
  <c r="H27" i="206"/>
  <c r="G27" i="206"/>
  <c r="C27" i="206"/>
  <c r="K26" i="206"/>
  <c r="J26" i="206"/>
  <c r="I26" i="206"/>
  <c r="H26" i="206"/>
  <c r="G26" i="206"/>
  <c r="C26" i="206"/>
  <c r="K25" i="206"/>
  <c r="J25" i="206"/>
  <c r="I25" i="206"/>
  <c r="H25" i="206"/>
  <c r="G25" i="206"/>
  <c r="C25" i="206"/>
  <c r="K24" i="206"/>
  <c r="J24" i="206"/>
  <c r="I24" i="206"/>
  <c r="H24" i="206"/>
  <c r="G24" i="206"/>
  <c r="C24" i="206"/>
  <c r="K23" i="206"/>
  <c r="J23" i="206"/>
  <c r="I23" i="206"/>
  <c r="H23" i="206"/>
  <c r="G23" i="206"/>
  <c r="C23" i="206"/>
  <c r="K22" i="206"/>
  <c r="J22" i="206"/>
  <c r="I22" i="206"/>
  <c r="H22" i="206"/>
  <c r="G22" i="206"/>
  <c r="C22" i="206"/>
  <c r="K21" i="206"/>
  <c r="J21" i="206"/>
  <c r="I21" i="206"/>
  <c r="H21" i="206"/>
  <c r="G21" i="206"/>
  <c r="C21" i="206"/>
  <c r="K20" i="206"/>
  <c r="J20" i="206"/>
  <c r="I20" i="206"/>
  <c r="H20" i="206"/>
  <c r="G20" i="206"/>
  <c r="C20" i="206"/>
  <c r="K19" i="206"/>
  <c r="J19" i="206"/>
  <c r="I19" i="206"/>
  <c r="H19" i="206"/>
  <c r="G19" i="206"/>
  <c r="C19" i="206"/>
  <c r="K18" i="206"/>
  <c r="J18" i="206"/>
  <c r="I18" i="206"/>
  <c r="H18" i="206"/>
  <c r="G18" i="206"/>
  <c r="C18" i="206"/>
  <c r="K17" i="206"/>
  <c r="J17" i="206"/>
  <c r="I17" i="206"/>
  <c r="H17" i="206"/>
  <c r="G17" i="206"/>
  <c r="C17" i="206"/>
  <c r="K16" i="206"/>
  <c r="J16" i="206"/>
  <c r="I16" i="206"/>
  <c r="H16" i="206"/>
  <c r="G16" i="206"/>
  <c r="C16" i="206"/>
  <c r="K15" i="206"/>
  <c r="J15" i="206"/>
  <c r="I15" i="206"/>
  <c r="H15" i="206"/>
  <c r="G15" i="206"/>
  <c r="C15" i="206"/>
  <c r="A14" i="206" a="1"/>
  <c r="A14" i="206" s="1"/>
  <c r="B2" i="206"/>
  <c r="F34" i="205"/>
  <c r="D34" i="205"/>
  <c r="K33" i="205"/>
  <c r="J33" i="205"/>
  <c r="I33" i="205"/>
  <c r="H33" i="205"/>
  <c r="G33" i="205"/>
  <c r="C33" i="205"/>
  <c r="K32" i="205"/>
  <c r="J32" i="205"/>
  <c r="I32" i="205"/>
  <c r="H32" i="205"/>
  <c r="G32" i="205"/>
  <c r="C32" i="205"/>
  <c r="K31" i="205"/>
  <c r="J31" i="205"/>
  <c r="I31" i="205"/>
  <c r="H31" i="205"/>
  <c r="G31" i="205"/>
  <c r="C31" i="205"/>
  <c r="K30" i="205"/>
  <c r="J30" i="205"/>
  <c r="I30" i="205"/>
  <c r="H30" i="205"/>
  <c r="G30" i="205"/>
  <c r="C30" i="205"/>
  <c r="K29" i="205"/>
  <c r="J29" i="205"/>
  <c r="I29" i="205"/>
  <c r="H29" i="205"/>
  <c r="G29" i="205"/>
  <c r="C29" i="205"/>
  <c r="K28" i="205"/>
  <c r="J28" i="205"/>
  <c r="I28" i="205"/>
  <c r="H28" i="205"/>
  <c r="G28" i="205"/>
  <c r="C28" i="205"/>
  <c r="K27" i="205"/>
  <c r="J27" i="205"/>
  <c r="I27" i="205"/>
  <c r="H27" i="205"/>
  <c r="G27" i="205"/>
  <c r="C27" i="205"/>
  <c r="K26" i="205"/>
  <c r="J26" i="205"/>
  <c r="I26" i="205"/>
  <c r="H26" i="205"/>
  <c r="G26" i="205"/>
  <c r="C26" i="205"/>
  <c r="K25" i="205"/>
  <c r="J25" i="205"/>
  <c r="I25" i="205"/>
  <c r="H25" i="205"/>
  <c r="G25" i="205"/>
  <c r="C25" i="205"/>
  <c r="K24" i="205"/>
  <c r="J24" i="205"/>
  <c r="I24" i="205"/>
  <c r="H24" i="205"/>
  <c r="G24" i="205"/>
  <c r="C24" i="205"/>
  <c r="K23" i="205"/>
  <c r="J23" i="205"/>
  <c r="I23" i="205"/>
  <c r="H23" i="205"/>
  <c r="G23" i="205"/>
  <c r="C23" i="205"/>
  <c r="K22" i="205"/>
  <c r="J22" i="205"/>
  <c r="I22" i="205"/>
  <c r="H22" i="205"/>
  <c r="G22" i="205"/>
  <c r="C22" i="205"/>
  <c r="K21" i="205"/>
  <c r="J21" i="205"/>
  <c r="I21" i="205"/>
  <c r="H21" i="205"/>
  <c r="G21" i="205"/>
  <c r="C21" i="205"/>
  <c r="K20" i="205"/>
  <c r="J20" i="205"/>
  <c r="I20" i="205"/>
  <c r="H20" i="205"/>
  <c r="G20" i="205"/>
  <c r="C20" i="205"/>
  <c r="K19" i="205"/>
  <c r="J19" i="205"/>
  <c r="I19" i="205"/>
  <c r="H19" i="205"/>
  <c r="G19" i="205"/>
  <c r="C19" i="205"/>
  <c r="K18" i="205"/>
  <c r="J18" i="205"/>
  <c r="I18" i="205"/>
  <c r="H18" i="205"/>
  <c r="G18" i="205"/>
  <c r="C18" i="205"/>
  <c r="K17" i="205"/>
  <c r="J17" i="205"/>
  <c r="I17" i="205"/>
  <c r="H17" i="205"/>
  <c r="G17" i="205"/>
  <c r="C17" i="205"/>
  <c r="K16" i="205"/>
  <c r="J16" i="205"/>
  <c r="I16" i="205"/>
  <c r="H16" i="205"/>
  <c r="G16" i="205"/>
  <c r="C16" i="205"/>
  <c r="K15" i="205"/>
  <c r="J15" i="205"/>
  <c r="I15" i="205"/>
  <c r="H15" i="205"/>
  <c r="G15" i="205"/>
  <c r="C15" i="205"/>
  <c r="A14" i="205" a="1"/>
  <c r="A14" i="205" s="1"/>
  <c r="B2" i="205"/>
  <c r="G34" i="226" l="1"/>
  <c r="I14" i="226"/>
  <c r="I34" i="226" s="1"/>
  <c r="K22" i="226"/>
  <c r="H34" i="226"/>
  <c r="I34" i="225"/>
  <c r="J14" i="225"/>
  <c r="J34" i="225" s="1"/>
  <c r="J14" i="224"/>
  <c r="J34" i="224" s="1"/>
  <c r="H34" i="224"/>
  <c r="K14" i="224"/>
  <c r="K34" i="224" s="1"/>
  <c r="I34" i="223"/>
  <c r="J14" i="223"/>
  <c r="J34" i="223" s="1"/>
  <c r="K14" i="223"/>
  <c r="K34" i="223" s="1"/>
  <c r="I34" i="222"/>
  <c r="J14" i="222"/>
  <c r="J34" i="222" s="1"/>
  <c r="K14" i="222"/>
  <c r="K34" i="222" s="1"/>
  <c r="J14" i="221"/>
  <c r="J34" i="221" s="1"/>
  <c r="I34" i="220"/>
  <c r="J14" i="220"/>
  <c r="J34" i="220" s="1"/>
  <c r="I34" i="219"/>
  <c r="H34" i="219"/>
  <c r="K14" i="219"/>
  <c r="K34" i="219" s="1"/>
  <c r="I34" i="218"/>
  <c r="K15" i="218"/>
  <c r="J14" i="218"/>
  <c r="J34" i="218" s="1"/>
  <c r="I34" i="217"/>
  <c r="J14" i="217"/>
  <c r="I14" i="216"/>
  <c r="I34" i="216" s="1"/>
  <c r="H14" i="216"/>
  <c r="K16" i="216"/>
  <c r="H34" i="215"/>
  <c r="I34" i="215"/>
  <c r="J14" i="215"/>
  <c r="J34" i="215" s="1"/>
  <c r="I34" i="214"/>
  <c r="J14" i="214"/>
  <c r="J34" i="214" s="1"/>
  <c r="I34" i="212"/>
  <c r="J14" i="212"/>
  <c r="J34" i="212" s="1"/>
  <c r="H34" i="212"/>
  <c r="I34" i="211"/>
  <c r="J14" i="211"/>
  <c r="J34" i="211" s="1"/>
  <c r="H14" i="210"/>
  <c r="H34" i="210" s="1"/>
  <c r="I14" i="210"/>
  <c r="K25" i="210"/>
  <c r="K23" i="209"/>
  <c r="K22" i="209"/>
  <c r="K20" i="209"/>
  <c r="K15" i="209"/>
  <c r="H14" i="209"/>
  <c r="H34" i="209" s="1"/>
  <c r="K16" i="209"/>
  <c r="I14" i="209"/>
  <c r="K18" i="209"/>
  <c r="C26" i="208"/>
  <c r="G26" i="208"/>
  <c r="I26" i="208" s="1"/>
  <c r="J26" i="208" s="1"/>
  <c r="H26" i="208"/>
  <c r="K26" i="208" s="1"/>
  <c r="G25" i="208"/>
  <c r="H25" i="208" s="1"/>
  <c r="G23" i="208"/>
  <c r="H23" i="208" s="1"/>
  <c r="G24" i="208"/>
  <c r="I24" i="208" s="1"/>
  <c r="J24" i="208" s="1"/>
  <c r="C24" i="208"/>
  <c r="C23" i="208"/>
  <c r="G21" i="208"/>
  <c r="H21" i="208" s="1"/>
  <c r="G22" i="208"/>
  <c r="I22" i="208" s="1"/>
  <c r="J22" i="208" s="1"/>
  <c r="C22" i="208"/>
  <c r="C21" i="208"/>
  <c r="G19" i="208"/>
  <c r="H19" i="208" s="1"/>
  <c r="G20" i="208"/>
  <c r="I20" i="208" s="1"/>
  <c r="J20" i="208" s="1"/>
  <c r="C20" i="208"/>
  <c r="C19" i="208"/>
  <c r="G17" i="208"/>
  <c r="H17" i="208" s="1"/>
  <c r="C18" i="208"/>
  <c r="G18" i="208"/>
  <c r="I18" i="208" s="1"/>
  <c r="J18" i="208" s="1"/>
  <c r="C17" i="208"/>
  <c r="A14" i="208"/>
  <c r="C14" i="208" s="1"/>
  <c r="C16" i="208"/>
  <c r="G16" i="208"/>
  <c r="H16" i="208" s="1"/>
  <c r="C15" i="208"/>
  <c r="G15" i="208"/>
  <c r="H15" i="208" s="1"/>
  <c r="G14" i="207"/>
  <c r="G34" i="207" s="1"/>
  <c r="C14" i="207"/>
  <c r="G14" i="206"/>
  <c r="G34" i="206" s="1"/>
  <c r="C14" i="206"/>
  <c r="G14" i="205"/>
  <c r="G34" i="205" s="1"/>
  <c r="C14" i="205"/>
  <c r="J14" i="226" l="1"/>
  <c r="J34" i="226" s="1"/>
  <c r="K14" i="225"/>
  <c r="K34" i="225" s="1"/>
  <c r="K14" i="221"/>
  <c r="K34" i="221" s="1"/>
  <c r="K14" i="220"/>
  <c r="K34" i="220" s="1"/>
  <c r="K14" i="218"/>
  <c r="K34" i="218" s="1"/>
  <c r="J34" i="217"/>
  <c r="K14" i="217"/>
  <c r="K34" i="217" s="1"/>
  <c r="J14" i="216"/>
  <c r="J34" i="216" s="1"/>
  <c r="H34" i="216"/>
  <c r="K14" i="215"/>
  <c r="K34" i="215" s="1"/>
  <c r="K14" i="214"/>
  <c r="K34" i="214" s="1"/>
  <c r="K14" i="212"/>
  <c r="K34" i="212" s="1"/>
  <c r="K14" i="211"/>
  <c r="K34" i="211" s="1"/>
  <c r="I34" i="210"/>
  <c r="J14" i="210"/>
  <c r="J34" i="210" s="1"/>
  <c r="I34" i="209"/>
  <c r="J14" i="209"/>
  <c r="J34" i="209" s="1"/>
  <c r="I23" i="208"/>
  <c r="J23" i="208" s="1"/>
  <c r="K23" i="208" s="1"/>
  <c r="H24" i="208"/>
  <c r="I25" i="208"/>
  <c r="J25" i="208" s="1"/>
  <c r="K24" i="208"/>
  <c r="H22" i="208"/>
  <c r="I21" i="208"/>
  <c r="J21" i="208" s="1"/>
  <c r="I19" i="208"/>
  <c r="J19" i="208" s="1"/>
  <c r="K19" i="208" s="1"/>
  <c r="G14" i="208"/>
  <c r="K22" i="208"/>
  <c r="H20" i="208"/>
  <c r="K20" i="208" s="1"/>
  <c r="I17" i="208"/>
  <c r="J17" i="208" s="1"/>
  <c r="H18" i="208"/>
  <c r="K18" i="208" s="1"/>
  <c r="G34" i="208"/>
  <c r="I16" i="208"/>
  <c r="J16" i="208" s="1"/>
  <c r="K16" i="208" s="1"/>
  <c r="I15" i="208"/>
  <c r="J15" i="208" s="1"/>
  <c r="I14" i="208"/>
  <c r="H14" i="208"/>
  <c r="I14" i="207"/>
  <c r="H14" i="207"/>
  <c r="H34" i="207" s="1"/>
  <c r="I14" i="206"/>
  <c r="I34" i="206" s="1"/>
  <c r="H14" i="206"/>
  <c r="H34" i="206" s="1"/>
  <c r="I14" i="205"/>
  <c r="H14" i="205"/>
  <c r="H34" i="205" s="1"/>
  <c r="F34" i="204"/>
  <c r="D34" i="204"/>
  <c r="K33" i="204"/>
  <c r="J33" i="204"/>
  <c r="I33" i="204"/>
  <c r="H33" i="204"/>
  <c r="G33" i="204"/>
  <c r="C33" i="204"/>
  <c r="K32" i="204"/>
  <c r="J32" i="204"/>
  <c r="I32" i="204"/>
  <c r="H32" i="204"/>
  <c r="G32" i="204"/>
  <c r="C32" i="204"/>
  <c r="K31" i="204"/>
  <c r="J31" i="204"/>
  <c r="I31" i="204"/>
  <c r="H31" i="204"/>
  <c r="G31" i="204"/>
  <c r="C31" i="204"/>
  <c r="K30" i="204"/>
  <c r="J30" i="204"/>
  <c r="I30" i="204"/>
  <c r="H30" i="204"/>
  <c r="G30" i="204"/>
  <c r="C30" i="204"/>
  <c r="K29" i="204"/>
  <c r="J29" i="204"/>
  <c r="I29" i="204"/>
  <c r="H29" i="204"/>
  <c r="G29" i="204"/>
  <c r="C29" i="204"/>
  <c r="K28" i="204"/>
  <c r="J28" i="204"/>
  <c r="I28" i="204"/>
  <c r="H28" i="204"/>
  <c r="G28" i="204"/>
  <c r="C28" i="204"/>
  <c r="K27" i="204"/>
  <c r="J27" i="204"/>
  <c r="I27" i="204"/>
  <c r="H27" i="204"/>
  <c r="G27" i="204"/>
  <c r="C27" i="204"/>
  <c r="K26" i="204"/>
  <c r="J26" i="204"/>
  <c r="I26" i="204"/>
  <c r="H26" i="204"/>
  <c r="G26" i="204"/>
  <c r="C26" i="204"/>
  <c r="K25" i="204"/>
  <c r="J25" i="204"/>
  <c r="I25" i="204"/>
  <c r="H25" i="204"/>
  <c r="G25" i="204"/>
  <c r="C25" i="204"/>
  <c r="K24" i="204"/>
  <c r="J24" i="204"/>
  <c r="I24" i="204"/>
  <c r="H24" i="204"/>
  <c r="G24" i="204"/>
  <c r="C24" i="204"/>
  <c r="K23" i="204"/>
  <c r="J23" i="204"/>
  <c r="I23" i="204"/>
  <c r="H23" i="204"/>
  <c r="G23" i="204"/>
  <c r="C23" i="204"/>
  <c r="K22" i="204"/>
  <c r="J22" i="204"/>
  <c r="I22" i="204"/>
  <c r="H22" i="204"/>
  <c r="G22" i="204"/>
  <c r="C22" i="204"/>
  <c r="K21" i="204"/>
  <c r="J21" i="204"/>
  <c r="I21" i="204"/>
  <c r="H21" i="204"/>
  <c r="G21" i="204"/>
  <c r="C21" i="204"/>
  <c r="K20" i="204"/>
  <c r="J20" i="204"/>
  <c r="I20" i="204"/>
  <c r="H20" i="204"/>
  <c r="G20" i="204"/>
  <c r="C20" i="204"/>
  <c r="K19" i="204"/>
  <c r="J19" i="204"/>
  <c r="I19" i="204"/>
  <c r="H19" i="204"/>
  <c r="G19" i="204"/>
  <c r="C19" i="204"/>
  <c r="K18" i="204"/>
  <c r="J18" i="204"/>
  <c r="I18" i="204"/>
  <c r="H18" i="204"/>
  <c r="G18" i="204"/>
  <c r="C18" i="204"/>
  <c r="K17" i="204"/>
  <c r="J17" i="204"/>
  <c r="I17" i="204"/>
  <c r="H17" i="204"/>
  <c r="G17" i="204"/>
  <c r="C17" i="204"/>
  <c r="A14" i="204" a="1"/>
  <c r="B2" i="204"/>
  <c r="F34" i="203"/>
  <c r="D34" i="203"/>
  <c r="K33" i="203"/>
  <c r="J33" i="203"/>
  <c r="I33" i="203"/>
  <c r="H33" i="203"/>
  <c r="G33" i="203"/>
  <c r="C33" i="203"/>
  <c r="K32" i="203"/>
  <c r="J32" i="203"/>
  <c r="I32" i="203"/>
  <c r="H32" i="203"/>
  <c r="G32" i="203"/>
  <c r="C32" i="203"/>
  <c r="K31" i="203"/>
  <c r="J31" i="203"/>
  <c r="I31" i="203"/>
  <c r="H31" i="203"/>
  <c r="G31" i="203"/>
  <c r="C31" i="203"/>
  <c r="K30" i="203"/>
  <c r="J30" i="203"/>
  <c r="I30" i="203"/>
  <c r="H30" i="203"/>
  <c r="G30" i="203"/>
  <c r="C30" i="203"/>
  <c r="K29" i="203"/>
  <c r="J29" i="203"/>
  <c r="I29" i="203"/>
  <c r="H29" i="203"/>
  <c r="G29" i="203"/>
  <c r="C29" i="203"/>
  <c r="K28" i="203"/>
  <c r="J28" i="203"/>
  <c r="I28" i="203"/>
  <c r="H28" i="203"/>
  <c r="G28" i="203"/>
  <c r="C28" i="203"/>
  <c r="K27" i="203"/>
  <c r="J27" i="203"/>
  <c r="I27" i="203"/>
  <c r="H27" i="203"/>
  <c r="G27" i="203"/>
  <c r="C27" i="203"/>
  <c r="K26" i="203"/>
  <c r="J26" i="203"/>
  <c r="I26" i="203"/>
  <c r="H26" i="203"/>
  <c r="G26" i="203"/>
  <c r="C26" i="203"/>
  <c r="K25" i="203"/>
  <c r="J25" i="203"/>
  <c r="I25" i="203"/>
  <c r="H25" i="203"/>
  <c r="G25" i="203"/>
  <c r="C25" i="203"/>
  <c r="K24" i="203"/>
  <c r="J24" i="203"/>
  <c r="I24" i="203"/>
  <c r="H24" i="203"/>
  <c r="G24" i="203"/>
  <c r="C24" i="203"/>
  <c r="K23" i="203"/>
  <c r="J23" i="203"/>
  <c r="I23" i="203"/>
  <c r="H23" i="203"/>
  <c r="G23" i="203"/>
  <c r="C23" i="203"/>
  <c r="K22" i="203"/>
  <c r="J22" i="203"/>
  <c r="I22" i="203"/>
  <c r="H22" i="203"/>
  <c r="G22" i="203"/>
  <c r="C22" i="203"/>
  <c r="K21" i="203"/>
  <c r="J21" i="203"/>
  <c r="I21" i="203"/>
  <c r="H21" i="203"/>
  <c r="G21" i="203"/>
  <c r="C21" i="203"/>
  <c r="K20" i="203"/>
  <c r="J20" i="203"/>
  <c r="I20" i="203"/>
  <c r="H20" i="203"/>
  <c r="G20" i="203"/>
  <c r="C20" i="203"/>
  <c r="K19" i="203"/>
  <c r="J19" i="203"/>
  <c r="I19" i="203"/>
  <c r="H19" i="203"/>
  <c r="G19" i="203"/>
  <c r="C19" i="203"/>
  <c r="K18" i="203"/>
  <c r="J18" i="203"/>
  <c r="I18" i="203"/>
  <c r="H18" i="203"/>
  <c r="G18" i="203"/>
  <c r="C18" i="203"/>
  <c r="K17" i="203"/>
  <c r="J17" i="203"/>
  <c r="I17" i="203"/>
  <c r="H17" i="203"/>
  <c r="G17" i="203"/>
  <c r="C17" i="203"/>
  <c r="G16" i="203"/>
  <c r="I16" i="203" s="1"/>
  <c r="J16" i="203" s="1"/>
  <c r="C16" i="203"/>
  <c r="A14" i="203" a="1"/>
  <c r="A14" i="203" s="1"/>
  <c r="B2" i="203"/>
  <c r="F34" i="202"/>
  <c r="D34" i="202"/>
  <c r="K33" i="202"/>
  <c r="J33" i="202"/>
  <c r="I33" i="202"/>
  <c r="H33" i="202"/>
  <c r="G33" i="202"/>
  <c r="C33" i="202"/>
  <c r="K32" i="202"/>
  <c r="J32" i="202"/>
  <c r="I32" i="202"/>
  <c r="H32" i="202"/>
  <c r="G32" i="202"/>
  <c r="C32" i="202"/>
  <c r="K31" i="202"/>
  <c r="J31" i="202"/>
  <c r="I31" i="202"/>
  <c r="H31" i="202"/>
  <c r="G31" i="202"/>
  <c r="C31" i="202"/>
  <c r="K30" i="202"/>
  <c r="J30" i="202"/>
  <c r="I30" i="202"/>
  <c r="H30" i="202"/>
  <c r="G30" i="202"/>
  <c r="C30" i="202"/>
  <c r="K29" i="202"/>
  <c r="J29" i="202"/>
  <c r="I29" i="202"/>
  <c r="H29" i="202"/>
  <c r="G29" i="202"/>
  <c r="C29" i="202"/>
  <c r="K28" i="202"/>
  <c r="J28" i="202"/>
  <c r="I28" i="202"/>
  <c r="H28" i="202"/>
  <c r="G28" i="202"/>
  <c r="C28" i="202"/>
  <c r="K27" i="202"/>
  <c r="J27" i="202"/>
  <c r="I27" i="202"/>
  <c r="H27" i="202"/>
  <c r="G27" i="202"/>
  <c r="C27" i="202"/>
  <c r="K26" i="202"/>
  <c r="J26" i="202"/>
  <c r="I26" i="202"/>
  <c r="H26" i="202"/>
  <c r="G26" i="202"/>
  <c r="C26" i="202"/>
  <c r="K25" i="202"/>
  <c r="J25" i="202"/>
  <c r="I25" i="202"/>
  <c r="H25" i="202"/>
  <c r="G25" i="202"/>
  <c r="C25" i="202"/>
  <c r="K24" i="202"/>
  <c r="J24" i="202"/>
  <c r="I24" i="202"/>
  <c r="H24" i="202"/>
  <c r="G24" i="202"/>
  <c r="C24" i="202"/>
  <c r="K23" i="202"/>
  <c r="J23" i="202"/>
  <c r="I23" i="202"/>
  <c r="H23" i="202"/>
  <c r="G23" i="202"/>
  <c r="C23" i="202"/>
  <c r="K22" i="202"/>
  <c r="J22" i="202"/>
  <c r="I22" i="202"/>
  <c r="H22" i="202"/>
  <c r="G22" i="202"/>
  <c r="C22" i="202"/>
  <c r="K21" i="202"/>
  <c r="J21" i="202"/>
  <c r="I21" i="202"/>
  <c r="H21" i="202"/>
  <c r="G21" i="202"/>
  <c r="C21" i="202"/>
  <c r="K20" i="202"/>
  <c r="J20" i="202"/>
  <c r="I20" i="202"/>
  <c r="H20" i="202"/>
  <c r="G20" i="202"/>
  <c r="C20" i="202"/>
  <c r="K19" i="202"/>
  <c r="J19" i="202"/>
  <c r="I19" i="202"/>
  <c r="H19" i="202"/>
  <c r="G19" i="202"/>
  <c r="C19" i="202"/>
  <c r="K18" i="202"/>
  <c r="J18" i="202"/>
  <c r="I18" i="202"/>
  <c r="H18" i="202"/>
  <c r="G18" i="202"/>
  <c r="C18" i="202"/>
  <c r="K17" i="202"/>
  <c r="J17" i="202"/>
  <c r="I17" i="202"/>
  <c r="H17" i="202"/>
  <c r="G17" i="202"/>
  <c r="C17" i="202"/>
  <c r="K16" i="202"/>
  <c r="J16" i="202"/>
  <c r="I16" i="202"/>
  <c r="H16" i="202"/>
  <c r="G16" i="202"/>
  <c r="C16" i="202"/>
  <c r="K15" i="202"/>
  <c r="J15" i="202"/>
  <c r="I15" i="202"/>
  <c r="H15" i="202"/>
  <c r="G15" i="202"/>
  <c r="C15" i="202"/>
  <c r="A14" i="202" a="1"/>
  <c r="A14" i="202" s="1"/>
  <c r="B2" i="202"/>
  <c r="F34" i="201"/>
  <c r="D34" i="201"/>
  <c r="K33" i="201"/>
  <c r="J33" i="201"/>
  <c r="I33" i="201"/>
  <c r="H33" i="201"/>
  <c r="G33" i="201"/>
  <c r="C33" i="201"/>
  <c r="K32" i="201"/>
  <c r="J32" i="201"/>
  <c r="I32" i="201"/>
  <c r="H32" i="201"/>
  <c r="G32" i="201"/>
  <c r="C32" i="201"/>
  <c r="K31" i="201"/>
  <c r="J31" i="201"/>
  <c r="I31" i="201"/>
  <c r="H31" i="201"/>
  <c r="G31" i="201"/>
  <c r="C31" i="201"/>
  <c r="K30" i="201"/>
  <c r="J30" i="201"/>
  <c r="I30" i="201"/>
  <c r="H30" i="201"/>
  <c r="G30" i="201"/>
  <c r="C30" i="201"/>
  <c r="K29" i="201"/>
  <c r="J29" i="201"/>
  <c r="I29" i="201"/>
  <c r="H29" i="201"/>
  <c r="G29" i="201"/>
  <c r="C29" i="201"/>
  <c r="K28" i="201"/>
  <c r="J28" i="201"/>
  <c r="I28" i="201"/>
  <c r="H28" i="201"/>
  <c r="G28" i="201"/>
  <c r="C28" i="201"/>
  <c r="K27" i="201"/>
  <c r="J27" i="201"/>
  <c r="I27" i="201"/>
  <c r="H27" i="201"/>
  <c r="G27" i="201"/>
  <c r="C27" i="201"/>
  <c r="K26" i="201"/>
  <c r="J26" i="201"/>
  <c r="I26" i="201"/>
  <c r="H26" i="201"/>
  <c r="G26" i="201"/>
  <c r="C26" i="201"/>
  <c r="K25" i="201"/>
  <c r="J25" i="201"/>
  <c r="I25" i="201"/>
  <c r="H25" i="201"/>
  <c r="G25" i="201"/>
  <c r="C25" i="201"/>
  <c r="K24" i="201"/>
  <c r="J24" i="201"/>
  <c r="I24" i="201"/>
  <c r="H24" i="201"/>
  <c r="G24" i="201"/>
  <c r="C24" i="201"/>
  <c r="K23" i="201"/>
  <c r="J23" i="201"/>
  <c r="I23" i="201"/>
  <c r="H23" i="201"/>
  <c r="G23" i="201"/>
  <c r="C23" i="201"/>
  <c r="K22" i="201"/>
  <c r="J22" i="201"/>
  <c r="I22" i="201"/>
  <c r="H22" i="201"/>
  <c r="G22" i="201"/>
  <c r="C22" i="201"/>
  <c r="K21" i="201"/>
  <c r="J21" i="201"/>
  <c r="I21" i="201"/>
  <c r="H21" i="201"/>
  <c r="G21" i="201"/>
  <c r="C21" i="201"/>
  <c r="K20" i="201"/>
  <c r="J20" i="201"/>
  <c r="I20" i="201"/>
  <c r="H20" i="201"/>
  <c r="G20" i="201"/>
  <c r="C20" i="201"/>
  <c r="K19" i="201"/>
  <c r="J19" i="201"/>
  <c r="I19" i="201"/>
  <c r="H19" i="201"/>
  <c r="G19" i="201"/>
  <c r="C19" i="201"/>
  <c r="K18" i="201"/>
  <c r="J18" i="201"/>
  <c r="I18" i="201"/>
  <c r="H18" i="201"/>
  <c r="G18" i="201"/>
  <c r="C18" i="201"/>
  <c r="A14" i="201" a="1"/>
  <c r="B2" i="201"/>
  <c r="K14" i="226" l="1"/>
  <c r="K34" i="226" s="1"/>
  <c r="K14" i="216"/>
  <c r="K34" i="216" s="1"/>
  <c r="K14" i="210"/>
  <c r="K34" i="210" s="1"/>
  <c r="K14" i="209"/>
  <c r="K34" i="209" s="1"/>
  <c r="K21" i="208"/>
  <c r="K25" i="208"/>
  <c r="H34" i="208"/>
  <c r="K17" i="208"/>
  <c r="K15" i="208"/>
  <c r="I34" i="208"/>
  <c r="J14" i="208"/>
  <c r="J34" i="208" s="1"/>
  <c r="I34" i="207"/>
  <c r="J14" i="207"/>
  <c r="J34" i="207" s="1"/>
  <c r="J14" i="206"/>
  <c r="J34" i="206" s="1"/>
  <c r="I34" i="205"/>
  <c r="J14" i="205"/>
  <c r="J34" i="205" s="1"/>
  <c r="C16" i="204"/>
  <c r="G15" i="204"/>
  <c r="H15" i="204" s="1"/>
  <c r="A14" i="204"/>
  <c r="G14" i="204" s="1"/>
  <c r="G34" i="204" s="1"/>
  <c r="C14" i="204"/>
  <c r="I15" i="204"/>
  <c r="J15" i="204" s="1"/>
  <c r="G16" i="204"/>
  <c r="I16" i="204" s="1"/>
  <c r="J16" i="204" s="1"/>
  <c r="C15" i="204"/>
  <c r="H16" i="203"/>
  <c r="K16" i="203" s="1"/>
  <c r="C15" i="203"/>
  <c r="G15" i="203"/>
  <c r="H15" i="203" s="1"/>
  <c r="I15" i="203"/>
  <c r="J15" i="203" s="1"/>
  <c r="C14" i="203"/>
  <c r="G14" i="203"/>
  <c r="G34" i="203" s="1"/>
  <c r="G14" i="202"/>
  <c r="G34" i="202" s="1"/>
  <c r="C14" i="202"/>
  <c r="G15" i="201"/>
  <c r="H15" i="201" s="1"/>
  <c r="C16" i="201"/>
  <c r="A14" i="201"/>
  <c r="G14" i="201" s="1"/>
  <c r="G34" i="201" s="1"/>
  <c r="G17" i="201"/>
  <c r="H17" i="201" s="1"/>
  <c r="K15" i="201"/>
  <c r="I15" i="201"/>
  <c r="G16" i="201"/>
  <c r="I16" i="201" s="1"/>
  <c r="J16" i="201" s="1"/>
  <c r="I17" i="201"/>
  <c r="J17" i="201" s="1"/>
  <c r="C15" i="201"/>
  <c r="J15" i="201"/>
  <c r="H16" i="201"/>
  <c r="K16" i="201" s="1"/>
  <c r="C17" i="201"/>
  <c r="K14" i="208" l="1"/>
  <c r="K34" i="208" s="1"/>
  <c r="K14" i="207"/>
  <c r="K34" i="207" s="1"/>
  <c r="K14" i="206"/>
  <c r="K34" i="206" s="1"/>
  <c r="K14" i="205"/>
  <c r="K34" i="205" s="1"/>
  <c r="H16" i="204"/>
  <c r="K16" i="204" s="1"/>
  <c r="K15" i="204"/>
  <c r="I14" i="204"/>
  <c r="H14" i="204"/>
  <c r="K15" i="203"/>
  <c r="I14" i="203"/>
  <c r="H14" i="203"/>
  <c r="H34" i="203" s="1"/>
  <c r="I14" i="202"/>
  <c r="H14" i="202"/>
  <c r="H34" i="202" s="1"/>
  <c r="C14" i="201"/>
  <c r="H14" i="201"/>
  <c r="I14" i="201"/>
  <c r="K17" i="201"/>
  <c r="H34" i="204" l="1"/>
  <c r="I34" i="204"/>
  <c r="J14" i="204"/>
  <c r="I34" i="203"/>
  <c r="J14" i="203"/>
  <c r="J34" i="203" s="1"/>
  <c r="I34" i="202"/>
  <c r="J14" i="202"/>
  <c r="I34" i="201"/>
  <c r="J14" i="201"/>
  <c r="J34" i="201" s="1"/>
  <c r="H34" i="201"/>
  <c r="J34" i="204" l="1"/>
  <c r="K14" i="204"/>
  <c r="K34" i="204" s="1"/>
  <c r="K14" i="203"/>
  <c r="K34" i="203" s="1"/>
  <c r="J34" i="202"/>
  <c r="K14" i="202"/>
  <c r="K34" i="202" s="1"/>
  <c r="K14" i="201"/>
  <c r="K34" i="201" s="1"/>
  <c r="F34" i="200"/>
  <c r="D34" i="200"/>
  <c r="K33" i="200"/>
  <c r="J33" i="200"/>
  <c r="I33" i="200"/>
  <c r="H33" i="200"/>
  <c r="G33" i="200"/>
  <c r="C33" i="200"/>
  <c r="K32" i="200"/>
  <c r="J32" i="200"/>
  <c r="I32" i="200"/>
  <c r="H32" i="200"/>
  <c r="G32" i="200"/>
  <c r="C32" i="200"/>
  <c r="K31" i="200"/>
  <c r="J31" i="200"/>
  <c r="I31" i="200"/>
  <c r="H31" i="200"/>
  <c r="G31" i="200"/>
  <c r="C31" i="200"/>
  <c r="K30" i="200"/>
  <c r="J30" i="200"/>
  <c r="I30" i="200"/>
  <c r="H30" i="200"/>
  <c r="G30" i="200"/>
  <c r="C30" i="200"/>
  <c r="K29" i="200"/>
  <c r="J29" i="200"/>
  <c r="I29" i="200"/>
  <c r="H29" i="200"/>
  <c r="G29" i="200"/>
  <c r="C29" i="200"/>
  <c r="K28" i="200"/>
  <c r="J28" i="200"/>
  <c r="I28" i="200"/>
  <c r="H28" i="200"/>
  <c r="G28" i="200"/>
  <c r="C28" i="200"/>
  <c r="K27" i="200"/>
  <c r="J27" i="200"/>
  <c r="I27" i="200"/>
  <c r="H27" i="200"/>
  <c r="G27" i="200"/>
  <c r="C27" i="200"/>
  <c r="K26" i="200"/>
  <c r="J26" i="200"/>
  <c r="I26" i="200"/>
  <c r="H26" i="200"/>
  <c r="G26" i="200"/>
  <c r="C26" i="200"/>
  <c r="K25" i="200"/>
  <c r="J25" i="200"/>
  <c r="I25" i="200"/>
  <c r="H25" i="200"/>
  <c r="G25" i="200"/>
  <c r="C25" i="200"/>
  <c r="K24" i="200"/>
  <c r="J24" i="200"/>
  <c r="I24" i="200"/>
  <c r="H24" i="200"/>
  <c r="G24" i="200"/>
  <c r="C24" i="200"/>
  <c r="K23" i="200"/>
  <c r="J23" i="200"/>
  <c r="I23" i="200"/>
  <c r="H23" i="200"/>
  <c r="G23" i="200"/>
  <c r="C23" i="200"/>
  <c r="K22" i="200"/>
  <c r="J22" i="200"/>
  <c r="I22" i="200"/>
  <c r="H22" i="200"/>
  <c r="G22" i="200"/>
  <c r="C22" i="200"/>
  <c r="K21" i="200"/>
  <c r="J21" i="200"/>
  <c r="I21" i="200"/>
  <c r="H21" i="200"/>
  <c r="G21" i="200"/>
  <c r="C21" i="200"/>
  <c r="K20" i="200"/>
  <c r="J20" i="200"/>
  <c r="I20" i="200"/>
  <c r="H20" i="200"/>
  <c r="G20" i="200"/>
  <c r="C20" i="200"/>
  <c r="K19" i="200"/>
  <c r="J19" i="200"/>
  <c r="I19" i="200"/>
  <c r="H19" i="200"/>
  <c r="G19" i="200"/>
  <c r="C19" i="200"/>
  <c r="K18" i="200"/>
  <c r="J18" i="200"/>
  <c r="I18" i="200"/>
  <c r="H18" i="200"/>
  <c r="G18" i="200"/>
  <c r="C18" i="200"/>
  <c r="A14" i="200" a="1"/>
  <c r="C16" i="200" s="1"/>
  <c r="B2" i="200"/>
  <c r="F34" i="199"/>
  <c r="D34" i="199"/>
  <c r="K33" i="199"/>
  <c r="J33" i="199"/>
  <c r="I33" i="199"/>
  <c r="H33" i="199"/>
  <c r="G33" i="199"/>
  <c r="C33" i="199"/>
  <c r="K32" i="199"/>
  <c r="J32" i="199"/>
  <c r="I32" i="199"/>
  <c r="H32" i="199"/>
  <c r="G32" i="199"/>
  <c r="C32" i="199"/>
  <c r="K31" i="199"/>
  <c r="J31" i="199"/>
  <c r="I31" i="199"/>
  <c r="H31" i="199"/>
  <c r="G31" i="199"/>
  <c r="C31" i="199"/>
  <c r="K30" i="199"/>
  <c r="J30" i="199"/>
  <c r="I30" i="199"/>
  <c r="H30" i="199"/>
  <c r="G30" i="199"/>
  <c r="C30" i="199"/>
  <c r="K29" i="199"/>
  <c r="J29" i="199"/>
  <c r="I29" i="199"/>
  <c r="H29" i="199"/>
  <c r="G29" i="199"/>
  <c r="C29" i="199"/>
  <c r="K28" i="199"/>
  <c r="J28" i="199"/>
  <c r="I28" i="199"/>
  <c r="H28" i="199"/>
  <c r="G28" i="199"/>
  <c r="C28" i="199"/>
  <c r="K27" i="199"/>
  <c r="J27" i="199"/>
  <c r="I27" i="199"/>
  <c r="H27" i="199"/>
  <c r="G27" i="199"/>
  <c r="C27" i="199"/>
  <c r="K26" i="199"/>
  <c r="J26" i="199"/>
  <c r="I26" i="199"/>
  <c r="H26" i="199"/>
  <c r="G26" i="199"/>
  <c r="C26" i="199"/>
  <c r="K25" i="199"/>
  <c r="J25" i="199"/>
  <c r="I25" i="199"/>
  <c r="H25" i="199"/>
  <c r="G25" i="199"/>
  <c r="C25" i="199"/>
  <c r="K24" i="199"/>
  <c r="J24" i="199"/>
  <c r="I24" i="199"/>
  <c r="H24" i="199"/>
  <c r="G24" i="199"/>
  <c r="C24" i="199"/>
  <c r="K23" i="199"/>
  <c r="J23" i="199"/>
  <c r="I23" i="199"/>
  <c r="H23" i="199"/>
  <c r="G23" i="199"/>
  <c r="C23" i="199"/>
  <c r="K22" i="199"/>
  <c r="J22" i="199"/>
  <c r="I22" i="199"/>
  <c r="H22" i="199"/>
  <c r="G22" i="199"/>
  <c r="C22" i="199"/>
  <c r="K21" i="199"/>
  <c r="J21" i="199"/>
  <c r="I21" i="199"/>
  <c r="H21" i="199"/>
  <c r="G21" i="199"/>
  <c r="C21" i="199"/>
  <c r="K20" i="199"/>
  <c r="J20" i="199"/>
  <c r="I20" i="199"/>
  <c r="H20" i="199"/>
  <c r="G20" i="199"/>
  <c r="C20" i="199"/>
  <c r="K19" i="199"/>
  <c r="J19" i="199"/>
  <c r="I19" i="199"/>
  <c r="H19" i="199"/>
  <c r="G19" i="199"/>
  <c r="C19" i="199"/>
  <c r="K18" i="199"/>
  <c r="J18" i="199"/>
  <c r="I18" i="199"/>
  <c r="H18" i="199"/>
  <c r="G18" i="199"/>
  <c r="C18" i="199"/>
  <c r="K17" i="199"/>
  <c r="J17" i="199"/>
  <c r="I17" i="199"/>
  <c r="H17" i="199"/>
  <c r="G17" i="199"/>
  <c r="C17" i="199"/>
  <c r="K16" i="199"/>
  <c r="J16" i="199"/>
  <c r="I16" i="199"/>
  <c r="H16" i="199"/>
  <c r="G16" i="199"/>
  <c r="C16" i="199"/>
  <c r="K15" i="199"/>
  <c r="J15" i="199"/>
  <c r="I15" i="199"/>
  <c r="H15" i="199"/>
  <c r="G15" i="199"/>
  <c r="C15" i="199"/>
  <c r="A14" i="199" a="1"/>
  <c r="A14" i="199" s="1"/>
  <c r="B2" i="199"/>
  <c r="A14" i="195" a="1"/>
  <c r="A14" i="195" s="1"/>
  <c r="D34" i="195"/>
  <c r="F34" i="195"/>
  <c r="K33" i="195"/>
  <c r="J33" i="195"/>
  <c r="I33" i="195"/>
  <c r="H33" i="195"/>
  <c r="G33" i="195"/>
  <c r="C33" i="195"/>
  <c r="K32" i="195"/>
  <c r="J32" i="195"/>
  <c r="I32" i="195"/>
  <c r="H32" i="195"/>
  <c r="G32" i="195"/>
  <c r="C32" i="195"/>
  <c r="K31" i="195"/>
  <c r="J31" i="195"/>
  <c r="I31" i="195"/>
  <c r="H31" i="195"/>
  <c r="G31" i="195"/>
  <c r="C31" i="195"/>
  <c r="K30" i="195"/>
  <c r="J30" i="195"/>
  <c r="I30" i="195"/>
  <c r="H30" i="195"/>
  <c r="G30" i="195"/>
  <c r="C30" i="195"/>
  <c r="K29" i="195"/>
  <c r="J29" i="195"/>
  <c r="I29" i="195"/>
  <c r="H29" i="195"/>
  <c r="G29" i="195"/>
  <c r="C29" i="195"/>
  <c r="K28" i="195"/>
  <c r="J28" i="195"/>
  <c r="I28" i="195"/>
  <c r="H28" i="195"/>
  <c r="G28" i="195"/>
  <c r="C28" i="195"/>
  <c r="K27" i="195"/>
  <c r="J27" i="195"/>
  <c r="I27" i="195"/>
  <c r="H27" i="195"/>
  <c r="G27" i="195"/>
  <c r="C27" i="195"/>
  <c r="K26" i="195"/>
  <c r="J26" i="195"/>
  <c r="I26" i="195"/>
  <c r="H26" i="195"/>
  <c r="G26" i="195"/>
  <c r="C26" i="195"/>
  <c r="K25" i="195"/>
  <c r="J25" i="195"/>
  <c r="I25" i="195"/>
  <c r="H25" i="195"/>
  <c r="G25" i="195"/>
  <c r="C25" i="195"/>
  <c r="K24" i="195"/>
  <c r="J24" i="195"/>
  <c r="I24" i="195"/>
  <c r="H24" i="195"/>
  <c r="G24" i="195"/>
  <c r="C24" i="195"/>
  <c r="K23" i="195"/>
  <c r="J23" i="195"/>
  <c r="I23" i="195"/>
  <c r="H23" i="195"/>
  <c r="G23" i="195"/>
  <c r="C23" i="195"/>
  <c r="K22" i="195"/>
  <c r="J22" i="195"/>
  <c r="I22" i="195"/>
  <c r="H22" i="195"/>
  <c r="G22" i="195"/>
  <c r="C22" i="195"/>
  <c r="K21" i="195"/>
  <c r="J21" i="195"/>
  <c r="I21" i="195"/>
  <c r="H21" i="195"/>
  <c r="G21" i="195"/>
  <c r="C21" i="195"/>
  <c r="K20" i="195"/>
  <c r="J20" i="195"/>
  <c r="I20" i="195"/>
  <c r="H20" i="195"/>
  <c r="G20" i="195"/>
  <c r="C20" i="195"/>
  <c r="B2" i="195"/>
  <c r="C17" i="200" l="1"/>
  <c r="G17" i="200"/>
  <c r="H17" i="200" s="1"/>
  <c r="I17" i="200"/>
  <c r="J17" i="200" s="1"/>
  <c r="G16" i="200"/>
  <c r="I16" i="200" s="1"/>
  <c r="J16" i="200" s="1"/>
  <c r="A14" i="200"/>
  <c r="C14" i="200" s="1"/>
  <c r="C15" i="200"/>
  <c r="G15" i="200"/>
  <c r="H15" i="200" s="1"/>
  <c r="G14" i="200"/>
  <c r="G14" i="199"/>
  <c r="G34" i="199" s="1"/>
  <c r="C14" i="199"/>
  <c r="G19" i="195"/>
  <c r="H19" i="195" s="1"/>
  <c r="C19" i="195"/>
  <c r="C18" i="195"/>
  <c r="G18" i="195"/>
  <c r="H18" i="195" s="1"/>
  <c r="G17" i="195"/>
  <c r="H17" i="195" s="1"/>
  <c r="C17" i="195"/>
  <c r="C14" i="195"/>
  <c r="G16" i="195"/>
  <c r="H16" i="195" s="1"/>
  <c r="C16" i="195"/>
  <c r="G15" i="195"/>
  <c r="H15" i="195" s="1"/>
  <c r="G14" i="195"/>
  <c r="C15" i="195"/>
  <c r="F48" i="194"/>
  <c r="D48" i="194"/>
  <c r="K47" i="194"/>
  <c r="J47" i="194"/>
  <c r="I47" i="194"/>
  <c r="H47" i="194"/>
  <c r="G47" i="194"/>
  <c r="C47" i="194"/>
  <c r="K46" i="194"/>
  <c r="J46" i="194"/>
  <c r="I46" i="194"/>
  <c r="H46" i="194"/>
  <c r="G46" i="194"/>
  <c r="C46" i="194"/>
  <c r="K45" i="194"/>
  <c r="J45" i="194"/>
  <c r="I45" i="194"/>
  <c r="H45" i="194"/>
  <c r="G45" i="194"/>
  <c r="C45" i="194"/>
  <c r="K44" i="194"/>
  <c r="J44" i="194"/>
  <c r="I44" i="194"/>
  <c r="H44" i="194"/>
  <c r="G44" i="194"/>
  <c r="C44" i="194"/>
  <c r="K43" i="194"/>
  <c r="J43" i="194"/>
  <c r="I43" i="194"/>
  <c r="H43" i="194"/>
  <c r="G43" i="194"/>
  <c r="C43" i="194"/>
  <c r="K42" i="194"/>
  <c r="J42" i="194"/>
  <c r="I42" i="194"/>
  <c r="H42" i="194"/>
  <c r="G42" i="194"/>
  <c r="C42" i="194"/>
  <c r="K41" i="194"/>
  <c r="J41" i="194"/>
  <c r="I41" i="194"/>
  <c r="H41" i="194"/>
  <c r="G41" i="194"/>
  <c r="C41" i="194"/>
  <c r="K40" i="194"/>
  <c r="J40" i="194"/>
  <c r="I40" i="194"/>
  <c r="H40" i="194"/>
  <c r="G40" i="194"/>
  <c r="C40" i="194"/>
  <c r="K39" i="194"/>
  <c r="J39" i="194"/>
  <c r="I39" i="194"/>
  <c r="H39" i="194"/>
  <c r="G39" i="194"/>
  <c r="C39" i="194"/>
  <c r="K38" i="194"/>
  <c r="J38" i="194"/>
  <c r="I38" i="194"/>
  <c r="H38" i="194"/>
  <c r="G38" i="194"/>
  <c r="C38" i="194"/>
  <c r="K37" i="194"/>
  <c r="J37" i="194"/>
  <c r="I37" i="194"/>
  <c r="H37" i="194"/>
  <c r="G37" i="194"/>
  <c r="C37" i="194"/>
  <c r="K36" i="194"/>
  <c r="J36" i="194"/>
  <c r="I36" i="194"/>
  <c r="H36" i="194"/>
  <c r="G36" i="194"/>
  <c r="C36" i="194"/>
  <c r="K35" i="194"/>
  <c r="J35" i="194"/>
  <c r="I35" i="194"/>
  <c r="H35" i="194"/>
  <c r="G35" i="194"/>
  <c r="C35" i="194"/>
  <c r="K34" i="194"/>
  <c r="J34" i="194"/>
  <c r="I34" i="194"/>
  <c r="H34" i="194"/>
  <c r="G34" i="194"/>
  <c r="C34" i="194"/>
  <c r="K33" i="194"/>
  <c r="J33" i="194"/>
  <c r="I33" i="194"/>
  <c r="H33" i="194"/>
  <c r="G33" i="194"/>
  <c r="C33" i="194"/>
  <c r="K32" i="194"/>
  <c r="J32" i="194"/>
  <c r="I32" i="194"/>
  <c r="H32" i="194"/>
  <c r="G32" i="194"/>
  <c r="C32" i="194"/>
  <c r="K31" i="194"/>
  <c r="J31" i="194"/>
  <c r="I31" i="194"/>
  <c r="H31" i="194"/>
  <c r="G31" i="194"/>
  <c r="C31" i="194"/>
  <c r="K30" i="194"/>
  <c r="J30" i="194"/>
  <c r="I30" i="194"/>
  <c r="H30" i="194"/>
  <c r="G30" i="194"/>
  <c r="C30" i="194"/>
  <c r="K29" i="194"/>
  <c r="J29" i="194"/>
  <c r="I29" i="194"/>
  <c r="H29" i="194"/>
  <c r="G29" i="194"/>
  <c r="C29" i="194"/>
  <c r="K28" i="194"/>
  <c r="J28" i="194"/>
  <c r="I28" i="194"/>
  <c r="H28" i="194"/>
  <c r="G28" i="194"/>
  <c r="C28" i="194"/>
  <c r="K27" i="194"/>
  <c r="J27" i="194"/>
  <c r="I27" i="194"/>
  <c r="H27" i="194"/>
  <c r="G27" i="194"/>
  <c r="C27" i="194"/>
  <c r="K26" i="194"/>
  <c r="J26" i="194"/>
  <c r="I26" i="194"/>
  <c r="H26" i="194"/>
  <c r="G26" i="194"/>
  <c r="C26" i="194"/>
  <c r="K25" i="194"/>
  <c r="J25" i="194"/>
  <c r="I25" i="194"/>
  <c r="H25" i="194"/>
  <c r="G25" i="194"/>
  <c r="C25" i="194"/>
  <c r="K24" i="194"/>
  <c r="J24" i="194"/>
  <c r="I24" i="194"/>
  <c r="H24" i="194"/>
  <c r="G24" i="194"/>
  <c r="C24" i="194"/>
  <c r="K23" i="194"/>
  <c r="J23" i="194"/>
  <c r="I23" i="194"/>
  <c r="H23" i="194"/>
  <c r="G23" i="194"/>
  <c r="C23" i="194"/>
  <c r="K22" i="194"/>
  <c r="J22" i="194"/>
  <c r="I22" i="194"/>
  <c r="H22" i="194"/>
  <c r="G22" i="194"/>
  <c r="C22" i="194"/>
  <c r="K21" i="194"/>
  <c r="J21" i="194"/>
  <c r="I21" i="194"/>
  <c r="H21" i="194"/>
  <c r="G21" i="194"/>
  <c r="C21" i="194"/>
  <c r="K20" i="194"/>
  <c r="J20" i="194"/>
  <c r="I20" i="194"/>
  <c r="H20" i="194"/>
  <c r="G20" i="194"/>
  <c r="C20" i="194"/>
  <c r="K19" i="194"/>
  <c r="J19" i="194"/>
  <c r="I19" i="194"/>
  <c r="H19" i="194"/>
  <c r="G19" i="194"/>
  <c r="C19" i="194"/>
  <c r="K18" i="194"/>
  <c r="J18" i="194"/>
  <c r="I18" i="194"/>
  <c r="H18" i="194"/>
  <c r="G18" i="194"/>
  <c r="C18" i="194"/>
  <c r="K17" i="194"/>
  <c r="J17" i="194"/>
  <c r="I17" i="194"/>
  <c r="H17" i="194"/>
  <c r="G17" i="194"/>
  <c r="C17" i="194"/>
  <c r="K16" i="194"/>
  <c r="J16" i="194"/>
  <c r="I16" i="194"/>
  <c r="H16" i="194"/>
  <c r="G16" i="194"/>
  <c r="C16" i="194"/>
  <c r="G15" i="194"/>
  <c r="I15" i="194" s="1"/>
  <c r="J15" i="194" s="1"/>
  <c r="C15" i="194"/>
  <c r="A14" i="194" a="1"/>
  <c r="A14" i="194" s="1"/>
  <c r="B2" i="194"/>
  <c r="F48" i="193"/>
  <c r="D48" i="193"/>
  <c r="K47" i="193"/>
  <c r="J47" i="193"/>
  <c r="I47" i="193"/>
  <c r="H47" i="193"/>
  <c r="G47" i="193"/>
  <c r="C47" i="193"/>
  <c r="K46" i="193"/>
  <c r="J46" i="193"/>
  <c r="I46" i="193"/>
  <c r="H46" i="193"/>
  <c r="G46" i="193"/>
  <c r="C46" i="193"/>
  <c r="K45" i="193"/>
  <c r="J45" i="193"/>
  <c r="I45" i="193"/>
  <c r="H45" i="193"/>
  <c r="G45" i="193"/>
  <c r="C45" i="193"/>
  <c r="K44" i="193"/>
  <c r="J44" i="193"/>
  <c r="I44" i="193"/>
  <c r="H44" i="193"/>
  <c r="G44" i="193"/>
  <c r="C44" i="193"/>
  <c r="K43" i="193"/>
  <c r="J43" i="193"/>
  <c r="I43" i="193"/>
  <c r="H43" i="193"/>
  <c r="G43" i="193"/>
  <c r="C43" i="193"/>
  <c r="K42" i="193"/>
  <c r="J42" i="193"/>
  <c r="I42" i="193"/>
  <c r="H42" i="193"/>
  <c r="G42" i="193"/>
  <c r="C42" i="193"/>
  <c r="K41" i="193"/>
  <c r="J41" i="193"/>
  <c r="I41" i="193"/>
  <c r="H41" i="193"/>
  <c r="G41" i="193"/>
  <c r="C41" i="193"/>
  <c r="K40" i="193"/>
  <c r="J40" i="193"/>
  <c r="I40" i="193"/>
  <c r="H40" i="193"/>
  <c r="G40" i="193"/>
  <c r="C40" i="193"/>
  <c r="K39" i="193"/>
  <c r="J39" i="193"/>
  <c r="I39" i="193"/>
  <c r="H39" i="193"/>
  <c r="G39" i="193"/>
  <c r="C39" i="193"/>
  <c r="K38" i="193"/>
  <c r="J38" i="193"/>
  <c r="I38" i="193"/>
  <c r="H38" i="193"/>
  <c r="G38" i="193"/>
  <c r="C38" i="193"/>
  <c r="K37" i="193"/>
  <c r="J37" i="193"/>
  <c r="I37" i="193"/>
  <c r="H37" i="193"/>
  <c r="G37" i="193"/>
  <c r="C37" i="193"/>
  <c r="K36" i="193"/>
  <c r="J36" i="193"/>
  <c r="I36" i="193"/>
  <c r="H36" i="193"/>
  <c r="G36" i="193"/>
  <c r="C36" i="193"/>
  <c r="K35" i="193"/>
  <c r="J35" i="193"/>
  <c r="I35" i="193"/>
  <c r="H35" i="193"/>
  <c r="G35" i="193"/>
  <c r="C35" i="193"/>
  <c r="K34" i="193"/>
  <c r="J34" i="193"/>
  <c r="I34" i="193"/>
  <c r="H34" i="193"/>
  <c r="G34" i="193"/>
  <c r="C34" i="193"/>
  <c r="K33" i="193"/>
  <c r="J33" i="193"/>
  <c r="I33" i="193"/>
  <c r="H33" i="193"/>
  <c r="G33" i="193"/>
  <c r="C33" i="193"/>
  <c r="K32" i="193"/>
  <c r="J32" i="193"/>
  <c r="I32" i="193"/>
  <c r="H32" i="193"/>
  <c r="G32" i="193"/>
  <c r="C32" i="193"/>
  <c r="K31" i="193"/>
  <c r="J31" i="193"/>
  <c r="I31" i="193"/>
  <c r="H31" i="193"/>
  <c r="G31" i="193"/>
  <c r="C31" i="193"/>
  <c r="K30" i="193"/>
  <c r="J30" i="193"/>
  <c r="I30" i="193"/>
  <c r="H30" i="193"/>
  <c r="G30" i="193"/>
  <c r="C30" i="193"/>
  <c r="K29" i="193"/>
  <c r="J29" i="193"/>
  <c r="I29" i="193"/>
  <c r="H29" i="193"/>
  <c r="G29" i="193"/>
  <c r="C29" i="193"/>
  <c r="K28" i="193"/>
  <c r="J28" i="193"/>
  <c r="I28" i="193"/>
  <c r="H28" i="193"/>
  <c r="G28" i="193"/>
  <c r="C28" i="193"/>
  <c r="K27" i="193"/>
  <c r="J27" i="193"/>
  <c r="I27" i="193"/>
  <c r="H27" i="193"/>
  <c r="G27" i="193"/>
  <c r="C27" i="193"/>
  <c r="K26" i="193"/>
  <c r="J26" i="193"/>
  <c r="I26" i="193"/>
  <c r="H26" i="193"/>
  <c r="G26" i="193"/>
  <c r="C26" i="193"/>
  <c r="K25" i="193"/>
  <c r="J25" i="193"/>
  <c r="I25" i="193"/>
  <c r="H25" i="193"/>
  <c r="G25" i="193"/>
  <c r="C25" i="193"/>
  <c r="K24" i="193"/>
  <c r="J24" i="193"/>
  <c r="I24" i="193"/>
  <c r="H24" i="193"/>
  <c r="G24" i="193"/>
  <c r="C24" i="193"/>
  <c r="K23" i="193"/>
  <c r="J23" i="193"/>
  <c r="I23" i="193"/>
  <c r="H23" i="193"/>
  <c r="G23" i="193"/>
  <c r="C23" i="193"/>
  <c r="K22" i="193"/>
  <c r="J22" i="193"/>
  <c r="I22" i="193"/>
  <c r="H22" i="193"/>
  <c r="G22" i="193"/>
  <c r="C22" i="193"/>
  <c r="K21" i="193"/>
  <c r="J21" i="193"/>
  <c r="I21" i="193"/>
  <c r="H21" i="193"/>
  <c r="G21" i="193"/>
  <c r="C21" i="193"/>
  <c r="K20" i="193"/>
  <c r="J20" i="193"/>
  <c r="I20" i="193"/>
  <c r="H20" i="193"/>
  <c r="G20" i="193"/>
  <c r="C20" i="193"/>
  <c r="K19" i="193"/>
  <c r="J19" i="193"/>
  <c r="I19" i="193"/>
  <c r="H19" i="193"/>
  <c r="G19" i="193"/>
  <c r="C19" i="193"/>
  <c r="K18" i="193"/>
  <c r="J18" i="193"/>
  <c r="I18" i="193"/>
  <c r="H18" i="193"/>
  <c r="G18" i="193"/>
  <c r="C18" i="193"/>
  <c r="A14" i="193" a="1"/>
  <c r="B2" i="193"/>
  <c r="F48" i="192"/>
  <c r="D48" i="192"/>
  <c r="K47" i="192"/>
  <c r="J47" i="192"/>
  <c r="I47" i="192"/>
  <c r="H47" i="192"/>
  <c r="G47" i="192"/>
  <c r="C47" i="192"/>
  <c r="K46" i="192"/>
  <c r="J46" i="192"/>
  <c r="I46" i="192"/>
  <c r="H46" i="192"/>
  <c r="G46" i="192"/>
  <c r="C46" i="192"/>
  <c r="K45" i="192"/>
  <c r="J45" i="192"/>
  <c r="I45" i="192"/>
  <c r="H45" i="192"/>
  <c r="G45" i="192"/>
  <c r="C45" i="192"/>
  <c r="K44" i="192"/>
  <c r="J44" i="192"/>
  <c r="I44" i="192"/>
  <c r="H44" i="192"/>
  <c r="G44" i="192"/>
  <c r="C44" i="192"/>
  <c r="K43" i="192"/>
  <c r="J43" i="192"/>
  <c r="I43" i="192"/>
  <c r="H43" i="192"/>
  <c r="G43" i="192"/>
  <c r="C43" i="192"/>
  <c r="K42" i="192"/>
  <c r="J42" i="192"/>
  <c r="I42" i="192"/>
  <c r="H42" i="192"/>
  <c r="G42" i="192"/>
  <c r="C42" i="192"/>
  <c r="K41" i="192"/>
  <c r="J41" i="192"/>
  <c r="I41" i="192"/>
  <c r="H41" i="192"/>
  <c r="G41" i="192"/>
  <c r="C41" i="192"/>
  <c r="K40" i="192"/>
  <c r="J40" i="192"/>
  <c r="I40" i="192"/>
  <c r="H40" i="192"/>
  <c r="G40" i="192"/>
  <c r="C40" i="192"/>
  <c r="K39" i="192"/>
  <c r="J39" i="192"/>
  <c r="I39" i="192"/>
  <c r="H39" i="192"/>
  <c r="G39" i="192"/>
  <c r="C39" i="192"/>
  <c r="K38" i="192"/>
  <c r="J38" i="192"/>
  <c r="I38" i="192"/>
  <c r="H38" i="192"/>
  <c r="G38" i="192"/>
  <c r="C38" i="192"/>
  <c r="K37" i="192"/>
  <c r="J37" i="192"/>
  <c r="I37" i="192"/>
  <c r="H37" i="192"/>
  <c r="G37" i="192"/>
  <c r="C37" i="192"/>
  <c r="K36" i="192"/>
  <c r="J36" i="192"/>
  <c r="I36" i="192"/>
  <c r="H36" i="192"/>
  <c r="G36" i="192"/>
  <c r="C36" i="192"/>
  <c r="K35" i="192"/>
  <c r="J35" i="192"/>
  <c r="I35" i="192"/>
  <c r="H35" i="192"/>
  <c r="G35" i="192"/>
  <c r="C35" i="192"/>
  <c r="K34" i="192"/>
  <c r="J34" i="192"/>
  <c r="I34" i="192"/>
  <c r="H34" i="192"/>
  <c r="G34" i="192"/>
  <c r="C34" i="192"/>
  <c r="K33" i="192"/>
  <c r="J33" i="192"/>
  <c r="I33" i="192"/>
  <c r="H33" i="192"/>
  <c r="G33" i="192"/>
  <c r="C33" i="192"/>
  <c r="K32" i="192"/>
  <c r="J32" i="192"/>
  <c r="I32" i="192"/>
  <c r="H32" i="192"/>
  <c r="G32" i="192"/>
  <c r="C32" i="192"/>
  <c r="K31" i="192"/>
  <c r="J31" i="192"/>
  <c r="I31" i="192"/>
  <c r="H31" i="192"/>
  <c r="G31" i="192"/>
  <c r="C31" i="192"/>
  <c r="K30" i="192"/>
  <c r="J30" i="192"/>
  <c r="I30" i="192"/>
  <c r="H30" i="192"/>
  <c r="G30" i="192"/>
  <c r="C30" i="192"/>
  <c r="K29" i="192"/>
  <c r="J29" i="192"/>
  <c r="I29" i="192"/>
  <c r="H29" i="192"/>
  <c r="G29" i="192"/>
  <c r="C29" i="192"/>
  <c r="K28" i="192"/>
  <c r="J28" i="192"/>
  <c r="I28" i="192"/>
  <c r="H28" i="192"/>
  <c r="G28" i="192"/>
  <c r="C28" i="192"/>
  <c r="K27" i="192"/>
  <c r="J27" i="192"/>
  <c r="I27" i="192"/>
  <c r="H27" i="192"/>
  <c r="G27" i="192"/>
  <c r="C27" i="192"/>
  <c r="K26" i="192"/>
  <c r="J26" i="192"/>
  <c r="I26" i="192"/>
  <c r="H26" i="192"/>
  <c r="G26" i="192"/>
  <c r="C26" i="192"/>
  <c r="K25" i="192"/>
  <c r="J25" i="192"/>
  <c r="I25" i="192"/>
  <c r="H25" i="192"/>
  <c r="G25" i="192"/>
  <c r="C25" i="192"/>
  <c r="K24" i="192"/>
  <c r="J24" i="192"/>
  <c r="I24" i="192"/>
  <c r="H24" i="192"/>
  <c r="G24" i="192"/>
  <c r="C24" i="192"/>
  <c r="K23" i="192"/>
  <c r="J23" i="192"/>
  <c r="I23" i="192"/>
  <c r="H23" i="192"/>
  <c r="G23" i="192"/>
  <c r="C23" i="192"/>
  <c r="K22" i="192"/>
  <c r="J22" i="192"/>
  <c r="I22" i="192"/>
  <c r="H22" i="192"/>
  <c r="G22" i="192"/>
  <c r="C22" i="192"/>
  <c r="K21" i="192"/>
  <c r="J21" i="192"/>
  <c r="I21" i="192"/>
  <c r="H21" i="192"/>
  <c r="G21" i="192"/>
  <c r="C21" i="192"/>
  <c r="K20" i="192"/>
  <c r="J20" i="192"/>
  <c r="I20" i="192"/>
  <c r="H20" i="192"/>
  <c r="G20" i="192"/>
  <c r="C20" i="192"/>
  <c r="K19" i="192"/>
  <c r="J19" i="192"/>
  <c r="I19" i="192"/>
  <c r="H19" i="192"/>
  <c r="G19" i="192"/>
  <c r="C19" i="192"/>
  <c r="K18" i="192"/>
  <c r="J18" i="192"/>
  <c r="I18" i="192"/>
  <c r="H18" i="192"/>
  <c r="G18" i="192"/>
  <c r="C18" i="192"/>
  <c r="G17" i="192"/>
  <c r="I17" i="192" s="1"/>
  <c r="J17" i="192" s="1"/>
  <c r="C17" i="192"/>
  <c r="A14" i="192" a="1"/>
  <c r="B2" i="192"/>
  <c r="F48" i="191"/>
  <c r="D48" i="191"/>
  <c r="K47" i="191"/>
  <c r="J47" i="191"/>
  <c r="I47" i="191"/>
  <c r="H47" i="191"/>
  <c r="G47" i="191"/>
  <c r="C47" i="191"/>
  <c r="K46" i="191"/>
  <c r="J46" i="191"/>
  <c r="I46" i="191"/>
  <c r="H46" i="191"/>
  <c r="G46" i="191"/>
  <c r="C46" i="191"/>
  <c r="K45" i="191"/>
  <c r="J45" i="191"/>
  <c r="I45" i="191"/>
  <c r="H45" i="191"/>
  <c r="G45" i="191"/>
  <c r="C45" i="191"/>
  <c r="K44" i="191"/>
  <c r="J44" i="191"/>
  <c r="I44" i="191"/>
  <c r="H44" i="191"/>
  <c r="G44" i="191"/>
  <c r="C44" i="191"/>
  <c r="K43" i="191"/>
  <c r="J43" i="191"/>
  <c r="I43" i="191"/>
  <c r="H43" i="191"/>
  <c r="G43" i="191"/>
  <c r="C43" i="191"/>
  <c r="K42" i="191"/>
  <c r="J42" i="191"/>
  <c r="I42" i="191"/>
  <c r="H42" i="191"/>
  <c r="G42" i="191"/>
  <c r="C42" i="191"/>
  <c r="K41" i="191"/>
  <c r="J41" i="191"/>
  <c r="I41" i="191"/>
  <c r="H41" i="191"/>
  <c r="G41" i="191"/>
  <c r="C41" i="191"/>
  <c r="K40" i="191"/>
  <c r="J40" i="191"/>
  <c r="I40" i="191"/>
  <c r="H40" i="191"/>
  <c r="G40" i="191"/>
  <c r="C40" i="191"/>
  <c r="K39" i="191"/>
  <c r="J39" i="191"/>
  <c r="I39" i="191"/>
  <c r="H39" i="191"/>
  <c r="G39" i="191"/>
  <c r="C39" i="191"/>
  <c r="K38" i="191"/>
  <c r="J38" i="191"/>
  <c r="I38" i="191"/>
  <c r="H38" i="191"/>
  <c r="G38" i="191"/>
  <c r="C38" i="191"/>
  <c r="K37" i="191"/>
  <c r="J37" i="191"/>
  <c r="I37" i="191"/>
  <c r="H37" i="191"/>
  <c r="G37" i="191"/>
  <c r="C37" i="191"/>
  <c r="K36" i="191"/>
  <c r="J36" i="191"/>
  <c r="I36" i="191"/>
  <c r="H36" i="191"/>
  <c r="G36" i="191"/>
  <c r="C36" i="191"/>
  <c r="K35" i="191"/>
  <c r="J35" i="191"/>
  <c r="I35" i="191"/>
  <c r="H35" i="191"/>
  <c r="G35" i="191"/>
  <c r="C35" i="191"/>
  <c r="K34" i="191"/>
  <c r="J34" i="191"/>
  <c r="I34" i="191"/>
  <c r="H34" i="191"/>
  <c r="G34" i="191"/>
  <c r="C34" i="191"/>
  <c r="K33" i="191"/>
  <c r="J33" i="191"/>
  <c r="I33" i="191"/>
  <c r="H33" i="191"/>
  <c r="G33" i="191"/>
  <c r="C33" i="191"/>
  <c r="K32" i="191"/>
  <c r="J32" i="191"/>
  <c r="I32" i="191"/>
  <c r="H32" i="191"/>
  <c r="G32" i="191"/>
  <c r="C32" i="191"/>
  <c r="K31" i="191"/>
  <c r="J31" i="191"/>
  <c r="I31" i="191"/>
  <c r="H31" i="191"/>
  <c r="G31" i="191"/>
  <c r="C31" i="191"/>
  <c r="K30" i="191"/>
  <c r="J30" i="191"/>
  <c r="I30" i="191"/>
  <c r="H30" i="191"/>
  <c r="G30" i="191"/>
  <c r="C30" i="191"/>
  <c r="K29" i="191"/>
  <c r="J29" i="191"/>
  <c r="I29" i="191"/>
  <c r="H29" i="191"/>
  <c r="G29" i="191"/>
  <c r="C29" i="191"/>
  <c r="K28" i="191"/>
  <c r="J28" i="191"/>
  <c r="I28" i="191"/>
  <c r="H28" i="191"/>
  <c r="G28" i="191"/>
  <c r="C28" i="191"/>
  <c r="K27" i="191"/>
  <c r="J27" i="191"/>
  <c r="I27" i="191"/>
  <c r="H27" i="191"/>
  <c r="G27" i="191"/>
  <c r="C27" i="191"/>
  <c r="K26" i="191"/>
  <c r="J26" i="191"/>
  <c r="I26" i="191"/>
  <c r="H26" i="191"/>
  <c r="G26" i="191"/>
  <c r="C26" i="191"/>
  <c r="K25" i="191"/>
  <c r="J25" i="191"/>
  <c r="I25" i="191"/>
  <c r="H25" i="191"/>
  <c r="G25" i="191"/>
  <c r="C25" i="191"/>
  <c r="K24" i="191"/>
  <c r="J24" i="191"/>
  <c r="I24" i="191"/>
  <c r="H24" i="191"/>
  <c r="G24" i="191"/>
  <c r="C24" i="191"/>
  <c r="K23" i="191"/>
  <c r="J23" i="191"/>
  <c r="I23" i="191"/>
  <c r="H23" i="191"/>
  <c r="G23" i="191"/>
  <c r="C23" i="191"/>
  <c r="K22" i="191"/>
  <c r="J22" i="191"/>
  <c r="I22" i="191"/>
  <c r="H22" i="191"/>
  <c r="G22" i="191"/>
  <c r="C22" i="191"/>
  <c r="K21" i="191"/>
  <c r="J21" i="191"/>
  <c r="I21" i="191"/>
  <c r="H21" i="191"/>
  <c r="G21" i="191"/>
  <c r="C21" i="191"/>
  <c r="K20" i="191"/>
  <c r="J20" i="191"/>
  <c r="I20" i="191"/>
  <c r="H20" i="191"/>
  <c r="G20" i="191"/>
  <c r="C20" i="191"/>
  <c r="K19" i="191"/>
  <c r="J19" i="191"/>
  <c r="I19" i="191"/>
  <c r="H19" i="191"/>
  <c r="G19" i="191"/>
  <c r="C19" i="191"/>
  <c r="K18" i="191"/>
  <c r="J18" i="191"/>
  <c r="I18" i="191"/>
  <c r="H18" i="191"/>
  <c r="G18" i="191"/>
  <c r="C18" i="191"/>
  <c r="K17" i="191"/>
  <c r="J17" i="191"/>
  <c r="I17" i="191"/>
  <c r="H17" i="191"/>
  <c r="G17" i="191"/>
  <c r="C17" i="191"/>
  <c r="K16" i="191"/>
  <c r="J16" i="191"/>
  <c r="I16" i="191"/>
  <c r="H16" i="191"/>
  <c r="G16" i="191"/>
  <c r="C16" i="191"/>
  <c r="K15" i="191"/>
  <c r="J15" i="191"/>
  <c r="I15" i="191"/>
  <c r="H15" i="191"/>
  <c r="G15" i="191"/>
  <c r="C15" i="191"/>
  <c r="A14" i="191" a="1"/>
  <c r="A14" i="191" s="1"/>
  <c r="B2" i="191"/>
  <c r="F48" i="190"/>
  <c r="D48" i="190"/>
  <c r="K47" i="190"/>
  <c r="J47" i="190"/>
  <c r="I47" i="190"/>
  <c r="H47" i="190"/>
  <c r="G47" i="190"/>
  <c r="C47" i="190"/>
  <c r="K46" i="190"/>
  <c r="J46" i="190"/>
  <c r="I46" i="190"/>
  <c r="H46" i="190"/>
  <c r="G46" i="190"/>
  <c r="C46" i="190"/>
  <c r="K45" i="190"/>
  <c r="J45" i="190"/>
  <c r="I45" i="190"/>
  <c r="H45" i="190"/>
  <c r="G45" i="190"/>
  <c r="C45" i="190"/>
  <c r="K44" i="190"/>
  <c r="J44" i="190"/>
  <c r="I44" i="190"/>
  <c r="H44" i="190"/>
  <c r="G44" i="190"/>
  <c r="C44" i="190"/>
  <c r="K43" i="190"/>
  <c r="J43" i="190"/>
  <c r="I43" i="190"/>
  <c r="H43" i="190"/>
  <c r="G43" i="190"/>
  <c r="C43" i="190"/>
  <c r="K42" i="190"/>
  <c r="J42" i="190"/>
  <c r="I42" i="190"/>
  <c r="H42" i="190"/>
  <c r="G42" i="190"/>
  <c r="C42" i="190"/>
  <c r="K41" i="190"/>
  <c r="J41" i="190"/>
  <c r="I41" i="190"/>
  <c r="H41" i="190"/>
  <c r="G41" i="190"/>
  <c r="C41" i="190"/>
  <c r="K40" i="190"/>
  <c r="J40" i="190"/>
  <c r="I40" i="190"/>
  <c r="H40" i="190"/>
  <c r="G40" i="190"/>
  <c r="C40" i="190"/>
  <c r="K39" i="190"/>
  <c r="J39" i="190"/>
  <c r="I39" i="190"/>
  <c r="H39" i="190"/>
  <c r="G39" i="190"/>
  <c r="C39" i="190"/>
  <c r="K38" i="190"/>
  <c r="J38" i="190"/>
  <c r="I38" i="190"/>
  <c r="H38" i="190"/>
  <c r="G38" i="190"/>
  <c r="C38" i="190"/>
  <c r="K37" i="190"/>
  <c r="J37" i="190"/>
  <c r="I37" i="190"/>
  <c r="H37" i="190"/>
  <c r="G37" i="190"/>
  <c r="C37" i="190"/>
  <c r="K36" i="190"/>
  <c r="J36" i="190"/>
  <c r="I36" i="190"/>
  <c r="H36" i="190"/>
  <c r="G36" i="190"/>
  <c r="C36" i="190"/>
  <c r="K35" i="190"/>
  <c r="J35" i="190"/>
  <c r="I35" i="190"/>
  <c r="H35" i="190"/>
  <c r="G35" i="190"/>
  <c r="C35" i="190"/>
  <c r="K34" i="190"/>
  <c r="J34" i="190"/>
  <c r="I34" i="190"/>
  <c r="H34" i="190"/>
  <c r="G34" i="190"/>
  <c r="C34" i="190"/>
  <c r="K33" i="190"/>
  <c r="J33" i="190"/>
  <c r="I33" i="190"/>
  <c r="H33" i="190"/>
  <c r="G33" i="190"/>
  <c r="C33" i="190"/>
  <c r="K32" i="190"/>
  <c r="J32" i="190"/>
  <c r="I32" i="190"/>
  <c r="H32" i="190"/>
  <c r="G32" i="190"/>
  <c r="C32" i="190"/>
  <c r="K31" i="190"/>
  <c r="J31" i="190"/>
  <c r="I31" i="190"/>
  <c r="H31" i="190"/>
  <c r="G31" i="190"/>
  <c r="C31" i="190"/>
  <c r="K30" i="190"/>
  <c r="J30" i="190"/>
  <c r="I30" i="190"/>
  <c r="H30" i="190"/>
  <c r="G30" i="190"/>
  <c r="C30" i="190"/>
  <c r="K29" i="190"/>
  <c r="J29" i="190"/>
  <c r="I29" i="190"/>
  <c r="H29" i="190"/>
  <c r="G29" i="190"/>
  <c r="C29" i="190"/>
  <c r="K28" i="190"/>
  <c r="J28" i="190"/>
  <c r="I28" i="190"/>
  <c r="H28" i="190"/>
  <c r="G28" i="190"/>
  <c r="C28" i="190"/>
  <c r="K27" i="190"/>
  <c r="J27" i="190"/>
  <c r="I27" i="190"/>
  <c r="H27" i="190"/>
  <c r="G27" i="190"/>
  <c r="C27" i="190"/>
  <c r="K26" i="190"/>
  <c r="J26" i="190"/>
  <c r="I26" i="190"/>
  <c r="H26" i="190"/>
  <c r="G26" i="190"/>
  <c r="C26" i="190"/>
  <c r="K25" i="190"/>
  <c r="J25" i="190"/>
  <c r="I25" i="190"/>
  <c r="H25" i="190"/>
  <c r="G25" i="190"/>
  <c r="C25" i="190"/>
  <c r="K24" i="190"/>
  <c r="J24" i="190"/>
  <c r="I24" i="190"/>
  <c r="H24" i="190"/>
  <c r="G24" i="190"/>
  <c r="C24" i="190"/>
  <c r="K23" i="190"/>
  <c r="J23" i="190"/>
  <c r="I23" i="190"/>
  <c r="H23" i="190"/>
  <c r="G23" i="190"/>
  <c r="C23" i="190"/>
  <c r="K22" i="190"/>
  <c r="J22" i="190"/>
  <c r="I22" i="190"/>
  <c r="H22" i="190"/>
  <c r="G22" i="190"/>
  <c r="C22" i="190"/>
  <c r="K21" i="190"/>
  <c r="J21" i="190"/>
  <c r="I21" i="190"/>
  <c r="H21" i="190"/>
  <c r="G21" i="190"/>
  <c r="C21" i="190"/>
  <c r="K20" i="190"/>
  <c r="J20" i="190"/>
  <c r="I20" i="190"/>
  <c r="H20" i="190"/>
  <c r="G20" i="190"/>
  <c r="C20" i="190"/>
  <c r="K19" i="190"/>
  <c r="J19" i="190"/>
  <c r="I19" i="190"/>
  <c r="H19" i="190"/>
  <c r="G19" i="190"/>
  <c r="C19" i="190"/>
  <c r="K18" i="190"/>
  <c r="J18" i="190"/>
  <c r="I18" i="190"/>
  <c r="H18" i="190"/>
  <c r="G18" i="190"/>
  <c r="C18" i="190"/>
  <c r="K17" i="190"/>
  <c r="J17" i="190"/>
  <c r="I17" i="190"/>
  <c r="H17" i="190"/>
  <c r="G17" i="190"/>
  <c r="C17" i="190"/>
  <c r="K16" i="190"/>
  <c r="J16" i="190"/>
  <c r="I16" i="190"/>
  <c r="H16" i="190"/>
  <c r="G16" i="190"/>
  <c r="C16" i="190"/>
  <c r="K15" i="190"/>
  <c r="J15" i="190"/>
  <c r="I15" i="190"/>
  <c r="H15" i="190"/>
  <c r="G15" i="190"/>
  <c r="C15" i="190"/>
  <c r="A14" i="190" a="1"/>
  <c r="A14" i="190" s="1"/>
  <c r="B2" i="190"/>
  <c r="F48" i="189"/>
  <c r="D48" i="189"/>
  <c r="K47" i="189"/>
  <c r="J47" i="189"/>
  <c r="I47" i="189"/>
  <c r="H47" i="189"/>
  <c r="G47" i="189"/>
  <c r="C47" i="189"/>
  <c r="K46" i="189"/>
  <c r="J46" i="189"/>
  <c r="I46" i="189"/>
  <c r="H46" i="189"/>
  <c r="G46" i="189"/>
  <c r="C46" i="189"/>
  <c r="K45" i="189"/>
  <c r="J45" i="189"/>
  <c r="I45" i="189"/>
  <c r="H45" i="189"/>
  <c r="G45" i="189"/>
  <c r="C45" i="189"/>
  <c r="K44" i="189"/>
  <c r="J44" i="189"/>
  <c r="I44" i="189"/>
  <c r="H44" i="189"/>
  <c r="G44" i="189"/>
  <c r="C44" i="189"/>
  <c r="K43" i="189"/>
  <c r="J43" i="189"/>
  <c r="I43" i="189"/>
  <c r="H43" i="189"/>
  <c r="G43" i="189"/>
  <c r="C43" i="189"/>
  <c r="K42" i="189"/>
  <c r="J42" i="189"/>
  <c r="I42" i="189"/>
  <c r="H42" i="189"/>
  <c r="G42" i="189"/>
  <c r="C42" i="189"/>
  <c r="K41" i="189"/>
  <c r="J41" i="189"/>
  <c r="I41" i="189"/>
  <c r="H41" i="189"/>
  <c r="G41" i="189"/>
  <c r="C41" i="189"/>
  <c r="K40" i="189"/>
  <c r="J40" i="189"/>
  <c r="I40" i="189"/>
  <c r="H40" i="189"/>
  <c r="G40" i="189"/>
  <c r="C40" i="189"/>
  <c r="K39" i="189"/>
  <c r="J39" i="189"/>
  <c r="I39" i="189"/>
  <c r="H39" i="189"/>
  <c r="G39" i="189"/>
  <c r="C39" i="189"/>
  <c r="K38" i="189"/>
  <c r="J38" i="189"/>
  <c r="I38" i="189"/>
  <c r="H38" i="189"/>
  <c r="G38" i="189"/>
  <c r="C38" i="189"/>
  <c r="K37" i="189"/>
  <c r="J37" i="189"/>
  <c r="I37" i="189"/>
  <c r="H37" i="189"/>
  <c r="G37" i="189"/>
  <c r="C37" i="189"/>
  <c r="K36" i="189"/>
  <c r="J36" i="189"/>
  <c r="I36" i="189"/>
  <c r="H36" i="189"/>
  <c r="G36" i="189"/>
  <c r="C36" i="189"/>
  <c r="K35" i="189"/>
  <c r="J35" i="189"/>
  <c r="I35" i="189"/>
  <c r="H35" i="189"/>
  <c r="G35" i="189"/>
  <c r="C35" i="189"/>
  <c r="K34" i="189"/>
  <c r="J34" i="189"/>
  <c r="I34" i="189"/>
  <c r="H34" i="189"/>
  <c r="G34" i="189"/>
  <c r="C34" i="189"/>
  <c r="K33" i="189"/>
  <c r="J33" i="189"/>
  <c r="I33" i="189"/>
  <c r="H33" i="189"/>
  <c r="G33" i="189"/>
  <c r="C33" i="189"/>
  <c r="K32" i="189"/>
  <c r="J32" i="189"/>
  <c r="I32" i="189"/>
  <c r="H32" i="189"/>
  <c r="G32" i="189"/>
  <c r="C32" i="189"/>
  <c r="K31" i="189"/>
  <c r="J31" i="189"/>
  <c r="I31" i="189"/>
  <c r="H31" i="189"/>
  <c r="G31" i="189"/>
  <c r="C31" i="189"/>
  <c r="K30" i="189"/>
  <c r="J30" i="189"/>
  <c r="I30" i="189"/>
  <c r="H30" i="189"/>
  <c r="G30" i="189"/>
  <c r="C30" i="189"/>
  <c r="K29" i="189"/>
  <c r="J29" i="189"/>
  <c r="I29" i="189"/>
  <c r="H29" i="189"/>
  <c r="G29" i="189"/>
  <c r="C29" i="189"/>
  <c r="K28" i="189"/>
  <c r="J28" i="189"/>
  <c r="I28" i="189"/>
  <c r="H28" i="189"/>
  <c r="G28" i="189"/>
  <c r="C28" i="189"/>
  <c r="K27" i="189"/>
  <c r="J27" i="189"/>
  <c r="I27" i="189"/>
  <c r="H27" i="189"/>
  <c r="G27" i="189"/>
  <c r="C27" i="189"/>
  <c r="K26" i="189"/>
  <c r="J26" i="189"/>
  <c r="I26" i="189"/>
  <c r="H26" i="189"/>
  <c r="G26" i="189"/>
  <c r="C26" i="189"/>
  <c r="K25" i="189"/>
  <c r="J25" i="189"/>
  <c r="I25" i="189"/>
  <c r="H25" i="189"/>
  <c r="G25" i="189"/>
  <c r="C25" i="189"/>
  <c r="K24" i="189"/>
  <c r="J24" i="189"/>
  <c r="I24" i="189"/>
  <c r="H24" i="189"/>
  <c r="G24" i="189"/>
  <c r="C24" i="189"/>
  <c r="K23" i="189"/>
  <c r="J23" i="189"/>
  <c r="I23" i="189"/>
  <c r="H23" i="189"/>
  <c r="G23" i="189"/>
  <c r="C23" i="189"/>
  <c r="K22" i="189"/>
  <c r="J22" i="189"/>
  <c r="I22" i="189"/>
  <c r="H22" i="189"/>
  <c r="G22" i="189"/>
  <c r="C22" i="189"/>
  <c r="K21" i="189"/>
  <c r="J21" i="189"/>
  <c r="I21" i="189"/>
  <c r="H21" i="189"/>
  <c r="G21" i="189"/>
  <c r="C21" i="189"/>
  <c r="K20" i="189"/>
  <c r="J20" i="189"/>
  <c r="I20" i="189"/>
  <c r="H20" i="189"/>
  <c r="G20" i="189"/>
  <c r="C20" i="189"/>
  <c r="K19" i="189"/>
  <c r="J19" i="189"/>
  <c r="I19" i="189"/>
  <c r="H19" i="189"/>
  <c r="G19" i="189"/>
  <c r="C19" i="189"/>
  <c r="K18" i="189"/>
  <c r="J18" i="189"/>
  <c r="I18" i="189"/>
  <c r="H18" i="189"/>
  <c r="G18" i="189"/>
  <c r="C18" i="189"/>
  <c r="K17" i="189"/>
  <c r="J17" i="189"/>
  <c r="I17" i="189"/>
  <c r="H17" i="189"/>
  <c r="G17" i="189"/>
  <c r="C17" i="189"/>
  <c r="K16" i="189"/>
  <c r="J16" i="189"/>
  <c r="I16" i="189"/>
  <c r="H16" i="189"/>
  <c r="G16" i="189"/>
  <c r="C16" i="189"/>
  <c r="A14" i="189" a="1"/>
  <c r="G15" i="189" s="1"/>
  <c r="H15" i="189" s="1"/>
  <c r="B2" i="189"/>
  <c r="F48" i="188"/>
  <c r="D48" i="188"/>
  <c r="K47" i="188"/>
  <c r="J47" i="188"/>
  <c r="I47" i="188"/>
  <c r="H47" i="188"/>
  <c r="G47" i="188"/>
  <c r="C47" i="188"/>
  <c r="K46" i="188"/>
  <c r="J46" i="188"/>
  <c r="I46" i="188"/>
  <c r="H46" i="188"/>
  <c r="G46" i="188"/>
  <c r="C46" i="188"/>
  <c r="K45" i="188"/>
  <c r="J45" i="188"/>
  <c r="I45" i="188"/>
  <c r="H45" i="188"/>
  <c r="G45" i="188"/>
  <c r="C45" i="188"/>
  <c r="K44" i="188"/>
  <c r="J44" i="188"/>
  <c r="I44" i="188"/>
  <c r="H44" i="188"/>
  <c r="G44" i="188"/>
  <c r="C44" i="188"/>
  <c r="K43" i="188"/>
  <c r="J43" i="188"/>
  <c r="I43" i="188"/>
  <c r="H43" i="188"/>
  <c r="G43" i="188"/>
  <c r="C43" i="188"/>
  <c r="K42" i="188"/>
  <c r="J42" i="188"/>
  <c r="I42" i="188"/>
  <c r="H42" i="188"/>
  <c r="G42" i="188"/>
  <c r="C42" i="188"/>
  <c r="K41" i="188"/>
  <c r="J41" i="188"/>
  <c r="I41" i="188"/>
  <c r="H41" i="188"/>
  <c r="G41" i="188"/>
  <c r="C41" i="188"/>
  <c r="K40" i="188"/>
  <c r="J40" i="188"/>
  <c r="I40" i="188"/>
  <c r="H40" i="188"/>
  <c r="G40" i="188"/>
  <c r="C40" i="188"/>
  <c r="K39" i="188"/>
  <c r="J39" i="188"/>
  <c r="I39" i="188"/>
  <c r="H39" i="188"/>
  <c r="G39" i="188"/>
  <c r="C39" i="188"/>
  <c r="K38" i="188"/>
  <c r="J38" i="188"/>
  <c r="I38" i="188"/>
  <c r="H38" i="188"/>
  <c r="G38" i="188"/>
  <c r="C38" i="188"/>
  <c r="K37" i="188"/>
  <c r="J37" i="188"/>
  <c r="I37" i="188"/>
  <c r="H37" i="188"/>
  <c r="G37" i="188"/>
  <c r="C37" i="188"/>
  <c r="K36" i="188"/>
  <c r="J36" i="188"/>
  <c r="I36" i="188"/>
  <c r="H36" i="188"/>
  <c r="G36" i="188"/>
  <c r="C36" i="188"/>
  <c r="K35" i="188"/>
  <c r="J35" i="188"/>
  <c r="I35" i="188"/>
  <c r="H35" i="188"/>
  <c r="G35" i="188"/>
  <c r="C35" i="188"/>
  <c r="K34" i="188"/>
  <c r="J34" i="188"/>
  <c r="I34" i="188"/>
  <c r="H34" i="188"/>
  <c r="G34" i="188"/>
  <c r="C34" i="188"/>
  <c r="K33" i="188"/>
  <c r="J33" i="188"/>
  <c r="I33" i="188"/>
  <c r="H33" i="188"/>
  <c r="G33" i="188"/>
  <c r="C33" i="188"/>
  <c r="K32" i="188"/>
  <c r="J32" i="188"/>
  <c r="I32" i="188"/>
  <c r="H32" i="188"/>
  <c r="G32" i="188"/>
  <c r="C32" i="188"/>
  <c r="K31" i="188"/>
  <c r="J31" i="188"/>
  <c r="I31" i="188"/>
  <c r="H31" i="188"/>
  <c r="G31" i="188"/>
  <c r="C31" i="188"/>
  <c r="K30" i="188"/>
  <c r="J30" i="188"/>
  <c r="I30" i="188"/>
  <c r="H30" i="188"/>
  <c r="G30" i="188"/>
  <c r="C30" i="188"/>
  <c r="K29" i="188"/>
  <c r="J29" i="188"/>
  <c r="I29" i="188"/>
  <c r="H29" i="188"/>
  <c r="G29" i="188"/>
  <c r="C29" i="188"/>
  <c r="K28" i="188"/>
  <c r="J28" i="188"/>
  <c r="I28" i="188"/>
  <c r="H28" i="188"/>
  <c r="G28" i="188"/>
  <c r="C28" i="188"/>
  <c r="K27" i="188"/>
  <c r="J27" i="188"/>
  <c r="I27" i="188"/>
  <c r="H27" i="188"/>
  <c r="G27" i="188"/>
  <c r="C27" i="188"/>
  <c r="K26" i="188"/>
  <c r="J26" i="188"/>
  <c r="I26" i="188"/>
  <c r="H26" i="188"/>
  <c r="G26" i="188"/>
  <c r="C26" i="188"/>
  <c r="K25" i="188"/>
  <c r="J25" i="188"/>
  <c r="I25" i="188"/>
  <c r="H25" i="188"/>
  <c r="G25" i="188"/>
  <c r="C25" i="188"/>
  <c r="K24" i="188"/>
  <c r="J24" i="188"/>
  <c r="I24" i="188"/>
  <c r="H24" i="188"/>
  <c r="G24" i="188"/>
  <c r="C24" i="188"/>
  <c r="K23" i="188"/>
  <c r="J23" i="188"/>
  <c r="I23" i="188"/>
  <c r="H23" i="188"/>
  <c r="G23" i="188"/>
  <c r="C23" i="188"/>
  <c r="K22" i="188"/>
  <c r="J22" i="188"/>
  <c r="I22" i="188"/>
  <c r="H22" i="188"/>
  <c r="G22" i="188"/>
  <c r="C22" i="188"/>
  <c r="K21" i="188"/>
  <c r="J21" i="188"/>
  <c r="I21" i="188"/>
  <c r="H21" i="188"/>
  <c r="G21" i="188"/>
  <c r="C21" i="188"/>
  <c r="A14" i="188" a="1"/>
  <c r="B2" i="188"/>
  <c r="H16" i="200" l="1"/>
  <c r="I15" i="200"/>
  <c r="J15" i="200" s="1"/>
  <c r="K16" i="200"/>
  <c r="K17" i="200"/>
  <c r="G34" i="200"/>
  <c r="K15" i="200"/>
  <c r="I14" i="200"/>
  <c r="H14" i="200"/>
  <c r="I14" i="199"/>
  <c r="H14" i="199"/>
  <c r="I19" i="195"/>
  <c r="J19" i="195" s="1"/>
  <c r="I15" i="195"/>
  <c r="J15" i="195" s="1"/>
  <c r="I17" i="195"/>
  <c r="J17" i="195" s="1"/>
  <c r="K17" i="195" s="1"/>
  <c r="I18" i="195"/>
  <c r="J18" i="195" s="1"/>
  <c r="G34" i="195"/>
  <c r="I16" i="195"/>
  <c r="J16" i="195" s="1"/>
  <c r="I14" i="195"/>
  <c r="H14" i="195"/>
  <c r="H34" i="195" s="1"/>
  <c r="H15" i="194"/>
  <c r="K15" i="194" s="1"/>
  <c r="G14" i="194"/>
  <c r="G48" i="194" s="1"/>
  <c r="C14" i="194"/>
  <c r="G15" i="193"/>
  <c r="A14" i="193"/>
  <c r="G17" i="193"/>
  <c r="H17" i="193" s="1"/>
  <c r="C16" i="193"/>
  <c r="H15" i="193"/>
  <c r="G14" i="193"/>
  <c r="I14" i="193" s="1"/>
  <c r="I15" i="193"/>
  <c r="K15" i="193" s="1"/>
  <c r="G16" i="193"/>
  <c r="I16" i="193" s="1"/>
  <c r="J16" i="193" s="1"/>
  <c r="I17" i="193"/>
  <c r="J17" i="193" s="1"/>
  <c r="K17" i="193" s="1"/>
  <c r="C14" i="193"/>
  <c r="C15" i="193"/>
  <c r="J15" i="193"/>
  <c r="H16" i="193"/>
  <c r="K16" i="193" s="1"/>
  <c r="C17" i="193"/>
  <c r="H17" i="192"/>
  <c r="K17" i="192" s="1"/>
  <c r="C16" i="192"/>
  <c r="G16" i="192"/>
  <c r="I16" i="192" s="1"/>
  <c r="J16" i="192" s="1"/>
  <c r="A14" i="192"/>
  <c r="C15" i="192"/>
  <c r="G15" i="192"/>
  <c r="I15" i="192" s="1"/>
  <c r="J15" i="192" s="1"/>
  <c r="G14" i="192"/>
  <c r="C14" i="192"/>
  <c r="G14" i="191"/>
  <c r="G48" i="191" s="1"/>
  <c r="C14" i="191"/>
  <c r="G14" i="190"/>
  <c r="G48" i="190" s="1"/>
  <c r="I14" i="190"/>
  <c r="I48" i="190" s="1"/>
  <c r="C14" i="190"/>
  <c r="A14" i="189"/>
  <c r="G14" i="189" s="1"/>
  <c r="G48" i="189" s="1"/>
  <c r="I15" i="189"/>
  <c r="C15" i="189"/>
  <c r="G20" i="188"/>
  <c r="G18" i="188"/>
  <c r="G16" i="188"/>
  <c r="C15" i="188"/>
  <c r="H16" i="188"/>
  <c r="K16" i="188" s="1"/>
  <c r="H18" i="188"/>
  <c r="K18" i="188" s="1"/>
  <c r="H20" i="188"/>
  <c r="A14" i="188"/>
  <c r="G15" i="188"/>
  <c r="I15" i="188" s="1"/>
  <c r="J15" i="188" s="1"/>
  <c r="I16" i="188"/>
  <c r="G17" i="188"/>
  <c r="I17" i="188" s="1"/>
  <c r="J17" i="188" s="1"/>
  <c r="K17" i="188" s="1"/>
  <c r="I18" i="188"/>
  <c r="G19" i="188"/>
  <c r="I19" i="188" s="1"/>
  <c r="J19" i="188" s="1"/>
  <c r="K19" i="188" s="1"/>
  <c r="I20" i="188"/>
  <c r="J20" i="188" s="1"/>
  <c r="C17" i="188"/>
  <c r="C19" i="188"/>
  <c r="H15" i="188"/>
  <c r="C16" i="188"/>
  <c r="J16" i="188"/>
  <c r="H17" i="188"/>
  <c r="C18" i="188"/>
  <c r="J18" i="188"/>
  <c r="H19" i="188"/>
  <c r="C20" i="188"/>
  <c r="F48" i="187"/>
  <c r="D48" i="187"/>
  <c r="K47" i="187"/>
  <c r="J47" i="187"/>
  <c r="I47" i="187"/>
  <c r="H47" i="187"/>
  <c r="G47" i="187"/>
  <c r="C47" i="187"/>
  <c r="K46" i="187"/>
  <c r="J46" i="187"/>
  <c r="I46" i="187"/>
  <c r="H46" i="187"/>
  <c r="G46" i="187"/>
  <c r="C46" i="187"/>
  <c r="K45" i="187"/>
  <c r="J45" i="187"/>
  <c r="I45" i="187"/>
  <c r="H45" i="187"/>
  <c r="G45" i="187"/>
  <c r="C45" i="187"/>
  <c r="K44" i="187"/>
  <c r="J44" i="187"/>
  <c r="I44" i="187"/>
  <c r="H44" i="187"/>
  <c r="G44" i="187"/>
  <c r="C44" i="187"/>
  <c r="K43" i="187"/>
  <c r="J43" i="187"/>
  <c r="I43" i="187"/>
  <c r="H43" i="187"/>
  <c r="G43" i="187"/>
  <c r="C43" i="187"/>
  <c r="K42" i="187"/>
  <c r="J42" i="187"/>
  <c r="I42" i="187"/>
  <c r="H42" i="187"/>
  <c r="G42" i="187"/>
  <c r="C42" i="187"/>
  <c r="K41" i="187"/>
  <c r="J41" i="187"/>
  <c r="I41" i="187"/>
  <c r="H41" i="187"/>
  <c r="G41" i="187"/>
  <c r="C41" i="187"/>
  <c r="K40" i="187"/>
  <c r="J40" i="187"/>
  <c r="I40" i="187"/>
  <c r="H40" i="187"/>
  <c r="G40" i="187"/>
  <c r="C40" i="187"/>
  <c r="K39" i="187"/>
  <c r="J39" i="187"/>
  <c r="I39" i="187"/>
  <c r="H39" i="187"/>
  <c r="G39" i="187"/>
  <c r="C39" i="187"/>
  <c r="K38" i="187"/>
  <c r="J38" i="187"/>
  <c r="I38" i="187"/>
  <c r="H38" i="187"/>
  <c r="G38" i="187"/>
  <c r="C38" i="187"/>
  <c r="K37" i="187"/>
  <c r="J37" i="187"/>
  <c r="I37" i="187"/>
  <c r="H37" i="187"/>
  <c r="G37" i="187"/>
  <c r="C37" i="187"/>
  <c r="K36" i="187"/>
  <c r="J36" i="187"/>
  <c r="I36" i="187"/>
  <c r="H36" i="187"/>
  <c r="G36" i="187"/>
  <c r="C36" i="187"/>
  <c r="K35" i="187"/>
  <c r="J35" i="187"/>
  <c r="I35" i="187"/>
  <c r="H35" i="187"/>
  <c r="G35" i="187"/>
  <c r="C35" i="187"/>
  <c r="K34" i="187"/>
  <c r="J34" i="187"/>
  <c r="I34" i="187"/>
  <c r="H34" i="187"/>
  <c r="G34" i="187"/>
  <c r="C34" i="187"/>
  <c r="K33" i="187"/>
  <c r="J33" i="187"/>
  <c r="I33" i="187"/>
  <c r="H33" i="187"/>
  <c r="G33" i="187"/>
  <c r="C33" i="187"/>
  <c r="K32" i="187"/>
  <c r="J32" i="187"/>
  <c r="I32" i="187"/>
  <c r="H32" i="187"/>
  <c r="G32" i="187"/>
  <c r="C32" i="187"/>
  <c r="K31" i="187"/>
  <c r="J31" i="187"/>
  <c r="I31" i="187"/>
  <c r="H31" i="187"/>
  <c r="G31" i="187"/>
  <c r="C31" i="187"/>
  <c r="K30" i="187"/>
  <c r="J30" i="187"/>
  <c r="I30" i="187"/>
  <c r="H30" i="187"/>
  <c r="G30" i="187"/>
  <c r="C30" i="187"/>
  <c r="K29" i="187"/>
  <c r="J29" i="187"/>
  <c r="I29" i="187"/>
  <c r="H29" i="187"/>
  <c r="G29" i="187"/>
  <c r="C29" i="187"/>
  <c r="K28" i="187"/>
  <c r="J28" i="187"/>
  <c r="I28" i="187"/>
  <c r="H28" i="187"/>
  <c r="G28" i="187"/>
  <c r="C28" i="187"/>
  <c r="K27" i="187"/>
  <c r="J27" i="187"/>
  <c r="I27" i="187"/>
  <c r="H27" i="187"/>
  <c r="G27" i="187"/>
  <c r="C27" i="187"/>
  <c r="K26" i="187"/>
  <c r="J26" i="187"/>
  <c r="I26" i="187"/>
  <c r="H26" i="187"/>
  <c r="G26" i="187"/>
  <c r="C26" i="187"/>
  <c r="K25" i="187"/>
  <c r="J25" i="187"/>
  <c r="I25" i="187"/>
  <c r="H25" i="187"/>
  <c r="G25" i="187"/>
  <c r="C25" i="187"/>
  <c r="K24" i="187"/>
  <c r="J24" i="187"/>
  <c r="I24" i="187"/>
  <c r="H24" i="187"/>
  <c r="G24" i="187"/>
  <c r="C24" i="187"/>
  <c r="K23" i="187"/>
  <c r="J23" i="187"/>
  <c r="I23" i="187"/>
  <c r="H23" i="187"/>
  <c r="G23" i="187"/>
  <c r="C23" i="187"/>
  <c r="K22" i="187"/>
  <c r="J22" i="187"/>
  <c r="I22" i="187"/>
  <c r="H22" i="187"/>
  <c r="G22" i="187"/>
  <c r="C22" i="187"/>
  <c r="K21" i="187"/>
  <c r="J21" i="187"/>
  <c r="I21" i="187"/>
  <c r="H21" i="187"/>
  <c r="G21" i="187"/>
  <c r="C21" i="187"/>
  <c r="A14" i="187" a="1"/>
  <c r="G20" i="187" s="1"/>
  <c r="I20" i="187" s="1"/>
  <c r="B2" i="187"/>
  <c r="F48" i="186"/>
  <c r="D48" i="186"/>
  <c r="K47" i="186"/>
  <c r="J47" i="186"/>
  <c r="I47" i="186"/>
  <c r="H47" i="186"/>
  <c r="G47" i="186"/>
  <c r="C47" i="186"/>
  <c r="K46" i="186"/>
  <c r="J46" i="186"/>
  <c r="I46" i="186"/>
  <c r="H46" i="186"/>
  <c r="G46" i="186"/>
  <c r="C46" i="186"/>
  <c r="K45" i="186"/>
  <c r="J45" i="186"/>
  <c r="I45" i="186"/>
  <c r="H45" i="186"/>
  <c r="G45" i="186"/>
  <c r="C45" i="186"/>
  <c r="K44" i="186"/>
  <c r="J44" i="186"/>
  <c r="I44" i="186"/>
  <c r="H44" i="186"/>
  <c r="G44" i="186"/>
  <c r="C44" i="186"/>
  <c r="K43" i="186"/>
  <c r="J43" i="186"/>
  <c r="I43" i="186"/>
  <c r="H43" i="186"/>
  <c r="G43" i="186"/>
  <c r="C43" i="186"/>
  <c r="K42" i="186"/>
  <c r="J42" i="186"/>
  <c r="I42" i="186"/>
  <c r="H42" i="186"/>
  <c r="G42" i="186"/>
  <c r="C42" i="186"/>
  <c r="K41" i="186"/>
  <c r="J41" i="186"/>
  <c r="I41" i="186"/>
  <c r="H41" i="186"/>
  <c r="G41" i="186"/>
  <c r="C41" i="186"/>
  <c r="K40" i="186"/>
  <c r="J40" i="186"/>
  <c r="I40" i="186"/>
  <c r="H40" i="186"/>
  <c r="G40" i="186"/>
  <c r="C40" i="186"/>
  <c r="K39" i="186"/>
  <c r="J39" i="186"/>
  <c r="I39" i="186"/>
  <c r="H39" i="186"/>
  <c r="G39" i="186"/>
  <c r="C39" i="186"/>
  <c r="K38" i="186"/>
  <c r="J38" i="186"/>
  <c r="I38" i="186"/>
  <c r="H38" i="186"/>
  <c r="G38" i="186"/>
  <c r="C38" i="186"/>
  <c r="K37" i="186"/>
  <c r="J37" i="186"/>
  <c r="I37" i="186"/>
  <c r="H37" i="186"/>
  <c r="G37" i="186"/>
  <c r="C37" i="186"/>
  <c r="K36" i="186"/>
  <c r="J36" i="186"/>
  <c r="I36" i="186"/>
  <c r="H36" i="186"/>
  <c r="G36" i="186"/>
  <c r="C36" i="186"/>
  <c r="K35" i="186"/>
  <c r="J35" i="186"/>
  <c r="I35" i="186"/>
  <c r="H35" i="186"/>
  <c r="G35" i="186"/>
  <c r="C35" i="186"/>
  <c r="K34" i="186"/>
  <c r="J34" i="186"/>
  <c r="I34" i="186"/>
  <c r="H34" i="186"/>
  <c r="G34" i="186"/>
  <c r="C34" i="186"/>
  <c r="K33" i="186"/>
  <c r="J33" i="186"/>
  <c r="I33" i="186"/>
  <c r="H33" i="186"/>
  <c r="G33" i="186"/>
  <c r="C33" i="186"/>
  <c r="K32" i="186"/>
  <c r="J32" i="186"/>
  <c r="I32" i="186"/>
  <c r="H32" i="186"/>
  <c r="G32" i="186"/>
  <c r="C32" i="186"/>
  <c r="K31" i="186"/>
  <c r="J31" i="186"/>
  <c r="I31" i="186"/>
  <c r="H31" i="186"/>
  <c r="G31" i="186"/>
  <c r="C31" i="186"/>
  <c r="K30" i="186"/>
  <c r="J30" i="186"/>
  <c r="I30" i="186"/>
  <c r="H30" i="186"/>
  <c r="G30" i="186"/>
  <c r="C30" i="186"/>
  <c r="K29" i="186"/>
  <c r="J29" i="186"/>
  <c r="I29" i="186"/>
  <c r="H29" i="186"/>
  <c r="G29" i="186"/>
  <c r="C29" i="186"/>
  <c r="K28" i="186"/>
  <c r="J28" i="186"/>
  <c r="I28" i="186"/>
  <c r="H28" i="186"/>
  <c r="G28" i="186"/>
  <c r="C28" i="186"/>
  <c r="K27" i="186"/>
  <c r="J27" i="186"/>
  <c r="I27" i="186"/>
  <c r="H27" i="186"/>
  <c r="G27" i="186"/>
  <c r="C27" i="186"/>
  <c r="K26" i="186"/>
  <c r="J26" i="186"/>
  <c r="I26" i="186"/>
  <c r="H26" i="186"/>
  <c r="G26" i="186"/>
  <c r="C26" i="186"/>
  <c r="K25" i="186"/>
  <c r="J25" i="186"/>
  <c r="I25" i="186"/>
  <c r="H25" i="186"/>
  <c r="G25" i="186"/>
  <c r="C25" i="186"/>
  <c r="K24" i="186"/>
  <c r="J24" i="186"/>
  <c r="I24" i="186"/>
  <c r="H24" i="186"/>
  <c r="G24" i="186"/>
  <c r="C24" i="186"/>
  <c r="A14" i="186" a="1"/>
  <c r="B2" i="186"/>
  <c r="A14" i="185" a="1"/>
  <c r="A14" i="185" s="1"/>
  <c r="F48" i="185"/>
  <c r="D48" i="185"/>
  <c r="K47" i="185"/>
  <c r="J47" i="185"/>
  <c r="I47" i="185"/>
  <c r="H47" i="185"/>
  <c r="G47" i="185"/>
  <c r="C47" i="185"/>
  <c r="K46" i="185"/>
  <c r="J46" i="185"/>
  <c r="I46" i="185"/>
  <c r="H46" i="185"/>
  <c r="G46" i="185"/>
  <c r="C46" i="185"/>
  <c r="K45" i="185"/>
  <c r="J45" i="185"/>
  <c r="I45" i="185"/>
  <c r="H45" i="185"/>
  <c r="G45" i="185"/>
  <c r="C45" i="185"/>
  <c r="K44" i="185"/>
  <c r="J44" i="185"/>
  <c r="I44" i="185"/>
  <c r="H44" i="185"/>
  <c r="G44" i="185"/>
  <c r="C44" i="185"/>
  <c r="K43" i="185"/>
  <c r="J43" i="185"/>
  <c r="I43" i="185"/>
  <c r="H43" i="185"/>
  <c r="G43" i="185"/>
  <c r="C43" i="185"/>
  <c r="K42" i="185"/>
  <c r="J42" i="185"/>
  <c r="I42" i="185"/>
  <c r="H42" i="185"/>
  <c r="G42" i="185"/>
  <c r="C42" i="185"/>
  <c r="K41" i="185"/>
  <c r="J41" i="185"/>
  <c r="I41" i="185"/>
  <c r="H41" i="185"/>
  <c r="G41" i="185"/>
  <c r="C41" i="185"/>
  <c r="K40" i="185"/>
  <c r="J40" i="185"/>
  <c r="I40" i="185"/>
  <c r="H40" i="185"/>
  <c r="G40" i="185"/>
  <c r="C40" i="185"/>
  <c r="K39" i="185"/>
  <c r="J39" i="185"/>
  <c r="I39" i="185"/>
  <c r="H39" i="185"/>
  <c r="G39" i="185"/>
  <c r="C39" i="185"/>
  <c r="K38" i="185"/>
  <c r="J38" i="185"/>
  <c r="I38" i="185"/>
  <c r="H38" i="185"/>
  <c r="G38" i="185"/>
  <c r="C38" i="185"/>
  <c r="K37" i="185"/>
  <c r="J37" i="185"/>
  <c r="I37" i="185"/>
  <c r="H37" i="185"/>
  <c r="G37" i="185"/>
  <c r="C37" i="185"/>
  <c r="K36" i="185"/>
  <c r="J36" i="185"/>
  <c r="I36" i="185"/>
  <c r="H36" i="185"/>
  <c r="G36" i="185"/>
  <c r="C36" i="185"/>
  <c r="K35" i="185"/>
  <c r="J35" i="185"/>
  <c r="I35" i="185"/>
  <c r="H35" i="185"/>
  <c r="G35" i="185"/>
  <c r="C35" i="185"/>
  <c r="K34" i="185"/>
  <c r="J34" i="185"/>
  <c r="I34" i="185"/>
  <c r="H34" i="185"/>
  <c r="G34" i="185"/>
  <c r="C34" i="185"/>
  <c r="K33" i="185"/>
  <c r="J33" i="185"/>
  <c r="I33" i="185"/>
  <c r="H33" i="185"/>
  <c r="G33" i="185"/>
  <c r="C33" i="185"/>
  <c r="K32" i="185"/>
  <c r="J32" i="185"/>
  <c r="I32" i="185"/>
  <c r="H32" i="185"/>
  <c r="G32" i="185"/>
  <c r="C32" i="185"/>
  <c r="K31" i="185"/>
  <c r="J31" i="185"/>
  <c r="I31" i="185"/>
  <c r="H31" i="185"/>
  <c r="G31" i="185"/>
  <c r="C31" i="185"/>
  <c r="K30" i="185"/>
  <c r="J30" i="185"/>
  <c r="I30" i="185"/>
  <c r="H30" i="185"/>
  <c r="G30" i="185"/>
  <c r="C30" i="185"/>
  <c r="K29" i="185"/>
  <c r="J29" i="185"/>
  <c r="I29" i="185"/>
  <c r="H29" i="185"/>
  <c r="G29" i="185"/>
  <c r="C29" i="185"/>
  <c r="K28" i="185"/>
  <c r="J28" i="185"/>
  <c r="I28" i="185"/>
  <c r="H28" i="185"/>
  <c r="G28" i="185"/>
  <c r="C28" i="185"/>
  <c r="K27" i="185"/>
  <c r="J27" i="185"/>
  <c r="I27" i="185"/>
  <c r="H27" i="185"/>
  <c r="G27" i="185"/>
  <c r="C27" i="185"/>
  <c r="K26" i="185"/>
  <c r="J26" i="185"/>
  <c r="I26" i="185"/>
  <c r="H26" i="185"/>
  <c r="G26" i="185"/>
  <c r="C26" i="185"/>
  <c r="K25" i="185"/>
  <c r="J25" i="185"/>
  <c r="I25" i="185"/>
  <c r="H25" i="185"/>
  <c r="G25" i="185"/>
  <c r="C25" i="185"/>
  <c r="K24" i="185"/>
  <c r="J24" i="185"/>
  <c r="I24" i="185"/>
  <c r="H24" i="185"/>
  <c r="G24" i="185"/>
  <c r="C24" i="185"/>
  <c r="B2" i="185"/>
  <c r="F48" i="184"/>
  <c r="D48" i="184"/>
  <c r="K47" i="184"/>
  <c r="J47" i="184"/>
  <c r="I47" i="184"/>
  <c r="H47" i="184"/>
  <c r="G47" i="184"/>
  <c r="C47" i="184"/>
  <c r="K46" i="184"/>
  <c r="J46" i="184"/>
  <c r="I46" i="184"/>
  <c r="H46" i="184"/>
  <c r="G46" i="184"/>
  <c r="C46" i="184"/>
  <c r="K45" i="184"/>
  <c r="J45" i="184"/>
  <c r="I45" i="184"/>
  <c r="H45" i="184"/>
  <c r="G45" i="184"/>
  <c r="C45" i="184"/>
  <c r="K44" i="184"/>
  <c r="J44" i="184"/>
  <c r="I44" i="184"/>
  <c r="H44" i="184"/>
  <c r="G44" i="184"/>
  <c r="C44" i="184"/>
  <c r="K43" i="184"/>
  <c r="J43" i="184"/>
  <c r="I43" i="184"/>
  <c r="H43" i="184"/>
  <c r="G43" i="184"/>
  <c r="C43" i="184"/>
  <c r="K42" i="184"/>
  <c r="J42" i="184"/>
  <c r="I42" i="184"/>
  <c r="H42" i="184"/>
  <c r="G42" i="184"/>
  <c r="C42" i="184"/>
  <c r="K41" i="184"/>
  <c r="J41" i="184"/>
  <c r="I41" i="184"/>
  <c r="H41" i="184"/>
  <c r="G41" i="184"/>
  <c r="C41" i="184"/>
  <c r="K40" i="184"/>
  <c r="J40" i="184"/>
  <c r="I40" i="184"/>
  <c r="H40" i="184"/>
  <c r="G40" i="184"/>
  <c r="C40" i="184"/>
  <c r="K39" i="184"/>
  <c r="J39" i="184"/>
  <c r="I39" i="184"/>
  <c r="H39" i="184"/>
  <c r="G39" i="184"/>
  <c r="C39" i="184"/>
  <c r="K38" i="184"/>
  <c r="J38" i="184"/>
  <c r="I38" i="184"/>
  <c r="H38" i="184"/>
  <c r="G38" i="184"/>
  <c r="C38" i="184"/>
  <c r="K37" i="184"/>
  <c r="J37" i="184"/>
  <c r="I37" i="184"/>
  <c r="H37" i="184"/>
  <c r="G37" i="184"/>
  <c r="C37" i="184"/>
  <c r="K36" i="184"/>
  <c r="J36" i="184"/>
  <c r="I36" i="184"/>
  <c r="H36" i="184"/>
  <c r="G36" i="184"/>
  <c r="C36" i="184"/>
  <c r="K35" i="184"/>
  <c r="J35" i="184"/>
  <c r="I35" i="184"/>
  <c r="H35" i="184"/>
  <c r="G35" i="184"/>
  <c r="C35" i="184"/>
  <c r="K34" i="184"/>
  <c r="J34" i="184"/>
  <c r="I34" i="184"/>
  <c r="H34" i="184"/>
  <c r="G34" i="184"/>
  <c r="C34" i="184"/>
  <c r="K33" i="184"/>
  <c r="J33" i="184"/>
  <c r="I33" i="184"/>
  <c r="H33" i="184"/>
  <c r="G33" i="184"/>
  <c r="C33" i="184"/>
  <c r="K32" i="184"/>
  <c r="J32" i="184"/>
  <c r="I32" i="184"/>
  <c r="H32" i="184"/>
  <c r="G32" i="184"/>
  <c r="C32" i="184"/>
  <c r="K31" i="184"/>
  <c r="J31" i="184"/>
  <c r="I31" i="184"/>
  <c r="H31" i="184"/>
  <c r="G31" i="184"/>
  <c r="C31" i="184"/>
  <c r="K30" i="184"/>
  <c r="J30" i="184"/>
  <c r="I30" i="184"/>
  <c r="H30" i="184"/>
  <c r="G30" i="184"/>
  <c r="C30" i="184"/>
  <c r="K29" i="184"/>
  <c r="J29" i="184"/>
  <c r="I29" i="184"/>
  <c r="H29" i="184"/>
  <c r="G29" i="184"/>
  <c r="C29" i="184"/>
  <c r="K28" i="184"/>
  <c r="J28" i="184"/>
  <c r="I28" i="184"/>
  <c r="H28" i="184"/>
  <c r="G28" i="184"/>
  <c r="C28" i="184"/>
  <c r="K27" i="184"/>
  <c r="J27" i="184"/>
  <c r="I27" i="184"/>
  <c r="H27" i="184"/>
  <c r="G27" i="184"/>
  <c r="C27" i="184"/>
  <c r="K26" i="184"/>
  <c r="J26" i="184"/>
  <c r="I26" i="184"/>
  <c r="H26" i="184"/>
  <c r="G26" i="184"/>
  <c r="C26" i="184"/>
  <c r="K25" i="184"/>
  <c r="J25" i="184"/>
  <c r="I25" i="184"/>
  <c r="H25" i="184"/>
  <c r="G25" i="184"/>
  <c r="C25" i="184"/>
  <c r="K24" i="184"/>
  <c r="J24" i="184"/>
  <c r="I24" i="184"/>
  <c r="H24" i="184"/>
  <c r="G24" i="184"/>
  <c r="C24" i="184"/>
  <c r="K23" i="184"/>
  <c r="J23" i="184"/>
  <c r="I23" i="184"/>
  <c r="H23" i="184"/>
  <c r="G23" i="184"/>
  <c r="C23" i="184"/>
  <c r="K22" i="184"/>
  <c r="J22" i="184"/>
  <c r="I22" i="184"/>
  <c r="H22" i="184"/>
  <c r="G22" i="184"/>
  <c r="C22" i="184"/>
  <c r="K21" i="184"/>
  <c r="J21" i="184"/>
  <c r="I21" i="184"/>
  <c r="H21" i="184"/>
  <c r="G21" i="184"/>
  <c r="C21" i="184"/>
  <c r="K20" i="184"/>
  <c r="J20" i="184"/>
  <c r="I20" i="184"/>
  <c r="H20" i="184"/>
  <c r="G20" i="184"/>
  <c r="C20" i="184"/>
  <c r="K19" i="184"/>
  <c r="J19" i="184"/>
  <c r="I19" i="184"/>
  <c r="H19" i="184"/>
  <c r="G19" i="184"/>
  <c r="C19" i="184"/>
  <c r="K18" i="184"/>
  <c r="J18" i="184"/>
  <c r="I18" i="184"/>
  <c r="H18" i="184"/>
  <c r="G18" i="184"/>
  <c r="C18" i="184"/>
  <c r="K17" i="184"/>
  <c r="J17" i="184"/>
  <c r="I17" i="184"/>
  <c r="H17" i="184"/>
  <c r="G17" i="184"/>
  <c r="C17" i="184"/>
  <c r="K16" i="184"/>
  <c r="J16" i="184"/>
  <c r="I16" i="184"/>
  <c r="H16" i="184"/>
  <c r="G16" i="184"/>
  <c r="C16" i="184"/>
  <c r="K15" i="184"/>
  <c r="J15" i="184"/>
  <c r="I15" i="184"/>
  <c r="H15" i="184"/>
  <c r="G15" i="184"/>
  <c r="C15" i="184"/>
  <c r="A14" i="184"/>
  <c r="A14" i="184" a="1"/>
  <c r="B2" i="184"/>
  <c r="F48" i="183"/>
  <c r="D48" i="183"/>
  <c r="K47" i="183"/>
  <c r="J47" i="183"/>
  <c r="I47" i="183"/>
  <c r="H47" i="183"/>
  <c r="G47" i="183"/>
  <c r="C47" i="183"/>
  <c r="K46" i="183"/>
  <c r="J46" i="183"/>
  <c r="I46" i="183"/>
  <c r="H46" i="183"/>
  <c r="G46" i="183"/>
  <c r="C46" i="183"/>
  <c r="K45" i="183"/>
  <c r="J45" i="183"/>
  <c r="I45" i="183"/>
  <c r="H45" i="183"/>
  <c r="G45" i="183"/>
  <c r="C45" i="183"/>
  <c r="K44" i="183"/>
  <c r="J44" i="183"/>
  <c r="I44" i="183"/>
  <c r="H44" i="183"/>
  <c r="G44" i="183"/>
  <c r="C44" i="183"/>
  <c r="K43" i="183"/>
  <c r="J43" i="183"/>
  <c r="I43" i="183"/>
  <c r="H43" i="183"/>
  <c r="G43" i="183"/>
  <c r="C43" i="183"/>
  <c r="K42" i="183"/>
  <c r="J42" i="183"/>
  <c r="I42" i="183"/>
  <c r="H42" i="183"/>
  <c r="G42" i="183"/>
  <c r="C42" i="183"/>
  <c r="K41" i="183"/>
  <c r="J41" i="183"/>
  <c r="I41" i="183"/>
  <c r="H41" i="183"/>
  <c r="G41" i="183"/>
  <c r="C41" i="183"/>
  <c r="K40" i="183"/>
  <c r="J40" i="183"/>
  <c r="I40" i="183"/>
  <c r="H40" i="183"/>
  <c r="G40" i="183"/>
  <c r="C40" i="183"/>
  <c r="K39" i="183"/>
  <c r="J39" i="183"/>
  <c r="I39" i="183"/>
  <c r="H39" i="183"/>
  <c r="G39" i="183"/>
  <c r="C39" i="183"/>
  <c r="K38" i="183"/>
  <c r="J38" i="183"/>
  <c r="I38" i="183"/>
  <c r="H38" i="183"/>
  <c r="G38" i="183"/>
  <c r="C38" i="183"/>
  <c r="K37" i="183"/>
  <c r="J37" i="183"/>
  <c r="I37" i="183"/>
  <c r="H37" i="183"/>
  <c r="G37" i="183"/>
  <c r="C37" i="183"/>
  <c r="K36" i="183"/>
  <c r="J36" i="183"/>
  <c r="I36" i="183"/>
  <c r="H36" i="183"/>
  <c r="G36" i="183"/>
  <c r="C36" i="183"/>
  <c r="K35" i="183"/>
  <c r="J35" i="183"/>
  <c r="I35" i="183"/>
  <c r="H35" i="183"/>
  <c r="G35" i="183"/>
  <c r="C35" i="183"/>
  <c r="K34" i="183"/>
  <c r="J34" i="183"/>
  <c r="I34" i="183"/>
  <c r="H34" i="183"/>
  <c r="G34" i="183"/>
  <c r="C34" i="183"/>
  <c r="K33" i="183"/>
  <c r="J33" i="183"/>
  <c r="I33" i="183"/>
  <c r="H33" i="183"/>
  <c r="G33" i="183"/>
  <c r="C33" i="183"/>
  <c r="K32" i="183"/>
  <c r="J32" i="183"/>
  <c r="I32" i="183"/>
  <c r="H32" i="183"/>
  <c r="G32" i="183"/>
  <c r="C32" i="183"/>
  <c r="K31" i="183"/>
  <c r="J31" i="183"/>
  <c r="I31" i="183"/>
  <c r="H31" i="183"/>
  <c r="G31" i="183"/>
  <c r="C31" i="183"/>
  <c r="K30" i="183"/>
  <c r="J30" i="183"/>
  <c r="I30" i="183"/>
  <c r="H30" i="183"/>
  <c r="G30" i="183"/>
  <c r="C30" i="183"/>
  <c r="K29" i="183"/>
  <c r="J29" i="183"/>
  <c r="I29" i="183"/>
  <c r="H29" i="183"/>
  <c r="G29" i="183"/>
  <c r="C29" i="183"/>
  <c r="K28" i="183"/>
  <c r="J28" i="183"/>
  <c r="I28" i="183"/>
  <c r="H28" i="183"/>
  <c r="G28" i="183"/>
  <c r="C28" i="183"/>
  <c r="K27" i="183"/>
  <c r="J27" i="183"/>
  <c r="I27" i="183"/>
  <c r="H27" i="183"/>
  <c r="G27" i="183"/>
  <c r="C27" i="183"/>
  <c r="K26" i="183"/>
  <c r="J26" i="183"/>
  <c r="I26" i="183"/>
  <c r="H26" i="183"/>
  <c r="G26" i="183"/>
  <c r="C26" i="183"/>
  <c r="K25" i="183"/>
  <c r="J25" i="183"/>
  <c r="I25" i="183"/>
  <c r="H25" i="183"/>
  <c r="G25" i="183"/>
  <c r="C25" i="183"/>
  <c r="K24" i="183"/>
  <c r="J24" i="183"/>
  <c r="I24" i="183"/>
  <c r="H24" i="183"/>
  <c r="G24" i="183"/>
  <c r="C24" i="183"/>
  <c r="K23" i="183"/>
  <c r="J23" i="183"/>
  <c r="I23" i="183"/>
  <c r="H23" i="183"/>
  <c r="G23" i="183"/>
  <c r="C23" i="183"/>
  <c r="K22" i="183"/>
  <c r="J22" i="183"/>
  <c r="I22" i="183"/>
  <c r="H22" i="183"/>
  <c r="G22" i="183"/>
  <c r="C22" i="183"/>
  <c r="K21" i="183"/>
  <c r="J21" i="183"/>
  <c r="I21" i="183"/>
  <c r="H21" i="183"/>
  <c r="G21" i="183"/>
  <c r="C21" i="183"/>
  <c r="A14" i="183" a="1"/>
  <c r="B2" i="183"/>
  <c r="H34" i="200" l="1"/>
  <c r="I34" i="200"/>
  <c r="J14" i="200"/>
  <c r="J34" i="200" s="1"/>
  <c r="H34" i="199"/>
  <c r="I34" i="199"/>
  <c r="J14" i="199"/>
  <c r="J34" i="199" s="1"/>
  <c r="K19" i="195"/>
  <c r="K15" i="195"/>
  <c r="K18" i="195"/>
  <c r="I34" i="195"/>
  <c r="K16" i="195"/>
  <c r="J14" i="195"/>
  <c r="J34" i="195" s="1"/>
  <c r="I14" i="194"/>
  <c r="H14" i="194"/>
  <c r="H48" i="194" s="1"/>
  <c r="I48" i="193"/>
  <c r="J14" i="193"/>
  <c r="J48" i="193" s="1"/>
  <c r="G48" i="193"/>
  <c r="H14" i="193"/>
  <c r="G48" i="192"/>
  <c r="H15" i="192"/>
  <c r="K15" i="192" s="1"/>
  <c r="H16" i="192"/>
  <c r="K16" i="192" s="1"/>
  <c r="I14" i="192"/>
  <c r="H14" i="192"/>
  <c r="I14" i="191"/>
  <c r="H14" i="191"/>
  <c r="C14" i="189"/>
  <c r="J14" i="190"/>
  <c r="J48" i="190" s="1"/>
  <c r="H14" i="190"/>
  <c r="H48" i="190" s="1"/>
  <c r="I14" i="189"/>
  <c r="I48" i="189" s="1"/>
  <c r="J15" i="189"/>
  <c r="K15" i="189" s="1"/>
  <c r="H14" i="189"/>
  <c r="K20" i="188"/>
  <c r="C14" i="188"/>
  <c r="G14" i="188"/>
  <c r="G48" i="188" s="1"/>
  <c r="K15" i="188"/>
  <c r="C20" i="187"/>
  <c r="H20" i="187"/>
  <c r="J20" i="187"/>
  <c r="G19" i="187"/>
  <c r="I19" i="187" s="1"/>
  <c r="J19" i="187" s="1"/>
  <c r="C19" i="187"/>
  <c r="C18" i="187"/>
  <c r="G18" i="187"/>
  <c r="I18" i="187" s="1"/>
  <c r="J18" i="187" s="1"/>
  <c r="G15" i="187"/>
  <c r="H15" i="187" s="1"/>
  <c r="C16" i="187"/>
  <c r="A14" i="187"/>
  <c r="C14" i="187" s="1"/>
  <c r="G17" i="187"/>
  <c r="H17" i="187" s="1"/>
  <c r="G16" i="187"/>
  <c r="I16" i="187" s="1"/>
  <c r="J16" i="187" s="1"/>
  <c r="C15" i="187"/>
  <c r="C17" i="187"/>
  <c r="G21" i="186"/>
  <c r="H21" i="186" s="1"/>
  <c r="G17" i="186"/>
  <c r="H17" i="186" s="1"/>
  <c r="A14" i="186"/>
  <c r="C14" i="186" s="1"/>
  <c r="C18" i="186"/>
  <c r="C22" i="186"/>
  <c r="G15" i="186"/>
  <c r="I15" i="186" s="1"/>
  <c r="J15" i="186" s="1"/>
  <c r="G19" i="186"/>
  <c r="H19" i="186" s="1"/>
  <c r="G23" i="186"/>
  <c r="H23" i="186" s="1"/>
  <c r="C16" i="186"/>
  <c r="C20" i="186"/>
  <c r="J23" i="186"/>
  <c r="H15" i="186"/>
  <c r="G16" i="186"/>
  <c r="I16" i="186" s="1"/>
  <c r="J16" i="186" s="1"/>
  <c r="I17" i="186"/>
  <c r="G18" i="186"/>
  <c r="I18" i="186" s="1"/>
  <c r="J18" i="186" s="1"/>
  <c r="I19" i="186"/>
  <c r="G20" i="186"/>
  <c r="I20" i="186" s="1"/>
  <c r="J20" i="186" s="1"/>
  <c r="I21" i="186"/>
  <c r="J21" i="186" s="1"/>
  <c r="G22" i="186"/>
  <c r="I22" i="186" s="1"/>
  <c r="J22" i="186" s="1"/>
  <c r="I23" i="186"/>
  <c r="K23" i="186"/>
  <c r="C15" i="186"/>
  <c r="C17" i="186"/>
  <c r="J17" i="186"/>
  <c r="K17" i="186" s="1"/>
  <c r="H18" i="186"/>
  <c r="K18" i="186" s="1"/>
  <c r="C19" i="186"/>
  <c r="J19" i="186"/>
  <c r="K19" i="186" s="1"/>
  <c r="H20" i="186"/>
  <c r="K20" i="186" s="1"/>
  <c r="C21" i="186"/>
  <c r="H22" i="186"/>
  <c r="C23" i="186"/>
  <c r="C23" i="185"/>
  <c r="G23" i="185"/>
  <c r="H23" i="185" s="1"/>
  <c r="I23" i="185"/>
  <c r="J23" i="185" s="1"/>
  <c r="K23" i="185"/>
  <c r="G22" i="185"/>
  <c r="H22" i="185" s="1"/>
  <c r="C22" i="185"/>
  <c r="C17" i="185"/>
  <c r="G21" i="185"/>
  <c r="I21" i="185" s="1"/>
  <c r="J21" i="185" s="1"/>
  <c r="C21" i="185"/>
  <c r="G20" i="185"/>
  <c r="I20" i="185" s="1"/>
  <c r="J20" i="185" s="1"/>
  <c r="C20" i="185"/>
  <c r="C19" i="185"/>
  <c r="G19" i="185"/>
  <c r="I19" i="185" s="1"/>
  <c r="J19" i="185" s="1"/>
  <c r="C18" i="185"/>
  <c r="G18" i="185"/>
  <c r="H18" i="185" s="1"/>
  <c r="G17" i="185"/>
  <c r="H17" i="185" s="1"/>
  <c r="G16" i="185"/>
  <c r="H16" i="185" s="1"/>
  <c r="C16" i="185"/>
  <c r="G15" i="185"/>
  <c r="I15" i="185" s="1"/>
  <c r="J15" i="185" s="1"/>
  <c r="C15" i="185"/>
  <c r="C14" i="184"/>
  <c r="G14" i="184"/>
  <c r="G48" i="184" s="1"/>
  <c r="C20" i="183"/>
  <c r="C16" i="183"/>
  <c r="G17" i="183"/>
  <c r="H17" i="183" s="1"/>
  <c r="A14" i="183"/>
  <c r="G14" i="183" s="1"/>
  <c r="I14" i="183" s="1"/>
  <c r="C18" i="183"/>
  <c r="G15" i="183"/>
  <c r="H15" i="183" s="1"/>
  <c r="G19" i="183"/>
  <c r="H19" i="183" s="1"/>
  <c r="G16" i="183"/>
  <c r="I16" i="183" s="1"/>
  <c r="J16" i="183" s="1"/>
  <c r="I17" i="183"/>
  <c r="G18" i="183"/>
  <c r="I18" i="183" s="1"/>
  <c r="J18" i="183" s="1"/>
  <c r="I19" i="183"/>
  <c r="K19" i="183" s="1"/>
  <c r="G20" i="183"/>
  <c r="I20" i="183" s="1"/>
  <c r="J20" i="183" s="1"/>
  <c r="C15" i="183"/>
  <c r="H16" i="183"/>
  <c r="K16" i="183" s="1"/>
  <c r="C17" i="183"/>
  <c r="J17" i="183"/>
  <c r="K17" i="183" s="1"/>
  <c r="C19" i="183"/>
  <c r="J19" i="183"/>
  <c r="F48" i="182"/>
  <c r="D48" i="182"/>
  <c r="K47" i="182"/>
  <c r="J47" i="182"/>
  <c r="I47" i="182"/>
  <c r="H47" i="182"/>
  <c r="G47" i="182"/>
  <c r="C47" i="182"/>
  <c r="K46" i="182"/>
  <c r="J46" i="182"/>
  <c r="I46" i="182"/>
  <c r="H46" i="182"/>
  <c r="G46" i="182"/>
  <c r="C46" i="182"/>
  <c r="K45" i="182"/>
  <c r="J45" i="182"/>
  <c r="I45" i="182"/>
  <c r="H45" i="182"/>
  <c r="G45" i="182"/>
  <c r="C45" i="182"/>
  <c r="K44" i="182"/>
  <c r="J44" i="182"/>
  <c r="I44" i="182"/>
  <c r="H44" i="182"/>
  <c r="G44" i="182"/>
  <c r="C44" i="182"/>
  <c r="K43" i="182"/>
  <c r="J43" i="182"/>
  <c r="I43" i="182"/>
  <c r="H43" i="182"/>
  <c r="G43" i="182"/>
  <c r="C43" i="182"/>
  <c r="K42" i="182"/>
  <c r="J42" i="182"/>
  <c r="I42" i="182"/>
  <c r="H42" i="182"/>
  <c r="G42" i="182"/>
  <c r="C42" i="182"/>
  <c r="K41" i="182"/>
  <c r="J41" i="182"/>
  <c r="I41" i="182"/>
  <c r="H41" i="182"/>
  <c r="G41" i="182"/>
  <c r="C41" i="182"/>
  <c r="K40" i="182"/>
  <c r="J40" i="182"/>
  <c r="I40" i="182"/>
  <c r="H40" i="182"/>
  <c r="G40" i="182"/>
  <c r="C40" i="182"/>
  <c r="K39" i="182"/>
  <c r="J39" i="182"/>
  <c r="I39" i="182"/>
  <c r="H39" i="182"/>
  <c r="G39" i="182"/>
  <c r="C39" i="182"/>
  <c r="K38" i="182"/>
  <c r="J38" i="182"/>
  <c r="I38" i="182"/>
  <c r="H38" i="182"/>
  <c r="G38" i="182"/>
  <c r="C38" i="182"/>
  <c r="K37" i="182"/>
  <c r="J37" i="182"/>
  <c r="I37" i="182"/>
  <c r="H37" i="182"/>
  <c r="G37" i="182"/>
  <c r="C37" i="182"/>
  <c r="K36" i="182"/>
  <c r="J36" i="182"/>
  <c r="I36" i="182"/>
  <c r="H36" i="182"/>
  <c r="G36" i="182"/>
  <c r="C36" i="182"/>
  <c r="K35" i="182"/>
  <c r="J35" i="182"/>
  <c r="I35" i="182"/>
  <c r="H35" i="182"/>
  <c r="G35" i="182"/>
  <c r="C35" i="182"/>
  <c r="K34" i="182"/>
  <c r="J34" i="182"/>
  <c r="I34" i="182"/>
  <c r="H34" i="182"/>
  <c r="G34" i="182"/>
  <c r="C34" i="182"/>
  <c r="K33" i="182"/>
  <c r="J33" i="182"/>
  <c r="I33" i="182"/>
  <c r="H33" i="182"/>
  <c r="G33" i="182"/>
  <c r="C33" i="182"/>
  <c r="K32" i="182"/>
  <c r="J32" i="182"/>
  <c r="I32" i="182"/>
  <c r="H32" i="182"/>
  <c r="G32" i="182"/>
  <c r="C32" i="182"/>
  <c r="K31" i="182"/>
  <c r="J31" i="182"/>
  <c r="I31" i="182"/>
  <c r="H31" i="182"/>
  <c r="G31" i="182"/>
  <c r="C31" i="182"/>
  <c r="K30" i="182"/>
  <c r="J30" i="182"/>
  <c r="I30" i="182"/>
  <c r="H30" i="182"/>
  <c r="G30" i="182"/>
  <c r="C30" i="182"/>
  <c r="K29" i="182"/>
  <c r="J29" i="182"/>
  <c r="I29" i="182"/>
  <c r="H29" i="182"/>
  <c r="G29" i="182"/>
  <c r="C29" i="182"/>
  <c r="K28" i="182"/>
  <c r="J28" i="182"/>
  <c r="I28" i="182"/>
  <c r="H28" i="182"/>
  <c r="G28" i="182"/>
  <c r="C28" i="182"/>
  <c r="K27" i="182"/>
  <c r="J27" i="182"/>
  <c r="I27" i="182"/>
  <c r="H27" i="182"/>
  <c r="G27" i="182"/>
  <c r="C27" i="182"/>
  <c r="K26" i="182"/>
  <c r="J26" i="182"/>
  <c r="I26" i="182"/>
  <c r="H26" i="182"/>
  <c r="G26" i="182"/>
  <c r="C26" i="182"/>
  <c r="K25" i="182"/>
  <c r="J25" i="182"/>
  <c r="I25" i="182"/>
  <c r="H25" i="182"/>
  <c r="G25" i="182"/>
  <c r="C25" i="182"/>
  <c r="K24" i="182"/>
  <c r="J24" i="182"/>
  <c r="I24" i="182"/>
  <c r="H24" i="182"/>
  <c r="G24" i="182"/>
  <c r="C24" i="182"/>
  <c r="K23" i="182"/>
  <c r="J23" i="182"/>
  <c r="I23" i="182"/>
  <c r="H23" i="182"/>
  <c r="G23" i="182"/>
  <c r="C23" i="182"/>
  <c r="K22" i="182"/>
  <c r="J22" i="182"/>
  <c r="I22" i="182"/>
  <c r="H22" i="182"/>
  <c r="G22" i="182"/>
  <c r="C22" i="182"/>
  <c r="K21" i="182"/>
  <c r="J21" i="182"/>
  <c r="I21" i="182"/>
  <c r="H21" i="182"/>
  <c r="G21" i="182"/>
  <c r="C21" i="182"/>
  <c r="A14" i="182" a="1"/>
  <c r="G19" i="182" s="1"/>
  <c r="I19" i="182" s="1"/>
  <c r="J19" i="182" s="1"/>
  <c r="B2" i="182"/>
  <c r="A14" i="181" a="1"/>
  <c r="A14" i="181" s="1"/>
  <c r="C18" i="181"/>
  <c r="G18" i="181"/>
  <c r="H18" i="181"/>
  <c r="I18" i="181"/>
  <c r="J18" i="181"/>
  <c r="K18" i="181"/>
  <c r="C19" i="181"/>
  <c r="G19" i="181"/>
  <c r="H19" i="181"/>
  <c r="I19" i="181"/>
  <c r="J19" i="181"/>
  <c r="K19" i="181"/>
  <c r="C20" i="181"/>
  <c r="G20" i="181"/>
  <c r="H20" i="181"/>
  <c r="I20" i="181"/>
  <c r="J20" i="181"/>
  <c r="K20" i="181"/>
  <c r="C21" i="181"/>
  <c r="G21" i="181"/>
  <c r="H21" i="181"/>
  <c r="I21" i="181"/>
  <c r="J21" i="181"/>
  <c r="K21" i="181"/>
  <c r="C22" i="181"/>
  <c r="G22" i="181"/>
  <c r="H22" i="181"/>
  <c r="I22" i="181"/>
  <c r="J22" i="181"/>
  <c r="K22" i="181"/>
  <c r="C23" i="181"/>
  <c r="G23" i="181"/>
  <c r="H23" i="181"/>
  <c r="I23" i="181"/>
  <c r="J23" i="181"/>
  <c r="K23" i="181"/>
  <c r="C24" i="181"/>
  <c r="G24" i="181"/>
  <c r="H24" i="181"/>
  <c r="I24" i="181"/>
  <c r="J24" i="181"/>
  <c r="K24" i="181"/>
  <c r="C25" i="181"/>
  <c r="G25" i="181"/>
  <c r="H25" i="181"/>
  <c r="I25" i="181"/>
  <c r="J25" i="181"/>
  <c r="K25" i="181"/>
  <c r="C26" i="181"/>
  <c r="G26" i="181"/>
  <c r="H26" i="181"/>
  <c r="I26" i="181"/>
  <c r="J26" i="181"/>
  <c r="K26" i="181"/>
  <c r="C27" i="181"/>
  <c r="G27" i="181"/>
  <c r="H27" i="181"/>
  <c r="I27" i="181"/>
  <c r="J27" i="181"/>
  <c r="K27" i="181"/>
  <c r="C28" i="181"/>
  <c r="G28" i="181"/>
  <c r="H28" i="181"/>
  <c r="I28" i="181"/>
  <c r="J28" i="181"/>
  <c r="K28" i="181"/>
  <c r="C29" i="181"/>
  <c r="G29" i="181"/>
  <c r="H29" i="181"/>
  <c r="I29" i="181"/>
  <c r="J29" i="181"/>
  <c r="K29" i="181"/>
  <c r="C30" i="181"/>
  <c r="G30" i="181"/>
  <c r="H30" i="181"/>
  <c r="I30" i="181"/>
  <c r="J30" i="181"/>
  <c r="K30" i="181"/>
  <c r="C31" i="181"/>
  <c r="G31" i="181"/>
  <c r="H31" i="181"/>
  <c r="I31" i="181"/>
  <c r="J31" i="181"/>
  <c r="K31" i="181"/>
  <c r="C32" i="181"/>
  <c r="G32" i="181"/>
  <c r="H32" i="181"/>
  <c r="I32" i="181"/>
  <c r="J32" i="181"/>
  <c r="K32" i="181"/>
  <c r="C33" i="181"/>
  <c r="G33" i="181"/>
  <c r="H33" i="181"/>
  <c r="I33" i="181"/>
  <c r="J33" i="181"/>
  <c r="K33" i="181"/>
  <c r="C34" i="181"/>
  <c r="G34" i="181"/>
  <c r="H34" i="181"/>
  <c r="I34" i="181"/>
  <c r="J34" i="181"/>
  <c r="K34" i="181"/>
  <c r="C35" i="181"/>
  <c r="G35" i="181"/>
  <c r="H35" i="181"/>
  <c r="I35" i="181"/>
  <c r="J35" i="181"/>
  <c r="K35" i="181"/>
  <c r="C36" i="181"/>
  <c r="G36" i="181"/>
  <c r="H36" i="181"/>
  <c r="I36" i="181"/>
  <c r="J36" i="181"/>
  <c r="K36" i="181"/>
  <c r="C37" i="181"/>
  <c r="G37" i="181"/>
  <c r="H37" i="181"/>
  <c r="I37" i="181"/>
  <c r="J37" i="181"/>
  <c r="K37" i="181"/>
  <c r="C38" i="181"/>
  <c r="G38" i="181"/>
  <c r="H38" i="181"/>
  <c r="I38" i="181"/>
  <c r="J38" i="181"/>
  <c r="K38" i="181"/>
  <c r="C39" i="181"/>
  <c r="G39" i="181"/>
  <c r="H39" i="181"/>
  <c r="I39" i="181"/>
  <c r="J39" i="181"/>
  <c r="K39" i="181"/>
  <c r="C40" i="181"/>
  <c r="G40" i="181"/>
  <c r="H40" i="181"/>
  <c r="I40" i="181"/>
  <c r="J40" i="181"/>
  <c r="K40" i="181"/>
  <c r="C41" i="181"/>
  <c r="G41" i="181"/>
  <c r="H41" i="181"/>
  <c r="I41" i="181"/>
  <c r="J41" i="181"/>
  <c r="K41" i="181"/>
  <c r="C42" i="181"/>
  <c r="G42" i="181"/>
  <c r="H42" i="181"/>
  <c r="I42" i="181"/>
  <c r="J42" i="181"/>
  <c r="K42" i="181"/>
  <c r="C43" i="181"/>
  <c r="G43" i="181"/>
  <c r="H43" i="181"/>
  <c r="I43" i="181"/>
  <c r="J43" i="181"/>
  <c r="K43" i="181"/>
  <c r="C44" i="181"/>
  <c r="G44" i="181"/>
  <c r="H44" i="181"/>
  <c r="I44" i="181"/>
  <c r="J44" i="181"/>
  <c r="K44" i="181"/>
  <c r="C45" i="181"/>
  <c r="G45" i="181"/>
  <c r="H45" i="181"/>
  <c r="I45" i="181"/>
  <c r="J45" i="181"/>
  <c r="K45" i="181"/>
  <c r="C46" i="181"/>
  <c r="G46" i="181"/>
  <c r="H46" i="181"/>
  <c r="I46" i="181"/>
  <c r="J46" i="181"/>
  <c r="K46" i="181"/>
  <c r="C47" i="181"/>
  <c r="G47" i="181"/>
  <c r="H47" i="181"/>
  <c r="I47" i="181"/>
  <c r="J47" i="181"/>
  <c r="K47" i="181"/>
  <c r="D48" i="181"/>
  <c r="F48" i="181"/>
  <c r="B2" i="181"/>
  <c r="F48" i="180"/>
  <c r="D48" i="180"/>
  <c r="K47" i="180"/>
  <c r="J47" i="180"/>
  <c r="I47" i="180"/>
  <c r="H47" i="180"/>
  <c r="G47" i="180"/>
  <c r="C47" i="180"/>
  <c r="K46" i="180"/>
  <c r="J46" i="180"/>
  <c r="I46" i="180"/>
  <c r="H46" i="180"/>
  <c r="G46" i="180"/>
  <c r="C46" i="180"/>
  <c r="K45" i="180"/>
  <c r="J45" i="180"/>
  <c r="I45" i="180"/>
  <c r="H45" i="180"/>
  <c r="G45" i="180"/>
  <c r="C45" i="180"/>
  <c r="K44" i="180"/>
  <c r="J44" i="180"/>
  <c r="I44" i="180"/>
  <c r="H44" i="180"/>
  <c r="G44" i="180"/>
  <c r="C44" i="180"/>
  <c r="K43" i="180"/>
  <c r="J43" i="180"/>
  <c r="I43" i="180"/>
  <c r="H43" i="180"/>
  <c r="G43" i="180"/>
  <c r="C43" i="180"/>
  <c r="K42" i="180"/>
  <c r="J42" i="180"/>
  <c r="I42" i="180"/>
  <c r="H42" i="180"/>
  <c r="G42" i="180"/>
  <c r="C42" i="180"/>
  <c r="K41" i="180"/>
  <c r="J41" i="180"/>
  <c r="I41" i="180"/>
  <c r="H41" i="180"/>
  <c r="G41" i="180"/>
  <c r="C41" i="180"/>
  <c r="K40" i="180"/>
  <c r="J40" i="180"/>
  <c r="I40" i="180"/>
  <c r="H40" i="180"/>
  <c r="G40" i="180"/>
  <c r="C40" i="180"/>
  <c r="K39" i="180"/>
  <c r="J39" i="180"/>
  <c r="I39" i="180"/>
  <c r="H39" i="180"/>
  <c r="G39" i="180"/>
  <c r="C39" i="180"/>
  <c r="K38" i="180"/>
  <c r="J38" i="180"/>
  <c r="I38" i="180"/>
  <c r="H38" i="180"/>
  <c r="G38" i="180"/>
  <c r="C38" i="180"/>
  <c r="K37" i="180"/>
  <c r="J37" i="180"/>
  <c r="I37" i="180"/>
  <c r="H37" i="180"/>
  <c r="G37" i="180"/>
  <c r="C37" i="180"/>
  <c r="K36" i="180"/>
  <c r="J36" i="180"/>
  <c r="I36" i="180"/>
  <c r="H36" i="180"/>
  <c r="G36" i="180"/>
  <c r="C36" i="180"/>
  <c r="K35" i="180"/>
  <c r="J35" i="180"/>
  <c r="I35" i="180"/>
  <c r="H35" i="180"/>
  <c r="G35" i="180"/>
  <c r="C35" i="180"/>
  <c r="K34" i="180"/>
  <c r="J34" i="180"/>
  <c r="I34" i="180"/>
  <c r="H34" i="180"/>
  <c r="G34" i="180"/>
  <c r="C34" i="180"/>
  <c r="K33" i="180"/>
  <c r="J33" i="180"/>
  <c r="I33" i="180"/>
  <c r="H33" i="180"/>
  <c r="G33" i="180"/>
  <c r="C33" i="180"/>
  <c r="K32" i="180"/>
  <c r="J32" i="180"/>
  <c r="I32" i="180"/>
  <c r="H32" i="180"/>
  <c r="G32" i="180"/>
  <c r="C32" i="180"/>
  <c r="K31" i="180"/>
  <c r="J31" i="180"/>
  <c r="I31" i="180"/>
  <c r="H31" i="180"/>
  <c r="G31" i="180"/>
  <c r="C31" i="180"/>
  <c r="K30" i="180"/>
  <c r="J30" i="180"/>
  <c r="I30" i="180"/>
  <c r="H30" i="180"/>
  <c r="G30" i="180"/>
  <c r="C30" i="180"/>
  <c r="K29" i="180"/>
  <c r="J29" i="180"/>
  <c r="I29" i="180"/>
  <c r="H29" i="180"/>
  <c r="G29" i="180"/>
  <c r="C29" i="180"/>
  <c r="K28" i="180"/>
  <c r="J28" i="180"/>
  <c r="I28" i="180"/>
  <c r="H28" i="180"/>
  <c r="G28" i="180"/>
  <c r="C28" i="180"/>
  <c r="K27" i="180"/>
  <c r="J27" i="180"/>
  <c r="I27" i="180"/>
  <c r="H27" i="180"/>
  <c r="G27" i="180"/>
  <c r="C27" i="180"/>
  <c r="K26" i="180"/>
  <c r="J26" i="180"/>
  <c r="I26" i="180"/>
  <c r="H26" i="180"/>
  <c r="G26" i="180"/>
  <c r="C26" i="180"/>
  <c r="K25" i="180"/>
  <c r="J25" i="180"/>
  <c r="I25" i="180"/>
  <c r="H25" i="180"/>
  <c r="G25" i="180"/>
  <c r="C25" i="180"/>
  <c r="K24" i="180"/>
  <c r="J24" i="180"/>
  <c r="I24" i="180"/>
  <c r="H24" i="180"/>
  <c r="G24" i="180"/>
  <c r="C24" i="180"/>
  <c r="K23" i="180"/>
  <c r="J23" i="180"/>
  <c r="I23" i="180"/>
  <c r="H23" i="180"/>
  <c r="G23" i="180"/>
  <c r="C23" i="180"/>
  <c r="K22" i="180"/>
  <c r="J22" i="180"/>
  <c r="I22" i="180"/>
  <c r="H22" i="180"/>
  <c r="G22" i="180"/>
  <c r="C22" i="180"/>
  <c r="K21" i="180"/>
  <c r="J21" i="180"/>
  <c r="I21" i="180"/>
  <c r="H21" i="180"/>
  <c r="G21" i="180"/>
  <c r="C21" i="180"/>
  <c r="K20" i="180"/>
  <c r="J20" i="180"/>
  <c r="I20" i="180"/>
  <c r="H20" i="180"/>
  <c r="G20" i="180"/>
  <c r="C20" i="180"/>
  <c r="K19" i="180"/>
  <c r="J19" i="180"/>
  <c r="I19" i="180"/>
  <c r="H19" i="180"/>
  <c r="G19" i="180"/>
  <c r="C19" i="180"/>
  <c r="K18" i="180"/>
  <c r="J18" i="180"/>
  <c r="I18" i="180"/>
  <c r="H18" i="180"/>
  <c r="G18" i="180"/>
  <c r="C18" i="180"/>
  <c r="K17" i="180"/>
  <c r="J17" i="180"/>
  <c r="I17" i="180"/>
  <c r="H17" i="180"/>
  <c r="G17" i="180"/>
  <c r="C17" i="180"/>
  <c r="K16" i="180"/>
  <c r="J16" i="180"/>
  <c r="I16" i="180"/>
  <c r="H16" i="180"/>
  <c r="G16" i="180"/>
  <c r="C16" i="180"/>
  <c r="K15" i="180"/>
  <c r="J15" i="180"/>
  <c r="I15" i="180"/>
  <c r="H15" i="180"/>
  <c r="G15" i="180"/>
  <c r="C15" i="180"/>
  <c r="A14" i="180" a="1"/>
  <c r="A14" i="180" s="1"/>
  <c r="B2" i="180"/>
  <c r="F48" i="179"/>
  <c r="D48" i="179"/>
  <c r="K47" i="179"/>
  <c r="J47" i="179"/>
  <c r="I47" i="179"/>
  <c r="H47" i="179"/>
  <c r="G47" i="179"/>
  <c r="C47" i="179"/>
  <c r="K46" i="179"/>
  <c r="J46" i="179"/>
  <c r="I46" i="179"/>
  <c r="H46" i="179"/>
  <c r="G46" i="179"/>
  <c r="C46" i="179"/>
  <c r="K45" i="179"/>
  <c r="J45" i="179"/>
  <c r="I45" i="179"/>
  <c r="H45" i="179"/>
  <c r="G45" i="179"/>
  <c r="C45" i="179"/>
  <c r="K44" i="179"/>
  <c r="J44" i="179"/>
  <c r="I44" i="179"/>
  <c r="H44" i="179"/>
  <c r="G44" i="179"/>
  <c r="C44" i="179"/>
  <c r="K43" i="179"/>
  <c r="J43" i="179"/>
  <c r="I43" i="179"/>
  <c r="H43" i="179"/>
  <c r="G43" i="179"/>
  <c r="C43" i="179"/>
  <c r="K42" i="179"/>
  <c r="J42" i="179"/>
  <c r="I42" i="179"/>
  <c r="H42" i="179"/>
  <c r="G42" i="179"/>
  <c r="C42" i="179"/>
  <c r="K41" i="179"/>
  <c r="J41" i="179"/>
  <c r="I41" i="179"/>
  <c r="H41" i="179"/>
  <c r="G41" i="179"/>
  <c r="C41" i="179"/>
  <c r="K40" i="179"/>
  <c r="J40" i="179"/>
  <c r="I40" i="179"/>
  <c r="H40" i="179"/>
  <c r="G40" i="179"/>
  <c r="C40" i="179"/>
  <c r="K39" i="179"/>
  <c r="J39" i="179"/>
  <c r="I39" i="179"/>
  <c r="H39" i="179"/>
  <c r="G39" i="179"/>
  <c r="C39" i="179"/>
  <c r="K38" i="179"/>
  <c r="J38" i="179"/>
  <c r="I38" i="179"/>
  <c r="H38" i="179"/>
  <c r="G38" i="179"/>
  <c r="C38" i="179"/>
  <c r="K37" i="179"/>
  <c r="J37" i="179"/>
  <c r="I37" i="179"/>
  <c r="H37" i="179"/>
  <c r="G37" i="179"/>
  <c r="C37" i="179"/>
  <c r="K36" i="179"/>
  <c r="J36" i="179"/>
  <c r="I36" i="179"/>
  <c r="H36" i="179"/>
  <c r="G36" i="179"/>
  <c r="C36" i="179"/>
  <c r="K35" i="179"/>
  <c r="J35" i="179"/>
  <c r="I35" i="179"/>
  <c r="H35" i="179"/>
  <c r="G35" i="179"/>
  <c r="C35" i="179"/>
  <c r="K34" i="179"/>
  <c r="J34" i="179"/>
  <c r="I34" i="179"/>
  <c r="H34" i="179"/>
  <c r="G34" i="179"/>
  <c r="C34" i="179"/>
  <c r="K33" i="179"/>
  <c r="J33" i="179"/>
  <c r="I33" i="179"/>
  <c r="H33" i="179"/>
  <c r="G33" i="179"/>
  <c r="C33" i="179"/>
  <c r="K32" i="179"/>
  <c r="J32" i="179"/>
  <c r="I32" i="179"/>
  <c r="H32" i="179"/>
  <c r="G32" i="179"/>
  <c r="C32" i="179"/>
  <c r="K31" i="179"/>
  <c r="J31" i="179"/>
  <c r="I31" i="179"/>
  <c r="H31" i="179"/>
  <c r="G31" i="179"/>
  <c r="C31" i="179"/>
  <c r="K30" i="179"/>
  <c r="J30" i="179"/>
  <c r="I30" i="179"/>
  <c r="H30" i="179"/>
  <c r="G30" i="179"/>
  <c r="C30" i="179"/>
  <c r="K29" i="179"/>
  <c r="J29" i="179"/>
  <c r="I29" i="179"/>
  <c r="H29" i="179"/>
  <c r="G29" i="179"/>
  <c r="C29" i="179"/>
  <c r="K28" i="179"/>
  <c r="J28" i="179"/>
  <c r="I28" i="179"/>
  <c r="H28" i="179"/>
  <c r="G28" i="179"/>
  <c r="C28" i="179"/>
  <c r="K27" i="179"/>
  <c r="J27" i="179"/>
  <c r="I27" i="179"/>
  <c r="H27" i="179"/>
  <c r="G27" i="179"/>
  <c r="C27" i="179"/>
  <c r="K26" i="179"/>
  <c r="J26" i="179"/>
  <c r="I26" i="179"/>
  <c r="H26" i="179"/>
  <c r="G26" i="179"/>
  <c r="C26" i="179"/>
  <c r="K25" i="179"/>
  <c r="J25" i="179"/>
  <c r="I25" i="179"/>
  <c r="H25" i="179"/>
  <c r="G25" i="179"/>
  <c r="C25" i="179"/>
  <c r="K24" i="179"/>
  <c r="J24" i="179"/>
  <c r="I24" i="179"/>
  <c r="H24" i="179"/>
  <c r="G24" i="179"/>
  <c r="C24" i="179"/>
  <c r="K23" i="179"/>
  <c r="J23" i="179"/>
  <c r="I23" i="179"/>
  <c r="H23" i="179"/>
  <c r="G23" i="179"/>
  <c r="C23" i="179"/>
  <c r="K22" i="179"/>
  <c r="J22" i="179"/>
  <c r="I22" i="179"/>
  <c r="H22" i="179"/>
  <c r="G22" i="179"/>
  <c r="C22" i="179"/>
  <c r="K21" i="179"/>
  <c r="J21" i="179"/>
  <c r="I21" i="179"/>
  <c r="H21" i="179"/>
  <c r="G21" i="179"/>
  <c r="C21" i="179"/>
  <c r="K20" i="179"/>
  <c r="J20" i="179"/>
  <c r="I20" i="179"/>
  <c r="H20" i="179"/>
  <c r="G20" i="179"/>
  <c r="C20" i="179"/>
  <c r="K19" i="179"/>
  <c r="J19" i="179"/>
  <c r="I19" i="179"/>
  <c r="H19" i="179"/>
  <c r="G19" i="179"/>
  <c r="C19" i="179"/>
  <c r="K18" i="179"/>
  <c r="J18" i="179"/>
  <c r="I18" i="179"/>
  <c r="H18" i="179"/>
  <c r="G18" i="179"/>
  <c r="C18" i="179"/>
  <c r="K17" i="179"/>
  <c r="J17" i="179"/>
  <c r="I17" i="179"/>
  <c r="H17" i="179"/>
  <c r="G17" i="179"/>
  <c r="C17" i="179"/>
  <c r="K16" i="179"/>
  <c r="J16" i="179"/>
  <c r="I16" i="179"/>
  <c r="H16" i="179"/>
  <c r="G16" i="179"/>
  <c r="C16" i="179"/>
  <c r="K15" i="179"/>
  <c r="J15" i="179"/>
  <c r="I15" i="179"/>
  <c r="H15" i="179"/>
  <c r="G15" i="179"/>
  <c r="C15" i="179"/>
  <c r="A14" i="179" a="1"/>
  <c r="A14" i="179" s="1"/>
  <c r="B2" i="179"/>
  <c r="F48" i="178"/>
  <c r="D48" i="178"/>
  <c r="K47" i="178"/>
  <c r="J47" i="178"/>
  <c r="I47" i="178"/>
  <c r="H47" i="178"/>
  <c r="G47" i="178"/>
  <c r="C47" i="178"/>
  <c r="K46" i="178"/>
  <c r="J46" i="178"/>
  <c r="I46" i="178"/>
  <c r="H46" i="178"/>
  <c r="G46" i="178"/>
  <c r="C46" i="178"/>
  <c r="K45" i="178"/>
  <c r="J45" i="178"/>
  <c r="I45" i="178"/>
  <c r="H45" i="178"/>
  <c r="G45" i="178"/>
  <c r="C45" i="178"/>
  <c r="K44" i="178"/>
  <c r="J44" i="178"/>
  <c r="I44" i="178"/>
  <c r="H44" i="178"/>
  <c r="G44" i="178"/>
  <c r="C44" i="178"/>
  <c r="K43" i="178"/>
  <c r="J43" i="178"/>
  <c r="I43" i="178"/>
  <c r="H43" i="178"/>
  <c r="G43" i="178"/>
  <c r="C43" i="178"/>
  <c r="K42" i="178"/>
  <c r="J42" i="178"/>
  <c r="I42" i="178"/>
  <c r="H42" i="178"/>
  <c r="G42" i="178"/>
  <c r="C42" i="178"/>
  <c r="K41" i="178"/>
  <c r="J41" i="178"/>
  <c r="I41" i="178"/>
  <c r="H41" i="178"/>
  <c r="G41" i="178"/>
  <c r="C41" i="178"/>
  <c r="K40" i="178"/>
  <c r="J40" i="178"/>
  <c r="I40" i="178"/>
  <c r="H40" i="178"/>
  <c r="G40" i="178"/>
  <c r="C40" i="178"/>
  <c r="K39" i="178"/>
  <c r="J39" i="178"/>
  <c r="I39" i="178"/>
  <c r="H39" i="178"/>
  <c r="G39" i="178"/>
  <c r="C39" i="178"/>
  <c r="K38" i="178"/>
  <c r="J38" i="178"/>
  <c r="I38" i="178"/>
  <c r="H38" i="178"/>
  <c r="G38" i="178"/>
  <c r="C38" i="178"/>
  <c r="K37" i="178"/>
  <c r="J37" i="178"/>
  <c r="I37" i="178"/>
  <c r="H37" i="178"/>
  <c r="G37" i="178"/>
  <c r="C37" i="178"/>
  <c r="K36" i="178"/>
  <c r="J36" i="178"/>
  <c r="I36" i="178"/>
  <c r="H36" i="178"/>
  <c r="G36" i="178"/>
  <c r="C36" i="178"/>
  <c r="K35" i="178"/>
  <c r="J35" i="178"/>
  <c r="I35" i="178"/>
  <c r="H35" i="178"/>
  <c r="G35" i="178"/>
  <c r="C35" i="178"/>
  <c r="K34" i="178"/>
  <c r="J34" i="178"/>
  <c r="I34" i="178"/>
  <c r="H34" i="178"/>
  <c r="G34" i="178"/>
  <c r="C34" i="178"/>
  <c r="K33" i="178"/>
  <c r="J33" i="178"/>
  <c r="I33" i="178"/>
  <c r="H33" i="178"/>
  <c r="G33" i="178"/>
  <c r="C33" i="178"/>
  <c r="K32" i="178"/>
  <c r="J32" i="178"/>
  <c r="I32" i="178"/>
  <c r="H32" i="178"/>
  <c r="G32" i="178"/>
  <c r="C32" i="178"/>
  <c r="K31" i="178"/>
  <c r="J31" i="178"/>
  <c r="I31" i="178"/>
  <c r="H31" i="178"/>
  <c r="G31" i="178"/>
  <c r="C31" i="178"/>
  <c r="K30" i="178"/>
  <c r="J30" i="178"/>
  <c r="I30" i="178"/>
  <c r="H30" i="178"/>
  <c r="G30" i="178"/>
  <c r="C30" i="178"/>
  <c r="K29" i="178"/>
  <c r="J29" i="178"/>
  <c r="I29" i="178"/>
  <c r="H29" i="178"/>
  <c r="G29" i="178"/>
  <c r="C29" i="178"/>
  <c r="K28" i="178"/>
  <c r="J28" i="178"/>
  <c r="I28" i="178"/>
  <c r="H28" i="178"/>
  <c r="G28" i="178"/>
  <c r="C28" i="178"/>
  <c r="K27" i="178"/>
  <c r="J27" i="178"/>
  <c r="I27" i="178"/>
  <c r="H27" i="178"/>
  <c r="G27" i="178"/>
  <c r="C27" i="178"/>
  <c r="K26" i="178"/>
  <c r="J26" i="178"/>
  <c r="I26" i="178"/>
  <c r="H26" i="178"/>
  <c r="G26" i="178"/>
  <c r="C26" i="178"/>
  <c r="K25" i="178"/>
  <c r="J25" i="178"/>
  <c r="I25" i="178"/>
  <c r="H25" i="178"/>
  <c r="G25" i="178"/>
  <c r="C25" i="178"/>
  <c r="K24" i="178"/>
  <c r="J24" i="178"/>
  <c r="I24" i="178"/>
  <c r="H24" i="178"/>
  <c r="G24" i="178"/>
  <c r="C24" i="178"/>
  <c r="K23" i="178"/>
  <c r="J23" i="178"/>
  <c r="I23" i="178"/>
  <c r="H23" i="178"/>
  <c r="G23" i="178"/>
  <c r="C23" i="178"/>
  <c r="K22" i="178"/>
  <c r="J22" i="178"/>
  <c r="I22" i="178"/>
  <c r="H22" i="178"/>
  <c r="G22" i="178"/>
  <c r="C22" i="178"/>
  <c r="K21" i="178"/>
  <c r="J21" i="178"/>
  <c r="I21" i="178"/>
  <c r="H21" i="178"/>
  <c r="G21" i="178"/>
  <c r="C21" i="178"/>
  <c r="K20" i="178"/>
  <c r="J20" i="178"/>
  <c r="I20" i="178"/>
  <c r="H20" i="178"/>
  <c r="G20" i="178"/>
  <c r="C20" i="178"/>
  <c r="K19" i="178"/>
  <c r="J19" i="178"/>
  <c r="I19" i="178"/>
  <c r="H19" i="178"/>
  <c r="G19" i="178"/>
  <c r="C19" i="178"/>
  <c r="K18" i="178"/>
  <c r="J18" i="178"/>
  <c r="I18" i="178"/>
  <c r="H18" i="178"/>
  <c r="G18" i="178"/>
  <c r="C18" i="178"/>
  <c r="K17" i="178"/>
  <c r="J17" i="178"/>
  <c r="I17" i="178"/>
  <c r="H17" i="178"/>
  <c r="G17" i="178"/>
  <c r="C17" i="178"/>
  <c r="K16" i="178"/>
  <c r="J16" i="178"/>
  <c r="I16" i="178"/>
  <c r="H16" i="178"/>
  <c r="G16" i="178"/>
  <c r="C16" i="178"/>
  <c r="A14" i="178" a="1"/>
  <c r="G15" i="178" s="1"/>
  <c r="H15" i="178" s="1"/>
  <c r="B2" i="178"/>
  <c r="F48" i="177"/>
  <c r="D48" i="177"/>
  <c r="K47" i="177"/>
  <c r="J47" i="177"/>
  <c r="I47" i="177"/>
  <c r="H47" i="177"/>
  <c r="G47" i="177"/>
  <c r="C47" i="177"/>
  <c r="K46" i="177"/>
  <c r="J46" i="177"/>
  <c r="I46" i="177"/>
  <c r="H46" i="177"/>
  <c r="G46" i="177"/>
  <c r="C46" i="177"/>
  <c r="K45" i="177"/>
  <c r="J45" i="177"/>
  <c r="I45" i="177"/>
  <c r="H45" i="177"/>
  <c r="G45" i="177"/>
  <c r="C45" i="177"/>
  <c r="K44" i="177"/>
  <c r="J44" i="177"/>
  <c r="I44" i="177"/>
  <c r="H44" i="177"/>
  <c r="G44" i="177"/>
  <c r="C44" i="177"/>
  <c r="K43" i="177"/>
  <c r="J43" i="177"/>
  <c r="I43" i="177"/>
  <c r="H43" i="177"/>
  <c r="G43" i="177"/>
  <c r="C43" i="177"/>
  <c r="K42" i="177"/>
  <c r="J42" i="177"/>
  <c r="I42" i="177"/>
  <c r="H42" i="177"/>
  <c r="G42" i="177"/>
  <c r="C42" i="177"/>
  <c r="K41" i="177"/>
  <c r="J41" i="177"/>
  <c r="I41" i="177"/>
  <c r="H41" i="177"/>
  <c r="G41" i="177"/>
  <c r="C41" i="177"/>
  <c r="K40" i="177"/>
  <c r="J40" i="177"/>
  <c r="I40" i="177"/>
  <c r="H40" i="177"/>
  <c r="G40" i="177"/>
  <c r="C40" i="177"/>
  <c r="K39" i="177"/>
  <c r="J39" i="177"/>
  <c r="I39" i="177"/>
  <c r="H39" i="177"/>
  <c r="G39" i="177"/>
  <c r="C39" i="177"/>
  <c r="K38" i="177"/>
  <c r="J38" i="177"/>
  <c r="I38" i="177"/>
  <c r="H38" i="177"/>
  <c r="G38" i="177"/>
  <c r="C38" i="177"/>
  <c r="K37" i="177"/>
  <c r="J37" i="177"/>
  <c r="I37" i="177"/>
  <c r="H37" i="177"/>
  <c r="G37" i="177"/>
  <c r="C37" i="177"/>
  <c r="K36" i="177"/>
  <c r="J36" i="177"/>
  <c r="I36" i="177"/>
  <c r="H36" i="177"/>
  <c r="G36" i="177"/>
  <c r="C36" i="177"/>
  <c r="K35" i="177"/>
  <c r="J35" i="177"/>
  <c r="I35" i="177"/>
  <c r="H35" i="177"/>
  <c r="G35" i="177"/>
  <c r="C35" i="177"/>
  <c r="K34" i="177"/>
  <c r="J34" i="177"/>
  <c r="I34" i="177"/>
  <c r="H34" i="177"/>
  <c r="G34" i="177"/>
  <c r="C34" i="177"/>
  <c r="K33" i="177"/>
  <c r="J33" i="177"/>
  <c r="I33" i="177"/>
  <c r="H33" i="177"/>
  <c r="G33" i="177"/>
  <c r="C33" i="177"/>
  <c r="K32" i="177"/>
  <c r="J32" i="177"/>
  <c r="I32" i="177"/>
  <c r="H32" i="177"/>
  <c r="G32" i="177"/>
  <c r="C32" i="177"/>
  <c r="K31" i="177"/>
  <c r="J31" i="177"/>
  <c r="I31" i="177"/>
  <c r="H31" i="177"/>
  <c r="G31" i="177"/>
  <c r="C31" i="177"/>
  <c r="K30" i="177"/>
  <c r="J30" i="177"/>
  <c r="I30" i="177"/>
  <c r="H30" i="177"/>
  <c r="G30" i="177"/>
  <c r="C30" i="177"/>
  <c r="K29" i="177"/>
  <c r="J29" i="177"/>
  <c r="I29" i="177"/>
  <c r="H29" i="177"/>
  <c r="G29" i="177"/>
  <c r="C29" i="177"/>
  <c r="K28" i="177"/>
  <c r="J28" i="177"/>
  <c r="I28" i="177"/>
  <c r="H28" i="177"/>
  <c r="G28" i="177"/>
  <c r="C28" i="177"/>
  <c r="K27" i="177"/>
  <c r="J27" i="177"/>
  <c r="I27" i="177"/>
  <c r="H27" i="177"/>
  <c r="G27" i="177"/>
  <c r="C27" i="177"/>
  <c r="K26" i="177"/>
  <c r="J26" i="177"/>
  <c r="I26" i="177"/>
  <c r="H26" i="177"/>
  <c r="G26" i="177"/>
  <c r="C26" i="177"/>
  <c r="K25" i="177"/>
  <c r="J25" i="177"/>
  <c r="I25" i="177"/>
  <c r="H25" i="177"/>
  <c r="G25" i="177"/>
  <c r="C25" i="177"/>
  <c r="K24" i="177"/>
  <c r="J24" i="177"/>
  <c r="I24" i="177"/>
  <c r="H24" i="177"/>
  <c r="G24" i="177"/>
  <c r="C24" i="177"/>
  <c r="K23" i="177"/>
  <c r="J23" i="177"/>
  <c r="I23" i="177"/>
  <c r="H23" i="177"/>
  <c r="G23" i="177"/>
  <c r="C23" i="177"/>
  <c r="K22" i="177"/>
  <c r="J22" i="177"/>
  <c r="I22" i="177"/>
  <c r="H22" i="177"/>
  <c r="G22" i="177"/>
  <c r="C22" i="177"/>
  <c r="K21" i="177"/>
  <c r="J21" i="177"/>
  <c r="I21" i="177"/>
  <c r="H21" i="177"/>
  <c r="G21" i="177"/>
  <c r="C21" i="177"/>
  <c r="K20" i="177"/>
  <c r="J20" i="177"/>
  <c r="I20" i="177"/>
  <c r="H20" i="177"/>
  <c r="G20" i="177"/>
  <c r="C20" i="177"/>
  <c r="K19" i="177"/>
  <c r="J19" i="177"/>
  <c r="I19" i="177"/>
  <c r="H19" i="177"/>
  <c r="G19" i="177"/>
  <c r="C19" i="177"/>
  <c r="K18" i="177"/>
  <c r="J18" i="177"/>
  <c r="I18" i="177"/>
  <c r="H18" i="177"/>
  <c r="G18" i="177"/>
  <c r="C18" i="177"/>
  <c r="K17" i="177"/>
  <c r="J17" i="177"/>
  <c r="I17" i="177"/>
  <c r="H17" i="177"/>
  <c r="G17" i="177"/>
  <c r="C17" i="177"/>
  <c r="K16" i="177"/>
  <c r="J16" i="177"/>
  <c r="I16" i="177"/>
  <c r="H16" i="177"/>
  <c r="G16" i="177"/>
  <c r="C16" i="177"/>
  <c r="G15" i="177"/>
  <c r="H15" i="177" s="1"/>
  <c r="C15" i="177"/>
  <c r="A14" i="177" a="1"/>
  <c r="A14" i="177" s="1"/>
  <c r="B2" i="177"/>
  <c r="F48" i="176"/>
  <c r="D48" i="176"/>
  <c r="K47" i="176"/>
  <c r="J47" i="176"/>
  <c r="I47" i="176"/>
  <c r="H47" i="176"/>
  <c r="G47" i="176"/>
  <c r="C47" i="176"/>
  <c r="K46" i="176"/>
  <c r="J46" i="176"/>
  <c r="I46" i="176"/>
  <c r="H46" i="176"/>
  <c r="G46" i="176"/>
  <c r="C46" i="176"/>
  <c r="K45" i="176"/>
  <c r="J45" i="176"/>
  <c r="I45" i="176"/>
  <c r="H45" i="176"/>
  <c r="G45" i="176"/>
  <c r="C45" i="176"/>
  <c r="K44" i="176"/>
  <c r="J44" i="176"/>
  <c r="I44" i="176"/>
  <c r="H44" i="176"/>
  <c r="G44" i="176"/>
  <c r="C44" i="176"/>
  <c r="K43" i="176"/>
  <c r="J43" i="176"/>
  <c r="I43" i="176"/>
  <c r="H43" i="176"/>
  <c r="G43" i="176"/>
  <c r="C43" i="176"/>
  <c r="K42" i="176"/>
  <c r="J42" i="176"/>
  <c r="I42" i="176"/>
  <c r="H42" i="176"/>
  <c r="G42" i="176"/>
  <c r="C42" i="176"/>
  <c r="K41" i="176"/>
  <c r="J41" i="176"/>
  <c r="I41" i="176"/>
  <c r="H41" i="176"/>
  <c r="G41" i="176"/>
  <c r="C41" i="176"/>
  <c r="K40" i="176"/>
  <c r="J40" i="176"/>
  <c r="I40" i="176"/>
  <c r="H40" i="176"/>
  <c r="G40" i="176"/>
  <c r="C40" i="176"/>
  <c r="K39" i="176"/>
  <c r="J39" i="176"/>
  <c r="I39" i="176"/>
  <c r="H39" i="176"/>
  <c r="G39" i="176"/>
  <c r="C39" i="176"/>
  <c r="K38" i="176"/>
  <c r="J38" i="176"/>
  <c r="I38" i="176"/>
  <c r="H38" i="176"/>
  <c r="G38" i="176"/>
  <c r="C38" i="176"/>
  <c r="K37" i="176"/>
  <c r="J37" i="176"/>
  <c r="I37" i="176"/>
  <c r="H37" i="176"/>
  <c r="G37" i="176"/>
  <c r="C37" i="176"/>
  <c r="K36" i="176"/>
  <c r="J36" i="176"/>
  <c r="I36" i="176"/>
  <c r="H36" i="176"/>
  <c r="G36" i="176"/>
  <c r="C36" i="176"/>
  <c r="K35" i="176"/>
  <c r="J35" i="176"/>
  <c r="I35" i="176"/>
  <c r="H35" i="176"/>
  <c r="G35" i="176"/>
  <c r="C35" i="176"/>
  <c r="K34" i="176"/>
  <c r="J34" i="176"/>
  <c r="I34" i="176"/>
  <c r="H34" i="176"/>
  <c r="G34" i="176"/>
  <c r="C34" i="176"/>
  <c r="K33" i="176"/>
  <c r="J33" i="176"/>
  <c r="I33" i="176"/>
  <c r="H33" i="176"/>
  <c r="G33" i="176"/>
  <c r="C33" i="176"/>
  <c r="K32" i="176"/>
  <c r="J32" i="176"/>
  <c r="I32" i="176"/>
  <c r="H32" i="176"/>
  <c r="G32" i="176"/>
  <c r="C32" i="176"/>
  <c r="K31" i="176"/>
  <c r="J31" i="176"/>
  <c r="I31" i="176"/>
  <c r="H31" i="176"/>
  <c r="G31" i="176"/>
  <c r="C31" i="176"/>
  <c r="K30" i="176"/>
  <c r="J30" i="176"/>
  <c r="I30" i="176"/>
  <c r="H30" i="176"/>
  <c r="G30" i="176"/>
  <c r="C30" i="176"/>
  <c r="K29" i="176"/>
  <c r="J29" i="176"/>
  <c r="I29" i="176"/>
  <c r="H29" i="176"/>
  <c r="G29" i="176"/>
  <c r="C29" i="176"/>
  <c r="K28" i="176"/>
  <c r="J28" i="176"/>
  <c r="I28" i="176"/>
  <c r="H28" i="176"/>
  <c r="G28" i="176"/>
  <c r="C28" i="176"/>
  <c r="K27" i="176"/>
  <c r="J27" i="176"/>
  <c r="I27" i="176"/>
  <c r="H27" i="176"/>
  <c r="G27" i="176"/>
  <c r="C27" i="176"/>
  <c r="K26" i="176"/>
  <c r="J26" i="176"/>
  <c r="I26" i="176"/>
  <c r="H26" i="176"/>
  <c r="G26" i="176"/>
  <c r="C26" i="176"/>
  <c r="K25" i="176"/>
  <c r="J25" i="176"/>
  <c r="I25" i="176"/>
  <c r="H25" i="176"/>
  <c r="G25" i="176"/>
  <c r="C25" i="176"/>
  <c r="K24" i="176"/>
  <c r="J24" i="176"/>
  <c r="I24" i="176"/>
  <c r="H24" i="176"/>
  <c r="G24" i="176"/>
  <c r="C24" i="176"/>
  <c r="K23" i="176"/>
  <c r="J23" i="176"/>
  <c r="I23" i="176"/>
  <c r="H23" i="176"/>
  <c r="G23" i="176"/>
  <c r="C23" i="176"/>
  <c r="K22" i="176"/>
  <c r="J22" i="176"/>
  <c r="I22" i="176"/>
  <c r="H22" i="176"/>
  <c r="G22" i="176"/>
  <c r="C22" i="176"/>
  <c r="K21" i="176"/>
  <c r="J21" i="176"/>
  <c r="I21" i="176"/>
  <c r="H21" i="176"/>
  <c r="G21" i="176"/>
  <c r="C21" i="176"/>
  <c r="K20" i="176"/>
  <c r="J20" i="176"/>
  <c r="I20" i="176"/>
  <c r="H20" i="176"/>
  <c r="G20" i="176"/>
  <c r="C20" i="176"/>
  <c r="K19" i="176"/>
  <c r="J19" i="176"/>
  <c r="I19" i="176"/>
  <c r="H19" i="176"/>
  <c r="G19" i="176"/>
  <c r="C19" i="176"/>
  <c r="K18" i="176"/>
  <c r="J18" i="176"/>
  <c r="I18" i="176"/>
  <c r="H18" i="176"/>
  <c r="G18" i="176"/>
  <c r="C18" i="176"/>
  <c r="A14" i="176" a="1"/>
  <c r="G16" i="176" s="1"/>
  <c r="B2" i="176"/>
  <c r="F48" i="175"/>
  <c r="D48" i="175"/>
  <c r="K47" i="175"/>
  <c r="J47" i="175"/>
  <c r="I47" i="175"/>
  <c r="H47" i="175"/>
  <c r="G47" i="175"/>
  <c r="C47" i="175"/>
  <c r="K46" i="175"/>
  <c r="J46" i="175"/>
  <c r="I46" i="175"/>
  <c r="H46" i="175"/>
  <c r="G46" i="175"/>
  <c r="C46" i="175"/>
  <c r="K45" i="175"/>
  <c r="J45" i="175"/>
  <c r="I45" i="175"/>
  <c r="H45" i="175"/>
  <c r="G45" i="175"/>
  <c r="C45" i="175"/>
  <c r="K44" i="175"/>
  <c r="J44" i="175"/>
  <c r="I44" i="175"/>
  <c r="H44" i="175"/>
  <c r="G44" i="175"/>
  <c r="C44" i="175"/>
  <c r="K43" i="175"/>
  <c r="J43" i="175"/>
  <c r="I43" i="175"/>
  <c r="H43" i="175"/>
  <c r="G43" i="175"/>
  <c r="C43" i="175"/>
  <c r="K42" i="175"/>
  <c r="J42" i="175"/>
  <c r="I42" i="175"/>
  <c r="H42" i="175"/>
  <c r="G42" i="175"/>
  <c r="C42" i="175"/>
  <c r="K41" i="175"/>
  <c r="J41" i="175"/>
  <c r="I41" i="175"/>
  <c r="H41" i="175"/>
  <c r="G41" i="175"/>
  <c r="C41" i="175"/>
  <c r="K40" i="175"/>
  <c r="J40" i="175"/>
  <c r="I40" i="175"/>
  <c r="H40" i="175"/>
  <c r="G40" i="175"/>
  <c r="C40" i="175"/>
  <c r="K39" i="175"/>
  <c r="J39" i="175"/>
  <c r="I39" i="175"/>
  <c r="H39" i="175"/>
  <c r="G39" i="175"/>
  <c r="C39" i="175"/>
  <c r="K38" i="175"/>
  <c r="J38" i="175"/>
  <c r="I38" i="175"/>
  <c r="H38" i="175"/>
  <c r="G38" i="175"/>
  <c r="C38" i="175"/>
  <c r="K37" i="175"/>
  <c r="J37" i="175"/>
  <c r="I37" i="175"/>
  <c r="H37" i="175"/>
  <c r="G37" i="175"/>
  <c r="C37" i="175"/>
  <c r="K36" i="175"/>
  <c r="J36" i="175"/>
  <c r="I36" i="175"/>
  <c r="H36" i="175"/>
  <c r="G36" i="175"/>
  <c r="C36" i="175"/>
  <c r="K35" i="175"/>
  <c r="J35" i="175"/>
  <c r="I35" i="175"/>
  <c r="H35" i="175"/>
  <c r="G35" i="175"/>
  <c r="C35" i="175"/>
  <c r="K34" i="175"/>
  <c r="J34" i="175"/>
  <c r="I34" i="175"/>
  <c r="H34" i="175"/>
  <c r="G34" i="175"/>
  <c r="C34" i="175"/>
  <c r="K33" i="175"/>
  <c r="J33" i="175"/>
  <c r="I33" i="175"/>
  <c r="H33" i="175"/>
  <c r="G33" i="175"/>
  <c r="C33" i="175"/>
  <c r="K32" i="175"/>
  <c r="J32" i="175"/>
  <c r="I32" i="175"/>
  <c r="H32" i="175"/>
  <c r="G32" i="175"/>
  <c r="C32" i="175"/>
  <c r="K31" i="175"/>
  <c r="J31" i="175"/>
  <c r="I31" i="175"/>
  <c r="H31" i="175"/>
  <c r="G31" i="175"/>
  <c r="C31" i="175"/>
  <c r="K30" i="175"/>
  <c r="J30" i="175"/>
  <c r="I30" i="175"/>
  <c r="H30" i="175"/>
  <c r="G30" i="175"/>
  <c r="C30" i="175"/>
  <c r="K29" i="175"/>
  <c r="J29" i="175"/>
  <c r="I29" i="175"/>
  <c r="H29" i="175"/>
  <c r="G29" i="175"/>
  <c r="C29" i="175"/>
  <c r="K28" i="175"/>
  <c r="J28" i="175"/>
  <c r="I28" i="175"/>
  <c r="H28" i="175"/>
  <c r="G28" i="175"/>
  <c r="C28" i="175"/>
  <c r="K27" i="175"/>
  <c r="J27" i="175"/>
  <c r="I27" i="175"/>
  <c r="H27" i="175"/>
  <c r="G27" i="175"/>
  <c r="C27" i="175"/>
  <c r="K26" i="175"/>
  <c r="J26" i="175"/>
  <c r="I26" i="175"/>
  <c r="H26" i="175"/>
  <c r="G26" i="175"/>
  <c r="C26" i="175"/>
  <c r="K25" i="175"/>
  <c r="J25" i="175"/>
  <c r="I25" i="175"/>
  <c r="H25" i="175"/>
  <c r="G25" i="175"/>
  <c r="C25" i="175"/>
  <c r="K24" i="175"/>
  <c r="J24" i="175"/>
  <c r="I24" i="175"/>
  <c r="H24" i="175"/>
  <c r="G24" i="175"/>
  <c r="C24" i="175"/>
  <c r="K23" i="175"/>
  <c r="J23" i="175"/>
  <c r="I23" i="175"/>
  <c r="H23" i="175"/>
  <c r="G23" i="175"/>
  <c r="C23" i="175"/>
  <c r="K22" i="175"/>
  <c r="J22" i="175"/>
  <c r="I22" i="175"/>
  <c r="H22" i="175"/>
  <c r="G22" i="175"/>
  <c r="C22" i="175"/>
  <c r="K21" i="175"/>
  <c r="J21" i="175"/>
  <c r="I21" i="175"/>
  <c r="H21" i="175"/>
  <c r="G21" i="175"/>
  <c r="C21" i="175"/>
  <c r="K20" i="175"/>
  <c r="J20" i="175"/>
  <c r="I20" i="175"/>
  <c r="H20" i="175"/>
  <c r="G20" i="175"/>
  <c r="C20" i="175"/>
  <c r="K19" i="175"/>
  <c r="J19" i="175"/>
  <c r="I19" i="175"/>
  <c r="H19" i="175"/>
  <c r="G19" i="175"/>
  <c r="C19" i="175"/>
  <c r="K18" i="175"/>
  <c r="J18" i="175"/>
  <c r="I18" i="175"/>
  <c r="H18" i="175"/>
  <c r="G18" i="175"/>
  <c r="C18" i="175"/>
  <c r="G17" i="175"/>
  <c r="H17" i="175" s="1"/>
  <c r="C17" i="175"/>
  <c r="A14" i="175" a="1"/>
  <c r="B2" i="175"/>
  <c r="F48" i="174"/>
  <c r="D48" i="174"/>
  <c r="K47" i="174"/>
  <c r="J47" i="174"/>
  <c r="I47" i="174"/>
  <c r="H47" i="174"/>
  <c r="G47" i="174"/>
  <c r="C47" i="174"/>
  <c r="K46" i="174"/>
  <c r="J46" i="174"/>
  <c r="I46" i="174"/>
  <c r="H46" i="174"/>
  <c r="G46" i="174"/>
  <c r="C46" i="174"/>
  <c r="K45" i="174"/>
  <c r="J45" i="174"/>
  <c r="I45" i="174"/>
  <c r="H45" i="174"/>
  <c r="G45" i="174"/>
  <c r="C45" i="174"/>
  <c r="K44" i="174"/>
  <c r="J44" i="174"/>
  <c r="I44" i="174"/>
  <c r="H44" i="174"/>
  <c r="G44" i="174"/>
  <c r="C44" i="174"/>
  <c r="K43" i="174"/>
  <c r="J43" i="174"/>
  <c r="I43" i="174"/>
  <c r="H43" i="174"/>
  <c r="G43" i="174"/>
  <c r="C43" i="174"/>
  <c r="K42" i="174"/>
  <c r="J42" i="174"/>
  <c r="I42" i="174"/>
  <c r="H42" i="174"/>
  <c r="G42" i="174"/>
  <c r="C42" i="174"/>
  <c r="K41" i="174"/>
  <c r="J41" i="174"/>
  <c r="I41" i="174"/>
  <c r="H41" i="174"/>
  <c r="G41" i="174"/>
  <c r="C41" i="174"/>
  <c r="K40" i="174"/>
  <c r="J40" i="174"/>
  <c r="I40" i="174"/>
  <c r="H40" i="174"/>
  <c r="G40" i="174"/>
  <c r="C40" i="174"/>
  <c r="K39" i="174"/>
  <c r="J39" i="174"/>
  <c r="I39" i="174"/>
  <c r="H39" i="174"/>
  <c r="G39" i="174"/>
  <c r="C39" i="174"/>
  <c r="K38" i="174"/>
  <c r="J38" i="174"/>
  <c r="I38" i="174"/>
  <c r="H38" i="174"/>
  <c r="G38" i="174"/>
  <c r="C38" i="174"/>
  <c r="K37" i="174"/>
  <c r="J37" i="174"/>
  <c r="I37" i="174"/>
  <c r="H37" i="174"/>
  <c r="G37" i="174"/>
  <c r="C37" i="174"/>
  <c r="K36" i="174"/>
  <c r="J36" i="174"/>
  <c r="I36" i="174"/>
  <c r="H36" i="174"/>
  <c r="G36" i="174"/>
  <c r="C36" i="174"/>
  <c r="K35" i="174"/>
  <c r="J35" i="174"/>
  <c r="I35" i="174"/>
  <c r="H35" i="174"/>
  <c r="G35" i="174"/>
  <c r="C35" i="174"/>
  <c r="K34" i="174"/>
  <c r="J34" i="174"/>
  <c r="I34" i="174"/>
  <c r="H34" i="174"/>
  <c r="G34" i="174"/>
  <c r="C34" i="174"/>
  <c r="K33" i="174"/>
  <c r="J33" i="174"/>
  <c r="I33" i="174"/>
  <c r="H33" i="174"/>
  <c r="G33" i="174"/>
  <c r="C33" i="174"/>
  <c r="K32" i="174"/>
  <c r="J32" i="174"/>
  <c r="I32" i="174"/>
  <c r="H32" i="174"/>
  <c r="G32" i="174"/>
  <c r="C32" i="174"/>
  <c r="K31" i="174"/>
  <c r="J31" i="174"/>
  <c r="I31" i="174"/>
  <c r="H31" i="174"/>
  <c r="G31" i="174"/>
  <c r="C31" i="174"/>
  <c r="K30" i="174"/>
  <c r="J30" i="174"/>
  <c r="I30" i="174"/>
  <c r="H30" i="174"/>
  <c r="G30" i="174"/>
  <c r="C30" i="174"/>
  <c r="K29" i="174"/>
  <c r="J29" i="174"/>
  <c r="I29" i="174"/>
  <c r="H29" i="174"/>
  <c r="G29" i="174"/>
  <c r="C29" i="174"/>
  <c r="K28" i="174"/>
  <c r="J28" i="174"/>
  <c r="I28" i="174"/>
  <c r="H28" i="174"/>
  <c r="G28" i="174"/>
  <c r="C28" i="174"/>
  <c r="K27" i="174"/>
  <c r="J27" i="174"/>
  <c r="I27" i="174"/>
  <c r="H27" i="174"/>
  <c r="G27" i="174"/>
  <c r="C27" i="174"/>
  <c r="K26" i="174"/>
  <c r="J26" i="174"/>
  <c r="I26" i="174"/>
  <c r="H26" i="174"/>
  <c r="G26" i="174"/>
  <c r="C26" i="174"/>
  <c r="K25" i="174"/>
  <c r="J25" i="174"/>
  <c r="I25" i="174"/>
  <c r="H25" i="174"/>
  <c r="G25" i="174"/>
  <c r="C25" i="174"/>
  <c r="K24" i="174"/>
  <c r="J24" i="174"/>
  <c r="I24" i="174"/>
  <c r="H24" i="174"/>
  <c r="G24" i="174"/>
  <c r="C24" i="174"/>
  <c r="K23" i="174"/>
  <c r="J23" i="174"/>
  <c r="I23" i="174"/>
  <c r="H23" i="174"/>
  <c r="G23" i="174"/>
  <c r="C23" i="174"/>
  <c r="K22" i="174"/>
  <c r="J22" i="174"/>
  <c r="I22" i="174"/>
  <c r="H22" i="174"/>
  <c r="G22" i="174"/>
  <c r="C22" i="174"/>
  <c r="K21" i="174"/>
  <c r="J21" i="174"/>
  <c r="I21" i="174"/>
  <c r="H21" i="174"/>
  <c r="G21" i="174"/>
  <c r="C21" i="174"/>
  <c r="K20" i="174"/>
  <c r="J20" i="174"/>
  <c r="I20" i="174"/>
  <c r="H20" i="174"/>
  <c r="G20" i="174"/>
  <c r="C20" i="174"/>
  <c r="K19" i="174"/>
  <c r="J19" i="174"/>
  <c r="I19" i="174"/>
  <c r="H19" i="174"/>
  <c r="G19" i="174"/>
  <c r="C19" i="174"/>
  <c r="K18" i="174"/>
  <c r="J18" i="174"/>
  <c r="I18" i="174"/>
  <c r="H18" i="174"/>
  <c r="G18" i="174"/>
  <c r="C18" i="174"/>
  <c r="K17" i="174"/>
  <c r="J17" i="174"/>
  <c r="I17" i="174"/>
  <c r="H17" i="174"/>
  <c r="G17" i="174"/>
  <c r="C17" i="174"/>
  <c r="K16" i="174"/>
  <c r="J16" i="174"/>
  <c r="I16" i="174"/>
  <c r="H16" i="174"/>
  <c r="G16" i="174"/>
  <c r="C16" i="174"/>
  <c r="K15" i="174"/>
  <c r="J15" i="174"/>
  <c r="I15" i="174"/>
  <c r="H15" i="174"/>
  <c r="G15" i="174"/>
  <c r="C15" i="174"/>
  <c r="A14" i="174" a="1"/>
  <c r="A14" i="174" s="1"/>
  <c r="B2" i="174"/>
  <c r="F48" i="173"/>
  <c r="D48" i="173"/>
  <c r="K47" i="173"/>
  <c r="J47" i="173"/>
  <c r="I47" i="173"/>
  <c r="H47" i="173"/>
  <c r="G47" i="173"/>
  <c r="C47" i="173"/>
  <c r="K46" i="173"/>
  <c r="J46" i="173"/>
  <c r="I46" i="173"/>
  <c r="H46" i="173"/>
  <c r="G46" i="173"/>
  <c r="C46" i="173"/>
  <c r="K45" i="173"/>
  <c r="J45" i="173"/>
  <c r="I45" i="173"/>
  <c r="H45" i="173"/>
  <c r="G45" i="173"/>
  <c r="C45" i="173"/>
  <c r="K44" i="173"/>
  <c r="J44" i="173"/>
  <c r="I44" i="173"/>
  <c r="H44" i="173"/>
  <c r="G44" i="173"/>
  <c r="C44" i="173"/>
  <c r="K43" i="173"/>
  <c r="J43" i="173"/>
  <c r="I43" i="173"/>
  <c r="H43" i="173"/>
  <c r="G43" i="173"/>
  <c r="C43" i="173"/>
  <c r="K42" i="173"/>
  <c r="J42" i="173"/>
  <c r="I42" i="173"/>
  <c r="H42" i="173"/>
  <c r="G42" i="173"/>
  <c r="C42" i="173"/>
  <c r="K41" i="173"/>
  <c r="J41" i="173"/>
  <c r="I41" i="173"/>
  <c r="H41" i="173"/>
  <c r="G41" i="173"/>
  <c r="C41" i="173"/>
  <c r="K40" i="173"/>
  <c r="J40" i="173"/>
  <c r="I40" i="173"/>
  <c r="H40" i="173"/>
  <c r="G40" i="173"/>
  <c r="C40" i="173"/>
  <c r="K39" i="173"/>
  <c r="J39" i="173"/>
  <c r="I39" i="173"/>
  <c r="H39" i="173"/>
  <c r="G39" i="173"/>
  <c r="C39" i="173"/>
  <c r="K38" i="173"/>
  <c r="J38" i="173"/>
  <c r="I38" i="173"/>
  <c r="H38" i="173"/>
  <c r="G38" i="173"/>
  <c r="C38" i="173"/>
  <c r="K37" i="173"/>
  <c r="J37" i="173"/>
  <c r="I37" i="173"/>
  <c r="H37" i="173"/>
  <c r="G37" i="173"/>
  <c r="C37" i="173"/>
  <c r="K36" i="173"/>
  <c r="J36" i="173"/>
  <c r="I36" i="173"/>
  <c r="H36" i="173"/>
  <c r="G36" i="173"/>
  <c r="C36" i="173"/>
  <c r="K35" i="173"/>
  <c r="J35" i="173"/>
  <c r="I35" i="173"/>
  <c r="H35" i="173"/>
  <c r="G35" i="173"/>
  <c r="C35" i="173"/>
  <c r="K34" i="173"/>
  <c r="J34" i="173"/>
  <c r="I34" i="173"/>
  <c r="H34" i="173"/>
  <c r="G34" i="173"/>
  <c r="C34" i="173"/>
  <c r="K33" i="173"/>
  <c r="J33" i="173"/>
  <c r="I33" i="173"/>
  <c r="H33" i="173"/>
  <c r="G33" i="173"/>
  <c r="C33" i="173"/>
  <c r="K32" i="173"/>
  <c r="J32" i="173"/>
  <c r="I32" i="173"/>
  <c r="H32" i="173"/>
  <c r="G32" i="173"/>
  <c r="C32" i="173"/>
  <c r="K31" i="173"/>
  <c r="J31" i="173"/>
  <c r="I31" i="173"/>
  <c r="H31" i="173"/>
  <c r="G31" i="173"/>
  <c r="C31" i="173"/>
  <c r="K30" i="173"/>
  <c r="J30" i="173"/>
  <c r="I30" i="173"/>
  <c r="H30" i="173"/>
  <c r="G30" i="173"/>
  <c r="C30" i="173"/>
  <c r="K29" i="173"/>
  <c r="J29" i="173"/>
  <c r="I29" i="173"/>
  <c r="H29" i="173"/>
  <c r="G29" i="173"/>
  <c r="C29" i="173"/>
  <c r="K28" i="173"/>
  <c r="J28" i="173"/>
  <c r="I28" i="173"/>
  <c r="H28" i="173"/>
  <c r="G28" i="173"/>
  <c r="C28" i="173"/>
  <c r="K27" i="173"/>
  <c r="J27" i="173"/>
  <c r="I27" i="173"/>
  <c r="H27" i="173"/>
  <c r="G27" i="173"/>
  <c r="C27" i="173"/>
  <c r="K26" i="173"/>
  <c r="J26" i="173"/>
  <c r="I26" i="173"/>
  <c r="H26" i="173"/>
  <c r="G26" i="173"/>
  <c r="C26" i="173"/>
  <c r="K25" i="173"/>
  <c r="J25" i="173"/>
  <c r="I25" i="173"/>
  <c r="H25" i="173"/>
  <c r="G25" i="173"/>
  <c r="C25" i="173"/>
  <c r="K24" i="173"/>
  <c r="J24" i="173"/>
  <c r="I24" i="173"/>
  <c r="H24" i="173"/>
  <c r="G24" i="173"/>
  <c r="C24" i="173"/>
  <c r="K23" i="173"/>
  <c r="J23" i="173"/>
  <c r="I23" i="173"/>
  <c r="H23" i="173"/>
  <c r="G23" i="173"/>
  <c r="C23" i="173"/>
  <c r="K22" i="173"/>
  <c r="J22" i="173"/>
  <c r="I22" i="173"/>
  <c r="H22" i="173"/>
  <c r="G22" i="173"/>
  <c r="C22" i="173"/>
  <c r="K21" i="173"/>
  <c r="J21" i="173"/>
  <c r="I21" i="173"/>
  <c r="H21" i="173"/>
  <c r="G21" i="173"/>
  <c r="C21" i="173"/>
  <c r="K20" i="173"/>
  <c r="J20" i="173"/>
  <c r="I20" i="173"/>
  <c r="H20" i="173"/>
  <c r="G20" i="173"/>
  <c r="C20" i="173"/>
  <c r="K19" i="173"/>
  <c r="J19" i="173"/>
  <c r="I19" i="173"/>
  <c r="H19" i="173"/>
  <c r="G19" i="173"/>
  <c r="C19" i="173"/>
  <c r="K18" i="173"/>
  <c r="J18" i="173"/>
  <c r="I18" i="173"/>
  <c r="H18" i="173"/>
  <c r="G18" i="173"/>
  <c r="C18" i="173"/>
  <c r="K17" i="173"/>
  <c r="J17" i="173"/>
  <c r="I17" i="173"/>
  <c r="H17" i="173"/>
  <c r="G17" i="173"/>
  <c r="C17" i="173"/>
  <c r="K16" i="173"/>
  <c r="J16" i="173"/>
  <c r="I16" i="173"/>
  <c r="H16" i="173"/>
  <c r="G16" i="173"/>
  <c r="C16" i="173"/>
  <c r="K15" i="173"/>
  <c r="J15" i="173"/>
  <c r="I15" i="173"/>
  <c r="H15" i="173"/>
  <c r="G15" i="173"/>
  <c r="C15" i="173"/>
  <c r="A14" i="173" a="1"/>
  <c r="A14" i="173" s="1"/>
  <c r="B2" i="173"/>
  <c r="F48" i="172"/>
  <c r="D48" i="172"/>
  <c r="K47" i="172"/>
  <c r="J47" i="172"/>
  <c r="I47" i="172"/>
  <c r="H47" i="172"/>
  <c r="G47" i="172"/>
  <c r="C47" i="172"/>
  <c r="K46" i="172"/>
  <c r="J46" i="172"/>
  <c r="I46" i="172"/>
  <c r="H46" i="172"/>
  <c r="G46" i="172"/>
  <c r="C46" i="172"/>
  <c r="K45" i="172"/>
  <c r="J45" i="172"/>
  <c r="I45" i="172"/>
  <c r="H45" i="172"/>
  <c r="G45" i="172"/>
  <c r="C45" i="172"/>
  <c r="K44" i="172"/>
  <c r="J44" i="172"/>
  <c r="I44" i="172"/>
  <c r="H44" i="172"/>
  <c r="G44" i="172"/>
  <c r="C44" i="172"/>
  <c r="K43" i="172"/>
  <c r="J43" i="172"/>
  <c r="I43" i="172"/>
  <c r="H43" i="172"/>
  <c r="G43" i="172"/>
  <c r="C43" i="172"/>
  <c r="K42" i="172"/>
  <c r="J42" i="172"/>
  <c r="I42" i="172"/>
  <c r="H42" i="172"/>
  <c r="G42" i="172"/>
  <c r="C42" i="172"/>
  <c r="K41" i="172"/>
  <c r="J41" i="172"/>
  <c r="I41" i="172"/>
  <c r="H41" i="172"/>
  <c r="G41" i="172"/>
  <c r="C41" i="172"/>
  <c r="K40" i="172"/>
  <c r="J40" i="172"/>
  <c r="I40" i="172"/>
  <c r="H40" i="172"/>
  <c r="G40" i="172"/>
  <c r="C40" i="172"/>
  <c r="K39" i="172"/>
  <c r="J39" i="172"/>
  <c r="I39" i="172"/>
  <c r="H39" i="172"/>
  <c r="G39" i="172"/>
  <c r="C39" i="172"/>
  <c r="K38" i="172"/>
  <c r="J38" i="172"/>
  <c r="I38" i="172"/>
  <c r="H38" i="172"/>
  <c r="G38" i="172"/>
  <c r="C38" i="172"/>
  <c r="K37" i="172"/>
  <c r="J37" i="172"/>
  <c r="I37" i="172"/>
  <c r="H37" i="172"/>
  <c r="G37" i="172"/>
  <c r="C37" i="172"/>
  <c r="K36" i="172"/>
  <c r="J36" i="172"/>
  <c r="I36" i="172"/>
  <c r="H36" i="172"/>
  <c r="G36" i="172"/>
  <c r="C36" i="172"/>
  <c r="K35" i="172"/>
  <c r="J35" i="172"/>
  <c r="I35" i="172"/>
  <c r="H35" i="172"/>
  <c r="G35" i="172"/>
  <c r="C35" i="172"/>
  <c r="K34" i="172"/>
  <c r="J34" i="172"/>
  <c r="I34" i="172"/>
  <c r="H34" i="172"/>
  <c r="G34" i="172"/>
  <c r="C34" i="172"/>
  <c r="K33" i="172"/>
  <c r="J33" i="172"/>
  <c r="I33" i="172"/>
  <c r="H33" i="172"/>
  <c r="G33" i="172"/>
  <c r="C33" i="172"/>
  <c r="K32" i="172"/>
  <c r="J32" i="172"/>
  <c r="I32" i="172"/>
  <c r="H32" i="172"/>
  <c r="G32" i="172"/>
  <c r="C32" i="172"/>
  <c r="K31" i="172"/>
  <c r="J31" i="172"/>
  <c r="I31" i="172"/>
  <c r="H31" i="172"/>
  <c r="G31" i="172"/>
  <c r="C31" i="172"/>
  <c r="K30" i="172"/>
  <c r="J30" i="172"/>
  <c r="I30" i="172"/>
  <c r="H30" i="172"/>
  <c r="G30" i="172"/>
  <c r="C30" i="172"/>
  <c r="K29" i="172"/>
  <c r="J29" i="172"/>
  <c r="I29" i="172"/>
  <c r="H29" i="172"/>
  <c r="G29" i="172"/>
  <c r="C29" i="172"/>
  <c r="K28" i="172"/>
  <c r="J28" i="172"/>
  <c r="I28" i="172"/>
  <c r="H28" i="172"/>
  <c r="G28" i="172"/>
  <c r="C28" i="172"/>
  <c r="K27" i="172"/>
  <c r="J27" i="172"/>
  <c r="I27" i="172"/>
  <c r="H27" i="172"/>
  <c r="G27" i="172"/>
  <c r="C27" i="172"/>
  <c r="K26" i="172"/>
  <c r="J26" i="172"/>
  <c r="I26" i="172"/>
  <c r="H26" i="172"/>
  <c r="G26" i="172"/>
  <c r="C26" i="172"/>
  <c r="K25" i="172"/>
  <c r="J25" i="172"/>
  <c r="I25" i="172"/>
  <c r="H25" i="172"/>
  <c r="G25" i="172"/>
  <c r="C25" i="172"/>
  <c r="K24" i="172"/>
  <c r="J24" i="172"/>
  <c r="I24" i="172"/>
  <c r="H24" i="172"/>
  <c r="G24" i="172"/>
  <c r="C24" i="172"/>
  <c r="K23" i="172"/>
  <c r="J23" i="172"/>
  <c r="I23" i="172"/>
  <c r="H23" i="172"/>
  <c r="G23" i="172"/>
  <c r="C23" i="172"/>
  <c r="K22" i="172"/>
  <c r="J22" i="172"/>
  <c r="I22" i="172"/>
  <c r="H22" i="172"/>
  <c r="G22" i="172"/>
  <c r="C22" i="172"/>
  <c r="K21" i="172"/>
  <c r="J21" i="172"/>
  <c r="I21" i="172"/>
  <c r="H21" i="172"/>
  <c r="G21" i="172"/>
  <c r="C21" i="172"/>
  <c r="K20" i="172"/>
  <c r="J20" i="172"/>
  <c r="I20" i="172"/>
  <c r="H20" i="172"/>
  <c r="G20" i="172"/>
  <c r="C20" i="172"/>
  <c r="K19" i="172"/>
  <c r="J19" i="172"/>
  <c r="I19" i="172"/>
  <c r="H19" i="172"/>
  <c r="G19" i="172"/>
  <c r="C19" i="172"/>
  <c r="K18" i="172"/>
  <c r="J18" i="172"/>
  <c r="I18" i="172"/>
  <c r="H18" i="172"/>
  <c r="G18" i="172"/>
  <c r="C18" i="172"/>
  <c r="K17" i="172"/>
  <c r="J17" i="172"/>
  <c r="I17" i="172"/>
  <c r="H17" i="172"/>
  <c r="G17" i="172"/>
  <c r="C17" i="172"/>
  <c r="K16" i="172"/>
  <c r="J16" i="172"/>
  <c r="I16" i="172"/>
  <c r="H16" i="172"/>
  <c r="G16" i="172"/>
  <c r="C16" i="172"/>
  <c r="K15" i="172"/>
  <c r="J15" i="172"/>
  <c r="I15" i="172"/>
  <c r="H15" i="172"/>
  <c r="G15" i="172"/>
  <c r="C15" i="172"/>
  <c r="A14" i="172" a="1"/>
  <c r="A14" i="172" s="1"/>
  <c r="B2" i="172"/>
  <c r="F48" i="171"/>
  <c r="D48" i="171"/>
  <c r="K47" i="171"/>
  <c r="J47" i="171"/>
  <c r="I47" i="171"/>
  <c r="H47" i="171"/>
  <c r="G47" i="171"/>
  <c r="C47" i="171"/>
  <c r="K46" i="171"/>
  <c r="J46" i="171"/>
  <c r="I46" i="171"/>
  <c r="H46" i="171"/>
  <c r="G46" i="171"/>
  <c r="C46" i="171"/>
  <c r="K45" i="171"/>
  <c r="J45" i="171"/>
  <c r="I45" i="171"/>
  <c r="H45" i="171"/>
  <c r="G45" i="171"/>
  <c r="C45" i="171"/>
  <c r="K44" i="171"/>
  <c r="J44" i="171"/>
  <c r="I44" i="171"/>
  <c r="H44" i="171"/>
  <c r="G44" i="171"/>
  <c r="C44" i="171"/>
  <c r="K43" i="171"/>
  <c r="J43" i="171"/>
  <c r="I43" i="171"/>
  <c r="H43" i="171"/>
  <c r="G43" i="171"/>
  <c r="C43" i="171"/>
  <c r="K42" i="171"/>
  <c r="J42" i="171"/>
  <c r="I42" i="171"/>
  <c r="H42" i="171"/>
  <c r="G42" i="171"/>
  <c r="C42" i="171"/>
  <c r="K41" i="171"/>
  <c r="J41" i="171"/>
  <c r="I41" i="171"/>
  <c r="H41" i="171"/>
  <c r="G41" i="171"/>
  <c r="C41" i="171"/>
  <c r="K40" i="171"/>
  <c r="J40" i="171"/>
  <c r="I40" i="171"/>
  <c r="H40" i="171"/>
  <c r="G40" i="171"/>
  <c r="C40" i="171"/>
  <c r="K39" i="171"/>
  <c r="J39" i="171"/>
  <c r="I39" i="171"/>
  <c r="H39" i="171"/>
  <c r="G39" i="171"/>
  <c r="C39" i="171"/>
  <c r="K38" i="171"/>
  <c r="J38" i="171"/>
  <c r="I38" i="171"/>
  <c r="H38" i="171"/>
  <c r="G38" i="171"/>
  <c r="C38" i="171"/>
  <c r="K37" i="171"/>
  <c r="J37" i="171"/>
  <c r="I37" i="171"/>
  <c r="H37" i="171"/>
  <c r="G37" i="171"/>
  <c r="C37" i="171"/>
  <c r="K36" i="171"/>
  <c r="J36" i="171"/>
  <c r="I36" i="171"/>
  <c r="H36" i="171"/>
  <c r="G36" i="171"/>
  <c r="C36" i="171"/>
  <c r="K35" i="171"/>
  <c r="J35" i="171"/>
  <c r="I35" i="171"/>
  <c r="H35" i="171"/>
  <c r="G35" i="171"/>
  <c r="C35" i="171"/>
  <c r="K34" i="171"/>
  <c r="J34" i="171"/>
  <c r="I34" i="171"/>
  <c r="H34" i="171"/>
  <c r="G34" i="171"/>
  <c r="C34" i="171"/>
  <c r="K33" i="171"/>
  <c r="J33" i="171"/>
  <c r="I33" i="171"/>
  <c r="H33" i="171"/>
  <c r="G33" i="171"/>
  <c r="C33" i="171"/>
  <c r="K32" i="171"/>
  <c r="J32" i="171"/>
  <c r="I32" i="171"/>
  <c r="H32" i="171"/>
  <c r="G32" i="171"/>
  <c r="C32" i="171"/>
  <c r="K31" i="171"/>
  <c r="J31" i="171"/>
  <c r="I31" i="171"/>
  <c r="H31" i="171"/>
  <c r="G31" i="171"/>
  <c r="C31" i="171"/>
  <c r="K30" i="171"/>
  <c r="J30" i="171"/>
  <c r="I30" i="171"/>
  <c r="H30" i="171"/>
  <c r="G30" i="171"/>
  <c r="C30" i="171"/>
  <c r="K29" i="171"/>
  <c r="J29" i="171"/>
  <c r="I29" i="171"/>
  <c r="H29" i="171"/>
  <c r="G29" i="171"/>
  <c r="C29" i="171"/>
  <c r="K28" i="171"/>
  <c r="J28" i="171"/>
  <c r="I28" i="171"/>
  <c r="H28" i="171"/>
  <c r="G28" i="171"/>
  <c r="C28" i="171"/>
  <c r="K27" i="171"/>
  <c r="J27" i="171"/>
  <c r="I27" i="171"/>
  <c r="H27" i="171"/>
  <c r="G27" i="171"/>
  <c r="C27" i="171"/>
  <c r="K26" i="171"/>
  <c r="J26" i="171"/>
  <c r="I26" i="171"/>
  <c r="H26" i="171"/>
  <c r="G26" i="171"/>
  <c r="C26" i="171"/>
  <c r="K25" i="171"/>
  <c r="J25" i="171"/>
  <c r="I25" i="171"/>
  <c r="H25" i="171"/>
  <c r="G25" i="171"/>
  <c r="C25" i="171"/>
  <c r="K24" i="171"/>
  <c r="J24" i="171"/>
  <c r="I24" i="171"/>
  <c r="H24" i="171"/>
  <c r="G24" i="171"/>
  <c r="C24" i="171"/>
  <c r="K23" i="171"/>
  <c r="J23" i="171"/>
  <c r="I23" i="171"/>
  <c r="H23" i="171"/>
  <c r="G23" i="171"/>
  <c r="C23" i="171"/>
  <c r="K22" i="171"/>
  <c r="J22" i="171"/>
  <c r="I22" i="171"/>
  <c r="H22" i="171"/>
  <c r="G22" i="171"/>
  <c r="C22" i="171"/>
  <c r="K21" i="171"/>
  <c r="J21" i="171"/>
  <c r="I21" i="171"/>
  <c r="H21" i="171"/>
  <c r="G21" i="171"/>
  <c r="C21" i="171"/>
  <c r="K20" i="171"/>
  <c r="J20" i="171"/>
  <c r="I20" i="171"/>
  <c r="H20" i="171"/>
  <c r="G20" i="171"/>
  <c r="C20" i="171"/>
  <c r="K19" i="171"/>
  <c r="J19" i="171"/>
  <c r="I19" i="171"/>
  <c r="H19" i="171"/>
  <c r="G19" i="171"/>
  <c r="C19" i="171"/>
  <c r="K18" i="171"/>
  <c r="J18" i="171"/>
  <c r="I18" i="171"/>
  <c r="H18" i="171"/>
  <c r="G18" i="171"/>
  <c r="C18" i="171"/>
  <c r="K17" i="171"/>
  <c r="J17" i="171"/>
  <c r="I17" i="171"/>
  <c r="H17" i="171"/>
  <c r="G17" i="171"/>
  <c r="C17" i="171"/>
  <c r="K16" i="171"/>
  <c r="J16" i="171"/>
  <c r="I16" i="171"/>
  <c r="H16" i="171"/>
  <c r="G16" i="171"/>
  <c r="C16" i="171"/>
  <c r="K15" i="171"/>
  <c r="J15" i="171"/>
  <c r="I15" i="171"/>
  <c r="H15" i="171"/>
  <c r="G15" i="171"/>
  <c r="C15" i="171"/>
  <c r="A14" i="171" a="1"/>
  <c r="A14" i="171" s="1"/>
  <c r="B2" i="171"/>
  <c r="R7" i="170"/>
  <c r="R6" i="170"/>
  <c r="R5" i="170"/>
  <c r="Q7" i="170"/>
  <c r="Q6" i="170"/>
  <c r="Q5" i="170"/>
  <c r="P7" i="170"/>
  <c r="P6" i="170"/>
  <c r="P5" i="170"/>
  <c r="F48" i="170"/>
  <c r="D48" i="170"/>
  <c r="K47" i="170"/>
  <c r="J47" i="170"/>
  <c r="I47" i="170"/>
  <c r="H47" i="170"/>
  <c r="G47" i="170"/>
  <c r="C47" i="170"/>
  <c r="K46" i="170"/>
  <c r="J46" i="170"/>
  <c r="I46" i="170"/>
  <c r="H46" i="170"/>
  <c r="G46" i="170"/>
  <c r="C46" i="170"/>
  <c r="K45" i="170"/>
  <c r="J45" i="170"/>
  <c r="I45" i="170"/>
  <c r="H45" i="170"/>
  <c r="G45" i="170"/>
  <c r="C45" i="170"/>
  <c r="K44" i="170"/>
  <c r="J44" i="170"/>
  <c r="I44" i="170"/>
  <c r="H44" i="170"/>
  <c r="G44" i="170"/>
  <c r="C44" i="170"/>
  <c r="K43" i="170"/>
  <c r="J43" i="170"/>
  <c r="I43" i="170"/>
  <c r="H43" i="170"/>
  <c r="G43" i="170"/>
  <c r="C43" i="170"/>
  <c r="K42" i="170"/>
  <c r="J42" i="170"/>
  <c r="I42" i="170"/>
  <c r="H42" i="170"/>
  <c r="G42" i="170"/>
  <c r="C42" i="170"/>
  <c r="K41" i="170"/>
  <c r="J41" i="170"/>
  <c r="I41" i="170"/>
  <c r="H41" i="170"/>
  <c r="G41" i="170"/>
  <c r="C41" i="170"/>
  <c r="K40" i="170"/>
  <c r="J40" i="170"/>
  <c r="I40" i="170"/>
  <c r="H40" i="170"/>
  <c r="G40" i="170"/>
  <c r="C40" i="170"/>
  <c r="K39" i="170"/>
  <c r="J39" i="170"/>
  <c r="I39" i="170"/>
  <c r="H39" i="170"/>
  <c r="G39" i="170"/>
  <c r="C39" i="170"/>
  <c r="K38" i="170"/>
  <c r="J38" i="170"/>
  <c r="I38" i="170"/>
  <c r="H38" i="170"/>
  <c r="G38" i="170"/>
  <c r="C38" i="170"/>
  <c r="K37" i="170"/>
  <c r="J37" i="170"/>
  <c r="I37" i="170"/>
  <c r="H37" i="170"/>
  <c r="G37" i="170"/>
  <c r="C37" i="170"/>
  <c r="K36" i="170"/>
  <c r="J36" i="170"/>
  <c r="I36" i="170"/>
  <c r="H36" i="170"/>
  <c r="G36" i="170"/>
  <c r="C36" i="170"/>
  <c r="K35" i="170"/>
  <c r="J35" i="170"/>
  <c r="I35" i="170"/>
  <c r="H35" i="170"/>
  <c r="G35" i="170"/>
  <c r="C35" i="170"/>
  <c r="K34" i="170"/>
  <c r="J34" i="170"/>
  <c r="I34" i="170"/>
  <c r="H34" i="170"/>
  <c r="G34" i="170"/>
  <c r="C34" i="170"/>
  <c r="K33" i="170"/>
  <c r="J33" i="170"/>
  <c r="I33" i="170"/>
  <c r="H33" i="170"/>
  <c r="G33" i="170"/>
  <c r="C33" i="170"/>
  <c r="K32" i="170"/>
  <c r="J32" i="170"/>
  <c r="I32" i="170"/>
  <c r="H32" i="170"/>
  <c r="G32" i="170"/>
  <c r="C32" i="170"/>
  <c r="K31" i="170"/>
  <c r="J31" i="170"/>
  <c r="I31" i="170"/>
  <c r="H31" i="170"/>
  <c r="G31" i="170"/>
  <c r="C31" i="170"/>
  <c r="K30" i="170"/>
  <c r="J30" i="170"/>
  <c r="I30" i="170"/>
  <c r="H30" i="170"/>
  <c r="G30" i="170"/>
  <c r="C30" i="170"/>
  <c r="K29" i="170"/>
  <c r="J29" i="170"/>
  <c r="I29" i="170"/>
  <c r="H29" i="170"/>
  <c r="G29" i="170"/>
  <c r="C29" i="170"/>
  <c r="K28" i="170"/>
  <c r="J28" i="170"/>
  <c r="I28" i="170"/>
  <c r="H28" i="170"/>
  <c r="G28" i="170"/>
  <c r="C28" i="170"/>
  <c r="K27" i="170"/>
  <c r="J27" i="170"/>
  <c r="I27" i="170"/>
  <c r="H27" i="170"/>
  <c r="G27" i="170"/>
  <c r="C27" i="170"/>
  <c r="K26" i="170"/>
  <c r="J26" i="170"/>
  <c r="I26" i="170"/>
  <c r="H26" i="170"/>
  <c r="G26" i="170"/>
  <c r="C26" i="170"/>
  <c r="K25" i="170"/>
  <c r="J25" i="170"/>
  <c r="I25" i="170"/>
  <c r="H25" i="170"/>
  <c r="G25" i="170"/>
  <c r="C25" i="170"/>
  <c r="K24" i="170"/>
  <c r="J24" i="170"/>
  <c r="I24" i="170"/>
  <c r="H24" i="170"/>
  <c r="G24" i="170"/>
  <c r="C24" i="170"/>
  <c r="K23" i="170"/>
  <c r="J23" i="170"/>
  <c r="I23" i="170"/>
  <c r="H23" i="170"/>
  <c r="G23" i="170"/>
  <c r="C23" i="170"/>
  <c r="K22" i="170"/>
  <c r="J22" i="170"/>
  <c r="I22" i="170"/>
  <c r="H22" i="170"/>
  <c r="G22" i="170"/>
  <c r="C22" i="170"/>
  <c r="K21" i="170"/>
  <c r="J21" i="170"/>
  <c r="I21" i="170"/>
  <c r="H21" i="170"/>
  <c r="G21" i="170"/>
  <c r="C21" i="170"/>
  <c r="K20" i="170"/>
  <c r="J20" i="170"/>
  <c r="I20" i="170"/>
  <c r="H20" i="170"/>
  <c r="G20" i="170"/>
  <c r="C20" i="170"/>
  <c r="K19" i="170"/>
  <c r="J19" i="170"/>
  <c r="I19" i="170"/>
  <c r="H19" i="170"/>
  <c r="G19" i="170"/>
  <c r="C19" i="170"/>
  <c r="K18" i="170"/>
  <c r="J18" i="170"/>
  <c r="I18" i="170"/>
  <c r="H18" i="170"/>
  <c r="G18" i="170"/>
  <c r="C18" i="170"/>
  <c r="K17" i="170"/>
  <c r="J17" i="170"/>
  <c r="I17" i="170"/>
  <c r="H17" i="170"/>
  <c r="G17" i="170"/>
  <c r="C17" i="170"/>
  <c r="K16" i="170"/>
  <c r="J16" i="170"/>
  <c r="I16" i="170"/>
  <c r="H16" i="170"/>
  <c r="G16" i="170"/>
  <c r="C16" i="170"/>
  <c r="K15" i="170"/>
  <c r="J15" i="170"/>
  <c r="I15" i="170"/>
  <c r="H15" i="170"/>
  <c r="G15" i="170"/>
  <c r="C15" i="170"/>
  <c r="A14" i="170" a="1"/>
  <c r="A14" i="170" s="1"/>
  <c r="B2" i="170"/>
  <c r="F48" i="169"/>
  <c r="D48" i="169"/>
  <c r="K47" i="169"/>
  <c r="J47" i="169"/>
  <c r="I47" i="169"/>
  <c r="H47" i="169"/>
  <c r="G47" i="169"/>
  <c r="C47" i="169"/>
  <c r="K46" i="169"/>
  <c r="J46" i="169"/>
  <c r="I46" i="169"/>
  <c r="H46" i="169"/>
  <c r="G46" i="169"/>
  <c r="C46" i="169"/>
  <c r="K45" i="169"/>
  <c r="J45" i="169"/>
  <c r="I45" i="169"/>
  <c r="H45" i="169"/>
  <c r="G45" i="169"/>
  <c r="C45" i="169"/>
  <c r="K44" i="169"/>
  <c r="J44" i="169"/>
  <c r="I44" i="169"/>
  <c r="H44" i="169"/>
  <c r="G44" i="169"/>
  <c r="C44" i="169"/>
  <c r="K43" i="169"/>
  <c r="J43" i="169"/>
  <c r="I43" i="169"/>
  <c r="H43" i="169"/>
  <c r="G43" i="169"/>
  <c r="C43" i="169"/>
  <c r="K42" i="169"/>
  <c r="J42" i="169"/>
  <c r="I42" i="169"/>
  <c r="H42" i="169"/>
  <c r="G42" i="169"/>
  <c r="C42" i="169"/>
  <c r="K41" i="169"/>
  <c r="J41" i="169"/>
  <c r="I41" i="169"/>
  <c r="H41" i="169"/>
  <c r="G41" i="169"/>
  <c r="C41" i="169"/>
  <c r="K40" i="169"/>
  <c r="J40" i="169"/>
  <c r="I40" i="169"/>
  <c r="H40" i="169"/>
  <c r="G40" i="169"/>
  <c r="C40" i="169"/>
  <c r="K39" i="169"/>
  <c r="J39" i="169"/>
  <c r="I39" i="169"/>
  <c r="H39" i="169"/>
  <c r="G39" i="169"/>
  <c r="C39" i="169"/>
  <c r="K38" i="169"/>
  <c r="J38" i="169"/>
  <c r="I38" i="169"/>
  <c r="H38" i="169"/>
  <c r="G38" i="169"/>
  <c r="C38" i="169"/>
  <c r="K37" i="169"/>
  <c r="J37" i="169"/>
  <c r="I37" i="169"/>
  <c r="H37" i="169"/>
  <c r="G37" i="169"/>
  <c r="C37" i="169"/>
  <c r="K36" i="169"/>
  <c r="J36" i="169"/>
  <c r="I36" i="169"/>
  <c r="H36" i="169"/>
  <c r="G36" i="169"/>
  <c r="C36" i="169"/>
  <c r="K35" i="169"/>
  <c r="J35" i="169"/>
  <c r="I35" i="169"/>
  <c r="H35" i="169"/>
  <c r="G35" i="169"/>
  <c r="C35" i="169"/>
  <c r="K34" i="169"/>
  <c r="J34" i="169"/>
  <c r="I34" i="169"/>
  <c r="H34" i="169"/>
  <c r="G34" i="169"/>
  <c r="C34" i="169"/>
  <c r="K33" i="169"/>
  <c r="J33" i="169"/>
  <c r="I33" i="169"/>
  <c r="H33" i="169"/>
  <c r="G33" i="169"/>
  <c r="C33" i="169"/>
  <c r="K32" i="169"/>
  <c r="J32" i="169"/>
  <c r="I32" i="169"/>
  <c r="H32" i="169"/>
  <c r="G32" i="169"/>
  <c r="C32" i="169"/>
  <c r="K31" i="169"/>
  <c r="J31" i="169"/>
  <c r="I31" i="169"/>
  <c r="H31" i="169"/>
  <c r="G31" i="169"/>
  <c r="C31" i="169"/>
  <c r="K30" i="169"/>
  <c r="J30" i="169"/>
  <c r="I30" i="169"/>
  <c r="H30" i="169"/>
  <c r="G30" i="169"/>
  <c r="C30" i="169"/>
  <c r="K29" i="169"/>
  <c r="J29" i="169"/>
  <c r="I29" i="169"/>
  <c r="H29" i="169"/>
  <c r="G29" i="169"/>
  <c r="C29" i="169"/>
  <c r="K28" i="169"/>
  <c r="J28" i="169"/>
  <c r="I28" i="169"/>
  <c r="H28" i="169"/>
  <c r="G28" i="169"/>
  <c r="C28" i="169"/>
  <c r="K27" i="169"/>
  <c r="J27" i="169"/>
  <c r="I27" i="169"/>
  <c r="H27" i="169"/>
  <c r="G27" i="169"/>
  <c r="C27" i="169"/>
  <c r="K26" i="169"/>
  <c r="J26" i="169"/>
  <c r="I26" i="169"/>
  <c r="H26" i="169"/>
  <c r="G26" i="169"/>
  <c r="C26" i="169"/>
  <c r="K25" i="169"/>
  <c r="J25" i="169"/>
  <c r="I25" i="169"/>
  <c r="H25" i="169"/>
  <c r="G25" i="169"/>
  <c r="C25" i="169"/>
  <c r="K24" i="169"/>
  <c r="J24" i="169"/>
  <c r="I24" i="169"/>
  <c r="H24" i="169"/>
  <c r="G24" i="169"/>
  <c r="C24" i="169"/>
  <c r="K23" i="169"/>
  <c r="J23" i="169"/>
  <c r="I23" i="169"/>
  <c r="H23" i="169"/>
  <c r="G23" i="169"/>
  <c r="C23" i="169"/>
  <c r="K22" i="169"/>
  <c r="J22" i="169"/>
  <c r="I22" i="169"/>
  <c r="H22" i="169"/>
  <c r="G22" i="169"/>
  <c r="C22" i="169"/>
  <c r="K21" i="169"/>
  <c r="J21" i="169"/>
  <c r="I21" i="169"/>
  <c r="H21" i="169"/>
  <c r="G21" i="169"/>
  <c r="C21" i="169"/>
  <c r="K20" i="169"/>
  <c r="J20" i="169"/>
  <c r="I20" i="169"/>
  <c r="H20" i="169"/>
  <c r="G20" i="169"/>
  <c r="C20" i="169"/>
  <c r="K19" i="169"/>
  <c r="J19" i="169"/>
  <c r="I19" i="169"/>
  <c r="H19" i="169"/>
  <c r="G19" i="169"/>
  <c r="C19" i="169"/>
  <c r="K18" i="169"/>
  <c r="J18" i="169"/>
  <c r="I18" i="169"/>
  <c r="H18" i="169"/>
  <c r="G18" i="169"/>
  <c r="C18" i="169"/>
  <c r="K17" i="169"/>
  <c r="J17" i="169"/>
  <c r="I17" i="169"/>
  <c r="H17" i="169"/>
  <c r="G17" i="169"/>
  <c r="C17" i="169"/>
  <c r="K16" i="169"/>
  <c r="J16" i="169"/>
  <c r="I16" i="169"/>
  <c r="H16" i="169"/>
  <c r="G16" i="169"/>
  <c r="C16" i="169"/>
  <c r="K15" i="169"/>
  <c r="J15" i="169"/>
  <c r="I15" i="169"/>
  <c r="H15" i="169"/>
  <c r="G15" i="169"/>
  <c r="C15" i="169"/>
  <c r="I14" i="169"/>
  <c r="I48" i="169" s="1"/>
  <c r="G14" i="169"/>
  <c r="G48" i="169" s="1"/>
  <c r="C14" i="169"/>
  <c r="A14" i="169"/>
  <c r="A14" i="169" a="1"/>
  <c r="B2" i="169"/>
  <c r="F48" i="168"/>
  <c r="D48" i="168"/>
  <c r="K47" i="168"/>
  <c r="J47" i="168"/>
  <c r="I47" i="168"/>
  <c r="H47" i="168"/>
  <c r="G47" i="168"/>
  <c r="C47" i="168"/>
  <c r="K46" i="168"/>
  <c r="J46" i="168"/>
  <c r="I46" i="168"/>
  <c r="H46" i="168"/>
  <c r="G46" i="168"/>
  <c r="C46" i="168"/>
  <c r="K45" i="168"/>
  <c r="J45" i="168"/>
  <c r="I45" i="168"/>
  <c r="H45" i="168"/>
  <c r="G45" i="168"/>
  <c r="C45" i="168"/>
  <c r="K44" i="168"/>
  <c r="J44" i="168"/>
  <c r="I44" i="168"/>
  <c r="H44" i="168"/>
  <c r="G44" i="168"/>
  <c r="C44" i="168"/>
  <c r="K43" i="168"/>
  <c r="J43" i="168"/>
  <c r="I43" i="168"/>
  <c r="H43" i="168"/>
  <c r="G43" i="168"/>
  <c r="C43" i="168"/>
  <c r="K42" i="168"/>
  <c r="J42" i="168"/>
  <c r="I42" i="168"/>
  <c r="H42" i="168"/>
  <c r="G42" i="168"/>
  <c r="C42" i="168"/>
  <c r="K41" i="168"/>
  <c r="J41" i="168"/>
  <c r="I41" i="168"/>
  <c r="H41" i="168"/>
  <c r="G41" i="168"/>
  <c r="C41" i="168"/>
  <c r="K40" i="168"/>
  <c r="J40" i="168"/>
  <c r="I40" i="168"/>
  <c r="H40" i="168"/>
  <c r="G40" i="168"/>
  <c r="C40" i="168"/>
  <c r="K39" i="168"/>
  <c r="J39" i="168"/>
  <c r="I39" i="168"/>
  <c r="H39" i="168"/>
  <c r="G39" i="168"/>
  <c r="C39" i="168"/>
  <c r="K38" i="168"/>
  <c r="J38" i="168"/>
  <c r="I38" i="168"/>
  <c r="H38" i="168"/>
  <c r="G38" i="168"/>
  <c r="C38" i="168"/>
  <c r="K37" i="168"/>
  <c r="J37" i="168"/>
  <c r="I37" i="168"/>
  <c r="H37" i="168"/>
  <c r="G37" i="168"/>
  <c r="C37" i="168"/>
  <c r="K36" i="168"/>
  <c r="J36" i="168"/>
  <c r="I36" i="168"/>
  <c r="H36" i="168"/>
  <c r="G36" i="168"/>
  <c r="C36" i="168"/>
  <c r="K35" i="168"/>
  <c r="J35" i="168"/>
  <c r="I35" i="168"/>
  <c r="H35" i="168"/>
  <c r="G35" i="168"/>
  <c r="C35" i="168"/>
  <c r="K34" i="168"/>
  <c r="J34" i="168"/>
  <c r="I34" i="168"/>
  <c r="H34" i="168"/>
  <c r="G34" i="168"/>
  <c r="C34" i="168"/>
  <c r="K33" i="168"/>
  <c r="J33" i="168"/>
  <c r="I33" i="168"/>
  <c r="H33" i="168"/>
  <c r="G33" i="168"/>
  <c r="C33" i="168"/>
  <c r="K32" i="168"/>
  <c r="J32" i="168"/>
  <c r="I32" i="168"/>
  <c r="H32" i="168"/>
  <c r="G32" i="168"/>
  <c r="C32" i="168"/>
  <c r="K31" i="168"/>
  <c r="J31" i="168"/>
  <c r="I31" i="168"/>
  <c r="H31" i="168"/>
  <c r="G31" i="168"/>
  <c r="C31" i="168"/>
  <c r="K30" i="168"/>
  <c r="J30" i="168"/>
  <c r="I30" i="168"/>
  <c r="H30" i="168"/>
  <c r="G30" i="168"/>
  <c r="C30" i="168"/>
  <c r="K29" i="168"/>
  <c r="J29" i="168"/>
  <c r="I29" i="168"/>
  <c r="H29" i="168"/>
  <c r="G29" i="168"/>
  <c r="C29" i="168"/>
  <c r="K28" i="168"/>
  <c r="J28" i="168"/>
  <c r="I28" i="168"/>
  <c r="H28" i="168"/>
  <c r="G28" i="168"/>
  <c r="C28" i="168"/>
  <c r="K27" i="168"/>
  <c r="J27" i="168"/>
  <c r="I27" i="168"/>
  <c r="H27" i="168"/>
  <c r="G27" i="168"/>
  <c r="C27" i="168"/>
  <c r="K26" i="168"/>
  <c r="J26" i="168"/>
  <c r="I26" i="168"/>
  <c r="H26" i="168"/>
  <c r="G26" i="168"/>
  <c r="C26" i="168"/>
  <c r="K25" i="168"/>
  <c r="J25" i="168"/>
  <c r="I25" i="168"/>
  <c r="H25" i="168"/>
  <c r="G25" i="168"/>
  <c r="C25" i="168"/>
  <c r="K24" i="168"/>
  <c r="J24" i="168"/>
  <c r="I24" i="168"/>
  <c r="H24" i="168"/>
  <c r="G24" i="168"/>
  <c r="C24" i="168"/>
  <c r="K23" i="168"/>
  <c r="J23" i="168"/>
  <c r="I23" i="168"/>
  <c r="H23" i="168"/>
  <c r="G23" i="168"/>
  <c r="C23" i="168"/>
  <c r="K22" i="168"/>
  <c r="J22" i="168"/>
  <c r="I22" i="168"/>
  <c r="H22" i="168"/>
  <c r="G22" i="168"/>
  <c r="C22" i="168"/>
  <c r="K21" i="168"/>
  <c r="J21" i="168"/>
  <c r="I21" i="168"/>
  <c r="H21" i="168"/>
  <c r="G21" i="168"/>
  <c r="C21" i="168"/>
  <c r="K20" i="168"/>
  <c r="J20" i="168"/>
  <c r="I20" i="168"/>
  <c r="H20" i="168"/>
  <c r="G20" i="168"/>
  <c r="C20" i="168"/>
  <c r="K19" i="168"/>
  <c r="J19" i="168"/>
  <c r="I19" i="168"/>
  <c r="H19" i="168"/>
  <c r="G19" i="168"/>
  <c r="C19" i="168"/>
  <c r="K18" i="168"/>
  <c r="J18" i="168"/>
  <c r="I18" i="168"/>
  <c r="H18" i="168"/>
  <c r="G18" i="168"/>
  <c r="C18" i="168"/>
  <c r="K17" i="168"/>
  <c r="J17" i="168"/>
  <c r="I17" i="168"/>
  <c r="H17" i="168"/>
  <c r="G17" i="168"/>
  <c r="C17" i="168"/>
  <c r="A14" i="168" a="1"/>
  <c r="B2" i="168"/>
  <c r="Q9" i="167"/>
  <c r="Q8" i="167"/>
  <c r="Q7" i="167"/>
  <c r="P9" i="167"/>
  <c r="P8" i="167"/>
  <c r="P7" i="167"/>
  <c r="R7" i="167"/>
  <c r="R8" i="167"/>
  <c r="R9" i="167"/>
  <c r="F48" i="167"/>
  <c r="D48" i="167"/>
  <c r="K47" i="167"/>
  <c r="J47" i="167"/>
  <c r="I47" i="167"/>
  <c r="H47" i="167"/>
  <c r="G47" i="167"/>
  <c r="C47" i="167"/>
  <c r="K46" i="167"/>
  <c r="J46" i="167"/>
  <c r="I46" i="167"/>
  <c r="H46" i="167"/>
  <c r="G46" i="167"/>
  <c r="C46" i="167"/>
  <c r="K45" i="167"/>
  <c r="J45" i="167"/>
  <c r="I45" i="167"/>
  <c r="H45" i="167"/>
  <c r="G45" i="167"/>
  <c r="C45" i="167"/>
  <c r="K44" i="167"/>
  <c r="J44" i="167"/>
  <c r="I44" i="167"/>
  <c r="H44" i="167"/>
  <c r="G44" i="167"/>
  <c r="C44" i="167"/>
  <c r="K43" i="167"/>
  <c r="J43" i="167"/>
  <c r="I43" i="167"/>
  <c r="H43" i="167"/>
  <c r="G43" i="167"/>
  <c r="C43" i="167"/>
  <c r="K42" i="167"/>
  <c r="J42" i="167"/>
  <c r="I42" i="167"/>
  <c r="H42" i="167"/>
  <c r="G42" i="167"/>
  <c r="C42" i="167"/>
  <c r="K41" i="167"/>
  <c r="J41" i="167"/>
  <c r="I41" i="167"/>
  <c r="H41" i="167"/>
  <c r="G41" i="167"/>
  <c r="C41" i="167"/>
  <c r="K40" i="167"/>
  <c r="J40" i="167"/>
  <c r="I40" i="167"/>
  <c r="H40" i="167"/>
  <c r="G40" i="167"/>
  <c r="C40" i="167"/>
  <c r="K39" i="167"/>
  <c r="J39" i="167"/>
  <c r="I39" i="167"/>
  <c r="H39" i="167"/>
  <c r="G39" i="167"/>
  <c r="C39" i="167"/>
  <c r="K38" i="167"/>
  <c r="J38" i="167"/>
  <c r="I38" i="167"/>
  <c r="H38" i="167"/>
  <c r="G38" i="167"/>
  <c r="C38" i="167"/>
  <c r="K37" i="167"/>
  <c r="J37" i="167"/>
  <c r="I37" i="167"/>
  <c r="H37" i="167"/>
  <c r="G37" i="167"/>
  <c r="C37" i="167"/>
  <c r="K36" i="167"/>
  <c r="J36" i="167"/>
  <c r="I36" i="167"/>
  <c r="H36" i="167"/>
  <c r="G36" i="167"/>
  <c r="C36" i="167"/>
  <c r="K35" i="167"/>
  <c r="J35" i="167"/>
  <c r="I35" i="167"/>
  <c r="H35" i="167"/>
  <c r="G35" i="167"/>
  <c r="C35" i="167"/>
  <c r="K34" i="167"/>
  <c r="J34" i="167"/>
  <c r="I34" i="167"/>
  <c r="H34" i="167"/>
  <c r="G34" i="167"/>
  <c r="C34" i="167"/>
  <c r="K33" i="167"/>
  <c r="J33" i="167"/>
  <c r="I33" i="167"/>
  <c r="H33" i="167"/>
  <c r="G33" i="167"/>
  <c r="C33" i="167"/>
  <c r="K32" i="167"/>
  <c r="J32" i="167"/>
  <c r="I32" i="167"/>
  <c r="H32" i="167"/>
  <c r="G32" i="167"/>
  <c r="C32" i="167"/>
  <c r="K31" i="167"/>
  <c r="J31" i="167"/>
  <c r="I31" i="167"/>
  <c r="H31" i="167"/>
  <c r="G31" i="167"/>
  <c r="C31" i="167"/>
  <c r="K30" i="167"/>
  <c r="J30" i="167"/>
  <c r="I30" i="167"/>
  <c r="H30" i="167"/>
  <c r="G30" i="167"/>
  <c r="C30" i="167"/>
  <c r="K29" i="167"/>
  <c r="J29" i="167"/>
  <c r="I29" i="167"/>
  <c r="H29" i="167"/>
  <c r="G29" i="167"/>
  <c r="C29" i="167"/>
  <c r="K28" i="167"/>
  <c r="J28" i="167"/>
  <c r="I28" i="167"/>
  <c r="H28" i="167"/>
  <c r="G28" i="167"/>
  <c r="C28" i="167"/>
  <c r="K27" i="167"/>
  <c r="J27" i="167"/>
  <c r="I27" i="167"/>
  <c r="H27" i="167"/>
  <c r="G27" i="167"/>
  <c r="C27" i="167"/>
  <c r="K26" i="167"/>
  <c r="J26" i="167"/>
  <c r="I26" i="167"/>
  <c r="H26" i="167"/>
  <c r="G26" i="167"/>
  <c r="C26" i="167"/>
  <c r="K25" i="167"/>
  <c r="J25" i="167"/>
  <c r="I25" i="167"/>
  <c r="H25" i="167"/>
  <c r="G25" i="167"/>
  <c r="C25" i="167"/>
  <c r="K24" i="167"/>
  <c r="J24" i="167"/>
  <c r="I24" i="167"/>
  <c r="H24" i="167"/>
  <c r="G24" i="167"/>
  <c r="C24" i="167"/>
  <c r="K23" i="167"/>
  <c r="J23" i="167"/>
  <c r="I23" i="167"/>
  <c r="H23" i="167"/>
  <c r="G23" i="167"/>
  <c r="C23" i="167"/>
  <c r="K22" i="167"/>
  <c r="J22" i="167"/>
  <c r="I22" i="167"/>
  <c r="H22" i="167"/>
  <c r="G22" i="167"/>
  <c r="C22" i="167"/>
  <c r="K21" i="167"/>
  <c r="J21" i="167"/>
  <c r="I21" i="167"/>
  <c r="H21" i="167"/>
  <c r="G21" i="167"/>
  <c r="C21" i="167"/>
  <c r="K20" i="167"/>
  <c r="J20" i="167"/>
  <c r="I20" i="167"/>
  <c r="H20" i="167"/>
  <c r="G20" i="167"/>
  <c r="C20" i="167"/>
  <c r="K19" i="167"/>
  <c r="J19" i="167"/>
  <c r="I19" i="167"/>
  <c r="H19" i="167"/>
  <c r="G19" i="167"/>
  <c r="C19" i="167"/>
  <c r="K18" i="167"/>
  <c r="J18" i="167"/>
  <c r="I18" i="167"/>
  <c r="H18" i="167"/>
  <c r="G18" i="167"/>
  <c r="C18" i="167"/>
  <c r="K17" i="167"/>
  <c r="J17" i="167"/>
  <c r="I17" i="167"/>
  <c r="H17" i="167"/>
  <c r="G17" i="167"/>
  <c r="C17" i="167"/>
  <c r="G16" i="167"/>
  <c r="I16" i="167" s="1"/>
  <c r="J16" i="167" s="1"/>
  <c r="C16" i="167"/>
  <c r="A14" i="167" a="1"/>
  <c r="B2" i="167"/>
  <c r="F48" i="166"/>
  <c r="D48" i="166"/>
  <c r="K47" i="166"/>
  <c r="J47" i="166"/>
  <c r="I47" i="166"/>
  <c r="H47" i="166"/>
  <c r="G47" i="166"/>
  <c r="C47" i="166"/>
  <c r="K46" i="166"/>
  <c r="J46" i="166"/>
  <c r="I46" i="166"/>
  <c r="H46" i="166"/>
  <c r="G46" i="166"/>
  <c r="C46" i="166"/>
  <c r="K45" i="166"/>
  <c r="J45" i="166"/>
  <c r="I45" i="166"/>
  <c r="H45" i="166"/>
  <c r="G45" i="166"/>
  <c r="C45" i="166"/>
  <c r="K44" i="166"/>
  <c r="J44" i="166"/>
  <c r="I44" i="166"/>
  <c r="H44" i="166"/>
  <c r="G44" i="166"/>
  <c r="C44" i="166"/>
  <c r="K43" i="166"/>
  <c r="J43" i="166"/>
  <c r="I43" i="166"/>
  <c r="H43" i="166"/>
  <c r="G43" i="166"/>
  <c r="C43" i="166"/>
  <c r="K42" i="166"/>
  <c r="J42" i="166"/>
  <c r="I42" i="166"/>
  <c r="H42" i="166"/>
  <c r="G42" i="166"/>
  <c r="C42" i="166"/>
  <c r="K41" i="166"/>
  <c r="J41" i="166"/>
  <c r="I41" i="166"/>
  <c r="H41" i="166"/>
  <c r="G41" i="166"/>
  <c r="C41" i="166"/>
  <c r="K40" i="166"/>
  <c r="J40" i="166"/>
  <c r="I40" i="166"/>
  <c r="H40" i="166"/>
  <c r="G40" i="166"/>
  <c r="C40" i="166"/>
  <c r="K39" i="166"/>
  <c r="J39" i="166"/>
  <c r="I39" i="166"/>
  <c r="H39" i="166"/>
  <c r="G39" i="166"/>
  <c r="C39" i="166"/>
  <c r="K38" i="166"/>
  <c r="J38" i="166"/>
  <c r="I38" i="166"/>
  <c r="H38" i="166"/>
  <c r="G38" i="166"/>
  <c r="C38" i="166"/>
  <c r="K37" i="166"/>
  <c r="J37" i="166"/>
  <c r="I37" i="166"/>
  <c r="H37" i="166"/>
  <c r="G37" i="166"/>
  <c r="C37" i="166"/>
  <c r="K36" i="166"/>
  <c r="J36" i="166"/>
  <c r="I36" i="166"/>
  <c r="H36" i="166"/>
  <c r="G36" i="166"/>
  <c r="C36" i="166"/>
  <c r="K35" i="166"/>
  <c r="J35" i="166"/>
  <c r="I35" i="166"/>
  <c r="H35" i="166"/>
  <c r="G35" i="166"/>
  <c r="C35" i="166"/>
  <c r="K34" i="166"/>
  <c r="J34" i="166"/>
  <c r="I34" i="166"/>
  <c r="H34" i="166"/>
  <c r="G34" i="166"/>
  <c r="C34" i="166"/>
  <c r="K33" i="166"/>
  <c r="J33" i="166"/>
  <c r="I33" i="166"/>
  <c r="H33" i="166"/>
  <c r="G33" i="166"/>
  <c r="C33" i="166"/>
  <c r="K32" i="166"/>
  <c r="J32" i="166"/>
  <c r="I32" i="166"/>
  <c r="H32" i="166"/>
  <c r="G32" i="166"/>
  <c r="C32" i="166"/>
  <c r="K31" i="166"/>
  <c r="J31" i="166"/>
  <c r="I31" i="166"/>
  <c r="H31" i="166"/>
  <c r="G31" i="166"/>
  <c r="C31" i="166"/>
  <c r="K30" i="166"/>
  <c r="J30" i="166"/>
  <c r="I30" i="166"/>
  <c r="H30" i="166"/>
  <c r="G30" i="166"/>
  <c r="C30" i="166"/>
  <c r="K29" i="166"/>
  <c r="J29" i="166"/>
  <c r="I29" i="166"/>
  <c r="H29" i="166"/>
  <c r="G29" i="166"/>
  <c r="C29" i="166"/>
  <c r="K28" i="166"/>
  <c r="J28" i="166"/>
  <c r="I28" i="166"/>
  <c r="H28" i="166"/>
  <c r="G28" i="166"/>
  <c r="C28" i="166"/>
  <c r="K27" i="166"/>
  <c r="J27" i="166"/>
  <c r="I27" i="166"/>
  <c r="H27" i="166"/>
  <c r="G27" i="166"/>
  <c r="C27" i="166"/>
  <c r="K26" i="166"/>
  <c r="J26" i="166"/>
  <c r="I26" i="166"/>
  <c r="H26" i="166"/>
  <c r="G26" i="166"/>
  <c r="C26" i="166"/>
  <c r="K25" i="166"/>
  <c r="J25" i="166"/>
  <c r="I25" i="166"/>
  <c r="H25" i="166"/>
  <c r="G25" i="166"/>
  <c r="C25" i="166"/>
  <c r="K24" i="166"/>
  <c r="J24" i="166"/>
  <c r="I24" i="166"/>
  <c r="H24" i="166"/>
  <c r="G24" i="166"/>
  <c r="C24" i="166"/>
  <c r="K23" i="166"/>
  <c r="J23" i="166"/>
  <c r="I23" i="166"/>
  <c r="H23" i="166"/>
  <c r="G23" i="166"/>
  <c r="C23" i="166"/>
  <c r="K22" i="166"/>
  <c r="J22" i="166"/>
  <c r="I22" i="166"/>
  <c r="H22" i="166"/>
  <c r="G22" i="166"/>
  <c r="C22" i="166"/>
  <c r="K21" i="166"/>
  <c r="J21" i="166"/>
  <c r="I21" i="166"/>
  <c r="H21" i="166"/>
  <c r="G21" i="166"/>
  <c r="C21" i="166"/>
  <c r="K20" i="166"/>
  <c r="J20" i="166"/>
  <c r="I20" i="166"/>
  <c r="H20" i="166"/>
  <c r="G20" i="166"/>
  <c r="C20" i="166"/>
  <c r="K19" i="166"/>
  <c r="J19" i="166"/>
  <c r="I19" i="166"/>
  <c r="H19" i="166"/>
  <c r="G19" i="166"/>
  <c r="C19" i="166"/>
  <c r="K18" i="166"/>
  <c r="J18" i="166"/>
  <c r="I18" i="166"/>
  <c r="H18" i="166"/>
  <c r="G18" i="166"/>
  <c r="C18" i="166"/>
  <c r="K17" i="166"/>
  <c r="J17" i="166"/>
  <c r="I17" i="166"/>
  <c r="H17" i="166"/>
  <c r="G17" i="166"/>
  <c r="C17" i="166"/>
  <c r="K16" i="166"/>
  <c r="J16" i="166"/>
  <c r="I16" i="166"/>
  <c r="H16" i="166"/>
  <c r="G16" i="166"/>
  <c r="C16" i="166"/>
  <c r="A14" i="166" a="1"/>
  <c r="A14" i="166" s="1"/>
  <c r="B2" i="166"/>
  <c r="Q9" i="165"/>
  <c r="Q8" i="165"/>
  <c r="Q7" i="165"/>
  <c r="P9" i="165"/>
  <c r="P8" i="165"/>
  <c r="P7" i="165"/>
  <c r="F48" i="165"/>
  <c r="D48" i="165"/>
  <c r="K47" i="165"/>
  <c r="J47" i="165"/>
  <c r="I47" i="165"/>
  <c r="H47" i="165"/>
  <c r="G47" i="165"/>
  <c r="C47" i="165"/>
  <c r="K46" i="165"/>
  <c r="J46" i="165"/>
  <c r="I46" i="165"/>
  <c r="H46" i="165"/>
  <c r="G46" i="165"/>
  <c r="C46" i="165"/>
  <c r="K45" i="165"/>
  <c r="J45" i="165"/>
  <c r="I45" i="165"/>
  <c r="H45" i="165"/>
  <c r="G45" i="165"/>
  <c r="C45" i="165"/>
  <c r="K44" i="165"/>
  <c r="J44" i="165"/>
  <c r="I44" i="165"/>
  <c r="H44" i="165"/>
  <c r="G44" i="165"/>
  <c r="C44" i="165"/>
  <c r="K43" i="165"/>
  <c r="J43" i="165"/>
  <c r="I43" i="165"/>
  <c r="H43" i="165"/>
  <c r="G43" i="165"/>
  <c r="C43" i="165"/>
  <c r="K42" i="165"/>
  <c r="J42" i="165"/>
  <c r="I42" i="165"/>
  <c r="H42" i="165"/>
  <c r="G42" i="165"/>
  <c r="C42" i="165"/>
  <c r="K41" i="165"/>
  <c r="J41" i="165"/>
  <c r="I41" i="165"/>
  <c r="H41" i="165"/>
  <c r="G41" i="165"/>
  <c r="C41" i="165"/>
  <c r="K40" i="165"/>
  <c r="J40" i="165"/>
  <c r="I40" i="165"/>
  <c r="H40" i="165"/>
  <c r="G40" i="165"/>
  <c r="C40" i="165"/>
  <c r="K39" i="165"/>
  <c r="J39" i="165"/>
  <c r="I39" i="165"/>
  <c r="H39" i="165"/>
  <c r="G39" i="165"/>
  <c r="C39" i="165"/>
  <c r="K38" i="165"/>
  <c r="J38" i="165"/>
  <c r="I38" i="165"/>
  <c r="H38" i="165"/>
  <c r="G38" i="165"/>
  <c r="C38" i="165"/>
  <c r="K37" i="165"/>
  <c r="J37" i="165"/>
  <c r="I37" i="165"/>
  <c r="H37" i="165"/>
  <c r="G37" i="165"/>
  <c r="C37" i="165"/>
  <c r="K36" i="165"/>
  <c r="J36" i="165"/>
  <c r="I36" i="165"/>
  <c r="H36" i="165"/>
  <c r="G36" i="165"/>
  <c r="C36" i="165"/>
  <c r="K35" i="165"/>
  <c r="J35" i="165"/>
  <c r="I35" i="165"/>
  <c r="H35" i="165"/>
  <c r="G35" i="165"/>
  <c r="C35" i="165"/>
  <c r="K34" i="165"/>
  <c r="J34" i="165"/>
  <c r="I34" i="165"/>
  <c r="H34" i="165"/>
  <c r="G34" i="165"/>
  <c r="C34" i="165"/>
  <c r="K33" i="165"/>
  <c r="J33" i="165"/>
  <c r="I33" i="165"/>
  <c r="H33" i="165"/>
  <c r="G33" i="165"/>
  <c r="C33" i="165"/>
  <c r="K32" i="165"/>
  <c r="J32" i="165"/>
  <c r="I32" i="165"/>
  <c r="H32" i="165"/>
  <c r="G32" i="165"/>
  <c r="C32" i="165"/>
  <c r="K31" i="165"/>
  <c r="J31" i="165"/>
  <c r="I31" i="165"/>
  <c r="H31" i="165"/>
  <c r="G31" i="165"/>
  <c r="C31" i="165"/>
  <c r="K30" i="165"/>
  <c r="J30" i="165"/>
  <c r="I30" i="165"/>
  <c r="H30" i="165"/>
  <c r="G30" i="165"/>
  <c r="C30" i="165"/>
  <c r="K29" i="165"/>
  <c r="J29" i="165"/>
  <c r="I29" i="165"/>
  <c r="H29" i="165"/>
  <c r="G29" i="165"/>
  <c r="C29" i="165"/>
  <c r="K28" i="165"/>
  <c r="J28" i="165"/>
  <c r="I28" i="165"/>
  <c r="H28" i="165"/>
  <c r="G28" i="165"/>
  <c r="C28" i="165"/>
  <c r="K27" i="165"/>
  <c r="J27" i="165"/>
  <c r="I27" i="165"/>
  <c r="H27" i="165"/>
  <c r="G27" i="165"/>
  <c r="C27" i="165"/>
  <c r="K26" i="165"/>
  <c r="J26" i="165"/>
  <c r="I26" i="165"/>
  <c r="H26" i="165"/>
  <c r="G26" i="165"/>
  <c r="C26" i="165"/>
  <c r="K25" i="165"/>
  <c r="J25" i="165"/>
  <c r="I25" i="165"/>
  <c r="H25" i="165"/>
  <c r="G25" i="165"/>
  <c r="C25" i="165"/>
  <c r="K24" i="165"/>
  <c r="J24" i="165"/>
  <c r="I24" i="165"/>
  <c r="H24" i="165"/>
  <c r="G24" i="165"/>
  <c r="C24" i="165"/>
  <c r="K23" i="165"/>
  <c r="J23" i="165"/>
  <c r="I23" i="165"/>
  <c r="H23" i="165"/>
  <c r="G23" i="165"/>
  <c r="C23" i="165"/>
  <c r="K22" i="165"/>
  <c r="J22" i="165"/>
  <c r="I22" i="165"/>
  <c r="H22" i="165"/>
  <c r="G22" i="165"/>
  <c r="C22" i="165"/>
  <c r="K21" i="165"/>
  <c r="J21" i="165"/>
  <c r="I21" i="165"/>
  <c r="H21" i="165"/>
  <c r="G21" i="165"/>
  <c r="C21" i="165"/>
  <c r="K20" i="165"/>
  <c r="J20" i="165"/>
  <c r="I20" i="165"/>
  <c r="H20" i="165"/>
  <c r="G20" i="165"/>
  <c r="C20" i="165"/>
  <c r="K19" i="165"/>
  <c r="J19" i="165"/>
  <c r="I19" i="165"/>
  <c r="H19" i="165"/>
  <c r="G19" i="165"/>
  <c r="C19" i="165"/>
  <c r="K18" i="165"/>
  <c r="J18" i="165"/>
  <c r="I18" i="165"/>
  <c r="H18" i="165"/>
  <c r="G18" i="165"/>
  <c r="C18" i="165"/>
  <c r="K17" i="165"/>
  <c r="J17" i="165"/>
  <c r="I17" i="165"/>
  <c r="H17" i="165"/>
  <c r="G17" i="165"/>
  <c r="C17" i="165"/>
  <c r="K16" i="165"/>
  <c r="J16" i="165"/>
  <c r="I16" i="165"/>
  <c r="H16" i="165"/>
  <c r="G16" i="165"/>
  <c r="C16" i="165"/>
  <c r="G15" i="165"/>
  <c r="I15" i="165" s="1"/>
  <c r="J15" i="165" s="1"/>
  <c r="C15" i="165"/>
  <c r="A14" i="165" a="1"/>
  <c r="A14" i="165" s="1"/>
  <c r="B2" i="165"/>
  <c r="F48" i="164"/>
  <c r="D48" i="164"/>
  <c r="K47" i="164"/>
  <c r="J47" i="164"/>
  <c r="I47" i="164"/>
  <c r="H47" i="164"/>
  <c r="G47" i="164"/>
  <c r="C47" i="164"/>
  <c r="K46" i="164"/>
  <c r="J46" i="164"/>
  <c r="I46" i="164"/>
  <c r="H46" i="164"/>
  <c r="G46" i="164"/>
  <c r="C46" i="164"/>
  <c r="K45" i="164"/>
  <c r="J45" i="164"/>
  <c r="I45" i="164"/>
  <c r="H45" i="164"/>
  <c r="G45" i="164"/>
  <c r="C45" i="164"/>
  <c r="K44" i="164"/>
  <c r="J44" i="164"/>
  <c r="I44" i="164"/>
  <c r="H44" i="164"/>
  <c r="G44" i="164"/>
  <c r="C44" i="164"/>
  <c r="K43" i="164"/>
  <c r="J43" i="164"/>
  <c r="I43" i="164"/>
  <c r="H43" i="164"/>
  <c r="G43" i="164"/>
  <c r="C43" i="164"/>
  <c r="K42" i="164"/>
  <c r="J42" i="164"/>
  <c r="I42" i="164"/>
  <c r="H42" i="164"/>
  <c r="G42" i="164"/>
  <c r="C42" i="164"/>
  <c r="K41" i="164"/>
  <c r="J41" i="164"/>
  <c r="I41" i="164"/>
  <c r="H41" i="164"/>
  <c r="G41" i="164"/>
  <c r="C41" i="164"/>
  <c r="K40" i="164"/>
  <c r="J40" i="164"/>
  <c r="I40" i="164"/>
  <c r="H40" i="164"/>
  <c r="G40" i="164"/>
  <c r="C40" i="164"/>
  <c r="K39" i="164"/>
  <c r="J39" i="164"/>
  <c r="I39" i="164"/>
  <c r="H39" i="164"/>
  <c r="G39" i="164"/>
  <c r="C39" i="164"/>
  <c r="K38" i="164"/>
  <c r="J38" i="164"/>
  <c r="I38" i="164"/>
  <c r="H38" i="164"/>
  <c r="G38" i="164"/>
  <c r="C38" i="164"/>
  <c r="K37" i="164"/>
  <c r="J37" i="164"/>
  <c r="I37" i="164"/>
  <c r="H37" i="164"/>
  <c r="G37" i="164"/>
  <c r="C37" i="164"/>
  <c r="K36" i="164"/>
  <c r="J36" i="164"/>
  <c r="I36" i="164"/>
  <c r="H36" i="164"/>
  <c r="G36" i="164"/>
  <c r="C36" i="164"/>
  <c r="K35" i="164"/>
  <c r="J35" i="164"/>
  <c r="I35" i="164"/>
  <c r="H35" i="164"/>
  <c r="G35" i="164"/>
  <c r="C35" i="164"/>
  <c r="K34" i="164"/>
  <c r="J34" i="164"/>
  <c r="I34" i="164"/>
  <c r="H34" i="164"/>
  <c r="G34" i="164"/>
  <c r="C34" i="164"/>
  <c r="K33" i="164"/>
  <c r="J33" i="164"/>
  <c r="I33" i="164"/>
  <c r="H33" i="164"/>
  <c r="G33" i="164"/>
  <c r="C33" i="164"/>
  <c r="K32" i="164"/>
  <c r="J32" i="164"/>
  <c r="I32" i="164"/>
  <c r="H32" i="164"/>
  <c r="G32" i="164"/>
  <c r="C32" i="164"/>
  <c r="K31" i="164"/>
  <c r="J31" i="164"/>
  <c r="I31" i="164"/>
  <c r="H31" i="164"/>
  <c r="G31" i="164"/>
  <c r="C31" i="164"/>
  <c r="K30" i="164"/>
  <c r="J30" i="164"/>
  <c r="I30" i="164"/>
  <c r="H30" i="164"/>
  <c r="G30" i="164"/>
  <c r="C30" i="164"/>
  <c r="K29" i="164"/>
  <c r="J29" i="164"/>
  <c r="I29" i="164"/>
  <c r="H29" i="164"/>
  <c r="G29" i="164"/>
  <c r="C29" i="164"/>
  <c r="K28" i="164"/>
  <c r="J28" i="164"/>
  <c r="I28" i="164"/>
  <c r="H28" i="164"/>
  <c r="G28" i="164"/>
  <c r="C28" i="164"/>
  <c r="K27" i="164"/>
  <c r="J27" i="164"/>
  <c r="I27" i="164"/>
  <c r="H27" i="164"/>
  <c r="G27" i="164"/>
  <c r="C27" i="164"/>
  <c r="K26" i="164"/>
  <c r="J26" i="164"/>
  <c r="I26" i="164"/>
  <c r="H26" i="164"/>
  <c r="G26" i="164"/>
  <c r="C26" i="164"/>
  <c r="K25" i="164"/>
  <c r="J25" i="164"/>
  <c r="I25" i="164"/>
  <c r="H25" i="164"/>
  <c r="G25" i="164"/>
  <c r="C25" i="164"/>
  <c r="K24" i="164"/>
  <c r="J24" i="164"/>
  <c r="I24" i="164"/>
  <c r="H24" i="164"/>
  <c r="G24" i="164"/>
  <c r="C24" i="164"/>
  <c r="K23" i="164"/>
  <c r="J23" i="164"/>
  <c r="I23" i="164"/>
  <c r="H23" i="164"/>
  <c r="G23" i="164"/>
  <c r="C23" i="164"/>
  <c r="K22" i="164"/>
  <c r="J22" i="164"/>
  <c r="I22" i="164"/>
  <c r="H22" i="164"/>
  <c r="G22" i="164"/>
  <c r="C22" i="164"/>
  <c r="K21" i="164"/>
  <c r="J21" i="164"/>
  <c r="I21" i="164"/>
  <c r="H21" i="164"/>
  <c r="G21" i="164"/>
  <c r="C21" i="164"/>
  <c r="K20" i="164"/>
  <c r="J20" i="164"/>
  <c r="I20" i="164"/>
  <c r="H20" i="164"/>
  <c r="G20" i="164"/>
  <c r="C20" i="164"/>
  <c r="K19" i="164"/>
  <c r="J19" i="164"/>
  <c r="I19" i="164"/>
  <c r="H19" i="164"/>
  <c r="G19" i="164"/>
  <c r="C19" i="164"/>
  <c r="K18" i="164"/>
  <c r="J18" i="164"/>
  <c r="I18" i="164"/>
  <c r="H18" i="164"/>
  <c r="G18" i="164"/>
  <c r="C18" i="164"/>
  <c r="K17" i="164"/>
  <c r="J17" i="164"/>
  <c r="I17" i="164"/>
  <c r="H17" i="164"/>
  <c r="G17" i="164"/>
  <c r="C17" i="164"/>
  <c r="K16" i="164"/>
  <c r="J16" i="164"/>
  <c r="I16" i="164"/>
  <c r="H16" i="164"/>
  <c r="G16" i="164"/>
  <c r="C16" i="164"/>
  <c r="K15" i="164"/>
  <c r="J15" i="164"/>
  <c r="I15" i="164"/>
  <c r="H15" i="164"/>
  <c r="G15" i="164"/>
  <c r="C15" i="164"/>
  <c r="A14" i="164" a="1"/>
  <c r="A14" i="164" s="1"/>
  <c r="C14" i="164" s="1"/>
  <c r="B2" i="164"/>
  <c r="F48" i="163"/>
  <c r="D48" i="163"/>
  <c r="K47" i="163"/>
  <c r="J47" i="163"/>
  <c r="I47" i="163"/>
  <c r="H47" i="163"/>
  <c r="G47" i="163"/>
  <c r="C47" i="163"/>
  <c r="K46" i="163"/>
  <c r="J46" i="163"/>
  <c r="I46" i="163"/>
  <c r="H46" i="163"/>
  <c r="G46" i="163"/>
  <c r="C46" i="163"/>
  <c r="K45" i="163"/>
  <c r="J45" i="163"/>
  <c r="I45" i="163"/>
  <c r="H45" i="163"/>
  <c r="G45" i="163"/>
  <c r="C45" i="163"/>
  <c r="K44" i="163"/>
  <c r="J44" i="163"/>
  <c r="I44" i="163"/>
  <c r="H44" i="163"/>
  <c r="G44" i="163"/>
  <c r="C44" i="163"/>
  <c r="K43" i="163"/>
  <c r="J43" i="163"/>
  <c r="I43" i="163"/>
  <c r="H43" i="163"/>
  <c r="G43" i="163"/>
  <c r="C43" i="163"/>
  <c r="K42" i="163"/>
  <c r="J42" i="163"/>
  <c r="I42" i="163"/>
  <c r="H42" i="163"/>
  <c r="G42" i="163"/>
  <c r="C42" i="163"/>
  <c r="K41" i="163"/>
  <c r="J41" i="163"/>
  <c r="I41" i="163"/>
  <c r="H41" i="163"/>
  <c r="G41" i="163"/>
  <c r="C41" i="163"/>
  <c r="K40" i="163"/>
  <c r="J40" i="163"/>
  <c r="I40" i="163"/>
  <c r="H40" i="163"/>
  <c r="G40" i="163"/>
  <c r="C40" i="163"/>
  <c r="K39" i="163"/>
  <c r="J39" i="163"/>
  <c r="I39" i="163"/>
  <c r="H39" i="163"/>
  <c r="G39" i="163"/>
  <c r="C39" i="163"/>
  <c r="K38" i="163"/>
  <c r="J38" i="163"/>
  <c r="I38" i="163"/>
  <c r="H38" i="163"/>
  <c r="G38" i="163"/>
  <c r="C38" i="163"/>
  <c r="K37" i="163"/>
  <c r="J37" i="163"/>
  <c r="I37" i="163"/>
  <c r="H37" i="163"/>
  <c r="G37" i="163"/>
  <c r="C37" i="163"/>
  <c r="K36" i="163"/>
  <c r="J36" i="163"/>
  <c r="I36" i="163"/>
  <c r="H36" i="163"/>
  <c r="G36" i="163"/>
  <c r="C36" i="163"/>
  <c r="K35" i="163"/>
  <c r="J35" i="163"/>
  <c r="I35" i="163"/>
  <c r="H35" i="163"/>
  <c r="G35" i="163"/>
  <c r="C35" i="163"/>
  <c r="K34" i="163"/>
  <c r="J34" i="163"/>
  <c r="I34" i="163"/>
  <c r="H34" i="163"/>
  <c r="G34" i="163"/>
  <c r="C34" i="163"/>
  <c r="K33" i="163"/>
  <c r="J33" i="163"/>
  <c r="I33" i="163"/>
  <c r="H33" i="163"/>
  <c r="G33" i="163"/>
  <c r="C33" i="163"/>
  <c r="K32" i="163"/>
  <c r="J32" i="163"/>
  <c r="I32" i="163"/>
  <c r="H32" i="163"/>
  <c r="G32" i="163"/>
  <c r="C32" i="163"/>
  <c r="K31" i="163"/>
  <c r="J31" i="163"/>
  <c r="I31" i="163"/>
  <c r="H31" i="163"/>
  <c r="G31" i="163"/>
  <c r="C31" i="163"/>
  <c r="K30" i="163"/>
  <c r="J30" i="163"/>
  <c r="I30" i="163"/>
  <c r="H30" i="163"/>
  <c r="G30" i="163"/>
  <c r="C30" i="163"/>
  <c r="K29" i="163"/>
  <c r="J29" i="163"/>
  <c r="I29" i="163"/>
  <c r="H29" i="163"/>
  <c r="G29" i="163"/>
  <c r="C29" i="163"/>
  <c r="K28" i="163"/>
  <c r="J28" i="163"/>
  <c r="I28" i="163"/>
  <c r="H28" i="163"/>
  <c r="G28" i="163"/>
  <c r="C28" i="163"/>
  <c r="K27" i="163"/>
  <c r="J27" i="163"/>
  <c r="I27" i="163"/>
  <c r="H27" i="163"/>
  <c r="G27" i="163"/>
  <c r="C27" i="163"/>
  <c r="K26" i="163"/>
  <c r="J26" i="163"/>
  <c r="I26" i="163"/>
  <c r="H26" i="163"/>
  <c r="G26" i="163"/>
  <c r="C26" i="163"/>
  <c r="K25" i="163"/>
  <c r="J25" i="163"/>
  <c r="I25" i="163"/>
  <c r="H25" i="163"/>
  <c r="G25" i="163"/>
  <c r="C25" i="163"/>
  <c r="K24" i="163"/>
  <c r="J24" i="163"/>
  <c r="I24" i="163"/>
  <c r="H24" i="163"/>
  <c r="G24" i="163"/>
  <c r="C24" i="163"/>
  <c r="K23" i="163"/>
  <c r="J23" i="163"/>
  <c r="I23" i="163"/>
  <c r="H23" i="163"/>
  <c r="G23" i="163"/>
  <c r="C23" i="163"/>
  <c r="K22" i="163"/>
  <c r="J22" i="163"/>
  <c r="I22" i="163"/>
  <c r="H22" i="163"/>
  <c r="G22" i="163"/>
  <c r="C22" i="163"/>
  <c r="K21" i="163"/>
  <c r="J21" i="163"/>
  <c r="I21" i="163"/>
  <c r="H21" i="163"/>
  <c r="G21" i="163"/>
  <c r="C21" i="163"/>
  <c r="K20" i="163"/>
  <c r="J20" i="163"/>
  <c r="I20" i="163"/>
  <c r="H20" i="163"/>
  <c r="G20" i="163"/>
  <c r="C20" i="163"/>
  <c r="K19" i="163"/>
  <c r="J19" i="163"/>
  <c r="I19" i="163"/>
  <c r="H19" i="163"/>
  <c r="G19" i="163"/>
  <c r="C19" i="163"/>
  <c r="K18" i="163"/>
  <c r="J18" i="163"/>
  <c r="I18" i="163"/>
  <c r="H18" i="163"/>
  <c r="G18" i="163"/>
  <c r="C18" i="163"/>
  <c r="K17" i="163"/>
  <c r="J17" i="163"/>
  <c r="I17" i="163"/>
  <c r="H17" i="163"/>
  <c r="G17" i="163"/>
  <c r="C17" i="163"/>
  <c r="K16" i="163"/>
  <c r="J16" i="163"/>
  <c r="I16" i="163"/>
  <c r="H16" i="163"/>
  <c r="G16" i="163"/>
  <c r="C16" i="163"/>
  <c r="K15" i="163"/>
  <c r="J15" i="163"/>
  <c r="I15" i="163"/>
  <c r="H15" i="163"/>
  <c r="G15" i="163"/>
  <c r="C15" i="163"/>
  <c r="A14" i="163" a="1"/>
  <c r="A14" i="163" s="1"/>
  <c r="B2" i="163"/>
  <c r="F48" i="162"/>
  <c r="D48" i="162"/>
  <c r="K47" i="162"/>
  <c r="J47" i="162"/>
  <c r="I47" i="162"/>
  <c r="H47" i="162"/>
  <c r="G47" i="162"/>
  <c r="C47" i="162"/>
  <c r="K46" i="162"/>
  <c r="J46" i="162"/>
  <c r="I46" i="162"/>
  <c r="H46" i="162"/>
  <c r="G46" i="162"/>
  <c r="C46" i="162"/>
  <c r="K45" i="162"/>
  <c r="J45" i="162"/>
  <c r="I45" i="162"/>
  <c r="H45" i="162"/>
  <c r="G45" i="162"/>
  <c r="C45" i="162"/>
  <c r="K44" i="162"/>
  <c r="J44" i="162"/>
  <c r="I44" i="162"/>
  <c r="H44" i="162"/>
  <c r="G44" i="162"/>
  <c r="C44" i="162"/>
  <c r="K43" i="162"/>
  <c r="J43" i="162"/>
  <c r="I43" i="162"/>
  <c r="H43" i="162"/>
  <c r="G43" i="162"/>
  <c r="C43" i="162"/>
  <c r="K42" i="162"/>
  <c r="J42" i="162"/>
  <c r="I42" i="162"/>
  <c r="H42" i="162"/>
  <c r="G42" i="162"/>
  <c r="C42" i="162"/>
  <c r="K41" i="162"/>
  <c r="J41" i="162"/>
  <c r="I41" i="162"/>
  <c r="H41" i="162"/>
  <c r="G41" i="162"/>
  <c r="C41" i="162"/>
  <c r="K40" i="162"/>
  <c r="J40" i="162"/>
  <c r="I40" i="162"/>
  <c r="H40" i="162"/>
  <c r="G40" i="162"/>
  <c r="C40" i="162"/>
  <c r="K39" i="162"/>
  <c r="J39" i="162"/>
  <c r="I39" i="162"/>
  <c r="H39" i="162"/>
  <c r="G39" i="162"/>
  <c r="C39" i="162"/>
  <c r="K38" i="162"/>
  <c r="J38" i="162"/>
  <c r="I38" i="162"/>
  <c r="H38" i="162"/>
  <c r="G38" i="162"/>
  <c r="C38" i="162"/>
  <c r="K37" i="162"/>
  <c r="J37" i="162"/>
  <c r="I37" i="162"/>
  <c r="H37" i="162"/>
  <c r="G37" i="162"/>
  <c r="C37" i="162"/>
  <c r="K36" i="162"/>
  <c r="J36" i="162"/>
  <c r="I36" i="162"/>
  <c r="H36" i="162"/>
  <c r="G36" i="162"/>
  <c r="C36" i="162"/>
  <c r="K35" i="162"/>
  <c r="J35" i="162"/>
  <c r="I35" i="162"/>
  <c r="H35" i="162"/>
  <c r="G35" i="162"/>
  <c r="C35" i="162"/>
  <c r="K34" i="162"/>
  <c r="J34" i="162"/>
  <c r="I34" i="162"/>
  <c r="H34" i="162"/>
  <c r="G34" i="162"/>
  <c r="C34" i="162"/>
  <c r="K33" i="162"/>
  <c r="J33" i="162"/>
  <c r="I33" i="162"/>
  <c r="H33" i="162"/>
  <c r="G33" i="162"/>
  <c r="C33" i="162"/>
  <c r="K32" i="162"/>
  <c r="J32" i="162"/>
  <c r="I32" i="162"/>
  <c r="H32" i="162"/>
  <c r="G32" i="162"/>
  <c r="C32" i="162"/>
  <c r="K31" i="162"/>
  <c r="J31" i="162"/>
  <c r="I31" i="162"/>
  <c r="H31" i="162"/>
  <c r="G31" i="162"/>
  <c r="C31" i="162"/>
  <c r="K30" i="162"/>
  <c r="J30" i="162"/>
  <c r="I30" i="162"/>
  <c r="H30" i="162"/>
  <c r="G30" i="162"/>
  <c r="C30" i="162"/>
  <c r="K29" i="162"/>
  <c r="J29" i="162"/>
  <c r="I29" i="162"/>
  <c r="H29" i="162"/>
  <c r="G29" i="162"/>
  <c r="C29" i="162"/>
  <c r="K28" i="162"/>
  <c r="J28" i="162"/>
  <c r="I28" i="162"/>
  <c r="H28" i="162"/>
  <c r="G28" i="162"/>
  <c r="C28" i="162"/>
  <c r="K27" i="162"/>
  <c r="J27" i="162"/>
  <c r="I27" i="162"/>
  <c r="H27" i="162"/>
  <c r="G27" i="162"/>
  <c r="C27" i="162"/>
  <c r="K26" i="162"/>
  <c r="J26" i="162"/>
  <c r="I26" i="162"/>
  <c r="H26" i="162"/>
  <c r="G26" i="162"/>
  <c r="C26" i="162"/>
  <c r="K25" i="162"/>
  <c r="J25" i="162"/>
  <c r="I25" i="162"/>
  <c r="H25" i="162"/>
  <c r="G25" i="162"/>
  <c r="C25" i="162"/>
  <c r="K24" i="162"/>
  <c r="J24" i="162"/>
  <c r="I24" i="162"/>
  <c r="H24" i="162"/>
  <c r="G24" i="162"/>
  <c r="C24" i="162"/>
  <c r="K23" i="162"/>
  <c r="J23" i="162"/>
  <c r="I23" i="162"/>
  <c r="H23" i="162"/>
  <c r="G23" i="162"/>
  <c r="C23" i="162"/>
  <c r="K22" i="162"/>
  <c r="J22" i="162"/>
  <c r="I22" i="162"/>
  <c r="H22" i="162"/>
  <c r="G22" i="162"/>
  <c r="C22" i="162"/>
  <c r="K21" i="162"/>
  <c r="J21" i="162"/>
  <c r="I21" i="162"/>
  <c r="H21" i="162"/>
  <c r="G21" i="162"/>
  <c r="C21" i="162"/>
  <c r="K20" i="162"/>
  <c r="J20" i="162"/>
  <c r="I20" i="162"/>
  <c r="H20" i="162"/>
  <c r="G20" i="162"/>
  <c r="C20" i="162"/>
  <c r="K19" i="162"/>
  <c r="J19" i="162"/>
  <c r="I19" i="162"/>
  <c r="H19" i="162"/>
  <c r="G19" i="162"/>
  <c r="C19" i="162"/>
  <c r="K18" i="162"/>
  <c r="J18" i="162"/>
  <c r="I18" i="162"/>
  <c r="H18" i="162"/>
  <c r="G18" i="162"/>
  <c r="C18" i="162"/>
  <c r="K17" i="162"/>
  <c r="J17" i="162"/>
  <c r="I17" i="162"/>
  <c r="H17" i="162"/>
  <c r="G17" i="162"/>
  <c r="C17" i="162"/>
  <c r="K16" i="162"/>
  <c r="J16" i="162"/>
  <c r="I16" i="162"/>
  <c r="H16" i="162"/>
  <c r="G16" i="162"/>
  <c r="C16" i="162"/>
  <c r="K15" i="162"/>
  <c r="J15" i="162"/>
  <c r="I15" i="162"/>
  <c r="H15" i="162"/>
  <c r="G15" i="162"/>
  <c r="C15" i="162"/>
  <c r="A14" i="162" a="1"/>
  <c r="A14" i="162" s="1"/>
  <c r="B2" i="162"/>
  <c r="F48" i="161"/>
  <c r="D48" i="161"/>
  <c r="K47" i="161"/>
  <c r="J47" i="161"/>
  <c r="I47" i="161"/>
  <c r="H47" i="161"/>
  <c r="G47" i="161"/>
  <c r="C47" i="161"/>
  <c r="K46" i="161"/>
  <c r="J46" i="161"/>
  <c r="I46" i="161"/>
  <c r="H46" i="161"/>
  <c r="G46" i="161"/>
  <c r="C46" i="161"/>
  <c r="K45" i="161"/>
  <c r="J45" i="161"/>
  <c r="I45" i="161"/>
  <c r="H45" i="161"/>
  <c r="G45" i="161"/>
  <c r="C45" i="161"/>
  <c r="K44" i="161"/>
  <c r="J44" i="161"/>
  <c r="I44" i="161"/>
  <c r="H44" i="161"/>
  <c r="G44" i="161"/>
  <c r="C44" i="161"/>
  <c r="K43" i="161"/>
  <c r="J43" i="161"/>
  <c r="I43" i="161"/>
  <c r="H43" i="161"/>
  <c r="G43" i="161"/>
  <c r="C43" i="161"/>
  <c r="K42" i="161"/>
  <c r="J42" i="161"/>
  <c r="I42" i="161"/>
  <c r="H42" i="161"/>
  <c r="G42" i="161"/>
  <c r="C42" i="161"/>
  <c r="K41" i="161"/>
  <c r="J41" i="161"/>
  <c r="I41" i="161"/>
  <c r="H41" i="161"/>
  <c r="G41" i="161"/>
  <c r="C41" i="161"/>
  <c r="K40" i="161"/>
  <c r="J40" i="161"/>
  <c r="I40" i="161"/>
  <c r="H40" i="161"/>
  <c r="G40" i="161"/>
  <c r="C40" i="161"/>
  <c r="K39" i="161"/>
  <c r="J39" i="161"/>
  <c r="I39" i="161"/>
  <c r="H39" i="161"/>
  <c r="G39" i="161"/>
  <c r="C39" i="161"/>
  <c r="K38" i="161"/>
  <c r="J38" i="161"/>
  <c r="I38" i="161"/>
  <c r="H38" i="161"/>
  <c r="G38" i="161"/>
  <c r="C38" i="161"/>
  <c r="K37" i="161"/>
  <c r="J37" i="161"/>
  <c r="I37" i="161"/>
  <c r="H37" i="161"/>
  <c r="G37" i="161"/>
  <c r="C37" i="161"/>
  <c r="K36" i="161"/>
  <c r="J36" i="161"/>
  <c r="I36" i="161"/>
  <c r="H36" i="161"/>
  <c r="G36" i="161"/>
  <c r="C36" i="161"/>
  <c r="K35" i="161"/>
  <c r="J35" i="161"/>
  <c r="I35" i="161"/>
  <c r="H35" i="161"/>
  <c r="G35" i="161"/>
  <c r="C35" i="161"/>
  <c r="K34" i="161"/>
  <c r="J34" i="161"/>
  <c r="I34" i="161"/>
  <c r="H34" i="161"/>
  <c r="G34" i="161"/>
  <c r="C34" i="161"/>
  <c r="K33" i="161"/>
  <c r="J33" i="161"/>
  <c r="I33" i="161"/>
  <c r="H33" i="161"/>
  <c r="G33" i="161"/>
  <c r="C33" i="161"/>
  <c r="K32" i="161"/>
  <c r="J32" i="161"/>
  <c r="I32" i="161"/>
  <c r="H32" i="161"/>
  <c r="G32" i="161"/>
  <c r="C32" i="161"/>
  <c r="K31" i="161"/>
  <c r="J31" i="161"/>
  <c r="I31" i="161"/>
  <c r="H31" i="161"/>
  <c r="G31" i="161"/>
  <c r="C31" i="161"/>
  <c r="K30" i="161"/>
  <c r="J30" i="161"/>
  <c r="I30" i="161"/>
  <c r="H30" i="161"/>
  <c r="G30" i="161"/>
  <c r="C30" i="161"/>
  <c r="K29" i="161"/>
  <c r="J29" i="161"/>
  <c r="I29" i="161"/>
  <c r="H29" i="161"/>
  <c r="G29" i="161"/>
  <c r="C29" i="161"/>
  <c r="K28" i="161"/>
  <c r="J28" i="161"/>
  <c r="I28" i="161"/>
  <c r="H28" i="161"/>
  <c r="G28" i="161"/>
  <c r="C28" i="161"/>
  <c r="K27" i="161"/>
  <c r="J27" i="161"/>
  <c r="I27" i="161"/>
  <c r="H27" i="161"/>
  <c r="G27" i="161"/>
  <c r="C27" i="161"/>
  <c r="K26" i="161"/>
  <c r="J26" i="161"/>
  <c r="I26" i="161"/>
  <c r="H26" i="161"/>
  <c r="G26" i="161"/>
  <c r="C26" i="161"/>
  <c r="K25" i="161"/>
  <c r="J25" i="161"/>
  <c r="I25" i="161"/>
  <c r="H25" i="161"/>
  <c r="G25" i="161"/>
  <c r="C25" i="161"/>
  <c r="K24" i="161"/>
  <c r="J24" i="161"/>
  <c r="I24" i="161"/>
  <c r="H24" i="161"/>
  <c r="G24" i="161"/>
  <c r="C24" i="161"/>
  <c r="K23" i="161"/>
  <c r="J23" i="161"/>
  <c r="I23" i="161"/>
  <c r="H23" i="161"/>
  <c r="G23" i="161"/>
  <c r="C23" i="161"/>
  <c r="K22" i="161"/>
  <c r="J22" i="161"/>
  <c r="I22" i="161"/>
  <c r="H22" i="161"/>
  <c r="G22" i="161"/>
  <c r="C22" i="161"/>
  <c r="K21" i="161"/>
  <c r="J21" i="161"/>
  <c r="I21" i="161"/>
  <c r="H21" i="161"/>
  <c r="G21" i="161"/>
  <c r="C21" i="161"/>
  <c r="K20" i="161"/>
  <c r="J20" i="161"/>
  <c r="I20" i="161"/>
  <c r="H20" i="161"/>
  <c r="G20" i="161"/>
  <c r="C20" i="161"/>
  <c r="K19" i="161"/>
  <c r="J19" i="161"/>
  <c r="I19" i="161"/>
  <c r="H19" i="161"/>
  <c r="G19" i="161"/>
  <c r="C19" i="161"/>
  <c r="K18" i="161"/>
  <c r="J18" i="161"/>
  <c r="I18" i="161"/>
  <c r="H18" i="161"/>
  <c r="G18" i="161"/>
  <c r="C18" i="161"/>
  <c r="K17" i="161"/>
  <c r="J17" i="161"/>
  <c r="I17" i="161"/>
  <c r="H17" i="161"/>
  <c r="G17" i="161"/>
  <c r="C17" i="161"/>
  <c r="K16" i="161"/>
  <c r="J16" i="161"/>
  <c r="I16" i="161"/>
  <c r="H16" i="161"/>
  <c r="G16" i="161"/>
  <c r="C16" i="161"/>
  <c r="A14" i="161" a="1"/>
  <c r="G15" i="161" s="1"/>
  <c r="B2" i="161"/>
  <c r="F48" i="160"/>
  <c r="D48" i="160"/>
  <c r="K47" i="160"/>
  <c r="J47" i="160"/>
  <c r="I47" i="160"/>
  <c r="H47" i="160"/>
  <c r="G47" i="160"/>
  <c r="C47" i="160"/>
  <c r="K46" i="160"/>
  <c r="J46" i="160"/>
  <c r="I46" i="160"/>
  <c r="H46" i="160"/>
  <c r="G46" i="160"/>
  <c r="C46" i="160"/>
  <c r="K45" i="160"/>
  <c r="J45" i="160"/>
  <c r="I45" i="160"/>
  <c r="H45" i="160"/>
  <c r="G45" i="160"/>
  <c r="C45" i="160"/>
  <c r="K44" i="160"/>
  <c r="J44" i="160"/>
  <c r="I44" i="160"/>
  <c r="H44" i="160"/>
  <c r="G44" i="160"/>
  <c r="C44" i="160"/>
  <c r="K43" i="160"/>
  <c r="J43" i="160"/>
  <c r="I43" i="160"/>
  <c r="H43" i="160"/>
  <c r="G43" i="160"/>
  <c r="C43" i="160"/>
  <c r="K42" i="160"/>
  <c r="J42" i="160"/>
  <c r="I42" i="160"/>
  <c r="H42" i="160"/>
  <c r="G42" i="160"/>
  <c r="C42" i="160"/>
  <c r="K41" i="160"/>
  <c r="J41" i="160"/>
  <c r="I41" i="160"/>
  <c r="H41" i="160"/>
  <c r="G41" i="160"/>
  <c r="C41" i="160"/>
  <c r="K40" i="160"/>
  <c r="J40" i="160"/>
  <c r="I40" i="160"/>
  <c r="H40" i="160"/>
  <c r="G40" i="160"/>
  <c r="C40" i="160"/>
  <c r="K39" i="160"/>
  <c r="J39" i="160"/>
  <c r="I39" i="160"/>
  <c r="H39" i="160"/>
  <c r="G39" i="160"/>
  <c r="C39" i="160"/>
  <c r="K38" i="160"/>
  <c r="J38" i="160"/>
  <c r="I38" i="160"/>
  <c r="H38" i="160"/>
  <c r="G38" i="160"/>
  <c r="C38" i="160"/>
  <c r="K37" i="160"/>
  <c r="J37" i="160"/>
  <c r="I37" i="160"/>
  <c r="H37" i="160"/>
  <c r="G37" i="160"/>
  <c r="C37" i="160"/>
  <c r="K36" i="160"/>
  <c r="J36" i="160"/>
  <c r="I36" i="160"/>
  <c r="H36" i="160"/>
  <c r="G36" i="160"/>
  <c r="C36" i="160"/>
  <c r="K35" i="160"/>
  <c r="J35" i="160"/>
  <c r="I35" i="160"/>
  <c r="H35" i="160"/>
  <c r="G35" i="160"/>
  <c r="C35" i="160"/>
  <c r="K34" i="160"/>
  <c r="J34" i="160"/>
  <c r="I34" i="160"/>
  <c r="H34" i="160"/>
  <c r="G34" i="160"/>
  <c r="C34" i="160"/>
  <c r="K33" i="160"/>
  <c r="J33" i="160"/>
  <c r="I33" i="160"/>
  <c r="H33" i="160"/>
  <c r="G33" i="160"/>
  <c r="C33" i="160"/>
  <c r="K32" i="160"/>
  <c r="J32" i="160"/>
  <c r="I32" i="160"/>
  <c r="H32" i="160"/>
  <c r="G32" i="160"/>
  <c r="C32" i="160"/>
  <c r="K31" i="160"/>
  <c r="J31" i="160"/>
  <c r="I31" i="160"/>
  <c r="H31" i="160"/>
  <c r="G31" i="160"/>
  <c r="C31" i="160"/>
  <c r="K30" i="160"/>
  <c r="J30" i="160"/>
  <c r="I30" i="160"/>
  <c r="H30" i="160"/>
  <c r="G30" i="160"/>
  <c r="C30" i="160"/>
  <c r="K29" i="160"/>
  <c r="J29" i="160"/>
  <c r="I29" i="160"/>
  <c r="H29" i="160"/>
  <c r="G29" i="160"/>
  <c r="C29" i="160"/>
  <c r="K28" i="160"/>
  <c r="J28" i="160"/>
  <c r="I28" i="160"/>
  <c r="H28" i="160"/>
  <c r="G28" i="160"/>
  <c r="C28" i="160"/>
  <c r="K27" i="160"/>
  <c r="J27" i="160"/>
  <c r="I27" i="160"/>
  <c r="H27" i="160"/>
  <c r="G27" i="160"/>
  <c r="C27" i="160"/>
  <c r="K26" i="160"/>
  <c r="J26" i="160"/>
  <c r="I26" i="160"/>
  <c r="H26" i="160"/>
  <c r="G26" i="160"/>
  <c r="C26" i="160"/>
  <c r="K25" i="160"/>
  <c r="J25" i="160"/>
  <c r="I25" i="160"/>
  <c r="H25" i="160"/>
  <c r="G25" i="160"/>
  <c r="C25" i="160"/>
  <c r="K24" i="160"/>
  <c r="J24" i="160"/>
  <c r="I24" i="160"/>
  <c r="H24" i="160"/>
  <c r="G24" i="160"/>
  <c r="C24" i="160"/>
  <c r="K23" i="160"/>
  <c r="J23" i="160"/>
  <c r="I23" i="160"/>
  <c r="H23" i="160"/>
  <c r="G23" i="160"/>
  <c r="C23" i="160"/>
  <c r="K22" i="160"/>
  <c r="J22" i="160"/>
  <c r="I22" i="160"/>
  <c r="H22" i="160"/>
  <c r="G22" i="160"/>
  <c r="C22" i="160"/>
  <c r="K21" i="160"/>
  <c r="J21" i="160"/>
  <c r="I21" i="160"/>
  <c r="H21" i="160"/>
  <c r="G21" i="160"/>
  <c r="C21" i="160"/>
  <c r="K20" i="160"/>
  <c r="J20" i="160"/>
  <c r="I20" i="160"/>
  <c r="H20" i="160"/>
  <c r="G20" i="160"/>
  <c r="C20" i="160"/>
  <c r="K19" i="160"/>
  <c r="J19" i="160"/>
  <c r="I19" i="160"/>
  <c r="H19" i="160"/>
  <c r="G19" i="160"/>
  <c r="C19" i="160"/>
  <c r="K18" i="160"/>
  <c r="J18" i="160"/>
  <c r="I18" i="160"/>
  <c r="H18" i="160"/>
  <c r="G18" i="160"/>
  <c r="C18" i="160"/>
  <c r="K17" i="160"/>
  <c r="J17" i="160"/>
  <c r="I17" i="160"/>
  <c r="H17" i="160"/>
  <c r="G17" i="160"/>
  <c r="C17" i="160"/>
  <c r="K16" i="160"/>
  <c r="J16" i="160"/>
  <c r="I16" i="160"/>
  <c r="H16" i="160"/>
  <c r="G16" i="160"/>
  <c r="C16" i="160"/>
  <c r="A14" i="160" a="1"/>
  <c r="A14" i="160" s="1"/>
  <c r="B2" i="160"/>
  <c r="F48" i="159"/>
  <c r="D48" i="159"/>
  <c r="K47" i="159"/>
  <c r="J47" i="159"/>
  <c r="I47" i="159"/>
  <c r="H47" i="159"/>
  <c r="G47" i="159"/>
  <c r="C47" i="159"/>
  <c r="K46" i="159"/>
  <c r="J46" i="159"/>
  <c r="I46" i="159"/>
  <c r="H46" i="159"/>
  <c r="G46" i="159"/>
  <c r="C46" i="159"/>
  <c r="K45" i="159"/>
  <c r="J45" i="159"/>
  <c r="I45" i="159"/>
  <c r="H45" i="159"/>
  <c r="G45" i="159"/>
  <c r="C45" i="159"/>
  <c r="K44" i="159"/>
  <c r="J44" i="159"/>
  <c r="I44" i="159"/>
  <c r="H44" i="159"/>
  <c r="G44" i="159"/>
  <c r="C44" i="159"/>
  <c r="K43" i="159"/>
  <c r="J43" i="159"/>
  <c r="I43" i="159"/>
  <c r="H43" i="159"/>
  <c r="G43" i="159"/>
  <c r="C43" i="159"/>
  <c r="K42" i="159"/>
  <c r="J42" i="159"/>
  <c r="I42" i="159"/>
  <c r="H42" i="159"/>
  <c r="G42" i="159"/>
  <c r="C42" i="159"/>
  <c r="K41" i="159"/>
  <c r="J41" i="159"/>
  <c r="I41" i="159"/>
  <c r="H41" i="159"/>
  <c r="G41" i="159"/>
  <c r="C41" i="159"/>
  <c r="K40" i="159"/>
  <c r="J40" i="159"/>
  <c r="I40" i="159"/>
  <c r="H40" i="159"/>
  <c r="G40" i="159"/>
  <c r="C40" i="159"/>
  <c r="K39" i="159"/>
  <c r="J39" i="159"/>
  <c r="I39" i="159"/>
  <c r="H39" i="159"/>
  <c r="G39" i="159"/>
  <c r="C39" i="159"/>
  <c r="K38" i="159"/>
  <c r="J38" i="159"/>
  <c r="I38" i="159"/>
  <c r="H38" i="159"/>
  <c r="G38" i="159"/>
  <c r="C38" i="159"/>
  <c r="K37" i="159"/>
  <c r="J37" i="159"/>
  <c r="I37" i="159"/>
  <c r="H37" i="159"/>
  <c r="G37" i="159"/>
  <c r="C37" i="159"/>
  <c r="K36" i="159"/>
  <c r="J36" i="159"/>
  <c r="I36" i="159"/>
  <c r="H36" i="159"/>
  <c r="G36" i="159"/>
  <c r="C36" i="159"/>
  <c r="K35" i="159"/>
  <c r="J35" i="159"/>
  <c r="I35" i="159"/>
  <c r="H35" i="159"/>
  <c r="G35" i="159"/>
  <c r="C35" i="159"/>
  <c r="K34" i="159"/>
  <c r="J34" i="159"/>
  <c r="I34" i="159"/>
  <c r="H34" i="159"/>
  <c r="G34" i="159"/>
  <c r="C34" i="159"/>
  <c r="K33" i="159"/>
  <c r="J33" i="159"/>
  <c r="I33" i="159"/>
  <c r="H33" i="159"/>
  <c r="G33" i="159"/>
  <c r="C33" i="159"/>
  <c r="K32" i="159"/>
  <c r="J32" i="159"/>
  <c r="I32" i="159"/>
  <c r="H32" i="159"/>
  <c r="G32" i="159"/>
  <c r="C32" i="159"/>
  <c r="K31" i="159"/>
  <c r="J31" i="159"/>
  <c r="I31" i="159"/>
  <c r="H31" i="159"/>
  <c r="G31" i="159"/>
  <c r="C31" i="159"/>
  <c r="K30" i="159"/>
  <c r="J30" i="159"/>
  <c r="I30" i="159"/>
  <c r="H30" i="159"/>
  <c r="G30" i="159"/>
  <c r="C30" i="159"/>
  <c r="K29" i="159"/>
  <c r="J29" i="159"/>
  <c r="I29" i="159"/>
  <c r="H29" i="159"/>
  <c r="G29" i="159"/>
  <c r="C29" i="159"/>
  <c r="K28" i="159"/>
  <c r="J28" i="159"/>
  <c r="I28" i="159"/>
  <c r="H28" i="159"/>
  <c r="G28" i="159"/>
  <c r="C28" i="159"/>
  <c r="K27" i="159"/>
  <c r="J27" i="159"/>
  <c r="I27" i="159"/>
  <c r="H27" i="159"/>
  <c r="G27" i="159"/>
  <c r="C27" i="159"/>
  <c r="K26" i="159"/>
  <c r="J26" i="159"/>
  <c r="I26" i="159"/>
  <c r="H26" i="159"/>
  <c r="G26" i="159"/>
  <c r="C26" i="159"/>
  <c r="K25" i="159"/>
  <c r="J25" i="159"/>
  <c r="I25" i="159"/>
  <c r="H25" i="159"/>
  <c r="G25" i="159"/>
  <c r="C25" i="159"/>
  <c r="K24" i="159"/>
  <c r="J24" i="159"/>
  <c r="I24" i="159"/>
  <c r="H24" i="159"/>
  <c r="G24" i="159"/>
  <c r="C24" i="159"/>
  <c r="K23" i="159"/>
  <c r="J23" i="159"/>
  <c r="I23" i="159"/>
  <c r="H23" i="159"/>
  <c r="G23" i="159"/>
  <c r="C23" i="159"/>
  <c r="K22" i="159"/>
  <c r="J22" i="159"/>
  <c r="I22" i="159"/>
  <c r="H22" i="159"/>
  <c r="G22" i="159"/>
  <c r="C22" i="159"/>
  <c r="K21" i="159"/>
  <c r="J21" i="159"/>
  <c r="I21" i="159"/>
  <c r="H21" i="159"/>
  <c r="G21" i="159"/>
  <c r="C21" i="159"/>
  <c r="K20" i="159"/>
  <c r="J20" i="159"/>
  <c r="I20" i="159"/>
  <c r="H20" i="159"/>
  <c r="G20" i="159"/>
  <c r="C20" i="159"/>
  <c r="K19" i="159"/>
  <c r="J19" i="159"/>
  <c r="I19" i="159"/>
  <c r="H19" i="159"/>
  <c r="G19" i="159"/>
  <c r="C19" i="159"/>
  <c r="K18" i="159"/>
  <c r="J18" i="159"/>
  <c r="I18" i="159"/>
  <c r="H18" i="159"/>
  <c r="G18" i="159"/>
  <c r="C18" i="159"/>
  <c r="K17" i="159"/>
  <c r="J17" i="159"/>
  <c r="I17" i="159"/>
  <c r="H17" i="159"/>
  <c r="G17" i="159"/>
  <c r="C17" i="159"/>
  <c r="K16" i="159"/>
  <c r="J16" i="159"/>
  <c r="I16" i="159"/>
  <c r="H16" i="159"/>
  <c r="G16" i="159"/>
  <c r="C16" i="159"/>
  <c r="K15" i="159"/>
  <c r="J15" i="159"/>
  <c r="I15" i="159"/>
  <c r="H15" i="159"/>
  <c r="G15" i="159"/>
  <c r="C15" i="159"/>
  <c r="A14" i="159" a="1"/>
  <c r="A14" i="159" s="1"/>
  <c r="B2" i="159"/>
  <c r="F48" i="158"/>
  <c r="D48" i="158"/>
  <c r="K47" i="158"/>
  <c r="J47" i="158"/>
  <c r="I47" i="158"/>
  <c r="H47" i="158"/>
  <c r="G47" i="158"/>
  <c r="C47" i="158"/>
  <c r="K46" i="158"/>
  <c r="J46" i="158"/>
  <c r="I46" i="158"/>
  <c r="H46" i="158"/>
  <c r="G46" i="158"/>
  <c r="C46" i="158"/>
  <c r="K45" i="158"/>
  <c r="J45" i="158"/>
  <c r="I45" i="158"/>
  <c r="H45" i="158"/>
  <c r="G45" i="158"/>
  <c r="C45" i="158"/>
  <c r="K44" i="158"/>
  <c r="J44" i="158"/>
  <c r="I44" i="158"/>
  <c r="H44" i="158"/>
  <c r="G44" i="158"/>
  <c r="C44" i="158"/>
  <c r="K43" i="158"/>
  <c r="J43" i="158"/>
  <c r="I43" i="158"/>
  <c r="H43" i="158"/>
  <c r="G43" i="158"/>
  <c r="C43" i="158"/>
  <c r="K42" i="158"/>
  <c r="J42" i="158"/>
  <c r="I42" i="158"/>
  <c r="H42" i="158"/>
  <c r="G42" i="158"/>
  <c r="C42" i="158"/>
  <c r="K41" i="158"/>
  <c r="J41" i="158"/>
  <c r="I41" i="158"/>
  <c r="H41" i="158"/>
  <c r="G41" i="158"/>
  <c r="C41" i="158"/>
  <c r="K40" i="158"/>
  <c r="J40" i="158"/>
  <c r="I40" i="158"/>
  <c r="H40" i="158"/>
  <c r="G40" i="158"/>
  <c r="C40" i="158"/>
  <c r="K39" i="158"/>
  <c r="J39" i="158"/>
  <c r="I39" i="158"/>
  <c r="H39" i="158"/>
  <c r="G39" i="158"/>
  <c r="C39" i="158"/>
  <c r="K38" i="158"/>
  <c r="J38" i="158"/>
  <c r="I38" i="158"/>
  <c r="H38" i="158"/>
  <c r="G38" i="158"/>
  <c r="C38" i="158"/>
  <c r="K37" i="158"/>
  <c r="J37" i="158"/>
  <c r="I37" i="158"/>
  <c r="H37" i="158"/>
  <c r="G37" i="158"/>
  <c r="C37" i="158"/>
  <c r="K36" i="158"/>
  <c r="J36" i="158"/>
  <c r="I36" i="158"/>
  <c r="H36" i="158"/>
  <c r="G36" i="158"/>
  <c r="C36" i="158"/>
  <c r="K35" i="158"/>
  <c r="J35" i="158"/>
  <c r="I35" i="158"/>
  <c r="H35" i="158"/>
  <c r="G35" i="158"/>
  <c r="C35" i="158"/>
  <c r="K34" i="158"/>
  <c r="J34" i="158"/>
  <c r="I34" i="158"/>
  <c r="H34" i="158"/>
  <c r="G34" i="158"/>
  <c r="C34" i="158"/>
  <c r="K33" i="158"/>
  <c r="J33" i="158"/>
  <c r="I33" i="158"/>
  <c r="H33" i="158"/>
  <c r="G33" i="158"/>
  <c r="C33" i="158"/>
  <c r="K32" i="158"/>
  <c r="J32" i="158"/>
  <c r="I32" i="158"/>
  <c r="H32" i="158"/>
  <c r="G32" i="158"/>
  <c r="C32" i="158"/>
  <c r="K31" i="158"/>
  <c r="J31" i="158"/>
  <c r="I31" i="158"/>
  <c r="H31" i="158"/>
  <c r="G31" i="158"/>
  <c r="C31" i="158"/>
  <c r="K30" i="158"/>
  <c r="J30" i="158"/>
  <c r="I30" i="158"/>
  <c r="H30" i="158"/>
  <c r="G30" i="158"/>
  <c r="C30" i="158"/>
  <c r="K29" i="158"/>
  <c r="J29" i="158"/>
  <c r="I29" i="158"/>
  <c r="H29" i="158"/>
  <c r="G29" i="158"/>
  <c r="C29" i="158"/>
  <c r="K28" i="158"/>
  <c r="J28" i="158"/>
  <c r="I28" i="158"/>
  <c r="H28" i="158"/>
  <c r="G28" i="158"/>
  <c r="C28" i="158"/>
  <c r="K27" i="158"/>
  <c r="J27" i="158"/>
  <c r="I27" i="158"/>
  <c r="H27" i="158"/>
  <c r="G27" i="158"/>
  <c r="C27" i="158"/>
  <c r="K26" i="158"/>
  <c r="J26" i="158"/>
  <c r="I26" i="158"/>
  <c r="H26" i="158"/>
  <c r="G26" i="158"/>
  <c r="C26" i="158"/>
  <c r="K25" i="158"/>
  <c r="J25" i="158"/>
  <c r="I25" i="158"/>
  <c r="H25" i="158"/>
  <c r="G25" i="158"/>
  <c r="C25" i="158"/>
  <c r="K24" i="158"/>
  <c r="J24" i="158"/>
  <c r="I24" i="158"/>
  <c r="H24" i="158"/>
  <c r="G24" i="158"/>
  <c r="C24" i="158"/>
  <c r="K23" i="158"/>
  <c r="J23" i="158"/>
  <c r="I23" i="158"/>
  <c r="H23" i="158"/>
  <c r="G23" i="158"/>
  <c r="C23" i="158"/>
  <c r="K22" i="158"/>
  <c r="J22" i="158"/>
  <c r="I22" i="158"/>
  <c r="H22" i="158"/>
  <c r="G22" i="158"/>
  <c r="C22" i="158"/>
  <c r="K21" i="158"/>
  <c r="J21" i="158"/>
  <c r="I21" i="158"/>
  <c r="H21" i="158"/>
  <c r="G21" i="158"/>
  <c r="C21" i="158"/>
  <c r="K20" i="158"/>
  <c r="J20" i="158"/>
  <c r="I20" i="158"/>
  <c r="H20" i="158"/>
  <c r="G20" i="158"/>
  <c r="C20" i="158"/>
  <c r="K19" i="158"/>
  <c r="J19" i="158"/>
  <c r="I19" i="158"/>
  <c r="H19" i="158"/>
  <c r="G19" i="158"/>
  <c r="C19" i="158"/>
  <c r="K18" i="158"/>
  <c r="J18" i="158"/>
  <c r="I18" i="158"/>
  <c r="H18" i="158"/>
  <c r="G18" i="158"/>
  <c r="C18" i="158"/>
  <c r="K17" i="158"/>
  <c r="J17" i="158"/>
  <c r="I17" i="158"/>
  <c r="H17" i="158"/>
  <c r="G17" i="158"/>
  <c r="C17" i="158"/>
  <c r="K16" i="158"/>
  <c r="J16" i="158"/>
  <c r="I16" i="158"/>
  <c r="H16" i="158"/>
  <c r="G16" i="158"/>
  <c r="C16" i="158"/>
  <c r="K15" i="158"/>
  <c r="J15" i="158"/>
  <c r="I15" i="158"/>
  <c r="H15" i="158"/>
  <c r="G15" i="158"/>
  <c r="C15" i="158"/>
  <c r="A14" i="158" a="1"/>
  <c r="A14" i="158" s="1"/>
  <c r="B2" i="158"/>
  <c r="F48" i="157"/>
  <c r="D48" i="157"/>
  <c r="K47" i="157"/>
  <c r="J47" i="157"/>
  <c r="I47" i="157"/>
  <c r="H47" i="157"/>
  <c r="G47" i="157"/>
  <c r="C47" i="157"/>
  <c r="K46" i="157"/>
  <c r="J46" i="157"/>
  <c r="I46" i="157"/>
  <c r="H46" i="157"/>
  <c r="G46" i="157"/>
  <c r="C46" i="157"/>
  <c r="K45" i="157"/>
  <c r="J45" i="157"/>
  <c r="I45" i="157"/>
  <c r="H45" i="157"/>
  <c r="G45" i="157"/>
  <c r="C45" i="157"/>
  <c r="K44" i="157"/>
  <c r="J44" i="157"/>
  <c r="I44" i="157"/>
  <c r="H44" i="157"/>
  <c r="G44" i="157"/>
  <c r="C44" i="157"/>
  <c r="K43" i="157"/>
  <c r="J43" i="157"/>
  <c r="I43" i="157"/>
  <c r="H43" i="157"/>
  <c r="G43" i="157"/>
  <c r="C43" i="157"/>
  <c r="K42" i="157"/>
  <c r="J42" i="157"/>
  <c r="I42" i="157"/>
  <c r="H42" i="157"/>
  <c r="G42" i="157"/>
  <c r="C42" i="157"/>
  <c r="K41" i="157"/>
  <c r="J41" i="157"/>
  <c r="I41" i="157"/>
  <c r="H41" i="157"/>
  <c r="G41" i="157"/>
  <c r="C41" i="157"/>
  <c r="K40" i="157"/>
  <c r="J40" i="157"/>
  <c r="I40" i="157"/>
  <c r="H40" i="157"/>
  <c r="G40" i="157"/>
  <c r="C40" i="157"/>
  <c r="K39" i="157"/>
  <c r="J39" i="157"/>
  <c r="I39" i="157"/>
  <c r="H39" i="157"/>
  <c r="G39" i="157"/>
  <c r="C39" i="157"/>
  <c r="K38" i="157"/>
  <c r="J38" i="157"/>
  <c r="I38" i="157"/>
  <c r="H38" i="157"/>
  <c r="G38" i="157"/>
  <c r="C38" i="157"/>
  <c r="K37" i="157"/>
  <c r="J37" i="157"/>
  <c r="I37" i="157"/>
  <c r="H37" i="157"/>
  <c r="G37" i="157"/>
  <c r="C37" i="157"/>
  <c r="K36" i="157"/>
  <c r="J36" i="157"/>
  <c r="I36" i="157"/>
  <c r="H36" i="157"/>
  <c r="G36" i="157"/>
  <c r="C36" i="157"/>
  <c r="K35" i="157"/>
  <c r="J35" i="157"/>
  <c r="I35" i="157"/>
  <c r="H35" i="157"/>
  <c r="G35" i="157"/>
  <c r="C35" i="157"/>
  <c r="K34" i="157"/>
  <c r="J34" i="157"/>
  <c r="I34" i="157"/>
  <c r="H34" i="157"/>
  <c r="G34" i="157"/>
  <c r="C34" i="157"/>
  <c r="K33" i="157"/>
  <c r="J33" i="157"/>
  <c r="I33" i="157"/>
  <c r="H33" i="157"/>
  <c r="G33" i="157"/>
  <c r="C33" i="157"/>
  <c r="K32" i="157"/>
  <c r="J32" i="157"/>
  <c r="I32" i="157"/>
  <c r="H32" i="157"/>
  <c r="G32" i="157"/>
  <c r="C32" i="157"/>
  <c r="K31" i="157"/>
  <c r="J31" i="157"/>
  <c r="I31" i="157"/>
  <c r="H31" i="157"/>
  <c r="G31" i="157"/>
  <c r="C31" i="157"/>
  <c r="K30" i="157"/>
  <c r="J30" i="157"/>
  <c r="I30" i="157"/>
  <c r="H30" i="157"/>
  <c r="G30" i="157"/>
  <c r="C30" i="157"/>
  <c r="K29" i="157"/>
  <c r="J29" i="157"/>
  <c r="I29" i="157"/>
  <c r="H29" i="157"/>
  <c r="G29" i="157"/>
  <c r="C29" i="157"/>
  <c r="K28" i="157"/>
  <c r="J28" i="157"/>
  <c r="I28" i="157"/>
  <c r="H28" i="157"/>
  <c r="G28" i="157"/>
  <c r="C28" i="157"/>
  <c r="K27" i="157"/>
  <c r="J27" i="157"/>
  <c r="I27" i="157"/>
  <c r="H27" i="157"/>
  <c r="G27" i="157"/>
  <c r="C27" i="157"/>
  <c r="K26" i="157"/>
  <c r="J26" i="157"/>
  <c r="I26" i="157"/>
  <c r="H26" i="157"/>
  <c r="G26" i="157"/>
  <c r="C26" i="157"/>
  <c r="K25" i="157"/>
  <c r="J25" i="157"/>
  <c r="I25" i="157"/>
  <c r="H25" i="157"/>
  <c r="G25" i="157"/>
  <c r="C25" i="157"/>
  <c r="K24" i="157"/>
  <c r="J24" i="157"/>
  <c r="I24" i="157"/>
  <c r="H24" i="157"/>
  <c r="G24" i="157"/>
  <c r="C24" i="157"/>
  <c r="K23" i="157"/>
  <c r="J23" i="157"/>
  <c r="I23" i="157"/>
  <c r="H23" i="157"/>
  <c r="G23" i="157"/>
  <c r="C23" i="157"/>
  <c r="K22" i="157"/>
  <c r="J22" i="157"/>
  <c r="I22" i="157"/>
  <c r="H22" i="157"/>
  <c r="G22" i="157"/>
  <c r="C22" i="157"/>
  <c r="K21" i="157"/>
  <c r="J21" i="157"/>
  <c r="I21" i="157"/>
  <c r="H21" i="157"/>
  <c r="G21" i="157"/>
  <c r="C21" i="157"/>
  <c r="K20" i="157"/>
  <c r="J20" i="157"/>
  <c r="I20" i="157"/>
  <c r="H20" i="157"/>
  <c r="G20" i="157"/>
  <c r="C20" i="157"/>
  <c r="K19" i="157"/>
  <c r="J19" i="157"/>
  <c r="I19" i="157"/>
  <c r="H19" i="157"/>
  <c r="G19" i="157"/>
  <c r="C19" i="157"/>
  <c r="K18" i="157"/>
  <c r="J18" i="157"/>
  <c r="I18" i="157"/>
  <c r="H18" i="157"/>
  <c r="G18" i="157"/>
  <c r="C18" i="157"/>
  <c r="K17" i="157"/>
  <c r="J17" i="157"/>
  <c r="I17" i="157"/>
  <c r="H17" i="157"/>
  <c r="G17" i="157"/>
  <c r="C17" i="157"/>
  <c r="A14" i="157" a="1"/>
  <c r="B2" i="157"/>
  <c r="F48" i="156"/>
  <c r="D48" i="156"/>
  <c r="K47" i="156"/>
  <c r="J47" i="156"/>
  <c r="I47" i="156"/>
  <c r="H47" i="156"/>
  <c r="G47" i="156"/>
  <c r="C47" i="156"/>
  <c r="K46" i="156"/>
  <c r="J46" i="156"/>
  <c r="I46" i="156"/>
  <c r="H46" i="156"/>
  <c r="G46" i="156"/>
  <c r="C46" i="156"/>
  <c r="K45" i="156"/>
  <c r="J45" i="156"/>
  <c r="I45" i="156"/>
  <c r="H45" i="156"/>
  <c r="G45" i="156"/>
  <c r="C45" i="156"/>
  <c r="K44" i="156"/>
  <c r="J44" i="156"/>
  <c r="I44" i="156"/>
  <c r="H44" i="156"/>
  <c r="G44" i="156"/>
  <c r="C44" i="156"/>
  <c r="K43" i="156"/>
  <c r="J43" i="156"/>
  <c r="I43" i="156"/>
  <c r="H43" i="156"/>
  <c r="G43" i="156"/>
  <c r="C43" i="156"/>
  <c r="K42" i="156"/>
  <c r="J42" i="156"/>
  <c r="I42" i="156"/>
  <c r="H42" i="156"/>
  <c r="G42" i="156"/>
  <c r="C42" i="156"/>
  <c r="K41" i="156"/>
  <c r="J41" i="156"/>
  <c r="I41" i="156"/>
  <c r="H41" i="156"/>
  <c r="G41" i="156"/>
  <c r="C41" i="156"/>
  <c r="K40" i="156"/>
  <c r="J40" i="156"/>
  <c r="I40" i="156"/>
  <c r="H40" i="156"/>
  <c r="G40" i="156"/>
  <c r="C40" i="156"/>
  <c r="K39" i="156"/>
  <c r="J39" i="156"/>
  <c r="I39" i="156"/>
  <c r="H39" i="156"/>
  <c r="G39" i="156"/>
  <c r="C39" i="156"/>
  <c r="K38" i="156"/>
  <c r="J38" i="156"/>
  <c r="I38" i="156"/>
  <c r="H38" i="156"/>
  <c r="G38" i="156"/>
  <c r="C38" i="156"/>
  <c r="K37" i="156"/>
  <c r="J37" i="156"/>
  <c r="I37" i="156"/>
  <c r="H37" i="156"/>
  <c r="G37" i="156"/>
  <c r="C37" i="156"/>
  <c r="K36" i="156"/>
  <c r="J36" i="156"/>
  <c r="I36" i="156"/>
  <c r="H36" i="156"/>
  <c r="G36" i="156"/>
  <c r="C36" i="156"/>
  <c r="K35" i="156"/>
  <c r="J35" i="156"/>
  <c r="I35" i="156"/>
  <c r="H35" i="156"/>
  <c r="G35" i="156"/>
  <c r="C35" i="156"/>
  <c r="K34" i="156"/>
  <c r="J34" i="156"/>
  <c r="I34" i="156"/>
  <c r="H34" i="156"/>
  <c r="G34" i="156"/>
  <c r="C34" i="156"/>
  <c r="K33" i="156"/>
  <c r="J33" i="156"/>
  <c r="I33" i="156"/>
  <c r="H33" i="156"/>
  <c r="G33" i="156"/>
  <c r="C33" i="156"/>
  <c r="K32" i="156"/>
  <c r="J32" i="156"/>
  <c r="I32" i="156"/>
  <c r="H32" i="156"/>
  <c r="G32" i="156"/>
  <c r="C32" i="156"/>
  <c r="K31" i="156"/>
  <c r="J31" i="156"/>
  <c r="I31" i="156"/>
  <c r="H31" i="156"/>
  <c r="G31" i="156"/>
  <c r="C31" i="156"/>
  <c r="K30" i="156"/>
  <c r="J30" i="156"/>
  <c r="I30" i="156"/>
  <c r="H30" i="156"/>
  <c r="G30" i="156"/>
  <c r="C30" i="156"/>
  <c r="K29" i="156"/>
  <c r="J29" i="156"/>
  <c r="I29" i="156"/>
  <c r="H29" i="156"/>
  <c r="G29" i="156"/>
  <c r="C29" i="156"/>
  <c r="K28" i="156"/>
  <c r="J28" i="156"/>
  <c r="I28" i="156"/>
  <c r="H28" i="156"/>
  <c r="G28" i="156"/>
  <c r="C28" i="156"/>
  <c r="K27" i="156"/>
  <c r="J27" i="156"/>
  <c r="I27" i="156"/>
  <c r="H27" i="156"/>
  <c r="G27" i="156"/>
  <c r="C27" i="156"/>
  <c r="K26" i="156"/>
  <c r="J26" i="156"/>
  <c r="I26" i="156"/>
  <c r="H26" i="156"/>
  <c r="G26" i="156"/>
  <c r="C26" i="156"/>
  <c r="K25" i="156"/>
  <c r="J25" i="156"/>
  <c r="I25" i="156"/>
  <c r="H25" i="156"/>
  <c r="G25" i="156"/>
  <c r="C25" i="156"/>
  <c r="K24" i="156"/>
  <c r="J24" i="156"/>
  <c r="I24" i="156"/>
  <c r="H24" i="156"/>
  <c r="G24" i="156"/>
  <c r="C24" i="156"/>
  <c r="K23" i="156"/>
  <c r="J23" i="156"/>
  <c r="I23" i="156"/>
  <c r="H23" i="156"/>
  <c r="G23" i="156"/>
  <c r="C23" i="156"/>
  <c r="K22" i="156"/>
  <c r="J22" i="156"/>
  <c r="I22" i="156"/>
  <c r="H22" i="156"/>
  <c r="G22" i="156"/>
  <c r="C22" i="156"/>
  <c r="K21" i="156"/>
  <c r="J21" i="156"/>
  <c r="I21" i="156"/>
  <c r="H21" i="156"/>
  <c r="G21" i="156"/>
  <c r="C21" i="156"/>
  <c r="K20" i="156"/>
  <c r="J20" i="156"/>
  <c r="I20" i="156"/>
  <c r="H20" i="156"/>
  <c r="G20" i="156"/>
  <c r="C20" i="156"/>
  <c r="K19" i="156"/>
  <c r="J19" i="156"/>
  <c r="I19" i="156"/>
  <c r="H19" i="156"/>
  <c r="G19" i="156"/>
  <c r="C19" i="156"/>
  <c r="K18" i="156"/>
  <c r="J18" i="156"/>
  <c r="I18" i="156"/>
  <c r="H18" i="156"/>
  <c r="G18" i="156"/>
  <c r="C18" i="156"/>
  <c r="K17" i="156"/>
  <c r="J17" i="156"/>
  <c r="I17" i="156"/>
  <c r="H17" i="156"/>
  <c r="G17" i="156"/>
  <c r="C17" i="156"/>
  <c r="A14" i="156" a="1"/>
  <c r="G16" i="156" s="1"/>
  <c r="I16" i="156" s="1"/>
  <c r="J16" i="156" s="1"/>
  <c r="B2" i="156"/>
  <c r="F48" i="155"/>
  <c r="D48" i="155"/>
  <c r="K47" i="155"/>
  <c r="J47" i="155"/>
  <c r="I47" i="155"/>
  <c r="H47" i="155"/>
  <c r="G47" i="155"/>
  <c r="C47" i="155"/>
  <c r="K46" i="155"/>
  <c r="J46" i="155"/>
  <c r="I46" i="155"/>
  <c r="H46" i="155"/>
  <c r="G46" i="155"/>
  <c r="C46" i="155"/>
  <c r="K45" i="155"/>
  <c r="J45" i="155"/>
  <c r="I45" i="155"/>
  <c r="H45" i="155"/>
  <c r="G45" i="155"/>
  <c r="C45" i="155"/>
  <c r="K44" i="155"/>
  <c r="J44" i="155"/>
  <c r="I44" i="155"/>
  <c r="H44" i="155"/>
  <c r="G44" i="155"/>
  <c r="C44" i="155"/>
  <c r="K43" i="155"/>
  <c r="J43" i="155"/>
  <c r="I43" i="155"/>
  <c r="H43" i="155"/>
  <c r="G43" i="155"/>
  <c r="C43" i="155"/>
  <c r="K42" i="155"/>
  <c r="J42" i="155"/>
  <c r="I42" i="155"/>
  <c r="H42" i="155"/>
  <c r="G42" i="155"/>
  <c r="C42" i="155"/>
  <c r="K41" i="155"/>
  <c r="J41" i="155"/>
  <c r="I41" i="155"/>
  <c r="H41" i="155"/>
  <c r="G41" i="155"/>
  <c r="C41" i="155"/>
  <c r="K40" i="155"/>
  <c r="J40" i="155"/>
  <c r="I40" i="155"/>
  <c r="H40" i="155"/>
  <c r="G40" i="155"/>
  <c r="C40" i="155"/>
  <c r="K39" i="155"/>
  <c r="J39" i="155"/>
  <c r="I39" i="155"/>
  <c r="H39" i="155"/>
  <c r="G39" i="155"/>
  <c r="C39" i="155"/>
  <c r="K38" i="155"/>
  <c r="J38" i="155"/>
  <c r="I38" i="155"/>
  <c r="H38" i="155"/>
  <c r="G38" i="155"/>
  <c r="C38" i="155"/>
  <c r="K37" i="155"/>
  <c r="J37" i="155"/>
  <c r="I37" i="155"/>
  <c r="H37" i="155"/>
  <c r="G37" i="155"/>
  <c r="C37" i="155"/>
  <c r="K36" i="155"/>
  <c r="J36" i="155"/>
  <c r="I36" i="155"/>
  <c r="H36" i="155"/>
  <c r="G36" i="155"/>
  <c r="C36" i="155"/>
  <c r="K35" i="155"/>
  <c r="J35" i="155"/>
  <c r="I35" i="155"/>
  <c r="H35" i="155"/>
  <c r="G35" i="155"/>
  <c r="C35" i="155"/>
  <c r="K34" i="155"/>
  <c r="J34" i="155"/>
  <c r="I34" i="155"/>
  <c r="H34" i="155"/>
  <c r="G34" i="155"/>
  <c r="C34" i="155"/>
  <c r="K33" i="155"/>
  <c r="J33" i="155"/>
  <c r="I33" i="155"/>
  <c r="H33" i="155"/>
  <c r="G33" i="155"/>
  <c r="C33" i="155"/>
  <c r="K32" i="155"/>
  <c r="J32" i="155"/>
  <c r="I32" i="155"/>
  <c r="H32" i="155"/>
  <c r="G32" i="155"/>
  <c r="C32" i="155"/>
  <c r="K31" i="155"/>
  <c r="J31" i="155"/>
  <c r="I31" i="155"/>
  <c r="H31" i="155"/>
  <c r="G31" i="155"/>
  <c r="C31" i="155"/>
  <c r="K30" i="155"/>
  <c r="J30" i="155"/>
  <c r="I30" i="155"/>
  <c r="H30" i="155"/>
  <c r="G30" i="155"/>
  <c r="C30" i="155"/>
  <c r="K29" i="155"/>
  <c r="J29" i="155"/>
  <c r="I29" i="155"/>
  <c r="H29" i="155"/>
  <c r="G29" i="155"/>
  <c r="C29" i="155"/>
  <c r="K28" i="155"/>
  <c r="J28" i="155"/>
  <c r="I28" i="155"/>
  <c r="H28" i="155"/>
  <c r="G28" i="155"/>
  <c r="C28" i="155"/>
  <c r="K27" i="155"/>
  <c r="J27" i="155"/>
  <c r="I27" i="155"/>
  <c r="H27" i="155"/>
  <c r="G27" i="155"/>
  <c r="C27" i="155"/>
  <c r="K26" i="155"/>
  <c r="J26" i="155"/>
  <c r="I26" i="155"/>
  <c r="H26" i="155"/>
  <c r="G26" i="155"/>
  <c r="C26" i="155"/>
  <c r="K25" i="155"/>
  <c r="J25" i="155"/>
  <c r="I25" i="155"/>
  <c r="H25" i="155"/>
  <c r="G25" i="155"/>
  <c r="C25" i="155"/>
  <c r="K24" i="155"/>
  <c r="J24" i="155"/>
  <c r="I24" i="155"/>
  <c r="H24" i="155"/>
  <c r="G24" i="155"/>
  <c r="C24" i="155"/>
  <c r="K23" i="155"/>
  <c r="J23" i="155"/>
  <c r="I23" i="155"/>
  <c r="H23" i="155"/>
  <c r="G23" i="155"/>
  <c r="C23" i="155"/>
  <c r="K22" i="155"/>
  <c r="J22" i="155"/>
  <c r="I22" i="155"/>
  <c r="H22" i="155"/>
  <c r="G22" i="155"/>
  <c r="C22" i="155"/>
  <c r="K21" i="155"/>
  <c r="J21" i="155"/>
  <c r="I21" i="155"/>
  <c r="H21" i="155"/>
  <c r="G21" i="155"/>
  <c r="C21" i="155"/>
  <c r="K20" i="155"/>
  <c r="J20" i="155"/>
  <c r="I20" i="155"/>
  <c r="H20" i="155"/>
  <c r="G20" i="155"/>
  <c r="C20" i="155"/>
  <c r="K19" i="155"/>
  <c r="J19" i="155"/>
  <c r="I19" i="155"/>
  <c r="H19" i="155"/>
  <c r="G19" i="155"/>
  <c r="C19" i="155"/>
  <c r="K18" i="155"/>
  <c r="J18" i="155"/>
  <c r="I18" i="155"/>
  <c r="H18" i="155"/>
  <c r="G18" i="155"/>
  <c r="C18" i="155"/>
  <c r="K17" i="155"/>
  <c r="J17" i="155"/>
  <c r="I17" i="155"/>
  <c r="H17" i="155"/>
  <c r="G17" i="155"/>
  <c r="C17" i="155"/>
  <c r="K16" i="155"/>
  <c r="J16" i="155"/>
  <c r="I16" i="155"/>
  <c r="H16" i="155"/>
  <c r="G16" i="155"/>
  <c r="C16" i="155"/>
  <c r="K15" i="155"/>
  <c r="J15" i="155"/>
  <c r="I15" i="155"/>
  <c r="H15" i="155"/>
  <c r="G15" i="155"/>
  <c r="C15" i="155"/>
  <c r="A14" i="155" a="1"/>
  <c r="A14" i="155" s="1"/>
  <c r="B2" i="155"/>
  <c r="F48" i="154"/>
  <c r="D48" i="154"/>
  <c r="K47" i="154"/>
  <c r="J47" i="154"/>
  <c r="I47" i="154"/>
  <c r="H47" i="154"/>
  <c r="G47" i="154"/>
  <c r="C47" i="154"/>
  <c r="K46" i="154"/>
  <c r="J46" i="154"/>
  <c r="I46" i="154"/>
  <c r="H46" i="154"/>
  <c r="G46" i="154"/>
  <c r="C46" i="154"/>
  <c r="K45" i="154"/>
  <c r="J45" i="154"/>
  <c r="I45" i="154"/>
  <c r="H45" i="154"/>
  <c r="G45" i="154"/>
  <c r="C45" i="154"/>
  <c r="K44" i="154"/>
  <c r="J44" i="154"/>
  <c r="I44" i="154"/>
  <c r="H44" i="154"/>
  <c r="G44" i="154"/>
  <c r="C44" i="154"/>
  <c r="K43" i="154"/>
  <c r="J43" i="154"/>
  <c r="I43" i="154"/>
  <c r="H43" i="154"/>
  <c r="G43" i="154"/>
  <c r="C43" i="154"/>
  <c r="K42" i="154"/>
  <c r="J42" i="154"/>
  <c r="I42" i="154"/>
  <c r="H42" i="154"/>
  <c r="G42" i="154"/>
  <c r="C42" i="154"/>
  <c r="K41" i="154"/>
  <c r="J41" i="154"/>
  <c r="I41" i="154"/>
  <c r="H41" i="154"/>
  <c r="G41" i="154"/>
  <c r="C41" i="154"/>
  <c r="K40" i="154"/>
  <c r="J40" i="154"/>
  <c r="I40" i="154"/>
  <c r="H40" i="154"/>
  <c r="G40" i="154"/>
  <c r="C40" i="154"/>
  <c r="K39" i="154"/>
  <c r="J39" i="154"/>
  <c r="I39" i="154"/>
  <c r="H39" i="154"/>
  <c r="G39" i="154"/>
  <c r="C39" i="154"/>
  <c r="K38" i="154"/>
  <c r="J38" i="154"/>
  <c r="I38" i="154"/>
  <c r="H38" i="154"/>
  <c r="G38" i="154"/>
  <c r="C38" i="154"/>
  <c r="K37" i="154"/>
  <c r="J37" i="154"/>
  <c r="I37" i="154"/>
  <c r="H37" i="154"/>
  <c r="G37" i="154"/>
  <c r="C37" i="154"/>
  <c r="K36" i="154"/>
  <c r="J36" i="154"/>
  <c r="I36" i="154"/>
  <c r="H36" i="154"/>
  <c r="G36" i="154"/>
  <c r="C36" i="154"/>
  <c r="K35" i="154"/>
  <c r="J35" i="154"/>
  <c r="I35" i="154"/>
  <c r="H35" i="154"/>
  <c r="G35" i="154"/>
  <c r="C35" i="154"/>
  <c r="K34" i="154"/>
  <c r="J34" i="154"/>
  <c r="I34" i="154"/>
  <c r="H34" i="154"/>
  <c r="G34" i="154"/>
  <c r="C34" i="154"/>
  <c r="K33" i="154"/>
  <c r="J33" i="154"/>
  <c r="I33" i="154"/>
  <c r="H33" i="154"/>
  <c r="G33" i="154"/>
  <c r="C33" i="154"/>
  <c r="K32" i="154"/>
  <c r="J32" i="154"/>
  <c r="I32" i="154"/>
  <c r="H32" i="154"/>
  <c r="G32" i="154"/>
  <c r="C32" i="154"/>
  <c r="K31" i="154"/>
  <c r="J31" i="154"/>
  <c r="I31" i="154"/>
  <c r="H31" i="154"/>
  <c r="G31" i="154"/>
  <c r="C31" i="154"/>
  <c r="K30" i="154"/>
  <c r="J30" i="154"/>
  <c r="I30" i="154"/>
  <c r="H30" i="154"/>
  <c r="G30" i="154"/>
  <c r="C30" i="154"/>
  <c r="K29" i="154"/>
  <c r="J29" i="154"/>
  <c r="I29" i="154"/>
  <c r="H29" i="154"/>
  <c r="G29" i="154"/>
  <c r="C29" i="154"/>
  <c r="K28" i="154"/>
  <c r="J28" i="154"/>
  <c r="I28" i="154"/>
  <c r="H28" i="154"/>
  <c r="G28" i="154"/>
  <c r="C28" i="154"/>
  <c r="K27" i="154"/>
  <c r="J27" i="154"/>
  <c r="I27" i="154"/>
  <c r="H27" i="154"/>
  <c r="G27" i="154"/>
  <c r="C27" i="154"/>
  <c r="K26" i="154"/>
  <c r="J26" i="154"/>
  <c r="I26" i="154"/>
  <c r="H26" i="154"/>
  <c r="G26" i="154"/>
  <c r="C26" i="154"/>
  <c r="K25" i="154"/>
  <c r="J25" i="154"/>
  <c r="I25" i="154"/>
  <c r="H25" i="154"/>
  <c r="G25" i="154"/>
  <c r="C25" i="154"/>
  <c r="K24" i="154"/>
  <c r="J24" i="154"/>
  <c r="I24" i="154"/>
  <c r="H24" i="154"/>
  <c r="G24" i="154"/>
  <c r="C24" i="154"/>
  <c r="K23" i="154"/>
  <c r="J23" i="154"/>
  <c r="I23" i="154"/>
  <c r="H23" i="154"/>
  <c r="G23" i="154"/>
  <c r="C23" i="154"/>
  <c r="K22" i="154"/>
  <c r="J22" i="154"/>
  <c r="I22" i="154"/>
  <c r="H22" i="154"/>
  <c r="G22" i="154"/>
  <c r="C22" i="154"/>
  <c r="K21" i="154"/>
  <c r="J21" i="154"/>
  <c r="I21" i="154"/>
  <c r="H21" i="154"/>
  <c r="G21" i="154"/>
  <c r="C21" i="154"/>
  <c r="K20" i="154"/>
  <c r="J20" i="154"/>
  <c r="I20" i="154"/>
  <c r="H20" i="154"/>
  <c r="G20" i="154"/>
  <c r="C20" i="154"/>
  <c r="K19" i="154"/>
  <c r="J19" i="154"/>
  <c r="I19" i="154"/>
  <c r="H19" i="154"/>
  <c r="G19" i="154"/>
  <c r="C19" i="154"/>
  <c r="K18" i="154"/>
  <c r="J18" i="154"/>
  <c r="I18" i="154"/>
  <c r="H18" i="154"/>
  <c r="G18" i="154"/>
  <c r="C18" i="154"/>
  <c r="K17" i="154"/>
  <c r="J17" i="154"/>
  <c r="I17" i="154"/>
  <c r="H17" i="154"/>
  <c r="G17" i="154"/>
  <c r="C17" i="154"/>
  <c r="K16" i="154"/>
  <c r="J16" i="154"/>
  <c r="I16" i="154"/>
  <c r="H16" i="154"/>
  <c r="G16" i="154"/>
  <c r="C16" i="154"/>
  <c r="K15" i="154"/>
  <c r="J15" i="154"/>
  <c r="I15" i="154"/>
  <c r="H15" i="154"/>
  <c r="G15" i="154"/>
  <c r="C15" i="154"/>
  <c r="A14" i="154" a="1"/>
  <c r="A14" i="154" s="1"/>
  <c r="B2" i="154"/>
  <c r="F48" i="153"/>
  <c r="D48" i="153"/>
  <c r="K47" i="153"/>
  <c r="J47" i="153"/>
  <c r="I47" i="153"/>
  <c r="H47" i="153"/>
  <c r="G47" i="153"/>
  <c r="C47" i="153"/>
  <c r="K46" i="153"/>
  <c r="J46" i="153"/>
  <c r="I46" i="153"/>
  <c r="H46" i="153"/>
  <c r="G46" i="153"/>
  <c r="C46" i="153"/>
  <c r="K45" i="153"/>
  <c r="J45" i="153"/>
  <c r="I45" i="153"/>
  <c r="H45" i="153"/>
  <c r="G45" i="153"/>
  <c r="C45" i="153"/>
  <c r="K44" i="153"/>
  <c r="J44" i="153"/>
  <c r="I44" i="153"/>
  <c r="H44" i="153"/>
  <c r="G44" i="153"/>
  <c r="C44" i="153"/>
  <c r="K43" i="153"/>
  <c r="J43" i="153"/>
  <c r="I43" i="153"/>
  <c r="H43" i="153"/>
  <c r="G43" i="153"/>
  <c r="C43" i="153"/>
  <c r="K42" i="153"/>
  <c r="J42" i="153"/>
  <c r="I42" i="153"/>
  <c r="H42" i="153"/>
  <c r="G42" i="153"/>
  <c r="C42" i="153"/>
  <c r="K41" i="153"/>
  <c r="J41" i="153"/>
  <c r="I41" i="153"/>
  <c r="H41" i="153"/>
  <c r="G41" i="153"/>
  <c r="C41" i="153"/>
  <c r="K40" i="153"/>
  <c r="J40" i="153"/>
  <c r="I40" i="153"/>
  <c r="H40" i="153"/>
  <c r="G40" i="153"/>
  <c r="C40" i="153"/>
  <c r="K39" i="153"/>
  <c r="J39" i="153"/>
  <c r="I39" i="153"/>
  <c r="H39" i="153"/>
  <c r="G39" i="153"/>
  <c r="C39" i="153"/>
  <c r="K38" i="153"/>
  <c r="J38" i="153"/>
  <c r="I38" i="153"/>
  <c r="H38" i="153"/>
  <c r="G38" i="153"/>
  <c r="C38" i="153"/>
  <c r="K37" i="153"/>
  <c r="J37" i="153"/>
  <c r="I37" i="153"/>
  <c r="H37" i="153"/>
  <c r="G37" i="153"/>
  <c r="C37" i="153"/>
  <c r="K36" i="153"/>
  <c r="J36" i="153"/>
  <c r="I36" i="153"/>
  <c r="H36" i="153"/>
  <c r="G36" i="153"/>
  <c r="C36" i="153"/>
  <c r="K35" i="153"/>
  <c r="J35" i="153"/>
  <c r="I35" i="153"/>
  <c r="H35" i="153"/>
  <c r="G35" i="153"/>
  <c r="C35" i="153"/>
  <c r="K34" i="153"/>
  <c r="J34" i="153"/>
  <c r="I34" i="153"/>
  <c r="H34" i="153"/>
  <c r="G34" i="153"/>
  <c r="C34" i="153"/>
  <c r="K33" i="153"/>
  <c r="J33" i="153"/>
  <c r="I33" i="153"/>
  <c r="H33" i="153"/>
  <c r="G33" i="153"/>
  <c r="C33" i="153"/>
  <c r="K32" i="153"/>
  <c r="J32" i="153"/>
  <c r="I32" i="153"/>
  <c r="H32" i="153"/>
  <c r="G32" i="153"/>
  <c r="C32" i="153"/>
  <c r="K31" i="153"/>
  <c r="J31" i="153"/>
  <c r="I31" i="153"/>
  <c r="H31" i="153"/>
  <c r="G31" i="153"/>
  <c r="C31" i="153"/>
  <c r="K30" i="153"/>
  <c r="J30" i="153"/>
  <c r="I30" i="153"/>
  <c r="H30" i="153"/>
  <c r="G30" i="153"/>
  <c r="C30" i="153"/>
  <c r="K29" i="153"/>
  <c r="J29" i="153"/>
  <c r="I29" i="153"/>
  <c r="H29" i="153"/>
  <c r="G29" i="153"/>
  <c r="C29" i="153"/>
  <c r="K28" i="153"/>
  <c r="J28" i="153"/>
  <c r="I28" i="153"/>
  <c r="H28" i="153"/>
  <c r="G28" i="153"/>
  <c r="C28" i="153"/>
  <c r="K27" i="153"/>
  <c r="J27" i="153"/>
  <c r="I27" i="153"/>
  <c r="H27" i="153"/>
  <c r="G27" i="153"/>
  <c r="C27" i="153"/>
  <c r="K26" i="153"/>
  <c r="J26" i="153"/>
  <c r="I26" i="153"/>
  <c r="H26" i="153"/>
  <c r="G26" i="153"/>
  <c r="C26" i="153"/>
  <c r="K25" i="153"/>
  <c r="J25" i="153"/>
  <c r="I25" i="153"/>
  <c r="H25" i="153"/>
  <c r="G25" i="153"/>
  <c r="C25" i="153"/>
  <c r="K24" i="153"/>
  <c r="J24" i="153"/>
  <c r="I24" i="153"/>
  <c r="H24" i="153"/>
  <c r="G24" i="153"/>
  <c r="C24" i="153"/>
  <c r="K23" i="153"/>
  <c r="J23" i="153"/>
  <c r="I23" i="153"/>
  <c r="H23" i="153"/>
  <c r="G23" i="153"/>
  <c r="C23" i="153"/>
  <c r="K22" i="153"/>
  <c r="J22" i="153"/>
  <c r="I22" i="153"/>
  <c r="H22" i="153"/>
  <c r="G22" i="153"/>
  <c r="C22" i="153"/>
  <c r="K21" i="153"/>
  <c r="J21" i="153"/>
  <c r="I21" i="153"/>
  <c r="H21" i="153"/>
  <c r="G21" i="153"/>
  <c r="C21" i="153"/>
  <c r="K20" i="153"/>
  <c r="J20" i="153"/>
  <c r="I20" i="153"/>
  <c r="H20" i="153"/>
  <c r="G20" i="153"/>
  <c r="C20" i="153"/>
  <c r="K19" i="153"/>
  <c r="J19" i="153"/>
  <c r="I19" i="153"/>
  <c r="H19" i="153"/>
  <c r="G19" i="153"/>
  <c r="C19" i="153"/>
  <c r="K18" i="153"/>
  <c r="J18" i="153"/>
  <c r="I18" i="153"/>
  <c r="H18" i="153"/>
  <c r="G18" i="153"/>
  <c r="C18" i="153"/>
  <c r="K17" i="153"/>
  <c r="J17" i="153"/>
  <c r="I17" i="153"/>
  <c r="H17" i="153"/>
  <c r="G17" i="153"/>
  <c r="C17" i="153"/>
  <c r="K16" i="153"/>
  <c r="J16" i="153"/>
  <c r="I16" i="153"/>
  <c r="H16" i="153"/>
  <c r="G16" i="153"/>
  <c r="C16" i="153"/>
  <c r="A14" i="153" a="1"/>
  <c r="B2" i="153"/>
  <c r="F48" i="152"/>
  <c r="D48" i="152"/>
  <c r="K47" i="152"/>
  <c r="J47" i="152"/>
  <c r="I47" i="152"/>
  <c r="H47" i="152"/>
  <c r="G47" i="152"/>
  <c r="C47" i="152"/>
  <c r="K46" i="152"/>
  <c r="J46" i="152"/>
  <c r="I46" i="152"/>
  <c r="H46" i="152"/>
  <c r="G46" i="152"/>
  <c r="C46" i="152"/>
  <c r="K45" i="152"/>
  <c r="J45" i="152"/>
  <c r="I45" i="152"/>
  <c r="H45" i="152"/>
  <c r="G45" i="152"/>
  <c r="C45" i="152"/>
  <c r="K44" i="152"/>
  <c r="J44" i="152"/>
  <c r="I44" i="152"/>
  <c r="H44" i="152"/>
  <c r="G44" i="152"/>
  <c r="C44" i="152"/>
  <c r="K43" i="152"/>
  <c r="J43" i="152"/>
  <c r="I43" i="152"/>
  <c r="H43" i="152"/>
  <c r="G43" i="152"/>
  <c r="C43" i="152"/>
  <c r="K42" i="152"/>
  <c r="J42" i="152"/>
  <c r="I42" i="152"/>
  <c r="H42" i="152"/>
  <c r="G42" i="152"/>
  <c r="C42" i="152"/>
  <c r="K41" i="152"/>
  <c r="J41" i="152"/>
  <c r="I41" i="152"/>
  <c r="H41" i="152"/>
  <c r="G41" i="152"/>
  <c r="C41" i="152"/>
  <c r="K40" i="152"/>
  <c r="J40" i="152"/>
  <c r="I40" i="152"/>
  <c r="H40" i="152"/>
  <c r="G40" i="152"/>
  <c r="C40" i="152"/>
  <c r="K39" i="152"/>
  <c r="J39" i="152"/>
  <c r="I39" i="152"/>
  <c r="H39" i="152"/>
  <c r="G39" i="152"/>
  <c r="C39" i="152"/>
  <c r="K38" i="152"/>
  <c r="J38" i="152"/>
  <c r="I38" i="152"/>
  <c r="H38" i="152"/>
  <c r="G38" i="152"/>
  <c r="C38" i="152"/>
  <c r="K37" i="152"/>
  <c r="J37" i="152"/>
  <c r="I37" i="152"/>
  <c r="H37" i="152"/>
  <c r="G37" i="152"/>
  <c r="C37" i="152"/>
  <c r="K36" i="152"/>
  <c r="J36" i="152"/>
  <c r="I36" i="152"/>
  <c r="H36" i="152"/>
  <c r="G36" i="152"/>
  <c r="C36" i="152"/>
  <c r="K35" i="152"/>
  <c r="J35" i="152"/>
  <c r="I35" i="152"/>
  <c r="H35" i="152"/>
  <c r="G35" i="152"/>
  <c r="C35" i="152"/>
  <c r="K34" i="152"/>
  <c r="J34" i="152"/>
  <c r="I34" i="152"/>
  <c r="H34" i="152"/>
  <c r="G34" i="152"/>
  <c r="C34" i="152"/>
  <c r="K33" i="152"/>
  <c r="J33" i="152"/>
  <c r="I33" i="152"/>
  <c r="H33" i="152"/>
  <c r="G33" i="152"/>
  <c r="C33" i="152"/>
  <c r="K32" i="152"/>
  <c r="J32" i="152"/>
  <c r="I32" i="152"/>
  <c r="H32" i="152"/>
  <c r="G32" i="152"/>
  <c r="C32" i="152"/>
  <c r="K31" i="152"/>
  <c r="J31" i="152"/>
  <c r="I31" i="152"/>
  <c r="H31" i="152"/>
  <c r="G31" i="152"/>
  <c r="C31" i="152"/>
  <c r="K30" i="152"/>
  <c r="J30" i="152"/>
  <c r="I30" i="152"/>
  <c r="H30" i="152"/>
  <c r="G30" i="152"/>
  <c r="C30" i="152"/>
  <c r="K29" i="152"/>
  <c r="J29" i="152"/>
  <c r="I29" i="152"/>
  <c r="H29" i="152"/>
  <c r="G29" i="152"/>
  <c r="C29" i="152"/>
  <c r="K28" i="152"/>
  <c r="J28" i="152"/>
  <c r="I28" i="152"/>
  <c r="H28" i="152"/>
  <c r="G28" i="152"/>
  <c r="C28" i="152"/>
  <c r="K27" i="152"/>
  <c r="J27" i="152"/>
  <c r="I27" i="152"/>
  <c r="H27" i="152"/>
  <c r="G27" i="152"/>
  <c r="C27" i="152"/>
  <c r="K26" i="152"/>
  <c r="J26" i="152"/>
  <c r="I26" i="152"/>
  <c r="H26" i="152"/>
  <c r="G26" i="152"/>
  <c r="C26" i="152"/>
  <c r="K25" i="152"/>
  <c r="J25" i="152"/>
  <c r="I25" i="152"/>
  <c r="H25" i="152"/>
  <c r="G25" i="152"/>
  <c r="C25" i="152"/>
  <c r="K24" i="152"/>
  <c r="J24" i="152"/>
  <c r="I24" i="152"/>
  <c r="H24" i="152"/>
  <c r="G24" i="152"/>
  <c r="C24" i="152"/>
  <c r="K23" i="152"/>
  <c r="J23" i="152"/>
  <c r="I23" i="152"/>
  <c r="H23" i="152"/>
  <c r="G23" i="152"/>
  <c r="C23" i="152"/>
  <c r="K22" i="152"/>
  <c r="J22" i="152"/>
  <c r="I22" i="152"/>
  <c r="H22" i="152"/>
  <c r="G22" i="152"/>
  <c r="C22" i="152"/>
  <c r="K21" i="152"/>
  <c r="J21" i="152"/>
  <c r="I21" i="152"/>
  <c r="H21" i="152"/>
  <c r="G21" i="152"/>
  <c r="C21" i="152"/>
  <c r="K20" i="152"/>
  <c r="J20" i="152"/>
  <c r="I20" i="152"/>
  <c r="H20" i="152"/>
  <c r="G20" i="152"/>
  <c r="C20" i="152"/>
  <c r="K19" i="152"/>
  <c r="J19" i="152"/>
  <c r="I19" i="152"/>
  <c r="H19" i="152"/>
  <c r="G19" i="152"/>
  <c r="C19" i="152"/>
  <c r="K18" i="152"/>
  <c r="J18" i="152"/>
  <c r="I18" i="152"/>
  <c r="H18" i="152"/>
  <c r="G18" i="152"/>
  <c r="C18" i="152"/>
  <c r="K17" i="152"/>
  <c r="J17" i="152"/>
  <c r="I17" i="152"/>
  <c r="H17" i="152"/>
  <c r="G17" i="152"/>
  <c r="C17" i="152"/>
  <c r="K16" i="152"/>
  <c r="J16" i="152"/>
  <c r="I16" i="152"/>
  <c r="H16" i="152"/>
  <c r="G16" i="152"/>
  <c r="C16" i="152"/>
  <c r="G15" i="152"/>
  <c r="H15" i="152" s="1"/>
  <c r="C15" i="152"/>
  <c r="A14" i="152" a="1"/>
  <c r="A14" i="152" s="1"/>
  <c r="B2" i="152"/>
  <c r="F48" i="151"/>
  <c r="D48" i="151"/>
  <c r="K47" i="151"/>
  <c r="J47" i="151"/>
  <c r="I47" i="151"/>
  <c r="H47" i="151"/>
  <c r="G47" i="151"/>
  <c r="C47" i="151"/>
  <c r="K46" i="151"/>
  <c r="J46" i="151"/>
  <c r="I46" i="151"/>
  <c r="H46" i="151"/>
  <c r="G46" i="151"/>
  <c r="C46" i="151"/>
  <c r="K45" i="151"/>
  <c r="J45" i="151"/>
  <c r="I45" i="151"/>
  <c r="H45" i="151"/>
  <c r="G45" i="151"/>
  <c r="C45" i="151"/>
  <c r="K44" i="151"/>
  <c r="J44" i="151"/>
  <c r="I44" i="151"/>
  <c r="H44" i="151"/>
  <c r="G44" i="151"/>
  <c r="C44" i="151"/>
  <c r="K43" i="151"/>
  <c r="J43" i="151"/>
  <c r="I43" i="151"/>
  <c r="H43" i="151"/>
  <c r="G43" i="151"/>
  <c r="C43" i="151"/>
  <c r="K42" i="151"/>
  <c r="J42" i="151"/>
  <c r="I42" i="151"/>
  <c r="H42" i="151"/>
  <c r="G42" i="151"/>
  <c r="C42" i="151"/>
  <c r="K41" i="151"/>
  <c r="J41" i="151"/>
  <c r="I41" i="151"/>
  <c r="H41" i="151"/>
  <c r="G41" i="151"/>
  <c r="C41" i="151"/>
  <c r="K40" i="151"/>
  <c r="J40" i="151"/>
  <c r="I40" i="151"/>
  <c r="H40" i="151"/>
  <c r="G40" i="151"/>
  <c r="C40" i="151"/>
  <c r="K39" i="151"/>
  <c r="J39" i="151"/>
  <c r="I39" i="151"/>
  <c r="H39" i="151"/>
  <c r="G39" i="151"/>
  <c r="C39" i="151"/>
  <c r="K38" i="151"/>
  <c r="J38" i="151"/>
  <c r="I38" i="151"/>
  <c r="H38" i="151"/>
  <c r="G38" i="151"/>
  <c r="C38" i="151"/>
  <c r="K37" i="151"/>
  <c r="J37" i="151"/>
  <c r="I37" i="151"/>
  <c r="H37" i="151"/>
  <c r="G37" i="151"/>
  <c r="C37" i="151"/>
  <c r="K36" i="151"/>
  <c r="J36" i="151"/>
  <c r="I36" i="151"/>
  <c r="H36" i="151"/>
  <c r="G36" i="151"/>
  <c r="C36" i="151"/>
  <c r="K35" i="151"/>
  <c r="J35" i="151"/>
  <c r="I35" i="151"/>
  <c r="H35" i="151"/>
  <c r="G35" i="151"/>
  <c r="C35" i="151"/>
  <c r="K34" i="151"/>
  <c r="J34" i="151"/>
  <c r="I34" i="151"/>
  <c r="H34" i="151"/>
  <c r="G34" i="151"/>
  <c r="C34" i="151"/>
  <c r="K33" i="151"/>
  <c r="J33" i="151"/>
  <c r="I33" i="151"/>
  <c r="H33" i="151"/>
  <c r="G33" i="151"/>
  <c r="C33" i="151"/>
  <c r="K32" i="151"/>
  <c r="J32" i="151"/>
  <c r="I32" i="151"/>
  <c r="H32" i="151"/>
  <c r="G32" i="151"/>
  <c r="C32" i="151"/>
  <c r="K31" i="151"/>
  <c r="J31" i="151"/>
  <c r="I31" i="151"/>
  <c r="H31" i="151"/>
  <c r="G31" i="151"/>
  <c r="C31" i="151"/>
  <c r="K30" i="151"/>
  <c r="J30" i="151"/>
  <c r="I30" i="151"/>
  <c r="H30" i="151"/>
  <c r="G30" i="151"/>
  <c r="C30" i="151"/>
  <c r="K29" i="151"/>
  <c r="J29" i="151"/>
  <c r="I29" i="151"/>
  <c r="H29" i="151"/>
  <c r="G29" i="151"/>
  <c r="C29" i="151"/>
  <c r="K28" i="151"/>
  <c r="J28" i="151"/>
  <c r="I28" i="151"/>
  <c r="H28" i="151"/>
  <c r="G28" i="151"/>
  <c r="C28" i="151"/>
  <c r="K27" i="151"/>
  <c r="J27" i="151"/>
  <c r="I27" i="151"/>
  <c r="H27" i="151"/>
  <c r="G27" i="151"/>
  <c r="C27" i="151"/>
  <c r="K26" i="151"/>
  <c r="J26" i="151"/>
  <c r="I26" i="151"/>
  <c r="H26" i="151"/>
  <c r="G26" i="151"/>
  <c r="C26" i="151"/>
  <c r="K25" i="151"/>
  <c r="J25" i="151"/>
  <c r="I25" i="151"/>
  <c r="H25" i="151"/>
  <c r="G25" i="151"/>
  <c r="C25" i="151"/>
  <c r="K24" i="151"/>
  <c r="J24" i="151"/>
  <c r="I24" i="151"/>
  <c r="H24" i="151"/>
  <c r="G24" i="151"/>
  <c r="C24" i="151"/>
  <c r="K23" i="151"/>
  <c r="J23" i="151"/>
  <c r="I23" i="151"/>
  <c r="H23" i="151"/>
  <c r="G23" i="151"/>
  <c r="C23" i="151"/>
  <c r="K22" i="151"/>
  <c r="J22" i="151"/>
  <c r="I22" i="151"/>
  <c r="H22" i="151"/>
  <c r="G22" i="151"/>
  <c r="C22" i="151"/>
  <c r="K21" i="151"/>
  <c r="J21" i="151"/>
  <c r="I21" i="151"/>
  <c r="H21" i="151"/>
  <c r="G21" i="151"/>
  <c r="C21" i="151"/>
  <c r="K20" i="151"/>
  <c r="J20" i="151"/>
  <c r="I20" i="151"/>
  <c r="H20" i="151"/>
  <c r="G20" i="151"/>
  <c r="C20" i="151"/>
  <c r="K19" i="151"/>
  <c r="J19" i="151"/>
  <c r="I19" i="151"/>
  <c r="H19" i="151"/>
  <c r="G19" i="151"/>
  <c r="C19" i="151"/>
  <c r="K18" i="151"/>
  <c r="J18" i="151"/>
  <c r="I18" i="151"/>
  <c r="H18" i="151"/>
  <c r="G18" i="151"/>
  <c r="C18" i="151"/>
  <c r="K17" i="151"/>
  <c r="J17" i="151"/>
  <c r="I17" i="151"/>
  <c r="H17" i="151"/>
  <c r="G17" i="151"/>
  <c r="C17" i="151"/>
  <c r="K16" i="151"/>
  <c r="J16" i="151"/>
  <c r="I16" i="151"/>
  <c r="H16" i="151"/>
  <c r="G16" i="151"/>
  <c r="C16" i="151"/>
  <c r="K15" i="151"/>
  <c r="J15" i="151"/>
  <c r="I15" i="151"/>
  <c r="H15" i="151"/>
  <c r="G15" i="151"/>
  <c r="C15" i="151"/>
  <c r="A14" i="151" a="1"/>
  <c r="A14" i="151" s="1"/>
  <c r="B2" i="151"/>
  <c r="F48" i="150"/>
  <c r="D48" i="150"/>
  <c r="K47" i="150"/>
  <c r="J47" i="150"/>
  <c r="I47" i="150"/>
  <c r="H47" i="150"/>
  <c r="G47" i="150"/>
  <c r="C47" i="150"/>
  <c r="K46" i="150"/>
  <c r="J46" i="150"/>
  <c r="I46" i="150"/>
  <c r="H46" i="150"/>
  <c r="G46" i="150"/>
  <c r="C46" i="150"/>
  <c r="K45" i="150"/>
  <c r="J45" i="150"/>
  <c r="I45" i="150"/>
  <c r="H45" i="150"/>
  <c r="G45" i="150"/>
  <c r="C45" i="150"/>
  <c r="K44" i="150"/>
  <c r="J44" i="150"/>
  <c r="I44" i="150"/>
  <c r="H44" i="150"/>
  <c r="G44" i="150"/>
  <c r="C44" i="150"/>
  <c r="K43" i="150"/>
  <c r="J43" i="150"/>
  <c r="I43" i="150"/>
  <c r="H43" i="150"/>
  <c r="G43" i="150"/>
  <c r="C43" i="150"/>
  <c r="K42" i="150"/>
  <c r="J42" i="150"/>
  <c r="I42" i="150"/>
  <c r="H42" i="150"/>
  <c r="G42" i="150"/>
  <c r="C42" i="150"/>
  <c r="K41" i="150"/>
  <c r="J41" i="150"/>
  <c r="I41" i="150"/>
  <c r="H41" i="150"/>
  <c r="G41" i="150"/>
  <c r="C41" i="150"/>
  <c r="K40" i="150"/>
  <c r="J40" i="150"/>
  <c r="I40" i="150"/>
  <c r="H40" i="150"/>
  <c r="G40" i="150"/>
  <c r="C40" i="150"/>
  <c r="K39" i="150"/>
  <c r="J39" i="150"/>
  <c r="I39" i="150"/>
  <c r="H39" i="150"/>
  <c r="G39" i="150"/>
  <c r="C39" i="150"/>
  <c r="K38" i="150"/>
  <c r="J38" i="150"/>
  <c r="I38" i="150"/>
  <c r="H38" i="150"/>
  <c r="G38" i="150"/>
  <c r="C38" i="150"/>
  <c r="K37" i="150"/>
  <c r="J37" i="150"/>
  <c r="I37" i="150"/>
  <c r="H37" i="150"/>
  <c r="G37" i="150"/>
  <c r="C37" i="150"/>
  <c r="K36" i="150"/>
  <c r="J36" i="150"/>
  <c r="I36" i="150"/>
  <c r="H36" i="150"/>
  <c r="G36" i="150"/>
  <c r="C36" i="150"/>
  <c r="K35" i="150"/>
  <c r="J35" i="150"/>
  <c r="I35" i="150"/>
  <c r="H35" i="150"/>
  <c r="G35" i="150"/>
  <c r="C35" i="150"/>
  <c r="K34" i="150"/>
  <c r="J34" i="150"/>
  <c r="I34" i="150"/>
  <c r="H34" i="150"/>
  <c r="G34" i="150"/>
  <c r="C34" i="150"/>
  <c r="K33" i="150"/>
  <c r="J33" i="150"/>
  <c r="I33" i="150"/>
  <c r="H33" i="150"/>
  <c r="G33" i="150"/>
  <c r="C33" i="150"/>
  <c r="K32" i="150"/>
  <c r="J32" i="150"/>
  <c r="I32" i="150"/>
  <c r="H32" i="150"/>
  <c r="G32" i="150"/>
  <c r="C32" i="150"/>
  <c r="K31" i="150"/>
  <c r="J31" i="150"/>
  <c r="I31" i="150"/>
  <c r="H31" i="150"/>
  <c r="G31" i="150"/>
  <c r="C31" i="150"/>
  <c r="K30" i="150"/>
  <c r="J30" i="150"/>
  <c r="I30" i="150"/>
  <c r="H30" i="150"/>
  <c r="G30" i="150"/>
  <c r="C30" i="150"/>
  <c r="K29" i="150"/>
  <c r="J29" i="150"/>
  <c r="I29" i="150"/>
  <c r="H29" i="150"/>
  <c r="G29" i="150"/>
  <c r="C29" i="150"/>
  <c r="K28" i="150"/>
  <c r="J28" i="150"/>
  <c r="I28" i="150"/>
  <c r="H28" i="150"/>
  <c r="G28" i="150"/>
  <c r="C28" i="150"/>
  <c r="K27" i="150"/>
  <c r="J27" i="150"/>
  <c r="I27" i="150"/>
  <c r="H27" i="150"/>
  <c r="G27" i="150"/>
  <c r="C27" i="150"/>
  <c r="K26" i="150"/>
  <c r="J26" i="150"/>
  <c r="I26" i="150"/>
  <c r="H26" i="150"/>
  <c r="G26" i="150"/>
  <c r="C26" i="150"/>
  <c r="K25" i="150"/>
  <c r="J25" i="150"/>
  <c r="I25" i="150"/>
  <c r="H25" i="150"/>
  <c r="G25" i="150"/>
  <c r="C25" i="150"/>
  <c r="K24" i="150"/>
  <c r="J24" i="150"/>
  <c r="I24" i="150"/>
  <c r="H24" i="150"/>
  <c r="G24" i="150"/>
  <c r="C24" i="150"/>
  <c r="K23" i="150"/>
  <c r="J23" i="150"/>
  <c r="I23" i="150"/>
  <c r="H23" i="150"/>
  <c r="G23" i="150"/>
  <c r="C23" i="150"/>
  <c r="K22" i="150"/>
  <c r="J22" i="150"/>
  <c r="I22" i="150"/>
  <c r="H22" i="150"/>
  <c r="G22" i="150"/>
  <c r="C22" i="150"/>
  <c r="K21" i="150"/>
  <c r="J21" i="150"/>
  <c r="I21" i="150"/>
  <c r="H21" i="150"/>
  <c r="G21" i="150"/>
  <c r="C21" i="150"/>
  <c r="K20" i="150"/>
  <c r="J20" i="150"/>
  <c r="I20" i="150"/>
  <c r="H20" i="150"/>
  <c r="G20" i="150"/>
  <c r="C20" i="150"/>
  <c r="K19" i="150"/>
  <c r="J19" i="150"/>
  <c r="I19" i="150"/>
  <c r="H19" i="150"/>
  <c r="G19" i="150"/>
  <c r="C19" i="150"/>
  <c r="K18" i="150"/>
  <c r="J18" i="150"/>
  <c r="I18" i="150"/>
  <c r="H18" i="150"/>
  <c r="G18" i="150"/>
  <c r="C18" i="150"/>
  <c r="K17" i="150"/>
  <c r="J17" i="150"/>
  <c r="I17" i="150"/>
  <c r="H17" i="150"/>
  <c r="G17" i="150"/>
  <c r="C17" i="150"/>
  <c r="K16" i="150"/>
  <c r="J16" i="150"/>
  <c r="I16" i="150"/>
  <c r="H16" i="150"/>
  <c r="G16" i="150"/>
  <c r="C16" i="150"/>
  <c r="K15" i="150"/>
  <c r="J15" i="150"/>
  <c r="I15" i="150"/>
  <c r="H15" i="150"/>
  <c r="G15" i="150"/>
  <c r="C15" i="150"/>
  <c r="A14" i="150" a="1"/>
  <c r="A14" i="150" s="1"/>
  <c r="B2" i="150"/>
  <c r="F48" i="149"/>
  <c r="D48" i="149"/>
  <c r="K47" i="149"/>
  <c r="J47" i="149"/>
  <c r="I47" i="149"/>
  <c r="H47" i="149"/>
  <c r="G47" i="149"/>
  <c r="C47" i="149"/>
  <c r="K46" i="149"/>
  <c r="J46" i="149"/>
  <c r="I46" i="149"/>
  <c r="H46" i="149"/>
  <c r="G46" i="149"/>
  <c r="C46" i="149"/>
  <c r="K45" i="149"/>
  <c r="J45" i="149"/>
  <c r="I45" i="149"/>
  <c r="H45" i="149"/>
  <c r="G45" i="149"/>
  <c r="C45" i="149"/>
  <c r="K44" i="149"/>
  <c r="J44" i="149"/>
  <c r="I44" i="149"/>
  <c r="H44" i="149"/>
  <c r="G44" i="149"/>
  <c r="C44" i="149"/>
  <c r="K43" i="149"/>
  <c r="J43" i="149"/>
  <c r="I43" i="149"/>
  <c r="H43" i="149"/>
  <c r="G43" i="149"/>
  <c r="C43" i="149"/>
  <c r="K42" i="149"/>
  <c r="J42" i="149"/>
  <c r="I42" i="149"/>
  <c r="H42" i="149"/>
  <c r="G42" i="149"/>
  <c r="C42" i="149"/>
  <c r="K41" i="149"/>
  <c r="J41" i="149"/>
  <c r="I41" i="149"/>
  <c r="H41" i="149"/>
  <c r="G41" i="149"/>
  <c r="C41" i="149"/>
  <c r="K40" i="149"/>
  <c r="J40" i="149"/>
  <c r="I40" i="149"/>
  <c r="H40" i="149"/>
  <c r="G40" i="149"/>
  <c r="C40" i="149"/>
  <c r="K39" i="149"/>
  <c r="J39" i="149"/>
  <c r="I39" i="149"/>
  <c r="H39" i="149"/>
  <c r="G39" i="149"/>
  <c r="C39" i="149"/>
  <c r="K38" i="149"/>
  <c r="J38" i="149"/>
  <c r="I38" i="149"/>
  <c r="H38" i="149"/>
  <c r="G38" i="149"/>
  <c r="C38" i="149"/>
  <c r="K37" i="149"/>
  <c r="J37" i="149"/>
  <c r="I37" i="149"/>
  <c r="H37" i="149"/>
  <c r="G37" i="149"/>
  <c r="C37" i="149"/>
  <c r="K36" i="149"/>
  <c r="J36" i="149"/>
  <c r="I36" i="149"/>
  <c r="H36" i="149"/>
  <c r="G36" i="149"/>
  <c r="C36" i="149"/>
  <c r="K35" i="149"/>
  <c r="J35" i="149"/>
  <c r="I35" i="149"/>
  <c r="H35" i="149"/>
  <c r="G35" i="149"/>
  <c r="C35" i="149"/>
  <c r="K34" i="149"/>
  <c r="J34" i="149"/>
  <c r="I34" i="149"/>
  <c r="H34" i="149"/>
  <c r="G34" i="149"/>
  <c r="C34" i="149"/>
  <c r="K33" i="149"/>
  <c r="J33" i="149"/>
  <c r="I33" i="149"/>
  <c r="H33" i="149"/>
  <c r="G33" i="149"/>
  <c r="C33" i="149"/>
  <c r="K32" i="149"/>
  <c r="J32" i="149"/>
  <c r="I32" i="149"/>
  <c r="H32" i="149"/>
  <c r="G32" i="149"/>
  <c r="C32" i="149"/>
  <c r="K31" i="149"/>
  <c r="J31" i="149"/>
  <c r="I31" i="149"/>
  <c r="H31" i="149"/>
  <c r="G31" i="149"/>
  <c r="C31" i="149"/>
  <c r="K30" i="149"/>
  <c r="J30" i="149"/>
  <c r="I30" i="149"/>
  <c r="H30" i="149"/>
  <c r="G30" i="149"/>
  <c r="C30" i="149"/>
  <c r="K29" i="149"/>
  <c r="J29" i="149"/>
  <c r="I29" i="149"/>
  <c r="H29" i="149"/>
  <c r="G29" i="149"/>
  <c r="C29" i="149"/>
  <c r="K28" i="149"/>
  <c r="J28" i="149"/>
  <c r="I28" i="149"/>
  <c r="H28" i="149"/>
  <c r="G28" i="149"/>
  <c r="C28" i="149"/>
  <c r="K27" i="149"/>
  <c r="J27" i="149"/>
  <c r="I27" i="149"/>
  <c r="H27" i="149"/>
  <c r="G27" i="149"/>
  <c r="C27" i="149"/>
  <c r="K26" i="149"/>
  <c r="J26" i="149"/>
  <c r="I26" i="149"/>
  <c r="H26" i="149"/>
  <c r="G26" i="149"/>
  <c r="C26" i="149"/>
  <c r="K25" i="149"/>
  <c r="J25" i="149"/>
  <c r="I25" i="149"/>
  <c r="H25" i="149"/>
  <c r="G25" i="149"/>
  <c r="C25" i="149"/>
  <c r="K24" i="149"/>
  <c r="J24" i="149"/>
  <c r="I24" i="149"/>
  <c r="H24" i="149"/>
  <c r="G24" i="149"/>
  <c r="C24" i="149"/>
  <c r="K23" i="149"/>
  <c r="J23" i="149"/>
  <c r="I23" i="149"/>
  <c r="H23" i="149"/>
  <c r="G23" i="149"/>
  <c r="C23" i="149"/>
  <c r="K22" i="149"/>
  <c r="J22" i="149"/>
  <c r="I22" i="149"/>
  <c r="H22" i="149"/>
  <c r="G22" i="149"/>
  <c r="C22" i="149"/>
  <c r="K21" i="149"/>
  <c r="J21" i="149"/>
  <c r="I21" i="149"/>
  <c r="H21" i="149"/>
  <c r="G21" i="149"/>
  <c r="C21" i="149"/>
  <c r="K20" i="149"/>
  <c r="J20" i="149"/>
  <c r="I20" i="149"/>
  <c r="H20" i="149"/>
  <c r="G20" i="149"/>
  <c r="C20" i="149"/>
  <c r="K19" i="149"/>
  <c r="J19" i="149"/>
  <c r="I19" i="149"/>
  <c r="H19" i="149"/>
  <c r="G19" i="149"/>
  <c r="C19" i="149"/>
  <c r="K18" i="149"/>
  <c r="J18" i="149"/>
  <c r="I18" i="149"/>
  <c r="H18" i="149"/>
  <c r="G18" i="149"/>
  <c r="C18" i="149"/>
  <c r="A14" i="149" a="1"/>
  <c r="B2" i="149"/>
  <c r="F48" i="148"/>
  <c r="D48" i="148"/>
  <c r="K47" i="148"/>
  <c r="J47" i="148"/>
  <c r="I47" i="148"/>
  <c r="H47" i="148"/>
  <c r="G47" i="148"/>
  <c r="C47" i="148"/>
  <c r="K46" i="148"/>
  <c r="J46" i="148"/>
  <c r="I46" i="148"/>
  <c r="H46" i="148"/>
  <c r="G46" i="148"/>
  <c r="C46" i="148"/>
  <c r="K45" i="148"/>
  <c r="J45" i="148"/>
  <c r="I45" i="148"/>
  <c r="H45" i="148"/>
  <c r="G45" i="148"/>
  <c r="C45" i="148"/>
  <c r="K44" i="148"/>
  <c r="J44" i="148"/>
  <c r="I44" i="148"/>
  <c r="H44" i="148"/>
  <c r="G44" i="148"/>
  <c r="C44" i="148"/>
  <c r="K43" i="148"/>
  <c r="J43" i="148"/>
  <c r="I43" i="148"/>
  <c r="H43" i="148"/>
  <c r="G43" i="148"/>
  <c r="C43" i="148"/>
  <c r="K42" i="148"/>
  <c r="J42" i="148"/>
  <c r="I42" i="148"/>
  <c r="H42" i="148"/>
  <c r="G42" i="148"/>
  <c r="C42" i="148"/>
  <c r="K41" i="148"/>
  <c r="J41" i="148"/>
  <c r="I41" i="148"/>
  <c r="H41" i="148"/>
  <c r="G41" i="148"/>
  <c r="C41" i="148"/>
  <c r="K40" i="148"/>
  <c r="J40" i="148"/>
  <c r="I40" i="148"/>
  <c r="H40" i="148"/>
  <c r="G40" i="148"/>
  <c r="C40" i="148"/>
  <c r="K39" i="148"/>
  <c r="J39" i="148"/>
  <c r="I39" i="148"/>
  <c r="H39" i="148"/>
  <c r="G39" i="148"/>
  <c r="C39" i="148"/>
  <c r="K38" i="148"/>
  <c r="J38" i="148"/>
  <c r="I38" i="148"/>
  <c r="H38" i="148"/>
  <c r="G38" i="148"/>
  <c r="C38" i="148"/>
  <c r="K37" i="148"/>
  <c r="J37" i="148"/>
  <c r="I37" i="148"/>
  <c r="H37" i="148"/>
  <c r="G37" i="148"/>
  <c r="C37" i="148"/>
  <c r="K36" i="148"/>
  <c r="J36" i="148"/>
  <c r="I36" i="148"/>
  <c r="H36" i="148"/>
  <c r="G36" i="148"/>
  <c r="C36" i="148"/>
  <c r="K35" i="148"/>
  <c r="J35" i="148"/>
  <c r="I35" i="148"/>
  <c r="H35" i="148"/>
  <c r="G35" i="148"/>
  <c r="C35" i="148"/>
  <c r="K34" i="148"/>
  <c r="J34" i="148"/>
  <c r="I34" i="148"/>
  <c r="H34" i="148"/>
  <c r="G34" i="148"/>
  <c r="C34" i="148"/>
  <c r="K33" i="148"/>
  <c r="J33" i="148"/>
  <c r="I33" i="148"/>
  <c r="H33" i="148"/>
  <c r="G33" i="148"/>
  <c r="C33" i="148"/>
  <c r="K32" i="148"/>
  <c r="J32" i="148"/>
  <c r="I32" i="148"/>
  <c r="H32" i="148"/>
  <c r="G32" i="148"/>
  <c r="C32" i="148"/>
  <c r="K31" i="148"/>
  <c r="J31" i="148"/>
  <c r="I31" i="148"/>
  <c r="H31" i="148"/>
  <c r="G31" i="148"/>
  <c r="C31" i="148"/>
  <c r="K30" i="148"/>
  <c r="J30" i="148"/>
  <c r="I30" i="148"/>
  <c r="H30" i="148"/>
  <c r="G30" i="148"/>
  <c r="C30" i="148"/>
  <c r="K29" i="148"/>
  <c r="J29" i="148"/>
  <c r="I29" i="148"/>
  <c r="H29" i="148"/>
  <c r="G29" i="148"/>
  <c r="C29" i="148"/>
  <c r="K28" i="148"/>
  <c r="J28" i="148"/>
  <c r="I28" i="148"/>
  <c r="H28" i="148"/>
  <c r="G28" i="148"/>
  <c r="C28" i="148"/>
  <c r="K27" i="148"/>
  <c r="J27" i="148"/>
  <c r="I27" i="148"/>
  <c r="H27" i="148"/>
  <c r="G27" i="148"/>
  <c r="C27" i="148"/>
  <c r="K26" i="148"/>
  <c r="J26" i="148"/>
  <c r="I26" i="148"/>
  <c r="H26" i="148"/>
  <c r="G26" i="148"/>
  <c r="C26" i="148"/>
  <c r="K25" i="148"/>
  <c r="J25" i="148"/>
  <c r="I25" i="148"/>
  <c r="H25" i="148"/>
  <c r="G25" i="148"/>
  <c r="C25" i="148"/>
  <c r="K24" i="148"/>
  <c r="J24" i="148"/>
  <c r="I24" i="148"/>
  <c r="H24" i="148"/>
  <c r="G24" i="148"/>
  <c r="C24" i="148"/>
  <c r="K23" i="148"/>
  <c r="J23" i="148"/>
  <c r="I23" i="148"/>
  <c r="H23" i="148"/>
  <c r="G23" i="148"/>
  <c r="C23" i="148"/>
  <c r="K22" i="148"/>
  <c r="J22" i="148"/>
  <c r="I22" i="148"/>
  <c r="H22" i="148"/>
  <c r="G22" i="148"/>
  <c r="C22" i="148"/>
  <c r="K21" i="148"/>
  <c r="J21" i="148"/>
  <c r="I21" i="148"/>
  <c r="H21" i="148"/>
  <c r="G21" i="148"/>
  <c r="C21" i="148"/>
  <c r="K20" i="148"/>
  <c r="J20" i="148"/>
  <c r="I20" i="148"/>
  <c r="H20" i="148"/>
  <c r="G20" i="148"/>
  <c r="C20" i="148"/>
  <c r="K19" i="148"/>
  <c r="J19" i="148"/>
  <c r="I19" i="148"/>
  <c r="H19" i="148"/>
  <c r="G19" i="148"/>
  <c r="C19" i="148"/>
  <c r="K18" i="148"/>
  <c r="J18" i="148"/>
  <c r="I18" i="148"/>
  <c r="H18" i="148"/>
  <c r="G18" i="148"/>
  <c r="C18" i="148"/>
  <c r="A14" i="148" a="1"/>
  <c r="A14" i="148" s="1"/>
  <c r="B2" i="148"/>
  <c r="F48" i="147"/>
  <c r="D48" i="147"/>
  <c r="K47" i="147"/>
  <c r="J47" i="147"/>
  <c r="I47" i="147"/>
  <c r="H47" i="147"/>
  <c r="G47" i="147"/>
  <c r="C47" i="147"/>
  <c r="K46" i="147"/>
  <c r="J46" i="147"/>
  <c r="I46" i="147"/>
  <c r="H46" i="147"/>
  <c r="G46" i="147"/>
  <c r="C46" i="147"/>
  <c r="K45" i="147"/>
  <c r="J45" i="147"/>
  <c r="I45" i="147"/>
  <c r="H45" i="147"/>
  <c r="G45" i="147"/>
  <c r="C45" i="147"/>
  <c r="K44" i="147"/>
  <c r="J44" i="147"/>
  <c r="I44" i="147"/>
  <c r="H44" i="147"/>
  <c r="G44" i="147"/>
  <c r="C44" i="147"/>
  <c r="K43" i="147"/>
  <c r="J43" i="147"/>
  <c r="I43" i="147"/>
  <c r="H43" i="147"/>
  <c r="G43" i="147"/>
  <c r="C43" i="147"/>
  <c r="K42" i="147"/>
  <c r="J42" i="147"/>
  <c r="I42" i="147"/>
  <c r="H42" i="147"/>
  <c r="G42" i="147"/>
  <c r="C42" i="147"/>
  <c r="K41" i="147"/>
  <c r="J41" i="147"/>
  <c r="I41" i="147"/>
  <c r="H41" i="147"/>
  <c r="G41" i="147"/>
  <c r="C41" i="147"/>
  <c r="K40" i="147"/>
  <c r="J40" i="147"/>
  <c r="I40" i="147"/>
  <c r="H40" i="147"/>
  <c r="G40" i="147"/>
  <c r="C40" i="147"/>
  <c r="K39" i="147"/>
  <c r="J39" i="147"/>
  <c r="I39" i="147"/>
  <c r="H39" i="147"/>
  <c r="G39" i="147"/>
  <c r="C39" i="147"/>
  <c r="K38" i="147"/>
  <c r="J38" i="147"/>
  <c r="I38" i="147"/>
  <c r="H38" i="147"/>
  <c r="G38" i="147"/>
  <c r="C38" i="147"/>
  <c r="K37" i="147"/>
  <c r="J37" i="147"/>
  <c r="I37" i="147"/>
  <c r="H37" i="147"/>
  <c r="G37" i="147"/>
  <c r="C37" i="147"/>
  <c r="K36" i="147"/>
  <c r="J36" i="147"/>
  <c r="I36" i="147"/>
  <c r="H36" i="147"/>
  <c r="G36" i="147"/>
  <c r="C36" i="147"/>
  <c r="K35" i="147"/>
  <c r="J35" i="147"/>
  <c r="I35" i="147"/>
  <c r="H35" i="147"/>
  <c r="G35" i="147"/>
  <c r="C35" i="147"/>
  <c r="K34" i="147"/>
  <c r="J34" i="147"/>
  <c r="I34" i="147"/>
  <c r="H34" i="147"/>
  <c r="G34" i="147"/>
  <c r="C34" i="147"/>
  <c r="K33" i="147"/>
  <c r="J33" i="147"/>
  <c r="I33" i="147"/>
  <c r="H33" i="147"/>
  <c r="G33" i="147"/>
  <c r="C33" i="147"/>
  <c r="K32" i="147"/>
  <c r="J32" i="147"/>
  <c r="I32" i="147"/>
  <c r="H32" i="147"/>
  <c r="G32" i="147"/>
  <c r="C32" i="147"/>
  <c r="K31" i="147"/>
  <c r="J31" i="147"/>
  <c r="I31" i="147"/>
  <c r="H31" i="147"/>
  <c r="G31" i="147"/>
  <c r="C31" i="147"/>
  <c r="K30" i="147"/>
  <c r="J30" i="147"/>
  <c r="I30" i="147"/>
  <c r="H30" i="147"/>
  <c r="G30" i="147"/>
  <c r="C30" i="147"/>
  <c r="K29" i="147"/>
  <c r="J29" i="147"/>
  <c r="I29" i="147"/>
  <c r="H29" i="147"/>
  <c r="G29" i="147"/>
  <c r="C29" i="147"/>
  <c r="K28" i="147"/>
  <c r="J28" i="147"/>
  <c r="I28" i="147"/>
  <c r="H28" i="147"/>
  <c r="G28" i="147"/>
  <c r="C28" i="147"/>
  <c r="K27" i="147"/>
  <c r="J27" i="147"/>
  <c r="I27" i="147"/>
  <c r="H27" i="147"/>
  <c r="G27" i="147"/>
  <c r="C27" i="147"/>
  <c r="K26" i="147"/>
  <c r="J26" i="147"/>
  <c r="I26" i="147"/>
  <c r="H26" i="147"/>
  <c r="G26" i="147"/>
  <c r="C26" i="147"/>
  <c r="K25" i="147"/>
  <c r="J25" i="147"/>
  <c r="I25" i="147"/>
  <c r="H25" i="147"/>
  <c r="G25" i="147"/>
  <c r="C25" i="147"/>
  <c r="K24" i="147"/>
  <c r="J24" i="147"/>
  <c r="I24" i="147"/>
  <c r="H24" i="147"/>
  <c r="G24" i="147"/>
  <c r="C24" i="147"/>
  <c r="K23" i="147"/>
  <c r="J23" i="147"/>
  <c r="I23" i="147"/>
  <c r="H23" i="147"/>
  <c r="G23" i="147"/>
  <c r="C23" i="147"/>
  <c r="K22" i="147"/>
  <c r="J22" i="147"/>
  <c r="I22" i="147"/>
  <c r="H22" i="147"/>
  <c r="G22" i="147"/>
  <c r="C22" i="147"/>
  <c r="K21" i="147"/>
  <c r="J21" i="147"/>
  <c r="I21" i="147"/>
  <c r="H21" i="147"/>
  <c r="G21" i="147"/>
  <c r="C21" i="147"/>
  <c r="K20" i="147"/>
  <c r="J20" i="147"/>
  <c r="I20" i="147"/>
  <c r="H20" i="147"/>
  <c r="G20" i="147"/>
  <c r="C20" i="147"/>
  <c r="K19" i="147"/>
  <c r="J19" i="147"/>
  <c r="I19" i="147"/>
  <c r="H19" i="147"/>
  <c r="G19" i="147"/>
  <c r="C19" i="147"/>
  <c r="K18" i="147"/>
  <c r="J18" i="147"/>
  <c r="I18" i="147"/>
  <c r="H18" i="147"/>
  <c r="G18" i="147"/>
  <c r="C18" i="147"/>
  <c r="K17" i="147"/>
  <c r="J17" i="147"/>
  <c r="I17" i="147"/>
  <c r="H17" i="147"/>
  <c r="G17" i="147"/>
  <c r="C17" i="147"/>
  <c r="K16" i="147"/>
  <c r="J16" i="147"/>
  <c r="I16" i="147"/>
  <c r="H16" i="147"/>
  <c r="G16" i="147"/>
  <c r="C16" i="147"/>
  <c r="K15" i="147"/>
  <c r="J15" i="147"/>
  <c r="I15" i="147"/>
  <c r="H15" i="147"/>
  <c r="G15" i="147"/>
  <c r="C15" i="147"/>
  <c r="A14" i="147" a="1"/>
  <c r="A14" i="147" s="1"/>
  <c r="B2" i="147"/>
  <c r="F48" i="146"/>
  <c r="D48" i="146"/>
  <c r="K47" i="146"/>
  <c r="J47" i="146"/>
  <c r="I47" i="146"/>
  <c r="H47" i="146"/>
  <c r="G47" i="146"/>
  <c r="C47" i="146"/>
  <c r="K46" i="146"/>
  <c r="J46" i="146"/>
  <c r="I46" i="146"/>
  <c r="H46" i="146"/>
  <c r="G46" i="146"/>
  <c r="C46" i="146"/>
  <c r="K45" i="146"/>
  <c r="J45" i="146"/>
  <c r="I45" i="146"/>
  <c r="H45" i="146"/>
  <c r="G45" i="146"/>
  <c r="C45" i="146"/>
  <c r="K44" i="146"/>
  <c r="J44" i="146"/>
  <c r="I44" i="146"/>
  <c r="H44" i="146"/>
  <c r="G44" i="146"/>
  <c r="C44" i="146"/>
  <c r="K43" i="146"/>
  <c r="J43" i="146"/>
  <c r="I43" i="146"/>
  <c r="H43" i="146"/>
  <c r="G43" i="146"/>
  <c r="C43" i="146"/>
  <c r="K42" i="146"/>
  <c r="J42" i="146"/>
  <c r="I42" i="146"/>
  <c r="H42" i="146"/>
  <c r="G42" i="146"/>
  <c r="C42" i="146"/>
  <c r="K41" i="146"/>
  <c r="J41" i="146"/>
  <c r="I41" i="146"/>
  <c r="H41" i="146"/>
  <c r="G41" i="146"/>
  <c r="C41" i="146"/>
  <c r="K40" i="146"/>
  <c r="J40" i="146"/>
  <c r="I40" i="146"/>
  <c r="H40" i="146"/>
  <c r="G40" i="146"/>
  <c r="C40" i="146"/>
  <c r="K39" i="146"/>
  <c r="J39" i="146"/>
  <c r="I39" i="146"/>
  <c r="H39" i="146"/>
  <c r="G39" i="146"/>
  <c r="C39" i="146"/>
  <c r="K38" i="146"/>
  <c r="J38" i="146"/>
  <c r="I38" i="146"/>
  <c r="H38" i="146"/>
  <c r="G38" i="146"/>
  <c r="C38" i="146"/>
  <c r="K37" i="146"/>
  <c r="J37" i="146"/>
  <c r="I37" i="146"/>
  <c r="H37" i="146"/>
  <c r="G37" i="146"/>
  <c r="C37" i="146"/>
  <c r="K36" i="146"/>
  <c r="J36" i="146"/>
  <c r="I36" i="146"/>
  <c r="H36" i="146"/>
  <c r="G36" i="146"/>
  <c r="C36" i="146"/>
  <c r="K35" i="146"/>
  <c r="J35" i="146"/>
  <c r="I35" i="146"/>
  <c r="H35" i="146"/>
  <c r="G35" i="146"/>
  <c r="C35" i="146"/>
  <c r="K34" i="146"/>
  <c r="J34" i="146"/>
  <c r="I34" i="146"/>
  <c r="H34" i="146"/>
  <c r="G34" i="146"/>
  <c r="C34" i="146"/>
  <c r="K33" i="146"/>
  <c r="J33" i="146"/>
  <c r="I33" i="146"/>
  <c r="H33" i="146"/>
  <c r="G33" i="146"/>
  <c r="C33" i="146"/>
  <c r="K32" i="146"/>
  <c r="J32" i="146"/>
  <c r="I32" i="146"/>
  <c r="H32" i="146"/>
  <c r="G32" i="146"/>
  <c r="C32" i="146"/>
  <c r="K31" i="146"/>
  <c r="J31" i="146"/>
  <c r="I31" i="146"/>
  <c r="H31" i="146"/>
  <c r="G31" i="146"/>
  <c r="C31" i="146"/>
  <c r="K30" i="146"/>
  <c r="J30" i="146"/>
  <c r="I30" i="146"/>
  <c r="H30" i="146"/>
  <c r="G30" i="146"/>
  <c r="C30" i="146"/>
  <c r="K29" i="146"/>
  <c r="J29" i="146"/>
  <c r="I29" i="146"/>
  <c r="H29" i="146"/>
  <c r="G29" i="146"/>
  <c r="C29" i="146"/>
  <c r="K28" i="146"/>
  <c r="J28" i="146"/>
  <c r="I28" i="146"/>
  <c r="H28" i="146"/>
  <c r="G28" i="146"/>
  <c r="C28" i="146"/>
  <c r="K27" i="146"/>
  <c r="J27" i="146"/>
  <c r="I27" i="146"/>
  <c r="H27" i="146"/>
  <c r="G27" i="146"/>
  <c r="C27" i="146"/>
  <c r="K26" i="146"/>
  <c r="J26" i="146"/>
  <c r="I26" i="146"/>
  <c r="H26" i="146"/>
  <c r="G26" i="146"/>
  <c r="C26" i="146"/>
  <c r="K25" i="146"/>
  <c r="J25" i="146"/>
  <c r="I25" i="146"/>
  <c r="H25" i="146"/>
  <c r="G25" i="146"/>
  <c r="C25" i="146"/>
  <c r="K24" i="146"/>
  <c r="J24" i="146"/>
  <c r="I24" i="146"/>
  <c r="H24" i="146"/>
  <c r="G24" i="146"/>
  <c r="C24" i="146"/>
  <c r="K23" i="146"/>
  <c r="J23" i="146"/>
  <c r="I23" i="146"/>
  <c r="H23" i="146"/>
  <c r="G23" i="146"/>
  <c r="C23" i="146"/>
  <c r="K22" i="146"/>
  <c r="J22" i="146"/>
  <c r="I22" i="146"/>
  <c r="H22" i="146"/>
  <c r="G22" i="146"/>
  <c r="C22" i="146"/>
  <c r="K21" i="146"/>
  <c r="J21" i="146"/>
  <c r="I21" i="146"/>
  <c r="H21" i="146"/>
  <c r="G21" i="146"/>
  <c r="C21" i="146"/>
  <c r="K20" i="146"/>
  <c r="J20" i="146"/>
  <c r="I20" i="146"/>
  <c r="H20" i="146"/>
  <c r="G20" i="146"/>
  <c r="C20" i="146"/>
  <c r="K19" i="146"/>
  <c r="J19" i="146"/>
  <c r="I19" i="146"/>
  <c r="H19" i="146"/>
  <c r="G19" i="146"/>
  <c r="C19" i="146"/>
  <c r="K18" i="146"/>
  <c r="J18" i="146"/>
  <c r="I18" i="146"/>
  <c r="H18" i="146"/>
  <c r="G18" i="146"/>
  <c r="C18" i="146"/>
  <c r="K17" i="146"/>
  <c r="J17" i="146"/>
  <c r="I17" i="146"/>
  <c r="H17" i="146"/>
  <c r="G17" i="146"/>
  <c r="C17" i="146"/>
  <c r="K16" i="146"/>
  <c r="J16" i="146"/>
  <c r="I16" i="146"/>
  <c r="H16" i="146"/>
  <c r="G16" i="146"/>
  <c r="C16" i="146"/>
  <c r="K15" i="146"/>
  <c r="J15" i="146"/>
  <c r="I15" i="146"/>
  <c r="H15" i="146"/>
  <c r="G15" i="146"/>
  <c r="C15" i="146"/>
  <c r="A14" i="146" a="1"/>
  <c r="A14" i="146" s="1"/>
  <c r="B2" i="146"/>
  <c r="F48" i="145"/>
  <c r="D48" i="145"/>
  <c r="K47" i="145"/>
  <c r="J47" i="145"/>
  <c r="I47" i="145"/>
  <c r="H47" i="145"/>
  <c r="G47" i="145"/>
  <c r="C47" i="145"/>
  <c r="K46" i="145"/>
  <c r="J46" i="145"/>
  <c r="I46" i="145"/>
  <c r="H46" i="145"/>
  <c r="G46" i="145"/>
  <c r="C46" i="145"/>
  <c r="K45" i="145"/>
  <c r="J45" i="145"/>
  <c r="I45" i="145"/>
  <c r="H45" i="145"/>
  <c r="G45" i="145"/>
  <c r="C45" i="145"/>
  <c r="K44" i="145"/>
  <c r="J44" i="145"/>
  <c r="I44" i="145"/>
  <c r="H44" i="145"/>
  <c r="G44" i="145"/>
  <c r="C44" i="145"/>
  <c r="K43" i="145"/>
  <c r="J43" i="145"/>
  <c r="I43" i="145"/>
  <c r="H43" i="145"/>
  <c r="G43" i="145"/>
  <c r="C43" i="145"/>
  <c r="K42" i="145"/>
  <c r="J42" i="145"/>
  <c r="I42" i="145"/>
  <c r="H42" i="145"/>
  <c r="G42" i="145"/>
  <c r="C42" i="145"/>
  <c r="K41" i="145"/>
  <c r="J41" i="145"/>
  <c r="I41" i="145"/>
  <c r="H41" i="145"/>
  <c r="G41" i="145"/>
  <c r="C41" i="145"/>
  <c r="K40" i="145"/>
  <c r="J40" i="145"/>
  <c r="I40" i="145"/>
  <c r="H40" i="145"/>
  <c r="G40" i="145"/>
  <c r="C40" i="145"/>
  <c r="K39" i="145"/>
  <c r="J39" i="145"/>
  <c r="I39" i="145"/>
  <c r="H39" i="145"/>
  <c r="G39" i="145"/>
  <c r="C39" i="145"/>
  <c r="K38" i="145"/>
  <c r="J38" i="145"/>
  <c r="I38" i="145"/>
  <c r="H38" i="145"/>
  <c r="G38" i="145"/>
  <c r="C38" i="145"/>
  <c r="K37" i="145"/>
  <c r="J37" i="145"/>
  <c r="I37" i="145"/>
  <c r="H37" i="145"/>
  <c r="G37" i="145"/>
  <c r="C37" i="145"/>
  <c r="K36" i="145"/>
  <c r="J36" i="145"/>
  <c r="I36" i="145"/>
  <c r="H36" i="145"/>
  <c r="G36" i="145"/>
  <c r="C36" i="145"/>
  <c r="K35" i="145"/>
  <c r="J35" i="145"/>
  <c r="I35" i="145"/>
  <c r="H35" i="145"/>
  <c r="G35" i="145"/>
  <c r="C35" i="145"/>
  <c r="K34" i="145"/>
  <c r="J34" i="145"/>
  <c r="I34" i="145"/>
  <c r="H34" i="145"/>
  <c r="G34" i="145"/>
  <c r="C34" i="145"/>
  <c r="K33" i="145"/>
  <c r="J33" i="145"/>
  <c r="I33" i="145"/>
  <c r="H33" i="145"/>
  <c r="G33" i="145"/>
  <c r="C33" i="145"/>
  <c r="K32" i="145"/>
  <c r="J32" i="145"/>
  <c r="I32" i="145"/>
  <c r="H32" i="145"/>
  <c r="G32" i="145"/>
  <c r="C32" i="145"/>
  <c r="K31" i="145"/>
  <c r="J31" i="145"/>
  <c r="I31" i="145"/>
  <c r="H31" i="145"/>
  <c r="G31" i="145"/>
  <c r="C31" i="145"/>
  <c r="K30" i="145"/>
  <c r="J30" i="145"/>
  <c r="I30" i="145"/>
  <c r="H30" i="145"/>
  <c r="G30" i="145"/>
  <c r="C30" i="145"/>
  <c r="K29" i="145"/>
  <c r="J29" i="145"/>
  <c r="I29" i="145"/>
  <c r="H29" i="145"/>
  <c r="G29" i="145"/>
  <c r="C29" i="145"/>
  <c r="K28" i="145"/>
  <c r="J28" i="145"/>
  <c r="I28" i="145"/>
  <c r="H28" i="145"/>
  <c r="G28" i="145"/>
  <c r="C28" i="145"/>
  <c r="K27" i="145"/>
  <c r="J27" i="145"/>
  <c r="I27" i="145"/>
  <c r="H27" i="145"/>
  <c r="G27" i="145"/>
  <c r="C27" i="145"/>
  <c r="K26" i="145"/>
  <c r="J26" i="145"/>
  <c r="I26" i="145"/>
  <c r="H26" i="145"/>
  <c r="G26" i="145"/>
  <c r="C26" i="145"/>
  <c r="K25" i="145"/>
  <c r="J25" i="145"/>
  <c r="I25" i="145"/>
  <c r="H25" i="145"/>
  <c r="G25" i="145"/>
  <c r="C25" i="145"/>
  <c r="K24" i="145"/>
  <c r="J24" i="145"/>
  <c r="I24" i="145"/>
  <c r="H24" i="145"/>
  <c r="G24" i="145"/>
  <c r="C24" i="145"/>
  <c r="K23" i="145"/>
  <c r="J23" i="145"/>
  <c r="I23" i="145"/>
  <c r="H23" i="145"/>
  <c r="G23" i="145"/>
  <c r="C23" i="145"/>
  <c r="K22" i="145"/>
  <c r="J22" i="145"/>
  <c r="I22" i="145"/>
  <c r="H22" i="145"/>
  <c r="G22" i="145"/>
  <c r="C22" i="145"/>
  <c r="K21" i="145"/>
  <c r="J21" i="145"/>
  <c r="I21" i="145"/>
  <c r="H21" i="145"/>
  <c r="G21" i="145"/>
  <c r="C21" i="145"/>
  <c r="K20" i="145"/>
  <c r="J20" i="145"/>
  <c r="I20" i="145"/>
  <c r="H20" i="145"/>
  <c r="G20" i="145"/>
  <c r="C20" i="145"/>
  <c r="K19" i="145"/>
  <c r="J19" i="145"/>
  <c r="I19" i="145"/>
  <c r="H19" i="145"/>
  <c r="G19" i="145"/>
  <c r="C19" i="145"/>
  <c r="K18" i="145"/>
  <c r="J18" i="145"/>
  <c r="I18" i="145"/>
  <c r="H18" i="145"/>
  <c r="G18" i="145"/>
  <c r="C18" i="145"/>
  <c r="K17" i="145"/>
  <c r="J17" i="145"/>
  <c r="I17" i="145"/>
  <c r="H17" i="145"/>
  <c r="G17" i="145"/>
  <c r="C17" i="145"/>
  <c r="K16" i="145"/>
  <c r="J16" i="145"/>
  <c r="I16" i="145"/>
  <c r="H16" i="145"/>
  <c r="G16" i="145"/>
  <c r="C16" i="145"/>
  <c r="K15" i="145"/>
  <c r="J15" i="145"/>
  <c r="I15" i="145"/>
  <c r="H15" i="145"/>
  <c r="G15" i="145"/>
  <c r="C15" i="145"/>
  <c r="A14" i="145" a="1"/>
  <c r="A14" i="145" s="1"/>
  <c r="B2" i="145"/>
  <c r="F48" i="144"/>
  <c r="D48" i="144"/>
  <c r="K47" i="144"/>
  <c r="J47" i="144"/>
  <c r="I47" i="144"/>
  <c r="H47" i="144"/>
  <c r="G47" i="144"/>
  <c r="C47" i="144"/>
  <c r="K46" i="144"/>
  <c r="J46" i="144"/>
  <c r="I46" i="144"/>
  <c r="H46" i="144"/>
  <c r="G46" i="144"/>
  <c r="C46" i="144"/>
  <c r="K45" i="144"/>
  <c r="J45" i="144"/>
  <c r="I45" i="144"/>
  <c r="H45" i="144"/>
  <c r="G45" i="144"/>
  <c r="C45" i="144"/>
  <c r="K44" i="144"/>
  <c r="J44" i="144"/>
  <c r="I44" i="144"/>
  <c r="H44" i="144"/>
  <c r="G44" i="144"/>
  <c r="C44" i="144"/>
  <c r="K43" i="144"/>
  <c r="J43" i="144"/>
  <c r="I43" i="144"/>
  <c r="H43" i="144"/>
  <c r="G43" i="144"/>
  <c r="C43" i="144"/>
  <c r="K42" i="144"/>
  <c r="J42" i="144"/>
  <c r="I42" i="144"/>
  <c r="H42" i="144"/>
  <c r="G42" i="144"/>
  <c r="C42" i="144"/>
  <c r="K41" i="144"/>
  <c r="J41" i="144"/>
  <c r="I41" i="144"/>
  <c r="H41" i="144"/>
  <c r="G41" i="144"/>
  <c r="C41" i="144"/>
  <c r="K40" i="144"/>
  <c r="J40" i="144"/>
  <c r="I40" i="144"/>
  <c r="H40" i="144"/>
  <c r="G40" i="144"/>
  <c r="C40" i="144"/>
  <c r="K39" i="144"/>
  <c r="J39" i="144"/>
  <c r="I39" i="144"/>
  <c r="H39" i="144"/>
  <c r="G39" i="144"/>
  <c r="C39" i="144"/>
  <c r="K38" i="144"/>
  <c r="J38" i="144"/>
  <c r="I38" i="144"/>
  <c r="H38" i="144"/>
  <c r="G38" i="144"/>
  <c r="C38" i="144"/>
  <c r="K37" i="144"/>
  <c r="J37" i="144"/>
  <c r="I37" i="144"/>
  <c r="H37" i="144"/>
  <c r="G37" i="144"/>
  <c r="C37" i="144"/>
  <c r="K36" i="144"/>
  <c r="J36" i="144"/>
  <c r="I36" i="144"/>
  <c r="H36" i="144"/>
  <c r="G36" i="144"/>
  <c r="C36" i="144"/>
  <c r="K35" i="144"/>
  <c r="J35" i="144"/>
  <c r="I35" i="144"/>
  <c r="H35" i="144"/>
  <c r="G35" i="144"/>
  <c r="C35" i="144"/>
  <c r="K34" i="144"/>
  <c r="J34" i="144"/>
  <c r="I34" i="144"/>
  <c r="H34" i="144"/>
  <c r="G34" i="144"/>
  <c r="C34" i="144"/>
  <c r="K33" i="144"/>
  <c r="J33" i="144"/>
  <c r="I33" i="144"/>
  <c r="H33" i="144"/>
  <c r="G33" i="144"/>
  <c r="C33" i="144"/>
  <c r="K32" i="144"/>
  <c r="J32" i="144"/>
  <c r="I32" i="144"/>
  <c r="H32" i="144"/>
  <c r="G32" i="144"/>
  <c r="C32" i="144"/>
  <c r="K31" i="144"/>
  <c r="J31" i="144"/>
  <c r="I31" i="144"/>
  <c r="H31" i="144"/>
  <c r="G31" i="144"/>
  <c r="C31" i="144"/>
  <c r="K30" i="144"/>
  <c r="J30" i="144"/>
  <c r="I30" i="144"/>
  <c r="H30" i="144"/>
  <c r="G30" i="144"/>
  <c r="C30" i="144"/>
  <c r="K29" i="144"/>
  <c r="J29" i="144"/>
  <c r="I29" i="144"/>
  <c r="H29" i="144"/>
  <c r="G29" i="144"/>
  <c r="C29" i="144"/>
  <c r="K28" i="144"/>
  <c r="J28" i="144"/>
  <c r="I28" i="144"/>
  <c r="H28" i="144"/>
  <c r="G28" i="144"/>
  <c r="C28" i="144"/>
  <c r="K27" i="144"/>
  <c r="J27" i="144"/>
  <c r="I27" i="144"/>
  <c r="H27" i="144"/>
  <c r="G27" i="144"/>
  <c r="C27" i="144"/>
  <c r="K26" i="144"/>
  <c r="J26" i="144"/>
  <c r="I26" i="144"/>
  <c r="H26" i="144"/>
  <c r="G26" i="144"/>
  <c r="C26" i="144"/>
  <c r="K25" i="144"/>
  <c r="J25" i="144"/>
  <c r="I25" i="144"/>
  <c r="H25" i="144"/>
  <c r="G25" i="144"/>
  <c r="C25" i="144"/>
  <c r="K24" i="144"/>
  <c r="J24" i="144"/>
  <c r="I24" i="144"/>
  <c r="H24" i="144"/>
  <c r="G24" i="144"/>
  <c r="C24" i="144"/>
  <c r="K23" i="144"/>
  <c r="J23" i="144"/>
  <c r="I23" i="144"/>
  <c r="H23" i="144"/>
  <c r="G23" i="144"/>
  <c r="C23" i="144"/>
  <c r="K22" i="144"/>
  <c r="J22" i="144"/>
  <c r="I22" i="144"/>
  <c r="H22" i="144"/>
  <c r="G22" i="144"/>
  <c r="C22" i="144"/>
  <c r="K21" i="144"/>
  <c r="J21" i="144"/>
  <c r="I21" i="144"/>
  <c r="H21" i="144"/>
  <c r="G21" i="144"/>
  <c r="C21" i="144"/>
  <c r="K20" i="144"/>
  <c r="J20" i="144"/>
  <c r="I20" i="144"/>
  <c r="H20" i="144"/>
  <c r="G20" i="144"/>
  <c r="C20" i="144"/>
  <c r="K19" i="144"/>
  <c r="J19" i="144"/>
  <c r="I19" i="144"/>
  <c r="H19" i="144"/>
  <c r="G19" i="144"/>
  <c r="C19" i="144"/>
  <c r="K18" i="144"/>
  <c r="J18" i="144"/>
  <c r="I18" i="144"/>
  <c r="H18" i="144"/>
  <c r="G18" i="144"/>
  <c r="C18" i="144"/>
  <c r="K17" i="144"/>
  <c r="J17" i="144"/>
  <c r="I17" i="144"/>
  <c r="H17" i="144"/>
  <c r="G17" i="144"/>
  <c r="C17" i="144"/>
  <c r="K16" i="144"/>
  <c r="J16" i="144"/>
  <c r="I16" i="144"/>
  <c r="H16" i="144"/>
  <c r="G16" i="144"/>
  <c r="C16" i="144"/>
  <c r="A14" i="144" a="1"/>
  <c r="B2" i="144"/>
  <c r="F48" i="143"/>
  <c r="D48" i="143"/>
  <c r="K47" i="143"/>
  <c r="J47" i="143"/>
  <c r="I47" i="143"/>
  <c r="H47" i="143"/>
  <c r="G47" i="143"/>
  <c r="C47" i="143"/>
  <c r="K46" i="143"/>
  <c r="J46" i="143"/>
  <c r="I46" i="143"/>
  <c r="H46" i="143"/>
  <c r="G46" i="143"/>
  <c r="C46" i="143"/>
  <c r="K45" i="143"/>
  <c r="J45" i="143"/>
  <c r="I45" i="143"/>
  <c r="H45" i="143"/>
  <c r="G45" i="143"/>
  <c r="C45" i="143"/>
  <c r="K44" i="143"/>
  <c r="J44" i="143"/>
  <c r="I44" i="143"/>
  <c r="H44" i="143"/>
  <c r="G44" i="143"/>
  <c r="C44" i="143"/>
  <c r="K43" i="143"/>
  <c r="J43" i="143"/>
  <c r="I43" i="143"/>
  <c r="H43" i="143"/>
  <c r="G43" i="143"/>
  <c r="C43" i="143"/>
  <c r="K42" i="143"/>
  <c r="J42" i="143"/>
  <c r="I42" i="143"/>
  <c r="H42" i="143"/>
  <c r="G42" i="143"/>
  <c r="C42" i="143"/>
  <c r="K41" i="143"/>
  <c r="J41" i="143"/>
  <c r="I41" i="143"/>
  <c r="H41" i="143"/>
  <c r="G41" i="143"/>
  <c r="C41" i="143"/>
  <c r="K40" i="143"/>
  <c r="J40" i="143"/>
  <c r="I40" i="143"/>
  <c r="H40" i="143"/>
  <c r="G40" i="143"/>
  <c r="C40" i="143"/>
  <c r="K39" i="143"/>
  <c r="J39" i="143"/>
  <c r="I39" i="143"/>
  <c r="H39" i="143"/>
  <c r="G39" i="143"/>
  <c r="C39" i="143"/>
  <c r="K38" i="143"/>
  <c r="J38" i="143"/>
  <c r="I38" i="143"/>
  <c r="H38" i="143"/>
  <c r="G38" i="143"/>
  <c r="C38" i="143"/>
  <c r="K37" i="143"/>
  <c r="J37" i="143"/>
  <c r="I37" i="143"/>
  <c r="H37" i="143"/>
  <c r="G37" i="143"/>
  <c r="C37" i="143"/>
  <c r="K36" i="143"/>
  <c r="J36" i="143"/>
  <c r="I36" i="143"/>
  <c r="H36" i="143"/>
  <c r="G36" i="143"/>
  <c r="C36" i="143"/>
  <c r="K35" i="143"/>
  <c r="J35" i="143"/>
  <c r="I35" i="143"/>
  <c r="H35" i="143"/>
  <c r="G35" i="143"/>
  <c r="C35" i="143"/>
  <c r="K34" i="143"/>
  <c r="J34" i="143"/>
  <c r="I34" i="143"/>
  <c r="H34" i="143"/>
  <c r="G34" i="143"/>
  <c r="C34" i="143"/>
  <c r="K33" i="143"/>
  <c r="J33" i="143"/>
  <c r="I33" i="143"/>
  <c r="H33" i="143"/>
  <c r="G33" i="143"/>
  <c r="C33" i="143"/>
  <c r="K32" i="143"/>
  <c r="J32" i="143"/>
  <c r="I32" i="143"/>
  <c r="H32" i="143"/>
  <c r="G32" i="143"/>
  <c r="C32" i="143"/>
  <c r="K31" i="143"/>
  <c r="J31" i="143"/>
  <c r="I31" i="143"/>
  <c r="H31" i="143"/>
  <c r="G31" i="143"/>
  <c r="C31" i="143"/>
  <c r="K30" i="143"/>
  <c r="J30" i="143"/>
  <c r="I30" i="143"/>
  <c r="H30" i="143"/>
  <c r="G30" i="143"/>
  <c r="C30" i="143"/>
  <c r="K29" i="143"/>
  <c r="J29" i="143"/>
  <c r="I29" i="143"/>
  <c r="H29" i="143"/>
  <c r="G29" i="143"/>
  <c r="C29" i="143"/>
  <c r="K28" i="143"/>
  <c r="J28" i="143"/>
  <c r="I28" i="143"/>
  <c r="H28" i="143"/>
  <c r="G28" i="143"/>
  <c r="C28" i="143"/>
  <c r="K27" i="143"/>
  <c r="J27" i="143"/>
  <c r="I27" i="143"/>
  <c r="H27" i="143"/>
  <c r="G27" i="143"/>
  <c r="C27" i="143"/>
  <c r="K26" i="143"/>
  <c r="J26" i="143"/>
  <c r="I26" i="143"/>
  <c r="H26" i="143"/>
  <c r="G26" i="143"/>
  <c r="C26" i="143"/>
  <c r="K25" i="143"/>
  <c r="J25" i="143"/>
  <c r="I25" i="143"/>
  <c r="H25" i="143"/>
  <c r="G25" i="143"/>
  <c r="C25" i="143"/>
  <c r="K24" i="143"/>
  <c r="J24" i="143"/>
  <c r="I24" i="143"/>
  <c r="H24" i="143"/>
  <c r="G24" i="143"/>
  <c r="C24" i="143"/>
  <c r="K23" i="143"/>
  <c r="J23" i="143"/>
  <c r="I23" i="143"/>
  <c r="H23" i="143"/>
  <c r="G23" i="143"/>
  <c r="C23" i="143"/>
  <c r="K22" i="143"/>
  <c r="J22" i="143"/>
  <c r="I22" i="143"/>
  <c r="H22" i="143"/>
  <c r="G22" i="143"/>
  <c r="C22" i="143"/>
  <c r="K21" i="143"/>
  <c r="J21" i="143"/>
  <c r="I21" i="143"/>
  <c r="H21" i="143"/>
  <c r="G21" i="143"/>
  <c r="C21" i="143"/>
  <c r="K20" i="143"/>
  <c r="J20" i="143"/>
  <c r="I20" i="143"/>
  <c r="H20" i="143"/>
  <c r="G20" i="143"/>
  <c r="C20" i="143"/>
  <c r="K19" i="143"/>
  <c r="J19" i="143"/>
  <c r="I19" i="143"/>
  <c r="H19" i="143"/>
  <c r="G19" i="143"/>
  <c r="C19" i="143"/>
  <c r="K18" i="143"/>
  <c r="J18" i="143"/>
  <c r="I18" i="143"/>
  <c r="H18" i="143"/>
  <c r="G18" i="143"/>
  <c r="C18" i="143"/>
  <c r="K17" i="143"/>
  <c r="J17" i="143"/>
  <c r="I17" i="143"/>
  <c r="H17" i="143"/>
  <c r="G17" i="143"/>
  <c r="C17" i="143"/>
  <c r="K16" i="143"/>
  <c r="J16" i="143"/>
  <c r="I16" i="143"/>
  <c r="H16" i="143"/>
  <c r="G16" i="143"/>
  <c r="C16" i="143"/>
  <c r="G15" i="143"/>
  <c r="H15" i="143" s="1"/>
  <c r="C15" i="143"/>
  <c r="A14" i="143" a="1"/>
  <c r="A14" i="143" s="1"/>
  <c r="B2" i="143"/>
  <c r="F48" i="142"/>
  <c r="D48" i="142"/>
  <c r="K47" i="142"/>
  <c r="J47" i="142"/>
  <c r="I47" i="142"/>
  <c r="H47" i="142"/>
  <c r="G47" i="142"/>
  <c r="C47" i="142"/>
  <c r="K46" i="142"/>
  <c r="J46" i="142"/>
  <c r="I46" i="142"/>
  <c r="H46" i="142"/>
  <c r="G46" i="142"/>
  <c r="C46" i="142"/>
  <c r="K45" i="142"/>
  <c r="J45" i="142"/>
  <c r="I45" i="142"/>
  <c r="H45" i="142"/>
  <c r="G45" i="142"/>
  <c r="C45" i="142"/>
  <c r="K44" i="142"/>
  <c r="J44" i="142"/>
  <c r="I44" i="142"/>
  <c r="H44" i="142"/>
  <c r="G44" i="142"/>
  <c r="C44" i="142"/>
  <c r="K43" i="142"/>
  <c r="J43" i="142"/>
  <c r="I43" i="142"/>
  <c r="H43" i="142"/>
  <c r="G43" i="142"/>
  <c r="C43" i="142"/>
  <c r="K42" i="142"/>
  <c r="J42" i="142"/>
  <c r="I42" i="142"/>
  <c r="H42" i="142"/>
  <c r="G42" i="142"/>
  <c r="C42" i="142"/>
  <c r="K41" i="142"/>
  <c r="J41" i="142"/>
  <c r="I41" i="142"/>
  <c r="H41" i="142"/>
  <c r="G41" i="142"/>
  <c r="C41" i="142"/>
  <c r="K40" i="142"/>
  <c r="J40" i="142"/>
  <c r="I40" i="142"/>
  <c r="H40" i="142"/>
  <c r="G40" i="142"/>
  <c r="C40" i="142"/>
  <c r="K39" i="142"/>
  <c r="J39" i="142"/>
  <c r="I39" i="142"/>
  <c r="H39" i="142"/>
  <c r="G39" i="142"/>
  <c r="C39" i="142"/>
  <c r="K38" i="142"/>
  <c r="J38" i="142"/>
  <c r="I38" i="142"/>
  <c r="H38" i="142"/>
  <c r="G38" i="142"/>
  <c r="C38" i="142"/>
  <c r="K37" i="142"/>
  <c r="J37" i="142"/>
  <c r="I37" i="142"/>
  <c r="H37" i="142"/>
  <c r="G37" i="142"/>
  <c r="C37" i="142"/>
  <c r="K36" i="142"/>
  <c r="J36" i="142"/>
  <c r="I36" i="142"/>
  <c r="H36" i="142"/>
  <c r="G36" i="142"/>
  <c r="C36" i="142"/>
  <c r="K35" i="142"/>
  <c r="J35" i="142"/>
  <c r="I35" i="142"/>
  <c r="H35" i="142"/>
  <c r="G35" i="142"/>
  <c r="C35" i="142"/>
  <c r="K34" i="142"/>
  <c r="J34" i="142"/>
  <c r="I34" i="142"/>
  <c r="H34" i="142"/>
  <c r="G34" i="142"/>
  <c r="C34" i="142"/>
  <c r="K33" i="142"/>
  <c r="J33" i="142"/>
  <c r="I33" i="142"/>
  <c r="H33" i="142"/>
  <c r="G33" i="142"/>
  <c r="C33" i="142"/>
  <c r="K32" i="142"/>
  <c r="J32" i="142"/>
  <c r="I32" i="142"/>
  <c r="H32" i="142"/>
  <c r="G32" i="142"/>
  <c r="C32" i="142"/>
  <c r="K31" i="142"/>
  <c r="J31" i="142"/>
  <c r="I31" i="142"/>
  <c r="H31" i="142"/>
  <c r="G31" i="142"/>
  <c r="C31" i="142"/>
  <c r="K30" i="142"/>
  <c r="J30" i="142"/>
  <c r="I30" i="142"/>
  <c r="H30" i="142"/>
  <c r="G30" i="142"/>
  <c r="C30" i="142"/>
  <c r="K29" i="142"/>
  <c r="J29" i="142"/>
  <c r="I29" i="142"/>
  <c r="H29" i="142"/>
  <c r="G29" i="142"/>
  <c r="C29" i="142"/>
  <c r="K28" i="142"/>
  <c r="J28" i="142"/>
  <c r="I28" i="142"/>
  <c r="H28" i="142"/>
  <c r="G28" i="142"/>
  <c r="C28" i="142"/>
  <c r="K27" i="142"/>
  <c r="J27" i="142"/>
  <c r="I27" i="142"/>
  <c r="H27" i="142"/>
  <c r="G27" i="142"/>
  <c r="C27" i="142"/>
  <c r="K26" i="142"/>
  <c r="J26" i="142"/>
  <c r="I26" i="142"/>
  <c r="H26" i="142"/>
  <c r="G26" i="142"/>
  <c r="C26" i="142"/>
  <c r="K25" i="142"/>
  <c r="J25" i="142"/>
  <c r="I25" i="142"/>
  <c r="H25" i="142"/>
  <c r="G25" i="142"/>
  <c r="C25" i="142"/>
  <c r="K24" i="142"/>
  <c r="J24" i="142"/>
  <c r="I24" i="142"/>
  <c r="H24" i="142"/>
  <c r="G24" i="142"/>
  <c r="C24" i="142"/>
  <c r="K23" i="142"/>
  <c r="J23" i="142"/>
  <c r="I23" i="142"/>
  <c r="H23" i="142"/>
  <c r="G23" i="142"/>
  <c r="C23" i="142"/>
  <c r="K22" i="142"/>
  <c r="J22" i="142"/>
  <c r="I22" i="142"/>
  <c r="H22" i="142"/>
  <c r="G22" i="142"/>
  <c r="C22" i="142"/>
  <c r="K21" i="142"/>
  <c r="J21" i="142"/>
  <c r="I21" i="142"/>
  <c r="H21" i="142"/>
  <c r="G21" i="142"/>
  <c r="C21" i="142"/>
  <c r="K20" i="142"/>
  <c r="J20" i="142"/>
  <c r="I20" i="142"/>
  <c r="H20" i="142"/>
  <c r="G20" i="142"/>
  <c r="C20" i="142"/>
  <c r="K19" i="142"/>
  <c r="J19" i="142"/>
  <c r="I19" i="142"/>
  <c r="H19" i="142"/>
  <c r="G19" i="142"/>
  <c r="C19" i="142"/>
  <c r="K18" i="142"/>
  <c r="J18" i="142"/>
  <c r="I18" i="142"/>
  <c r="H18" i="142"/>
  <c r="G18" i="142"/>
  <c r="C18" i="142"/>
  <c r="K17" i="142"/>
  <c r="J17" i="142"/>
  <c r="I17" i="142"/>
  <c r="H17" i="142"/>
  <c r="G17" i="142"/>
  <c r="C17" i="142"/>
  <c r="K16" i="142"/>
  <c r="J16" i="142"/>
  <c r="I16" i="142"/>
  <c r="H16" i="142"/>
  <c r="G16" i="142"/>
  <c r="C16" i="142"/>
  <c r="K15" i="142"/>
  <c r="J15" i="142"/>
  <c r="I15" i="142"/>
  <c r="H15" i="142"/>
  <c r="G15" i="142"/>
  <c r="C15" i="142"/>
  <c r="A14" i="142" a="1"/>
  <c r="A14" i="142" s="1"/>
  <c r="B2" i="142"/>
  <c r="F48" i="141"/>
  <c r="D48" i="141"/>
  <c r="K47" i="141"/>
  <c r="J47" i="141"/>
  <c r="I47" i="141"/>
  <c r="H47" i="141"/>
  <c r="G47" i="141"/>
  <c r="C47" i="141"/>
  <c r="K46" i="141"/>
  <c r="J46" i="141"/>
  <c r="I46" i="141"/>
  <c r="H46" i="141"/>
  <c r="G46" i="141"/>
  <c r="C46" i="141"/>
  <c r="K45" i="141"/>
  <c r="J45" i="141"/>
  <c r="I45" i="141"/>
  <c r="H45" i="141"/>
  <c r="G45" i="141"/>
  <c r="C45" i="141"/>
  <c r="K44" i="141"/>
  <c r="J44" i="141"/>
  <c r="I44" i="141"/>
  <c r="H44" i="141"/>
  <c r="G44" i="141"/>
  <c r="C44" i="141"/>
  <c r="K43" i="141"/>
  <c r="J43" i="141"/>
  <c r="I43" i="141"/>
  <c r="H43" i="141"/>
  <c r="G43" i="141"/>
  <c r="C43" i="141"/>
  <c r="K42" i="141"/>
  <c r="J42" i="141"/>
  <c r="I42" i="141"/>
  <c r="H42" i="141"/>
  <c r="G42" i="141"/>
  <c r="C42" i="141"/>
  <c r="K41" i="141"/>
  <c r="J41" i="141"/>
  <c r="I41" i="141"/>
  <c r="H41" i="141"/>
  <c r="G41" i="141"/>
  <c r="C41" i="141"/>
  <c r="K40" i="141"/>
  <c r="J40" i="141"/>
  <c r="I40" i="141"/>
  <c r="H40" i="141"/>
  <c r="G40" i="141"/>
  <c r="C40" i="141"/>
  <c r="K39" i="141"/>
  <c r="J39" i="141"/>
  <c r="I39" i="141"/>
  <c r="H39" i="141"/>
  <c r="G39" i="141"/>
  <c r="C39" i="141"/>
  <c r="K38" i="141"/>
  <c r="J38" i="141"/>
  <c r="I38" i="141"/>
  <c r="H38" i="141"/>
  <c r="G38" i="141"/>
  <c r="C38" i="141"/>
  <c r="K37" i="141"/>
  <c r="J37" i="141"/>
  <c r="I37" i="141"/>
  <c r="H37" i="141"/>
  <c r="G37" i="141"/>
  <c r="C37" i="141"/>
  <c r="K36" i="141"/>
  <c r="J36" i="141"/>
  <c r="I36" i="141"/>
  <c r="H36" i="141"/>
  <c r="G36" i="141"/>
  <c r="C36" i="141"/>
  <c r="K35" i="141"/>
  <c r="J35" i="141"/>
  <c r="I35" i="141"/>
  <c r="H35" i="141"/>
  <c r="G35" i="141"/>
  <c r="C35" i="141"/>
  <c r="K34" i="141"/>
  <c r="J34" i="141"/>
  <c r="I34" i="141"/>
  <c r="H34" i="141"/>
  <c r="G34" i="141"/>
  <c r="C34" i="141"/>
  <c r="K33" i="141"/>
  <c r="J33" i="141"/>
  <c r="I33" i="141"/>
  <c r="H33" i="141"/>
  <c r="G33" i="141"/>
  <c r="C33" i="141"/>
  <c r="K32" i="141"/>
  <c r="J32" i="141"/>
  <c r="I32" i="141"/>
  <c r="H32" i="141"/>
  <c r="G32" i="141"/>
  <c r="C32" i="141"/>
  <c r="K31" i="141"/>
  <c r="J31" i="141"/>
  <c r="I31" i="141"/>
  <c r="H31" i="141"/>
  <c r="G31" i="141"/>
  <c r="C31" i="141"/>
  <c r="K30" i="141"/>
  <c r="J30" i="141"/>
  <c r="I30" i="141"/>
  <c r="H30" i="141"/>
  <c r="G30" i="141"/>
  <c r="C30" i="141"/>
  <c r="K29" i="141"/>
  <c r="J29" i="141"/>
  <c r="I29" i="141"/>
  <c r="H29" i="141"/>
  <c r="G29" i="141"/>
  <c r="C29" i="141"/>
  <c r="K28" i="141"/>
  <c r="J28" i="141"/>
  <c r="I28" i="141"/>
  <c r="H28" i="141"/>
  <c r="G28" i="141"/>
  <c r="C28" i="141"/>
  <c r="K27" i="141"/>
  <c r="J27" i="141"/>
  <c r="I27" i="141"/>
  <c r="H27" i="141"/>
  <c r="G27" i="141"/>
  <c r="C27" i="141"/>
  <c r="K26" i="141"/>
  <c r="J26" i="141"/>
  <c r="I26" i="141"/>
  <c r="H26" i="141"/>
  <c r="G26" i="141"/>
  <c r="C26" i="141"/>
  <c r="K25" i="141"/>
  <c r="J25" i="141"/>
  <c r="I25" i="141"/>
  <c r="H25" i="141"/>
  <c r="G25" i="141"/>
  <c r="C25" i="141"/>
  <c r="K24" i="141"/>
  <c r="J24" i="141"/>
  <c r="I24" i="141"/>
  <c r="H24" i="141"/>
  <c r="G24" i="141"/>
  <c r="C24" i="141"/>
  <c r="K23" i="141"/>
  <c r="J23" i="141"/>
  <c r="I23" i="141"/>
  <c r="H23" i="141"/>
  <c r="G23" i="141"/>
  <c r="C23" i="141"/>
  <c r="K22" i="141"/>
  <c r="J22" i="141"/>
  <c r="I22" i="141"/>
  <c r="H22" i="141"/>
  <c r="G22" i="141"/>
  <c r="C22" i="141"/>
  <c r="K21" i="141"/>
  <c r="J21" i="141"/>
  <c r="I21" i="141"/>
  <c r="H21" i="141"/>
  <c r="G21" i="141"/>
  <c r="C21" i="141"/>
  <c r="K20" i="141"/>
  <c r="J20" i="141"/>
  <c r="I20" i="141"/>
  <c r="H20" i="141"/>
  <c r="G20" i="141"/>
  <c r="C20" i="141"/>
  <c r="K19" i="141"/>
  <c r="J19" i="141"/>
  <c r="I19" i="141"/>
  <c r="H19" i="141"/>
  <c r="G19" i="141"/>
  <c r="C19" i="141"/>
  <c r="K18" i="141"/>
  <c r="J18" i="141"/>
  <c r="I18" i="141"/>
  <c r="H18" i="141"/>
  <c r="G18" i="141"/>
  <c r="C18" i="141"/>
  <c r="K17" i="141"/>
  <c r="J17" i="141"/>
  <c r="I17" i="141"/>
  <c r="H17" i="141"/>
  <c r="G17" i="141"/>
  <c r="C17" i="141"/>
  <c r="K16" i="141"/>
  <c r="J16" i="141"/>
  <c r="I16" i="141"/>
  <c r="H16" i="141"/>
  <c r="G16" i="141"/>
  <c r="C16" i="141"/>
  <c r="K15" i="141"/>
  <c r="J15" i="141"/>
  <c r="I15" i="141"/>
  <c r="H15" i="141"/>
  <c r="G15" i="141"/>
  <c r="C15" i="141"/>
  <c r="A14" i="141" a="1"/>
  <c r="A14" i="141" s="1"/>
  <c r="B2" i="141"/>
  <c r="F48" i="140"/>
  <c r="D48" i="140"/>
  <c r="K47" i="140"/>
  <c r="J47" i="140"/>
  <c r="I47" i="140"/>
  <c r="H47" i="140"/>
  <c r="G47" i="140"/>
  <c r="C47" i="140"/>
  <c r="K46" i="140"/>
  <c r="J46" i="140"/>
  <c r="I46" i="140"/>
  <c r="H46" i="140"/>
  <c r="G46" i="140"/>
  <c r="C46" i="140"/>
  <c r="K45" i="140"/>
  <c r="J45" i="140"/>
  <c r="I45" i="140"/>
  <c r="H45" i="140"/>
  <c r="G45" i="140"/>
  <c r="C45" i="140"/>
  <c r="K44" i="140"/>
  <c r="J44" i="140"/>
  <c r="I44" i="140"/>
  <c r="H44" i="140"/>
  <c r="G44" i="140"/>
  <c r="C44" i="140"/>
  <c r="K43" i="140"/>
  <c r="J43" i="140"/>
  <c r="I43" i="140"/>
  <c r="H43" i="140"/>
  <c r="G43" i="140"/>
  <c r="C43" i="140"/>
  <c r="K42" i="140"/>
  <c r="J42" i="140"/>
  <c r="I42" i="140"/>
  <c r="H42" i="140"/>
  <c r="G42" i="140"/>
  <c r="C42" i="140"/>
  <c r="K41" i="140"/>
  <c r="J41" i="140"/>
  <c r="I41" i="140"/>
  <c r="H41" i="140"/>
  <c r="G41" i="140"/>
  <c r="C41" i="140"/>
  <c r="K40" i="140"/>
  <c r="J40" i="140"/>
  <c r="I40" i="140"/>
  <c r="H40" i="140"/>
  <c r="G40" i="140"/>
  <c r="C40" i="140"/>
  <c r="K39" i="140"/>
  <c r="J39" i="140"/>
  <c r="I39" i="140"/>
  <c r="H39" i="140"/>
  <c r="G39" i="140"/>
  <c r="C39" i="140"/>
  <c r="K38" i="140"/>
  <c r="J38" i="140"/>
  <c r="I38" i="140"/>
  <c r="H38" i="140"/>
  <c r="G38" i="140"/>
  <c r="C38" i="140"/>
  <c r="K37" i="140"/>
  <c r="J37" i="140"/>
  <c r="I37" i="140"/>
  <c r="H37" i="140"/>
  <c r="G37" i="140"/>
  <c r="C37" i="140"/>
  <c r="K36" i="140"/>
  <c r="J36" i="140"/>
  <c r="I36" i="140"/>
  <c r="H36" i="140"/>
  <c r="G36" i="140"/>
  <c r="C36" i="140"/>
  <c r="K35" i="140"/>
  <c r="J35" i="140"/>
  <c r="I35" i="140"/>
  <c r="H35" i="140"/>
  <c r="G35" i="140"/>
  <c r="C35" i="140"/>
  <c r="K34" i="140"/>
  <c r="J34" i="140"/>
  <c r="I34" i="140"/>
  <c r="H34" i="140"/>
  <c r="G34" i="140"/>
  <c r="C34" i="140"/>
  <c r="K33" i="140"/>
  <c r="J33" i="140"/>
  <c r="I33" i="140"/>
  <c r="H33" i="140"/>
  <c r="G33" i="140"/>
  <c r="C33" i="140"/>
  <c r="K32" i="140"/>
  <c r="J32" i="140"/>
  <c r="I32" i="140"/>
  <c r="H32" i="140"/>
  <c r="G32" i="140"/>
  <c r="C32" i="140"/>
  <c r="K31" i="140"/>
  <c r="J31" i="140"/>
  <c r="I31" i="140"/>
  <c r="H31" i="140"/>
  <c r="G31" i="140"/>
  <c r="C31" i="140"/>
  <c r="K30" i="140"/>
  <c r="J30" i="140"/>
  <c r="I30" i="140"/>
  <c r="H30" i="140"/>
  <c r="G30" i="140"/>
  <c r="C30" i="140"/>
  <c r="K29" i="140"/>
  <c r="J29" i="140"/>
  <c r="I29" i="140"/>
  <c r="H29" i="140"/>
  <c r="G29" i="140"/>
  <c r="C29" i="140"/>
  <c r="K28" i="140"/>
  <c r="J28" i="140"/>
  <c r="I28" i="140"/>
  <c r="H28" i="140"/>
  <c r="G28" i="140"/>
  <c r="C28" i="140"/>
  <c r="K27" i="140"/>
  <c r="J27" i="140"/>
  <c r="I27" i="140"/>
  <c r="H27" i="140"/>
  <c r="G27" i="140"/>
  <c r="C27" i="140"/>
  <c r="K26" i="140"/>
  <c r="J26" i="140"/>
  <c r="I26" i="140"/>
  <c r="H26" i="140"/>
  <c r="G26" i="140"/>
  <c r="C26" i="140"/>
  <c r="K25" i="140"/>
  <c r="J25" i="140"/>
  <c r="I25" i="140"/>
  <c r="H25" i="140"/>
  <c r="G25" i="140"/>
  <c r="C25" i="140"/>
  <c r="K24" i="140"/>
  <c r="J24" i="140"/>
  <c r="I24" i="140"/>
  <c r="H24" i="140"/>
  <c r="G24" i="140"/>
  <c r="C24" i="140"/>
  <c r="K23" i="140"/>
  <c r="J23" i="140"/>
  <c r="I23" i="140"/>
  <c r="H23" i="140"/>
  <c r="G23" i="140"/>
  <c r="C23" i="140"/>
  <c r="K22" i="140"/>
  <c r="J22" i="140"/>
  <c r="I22" i="140"/>
  <c r="H22" i="140"/>
  <c r="G22" i="140"/>
  <c r="C22" i="140"/>
  <c r="K21" i="140"/>
  <c r="J21" i="140"/>
  <c r="I21" i="140"/>
  <c r="H21" i="140"/>
  <c r="G21" i="140"/>
  <c r="C21" i="140"/>
  <c r="K20" i="140"/>
  <c r="J20" i="140"/>
  <c r="I20" i="140"/>
  <c r="H20" i="140"/>
  <c r="G20" i="140"/>
  <c r="C20" i="140"/>
  <c r="K19" i="140"/>
  <c r="J19" i="140"/>
  <c r="I19" i="140"/>
  <c r="H19" i="140"/>
  <c r="G19" i="140"/>
  <c r="C19" i="140"/>
  <c r="K18" i="140"/>
  <c r="J18" i="140"/>
  <c r="I18" i="140"/>
  <c r="H18" i="140"/>
  <c r="G18" i="140"/>
  <c r="C18" i="140"/>
  <c r="K17" i="140"/>
  <c r="J17" i="140"/>
  <c r="I17" i="140"/>
  <c r="H17" i="140"/>
  <c r="G17" i="140"/>
  <c r="C17" i="140"/>
  <c r="K16" i="140"/>
  <c r="J16" i="140"/>
  <c r="I16" i="140"/>
  <c r="H16" i="140"/>
  <c r="G16" i="140"/>
  <c r="C16" i="140"/>
  <c r="K15" i="140"/>
  <c r="J15" i="140"/>
  <c r="I15" i="140"/>
  <c r="H15" i="140"/>
  <c r="G15" i="140"/>
  <c r="C15" i="140"/>
  <c r="A14" i="140" a="1"/>
  <c r="A14" i="140" s="1"/>
  <c r="B2" i="140"/>
  <c r="F48" i="139"/>
  <c r="D48" i="139"/>
  <c r="K47" i="139"/>
  <c r="J47" i="139"/>
  <c r="I47" i="139"/>
  <c r="H47" i="139"/>
  <c r="G47" i="139"/>
  <c r="C47" i="139"/>
  <c r="K46" i="139"/>
  <c r="J46" i="139"/>
  <c r="I46" i="139"/>
  <c r="H46" i="139"/>
  <c r="G46" i="139"/>
  <c r="C46" i="139"/>
  <c r="K45" i="139"/>
  <c r="J45" i="139"/>
  <c r="I45" i="139"/>
  <c r="H45" i="139"/>
  <c r="G45" i="139"/>
  <c r="C45" i="139"/>
  <c r="K44" i="139"/>
  <c r="J44" i="139"/>
  <c r="I44" i="139"/>
  <c r="H44" i="139"/>
  <c r="G44" i="139"/>
  <c r="C44" i="139"/>
  <c r="K43" i="139"/>
  <c r="J43" i="139"/>
  <c r="I43" i="139"/>
  <c r="H43" i="139"/>
  <c r="G43" i="139"/>
  <c r="C43" i="139"/>
  <c r="K42" i="139"/>
  <c r="J42" i="139"/>
  <c r="I42" i="139"/>
  <c r="H42" i="139"/>
  <c r="G42" i="139"/>
  <c r="C42" i="139"/>
  <c r="K41" i="139"/>
  <c r="J41" i="139"/>
  <c r="I41" i="139"/>
  <c r="H41" i="139"/>
  <c r="G41" i="139"/>
  <c r="C41" i="139"/>
  <c r="K40" i="139"/>
  <c r="J40" i="139"/>
  <c r="I40" i="139"/>
  <c r="H40" i="139"/>
  <c r="G40" i="139"/>
  <c r="C40" i="139"/>
  <c r="K39" i="139"/>
  <c r="J39" i="139"/>
  <c r="I39" i="139"/>
  <c r="H39" i="139"/>
  <c r="G39" i="139"/>
  <c r="C39" i="139"/>
  <c r="K38" i="139"/>
  <c r="J38" i="139"/>
  <c r="I38" i="139"/>
  <c r="H38" i="139"/>
  <c r="G38" i="139"/>
  <c r="C38" i="139"/>
  <c r="K37" i="139"/>
  <c r="J37" i="139"/>
  <c r="I37" i="139"/>
  <c r="H37" i="139"/>
  <c r="G37" i="139"/>
  <c r="C37" i="139"/>
  <c r="K36" i="139"/>
  <c r="J36" i="139"/>
  <c r="I36" i="139"/>
  <c r="H36" i="139"/>
  <c r="G36" i="139"/>
  <c r="C36" i="139"/>
  <c r="K35" i="139"/>
  <c r="J35" i="139"/>
  <c r="I35" i="139"/>
  <c r="H35" i="139"/>
  <c r="G35" i="139"/>
  <c r="C35" i="139"/>
  <c r="K34" i="139"/>
  <c r="J34" i="139"/>
  <c r="I34" i="139"/>
  <c r="H34" i="139"/>
  <c r="G34" i="139"/>
  <c r="C34" i="139"/>
  <c r="K33" i="139"/>
  <c r="J33" i="139"/>
  <c r="I33" i="139"/>
  <c r="H33" i="139"/>
  <c r="G33" i="139"/>
  <c r="C33" i="139"/>
  <c r="K32" i="139"/>
  <c r="J32" i="139"/>
  <c r="I32" i="139"/>
  <c r="H32" i="139"/>
  <c r="G32" i="139"/>
  <c r="C32" i="139"/>
  <c r="K31" i="139"/>
  <c r="J31" i="139"/>
  <c r="I31" i="139"/>
  <c r="H31" i="139"/>
  <c r="G31" i="139"/>
  <c r="C31" i="139"/>
  <c r="K30" i="139"/>
  <c r="J30" i="139"/>
  <c r="I30" i="139"/>
  <c r="H30" i="139"/>
  <c r="G30" i="139"/>
  <c r="C30" i="139"/>
  <c r="K29" i="139"/>
  <c r="J29" i="139"/>
  <c r="I29" i="139"/>
  <c r="H29" i="139"/>
  <c r="G29" i="139"/>
  <c r="C29" i="139"/>
  <c r="K28" i="139"/>
  <c r="J28" i="139"/>
  <c r="I28" i="139"/>
  <c r="H28" i="139"/>
  <c r="G28" i="139"/>
  <c r="C28" i="139"/>
  <c r="K27" i="139"/>
  <c r="J27" i="139"/>
  <c r="I27" i="139"/>
  <c r="H27" i="139"/>
  <c r="G27" i="139"/>
  <c r="C27" i="139"/>
  <c r="K26" i="139"/>
  <c r="J26" i="139"/>
  <c r="I26" i="139"/>
  <c r="H26" i="139"/>
  <c r="G26" i="139"/>
  <c r="C26" i="139"/>
  <c r="K25" i="139"/>
  <c r="J25" i="139"/>
  <c r="I25" i="139"/>
  <c r="H25" i="139"/>
  <c r="G25" i="139"/>
  <c r="C25" i="139"/>
  <c r="K24" i="139"/>
  <c r="J24" i="139"/>
  <c r="I24" i="139"/>
  <c r="H24" i="139"/>
  <c r="G24" i="139"/>
  <c r="C24" i="139"/>
  <c r="K23" i="139"/>
  <c r="J23" i="139"/>
  <c r="I23" i="139"/>
  <c r="H23" i="139"/>
  <c r="G23" i="139"/>
  <c r="C23" i="139"/>
  <c r="K22" i="139"/>
  <c r="J22" i="139"/>
  <c r="I22" i="139"/>
  <c r="H22" i="139"/>
  <c r="G22" i="139"/>
  <c r="C22" i="139"/>
  <c r="K21" i="139"/>
  <c r="J21" i="139"/>
  <c r="I21" i="139"/>
  <c r="H21" i="139"/>
  <c r="G21" i="139"/>
  <c r="C21" i="139"/>
  <c r="K20" i="139"/>
  <c r="J20" i="139"/>
  <c r="I20" i="139"/>
  <c r="H20" i="139"/>
  <c r="G20" i="139"/>
  <c r="C20" i="139"/>
  <c r="K19" i="139"/>
  <c r="J19" i="139"/>
  <c r="I19" i="139"/>
  <c r="H19" i="139"/>
  <c r="G19" i="139"/>
  <c r="C19" i="139"/>
  <c r="K18" i="139"/>
  <c r="J18" i="139"/>
  <c r="I18" i="139"/>
  <c r="H18" i="139"/>
  <c r="G18" i="139"/>
  <c r="C18" i="139"/>
  <c r="K17" i="139"/>
  <c r="J17" i="139"/>
  <c r="I17" i="139"/>
  <c r="H17" i="139"/>
  <c r="G17" i="139"/>
  <c r="C17" i="139"/>
  <c r="K16" i="139"/>
  <c r="J16" i="139"/>
  <c r="I16" i="139"/>
  <c r="H16" i="139"/>
  <c r="G16" i="139"/>
  <c r="C16" i="139"/>
  <c r="K15" i="139"/>
  <c r="J15" i="139"/>
  <c r="I15" i="139"/>
  <c r="H15" i="139"/>
  <c r="G15" i="139"/>
  <c r="C15" i="139"/>
  <c r="A14" i="139" a="1"/>
  <c r="A14" i="139" s="1"/>
  <c r="B2" i="139"/>
  <c r="F48" i="138"/>
  <c r="D48" i="138"/>
  <c r="K47" i="138"/>
  <c r="J47" i="138"/>
  <c r="I47" i="138"/>
  <c r="H47" i="138"/>
  <c r="G47" i="138"/>
  <c r="C47" i="138"/>
  <c r="K46" i="138"/>
  <c r="J46" i="138"/>
  <c r="I46" i="138"/>
  <c r="H46" i="138"/>
  <c r="G46" i="138"/>
  <c r="C46" i="138"/>
  <c r="K45" i="138"/>
  <c r="J45" i="138"/>
  <c r="I45" i="138"/>
  <c r="H45" i="138"/>
  <c r="G45" i="138"/>
  <c r="C45" i="138"/>
  <c r="K44" i="138"/>
  <c r="J44" i="138"/>
  <c r="I44" i="138"/>
  <c r="H44" i="138"/>
  <c r="G44" i="138"/>
  <c r="C44" i="138"/>
  <c r="K43" i="138"/>
  <c r="J43" i="138"/>
  <c r="I43" i="138"/>
  <c r="H43" i="138"/>
  <c r="G43" i="138"/>
  <c r="C43" i="138"/>
  <c r="K42" i="138"/>
  <c r="J42" i="138"/>
  <c r="I42" i="138"/>
  <c r="H42" i="138"/>
  <c r="G42" i="138"/>
  <c r="C42" i="138"/>
  <c r="K41" i="138"/>
  <c r="J41" i="138"/>
  <c r="I41" i="138"/>
  <c r="H41" i="138"/>
  <c r="G41" i="138"/>
  <c r="C41" i="138"/>
  <c r="K40" i="138"/>
  <c r="J40" i="138"/>
  <c r="I40" i="138"/>
  <c r="H40" i="138"/>
  <c r="G40" i="138"/>
  <c r="C40" i="138"/>
  <c r="K39" i="138"/>
  <c r="J39" i="138"/>
  <c r="I39" i="138"/>
  <c r="H39" i="138"/>
  <c r="G39" i="138"/>
  <c r="C39" i="138"/>
  <c r="K38" i="138"/>
  <c r="J38" i="138"/>
  <c r="I38" i="138"/>
  <c r="H38" i="138"/>
  <c r="G38" i="138"/>
  <c r="C38" i="138"/>
  <c r="K37" i="138"/>
  <c r="J37" i="138"/>
  <c r="I37" i="138"/>
  <c r="H37" i="138"/>
  <c r="G37" i="138"/>
  <c r="C37" i="138"/>
  <c r="K36" i="138"/>
  <c r="J36" i="138"/>
  <c r="I36" i="138"/>
  <c r="H36" i="138"/>
  <c r="G36" i="138"/>
  <c r="C36" i="138"/>
  <c r="K35" i="138"/>
  <c r="J35" i="138"/>
  <c r="I35" i="138"/>
  <c r="H35" i="138"/>
  <c r="G35" i="138"/>
  <c r="C35" i="138"/>
  <c r="K34" i="138"/>
  <c r="J34" i="138"/>
  <c r="I34" i="138"/>
  <c r="H34" i="138"/>
  <c r="G34" i="138"/>
  <c r="C34" i="138"/>
  <c r="K33" i="138"/>
  <c r="J33" i="138"/>
  <c r="I33" i="138"/>
  <c r="H33" i="138"/>
  <c r="G33" i="138"/>
  <c r="C33" i="138"/>
  <c r="K32" i="138"/>
  <c r="J32" i="138"/>
  <c r="I32" i="138"/>
  <c r="H32" i="138"/>
  <c r="G32" i="138"/>
  <c r="C32" i="138"/>
  <c r="K31" i="138"/>
  <c r="J31" i="138"/>
  <c r="I31" i="138"/>
  <c r="H31" i="138"/>
  <c r="G31" i="138"/>
  <c r="C31" i="138"/>
  <c r="K30" i="138"/>
  <c r="J30" i="138"/>
  <c r="I30" i="138"/>
  <c r="H30" i="138"/>
  <c r="G30" i="138"/>
  <c r="C30" i="138"/>
  <c r="K29" i="138"/>
  <c r="J29" i="138"/>
  <c r="I29" i="138"/>
  <c r="H29" i="138"/>
  <c r="G29" i="138"/>
  <c r="C29" i="138"/>
  <c r="K28" i="138"/>
  <c r="J28" i="138"/>
  <c r="I28" i="138"/>
  <c r="H28" i="138"/>
  <c r="G28" i="138"/>
  <c r="C28" i="138"/>
  <c r="K27" i="138"/>
  <c r="J27" i="138"/>
  <c r="I27" i="138"/>
  <c r="H27" i="138"/>
  <c r="G27" i="138"/>
  <c r="C27" i="138"/>
  <c r="K26" i="138"/>
  <c r="J26" i="138"/>
  <c r="I26" i="138"/>
  <c r="H26" i="138"/>
  <c r="G26" i="138"/>
  <c r="C26" i="138"/>
  <c r="K25" i="138"/>
  <c r="J25" i="138"/>
  <c r="I25" i="138"/>
  <c r="H25" i="138"/>
  <c r="G25" i="138"/>
  <c r="C25" i="138"/>
  <c r="K24" i="138"/>
  <c r="J24" i="138"/>
  <c r="I24" i="138"/>
  <c r="H24" i="138"/>
  <c r="G24" i="138"/>
  <c r="C24" i="138"/>
  <c r="K23" i="138"/>
  <c r="J23" i="138"/>
  <c r="I23" i="138"/>
  <c r="H23" i="138"/>
  <c r="G23" i="138"/>
  <c r="C23" i="138"/>
  <c r="K22" i="138"/>
  <c r="J22" i="138"/>
  <c r="I22" i="138"/>
  <c r="H22" i="138"/>
  <c r="G22" i="138"/>
  <c r="C22" i="138"/>
  <c r="K21" i="138"/>
  <c r="J21" i="138"/>
  <c r="I21" i="138"/>
  <c r="H21" i="138"/>
  <c r="G21" i="138"/>
  <c r="C21" i="138"/>
  <c r="K20" i="138"/>
  <c r="J20" i="138"/>
  <c r="I20" i="138"/>
  <c r="H20" i="138"/>
  <c r="G20" i="138"/>
  <c r="C20" i="138"/>
  <c r="K19" i="138"/>
  <c r="J19" i="138"/>
  <c r="I19" i="138"/>
  <c r="H19" i="138"/>
  <c r="G19" i="138"/>
  <c r="C19" i="138"/>
  <c r="K18" i="138"/>
  <c r="J18" i="138"/>
  <c r="I18" i="138"/>
  <c r="H18" i="138"/>
  <c r="G18" i="138"/>
  <c r="C18" i="138"/>
  <c r="K17" i="138"/>
  <c r="J17" i="138"/>
  <c r="I17" i="138"/>
  <c r="H17" i="138"/>
  <c r="G17" i="138"/>
  <c r="C17" i="138"/>
  <c r="K16" i="138"/>
  <c r="J16" i="138"/>
  <c r="I16" i="138"/>
  <c r="H16" i="138"/>
  <c r="G16" i="138"/>
  <c r="C16" i="138"/>
  <c r="K15" i="138"/>
  <c r="J15" i="138"/>
  <c r="I15" i="138"/>
  <c r="H15" i="138"/>
  <c r="G15" i="138"/>
  <c r="C15" i="138"/>
  <c r="A14" i="138" a="1"/>
  <c r="A14" i="138" s="1"/>
  <c r="B2" i="138"/>
  <c r="A14" i="137" a="1"/>
  <c r="F48" i="137"/>
  <c r="D48" i="137"/>
  <c r="K47" i="137"/>
  <c r="J47" i="137"/>
  <c r="I47" i="137"/>
  <c r="H47" i="137"/>
  <c r="G47" i="137"/>
  <c r="C47" i="137"/>
  <c r="K46" i="137"/>
  <c r="J46" i="137"/>
  <c r="I46" i="137"/>
  <c r="H46" i="137"/>
  <c r="G46" i="137"/>
  <c r="C46" i="137"/>
  <c r="K45" i="137"/>
  <c r="J45" i="137"/>
  <c r="I45" i="137"/>
  <c r="H45" i="137"/>
  <c r="G45" i="137"/>
  <c r="C45" i="137"/>
  <c r="K44" i="137"/>
  <c r="J44" i="137"/>
  <c r="I44" i="137"/>
  <c r="H44" i="137"/>
  <c r="G44" i="137"/>
  <c r="C44" i="137"/>
  <c r="K43" i="137"/>
  <c r="J43" i="137"/>
  <c r="I43" i="137"/>
  <c r="H43" i="137"/>
  <c r="G43" i="137"/>
  <c r="C43" i="137"/>
  <c r="K42" i="137"/>
  <c r="J42" i="137"/>
  <c r="I42" i="137"/>
  <c r="H42" i="137"/>
  <c r="G42" i="137"/>
  <c r="C42" i="137"/>
  <c r="K41" i="137"/>
  <c r="J41" i="137"/>
  <c r="I41" i="137"/>
  <c r="H41" i="137"/>
  <c r="G41" i="137"/>
  <c r="C41" i="137"/>
  <c r="K40" i="137"/>
  <c r="J40" i="137"/>
  <c r="I40" i="137"/>
  <c r="H40" i="137"/>
  <c r="G40" i="137"/>
  <c r="C40" i="137"/>
  <c r="K39" i="137"/>
  <c r="J39" i="137"/>
  <c r="I39" i="137"/>
  <c r="H39" i="137"/>
  <c r="G39" i="137"/>
  <c r="C39" i="137"/>
  <c r="K38" i="137"/>
  <c r="J38" i="137"/>
  <c r="I38" i="137"/>
  <c r="H38" i="137"/>
  <c r="G38" i="137"/>
  <c r="C38" i="137"/>
  <c r="K37" i="137"/>
  <c r="J37" i="137"/>
  <c r="I37" i="137"/>
  <c r="H37" i="137"/>
  <c r="G37" i="137"/>
  <c r="C37" i="137"/>
  <c r="K36" i="137"/>
  <c r="J36" i="137"/>
  <c r="I36" i="137"/>
  <c r="H36" i="137"/>
  <c r="G36" i="137"/>
  <c r="C36" i="137"/>
  <c r="K35" i="137"/>
  <c r="J35" i="137"/>
  <c r="I35" i="137"/>
  <c r="H35" i="137"/>
  <c r="G35" i="137"/>
  <c r="C35" i="137"/>
  <c r="K34" i="137"/>
  <c r="J34" i="137"/>
  <c r="I34" i="137"/>
  <c r="H34" i="137"/>
  <c r="G34" i="137"/>
  <c r="C34" i="137"/>
  <c r="K33" i="137"/>
  <c r="J33" i="137"/>
  <c r="I33" i="137"/>
  <c r="H33" i="137"/>
  <c r="G33" i="137"/>
  <c r="C33" i="137"/>
  <c r="K32" i="137"/>
  <c r="J32" i="137"/>
  <c r="I32" i="137"/>
  <c r="H32" i="137"/>
  <c r="G32" i="137"/>
  <c r="C32" i="137"/>
  <c r="K31" i="137"/>
  <c r="J31" i="137"/>
  <c r="I31" i="137"/>
  <c r="H31" i="137"/>
  <c r="G31" i="137"/>
  <c r="C31" i="137"/>
  <c r="K30" i="137"/>
  <c r="J30" i="137"/>
  <c r="I30" i="137"/>
  <c r="H30" i="137"/>
  <c r="G30" i="137"/>
  <c r="C30" i="137"/>
  <c r="K29" i="137"/>
  <c r="J29" i="137"/>
  <c r="I29" i="137"/>
  <c r="H29" i="137"/>
  <c r="G29" i="137"/>
  <c r="C29" i="137"/>
  <c r="K28" i="137"/>
  <c r="J28" i="137"/>
  <c r="I28" i="137"/>
  <c r="H28" i="137"/>
  <c r="G28" i="137"/>
  <c r="C28" i="137"/>
  <c r="K27" i="137"/>
  <c r="J27" i="137"/>
  <c r="I27" i="137"/>
  <c r="H27" i="137"/>
  <c r="G27" i="137"/>
  <c r="C27" i="137"/>
  <c r="K26" i="137"/>
  <c r="J26" i="137"/>
  <c r="I26" i="137"/>
  <c r="H26" i="137"/>
  <c r="G26" i="137"/>
  <c r="C26" i="137"/>
  <c r="K25" i="137"/>
  <c r="J25" i="137"/>
  <c r="I25" i="137"/>
  <c r="H25" i="137"/>
  <c r="G25" i="137"/>
  <c r="C25" i="137"/>
  <c r="K24" i="137"/>
  <c r="J24" i="137"/>
  <c r="I24" i="137"/>
  <c r="H24" i="137"/>
  <c r="G24" i="137"/>
  <c r="C24" i="137"/>
  <c r="K23" i="137"/>
  <c r="J23" i="137"/>
  <c r="I23" i="137"/>
  <c r="H23" i="137"/>
  <c r="G23" i="137"/>
  <c r="C23" i="137"/>
  <c r="K22" i="137"/>
  <c r="J22" i="137"/>
  <c r="I22" i="137"/>
  <c r="H22" i="137"/>
  <c r="G22" i="137"/>
  <c r="C22" i="137"/>
  <c r="K21" i="137"/>
  <c r="J21" i="137"/>
  <c r="I21" i="137"/>
  <c r="H21" i="137"/>
  <c r="G21" i="137"/>
  <c r="C21" i="137"/>
  <c r="K20" i="137"/>
  <c r="J20" i="137"/>
  <c r="I20" i="137"/>
  <c r="H20" i="137"/>
  <c r="G20" i="137"/>
  <c r="C20" i="137"/>
  <c r="K19" i="137"/>
  <c r="J19" i="137"/>
  <c r="I19" i="137"/>
  <c r="H19" i="137"/>
  <c r="G19" i="137"/>
  <c r="C19" i="137"/>
  <c r="K18" i="137"/>
  <c r="J18" i="137"/>
  <c r="I18" i="137"/>
  <c r="H18" i="137"/>
  <c r="G18" i="137"/>
  <c r="C18" i="137"/>
  <c r="B2" i="137"/>
  <c r="D15" i="136"/>
  <c r="D48" i="136" s="1"/>
  <c r="F48" i="136"/>
  <c r="K47" i="136"/>
  <c r="J47" i="136"/>
  <c r="I47" i="136"/>
  <c r="H47" i="136"/>
  <c r="G47" i="136"/>
  <c r="C47" i="136"/>
  <c r="K46" i="136"/>
  <c r="J46" i="136"/>
  <c r="I46" i="136"/>
  <c r="H46" i="136"/>
  <c r="G46" i="136"/>
  <c r="C46" i="136"/>
  <c r="K45" i="136"/>
  <c r="J45" i="136"/>
  <c r="I45" i="136"/>
  <c r="H45" i="136"/>
  <c r="G45" i="136"/>
  <c r="C45" i="136"/>
  <c r="K44" i="136"/>
  <c r="J44" i="136"/>
  <c r="I44" i="136"/>
  <c r="H44" i="136"/>
  <c r="G44" i="136"/>
  <c r="C44" i="136"/>
  <c r="K43" i="136"/>
  <c r="J43" i="136"/>
  <c r="I43" i="136"/>
  <c r="H43" i="136"/>
  <c r="G43" i="136"/>
  <c r="C43" i="136"/>
  <c r="K42" i="136"/>
  <c r="J42" i="136"/>
  <c r="I42" i="136"/>
  <c r="H42" i="136"/>
  <c r="G42" i="136"/>
  <c r="C42" i="136"/>
  <c r="K41" i="136"/>
  <c r="J41" i="136"/>
  <c r="I41" i="136"/>
  <c r="H41" i="136"/>
  <c r="G41" i="136"/>
  <c r="C41" i="136"/>
  <c r="K40" i="136"/>
  <c r="J40" i="136"/>
  <c r="I40" i="136"/>
  <c r="H40" i="136"/>
  <c r="G40" i="136"/>
  <c r="C40" i="136"/>
  <c r="K39" i="136"/>
  <c r="J39" i="136"/>
  <c r="I39" i="136"/>
  <c r="H39" i="136"/>
  <c r="G39" i="136"/>
  <c r="C39" i="136"/>
  <c r="K38" i="136"/>
  <c r="J38" i="136"/>
  <c r="I38" i="136"/>
  <c r="H38" i="136"/>
  <c r="G38" i="136"/>
  <c r="C38" i="136"/>
  <c r="K37" i="136"/>
  <c r="J37" i="136"/>
  <c r="I37" i="136"/>
  <c r="H37" i="136"/>
  <c r="G37" i="136"/>
  <c r="C37" i="136"/>
  <c r="K36" i="136"/>
  <c r="J36" i="136"/>
  <c r="I36" i="136"/>
  <c r="H36" i="136"/>
  <c r="G36" i="136"/>
  <c r="C36" i="136"/>
  <c r="K35" i="136"/>
  <c r="J35" i="136"/>
  <c r="I35" i="136"/>
  <c r="H35" i="136"/>
  <c r="G35" i="136"/>
  <c r="C35" i="136"/>
  <c r="K34" i="136"/>
  <c r="J34" i="136"/>
  <c r="I34" i="136"/>
  <c r="H34" i="136"/>
  <c r="G34" i="136"/>
  <c r="C34" i="136"/>
  <c r="K33" i="136"/>
  <c r="J33" i="136"/>
  <c r="I33" i="136"/>
  <c r="H33" i="136"/>
  <c r="G33" i="136"/>
  <c r="C33" i="136"/>
  <c r="K32" i="136"/>
  <c r="J32" i="136"/>
  <c r="I32" i="136"/>
  <c r="H32" i="136"/>
  <c r="G32" i="136"/>
  <c r="C32" i="136"/>
  <c r="K31" i="136"/>
  <c r="J31" i="136"/>
  <c r="I31" i="136"/>
  <c r="H31" i="136"/>
  <c r="G31" i="136"/>
  <c r="C31" i="136"/>
  <c r="K30" i="136"/>
  <c r="J30" i="136"/>
  <c r="I30" i="136"/>
  <c r="H30" i="136"/>
  <c r="G30" i="136"/>
  <c r="C30" i="136"/>
  <c r="K29" i="136"/>
  <c r="J29" i="136"/>
  <c r="I29" i="136"/>
  <c r="H29" i="136"/>
  <c r="G29" i="136"/>
  <c r="C29" i="136"/>
  <c r="K28" i="136"/>
  <c r="J28" i="136"/>
  <c r="I28" i="136"/>
  <c r="H28" i="136"/>
  <c r="G28" i="136"/>
  <c r="C28" i="136"/>
  <c r="K27" i="136"/>
  <c r="J27" i="136"/>
  <c r="I27" i="136"/>
  <c r="H27" i="136"/>
  <c r="G27" i="136"/>
  <c r="C27" i="136"/>
  <c r="K26" i="136"/>
  <c r="J26" i="136"/>
  <c r="I26" i="136"/>
  <c r="H26" i="136"/>
  <c r="G26" i="136"/>
  <c r="C26" i="136"/>
  <c r="K25" i="136"/>
  <c r="J25" i="136"/>
  <c r="I25" i="136"/>
  <c r="H25" i="136"/>
  <c r="G25" i="136"/>
  <c r="C25" i="136"/>
  <c r="K24" i="136"/>
  <c r="J24" i="136"/>
  <c r="I24" i="136"/>
  <c r="H24" i="136"/>
  <c r="G24" i="136"/>
  <c r="C24" i="136"/>
  <c r="K23" i="136"/>
  <c r="J23" i="136"/>
  <c r="I23" i="136"/>
  <c r="H23" i="136"/>
  <c r="G23" i="136"/>
  <c r="C23" i="136"/>
  <c r="K22" i="136"/>
  <c r="J22" i="136"/>
  <c r="I22" i="136"/>
  <c r="H22" i="136"/>
  <c r="G22" i="136"/>
  <c r="C22" i="136"/>
  <c r="K21" i="136"/>
  <c r="J21" i="136"/>
  <c r="I21" i="136"/>
  <c r="H21" i="136"/>
  <c r="G21" i="136"/>
  <c r="C21" i="136"/>
  <c r="K20" i="136"/>
  <c r="J20" i="136"/>
  <c r="I20" i="136"/>
  <c r="H20" i="136"/>
  <c r="G20" i="136"/>
  <c r="C20" i="136"/>
  <c r="K19" i="136"/>
  <c r="J19" i="136"/>
  <c r="I19" i="136"/>
  <c r="H19" i="136"/>
  <c r="G19" i="136"/>
  <c r="C19" i="136"/>
  <c r="K18" i="136"/>
  <c r="J18" i="136"/>
  <c r="I18" i="136"/>
  <c r="H18" i="136"/>
  <c r="G18" i="136"/>
  <c r="C18" i="136"/>
  <c r="G17" i="136"/>
  <c r="H17" i="136" s="1"/>
  <c r="C17" i="136"/>
  <c r="A14" i="136" a="1"/>
  <c r="B2" i="136"/>
  <c r="F48" i="135"/>
  <c r="D48" i="135"/>
  <c r="K47" i="135"/>
  <c r="J47" i="135"/>
  <c r="I47" i="135"/>
  <c r="H47" i="135"/>
  <c r="G47" i="135"/>
  <c r="C47" i="135"/>
  <c r="K46" i="135"/>
  <c r="J46" i="135"/>
  <c r="I46" i="135"/>
  <c r="H46" i="135"/>
  <c r="G46" i="135"/>
  <c r="C46" i="135"/>
  <c r="K45" i="135"/>
  <c r="J45" i="135"/>
  <c r="I45" i="135"/>
  <c r="H45" i="135"/>
  <c r="G45" i="135"/>
  <c r="C45" i="135"/>
  <c r="K44" i="135"/>
  <c r="J44" i="135"/>
  <c r="I44" i="135"/>
  <c r="H44" i="135"/>
  <c r="G44" i="135"/>
  <c r="C44" i="135"/>
  <c r="K43" i="135"/>
  <c r="J43" i="135"/>
  <c r="I43" i="135"/>
  <c r="H43" i="135"/>
  <c r="G43" i="135"/>
  <c r="C43" i="135"/>
  <c r="K42" i="135"/>
  <c r="J42" i="135"/>
  <c r="I42" i="135"/>
  <c r="H42" i="135"/>
  <c r="G42" i="135"/>
  <c r="C42" i="135"/>
  <c r="K41" i="135"/>
  <c r="J41" i="135"/>
  <c r="I41" i="135"/>
  <c r="H41" i="135"/>
  <c r="G41" i="135"/>
  <c r="C41" i="135"/>
  <c r="K40" i="135"/>
  <c r="J40" i="135"/>
  <c r="I40" i="135"/>
  <c r="H40" i="135"/>
  <c r="G40" i="135"/>
  <c r="C40" i="135"/>
  <c r="K39" i="135"/>
  <c r="J39" i="135"/>
  <c r="I39" i="135"/>
  <c r="H39" i="135"/>
  <c r="G39" i="135"/>
  <c r="C39" i="135"/>
  <c r="K38" i="135"/>
  <c r="J38" i="135"/>
  <c r="I38" i="135"/>
  <c r="H38" i="135"/>
  <c r="G38" i="135"/>
  <c r="C38" i="135"/>
  <c r="K37" i="135"/>
  <c r="J37" i="135"/>
  <c r="I37" i="135"/>
  <c r="H37" i="135"/>
  <c r="G37" i="135"/>
  <c r="C37" i="135"/>
  <c r="K36" i="135"/>
  <c r="J36" i="135"/>
  <c r="I36" i="135"/>
  <c r="H36" i="135"/>
  <c r="G36" i="135"/>
  <c r="C36" i="135"/>
  <c r="K35" i="135"/>
  <c r="J35" i="135"/>
  <c r="I35" i="135"/>
  <c r="H35" i="135"/>
  <c r="G35" i="135"/>
  <c r="C35" i="135"/>
  <c r="K34" i="135"/>
  <c r="J34" i="135"/>
  <c r="I34" i="135"/>
  <c r="H34" i="135"/>
  <c r="G34" i="135"/>
  <c r="C34" i="135"/>
  <c r="K33" i="135"/>
  <c r="J33" i="135"/>
  <c r="I33" i="135"/>
  <c r="H33" i="135"/>
  <c r="G33" i="135"/>
  <c r="C33" i="135"/>
  <c r="K32" i="135"/>
  <c r="J32" i="135"/>
  <c r="I32" i="135"/>
  <c r="H32" i="135"/>
  <c r="G32" i="135"/>
  <c r="C32" i="135"/>
  <c r="K31" i="135"/>
  <c r="J31" i="135"/>
  <c r="I31" i="135"/>
  <c r="H31" i="135"/>
  <c r="G31" i="135"/>
  <c r="C31" i="135"/>
  <c r="K30" i="135"/>
  <c r="J30" i="135"/>
  <c r="I30" i="135"/>
  <c r="H30" i="135"/>
  <c r="G30" i="135"/>
  <c r="C30" i="135"/>
  <c r="K29" i="135"/>
  <c r="J29" i="135"/>
  <c r="I29" i="135"/>
  <c r="H29" i="135"/>
  <c r="G29" i="135"/>
  <c r="C29" i="135"/>
  <c r="K28" i="135"/>
  <c r="J28" i="135"/>
  <c r="I28" i="135"/>
  <c r="H28" i="135"/>
  <c r="G28" i="135"/>
  <c r="C28" i="135"/>
  <c r="K27" i="135"/>
  <c r="J27" i="135"/>
  <c r="I27" i="135"/>
  <c r="H27" i="135"/>
  <c r="G27" i="135"/>
  <c r="C27" i="135"/>
  <c r="K26" i="135"/>
  <c r="J26" i="135"/>
  <c r="I26" i="135"/>
  <c r="H26" i="135"/>
  <c r="G26" i="135"/>
  <c r="C26" i="135"/>
  <c r="K25" i="135"/>
  <c r="J25" i="135"/>
  <c r="I25" i="135"/>
  <c r="H25" i="135"/>
  <c r="G25" i="135"/>
  <c r="C25" i="135"/>
  <c r="K24" i="135"/>
  <c r="J24" i="135"/>
  <c r="I24" i="135"/>
  <c r="H24" i="135"/>
  <c r="G24" i="135"/>
  <c r="C24" i="135"/>
  <c r="K23" i="135"/>
  <c r="J23" i="135"/>
  <c r="I23" i="135"/>
  <c r="H23" i="135"/>
  <c r="G23" i="135"/>
  <c r="C23" i="135"/>
  <c r="K22" i="135"/>
  <c r="J22" i="135"/>
  <c r="I22" i="135"/>
  <c r="H22" i="135"/>
  <c r="G22" i="135"/>
  <c r="C22" i="135"/>
  <c r="K21" i="135"/>
  <c r="J21" i="135"/>
  <c r="I21" i="135"/>
  <c r="H21" i="135"/>
  <c r="G21" i="135"/>
  <c r="C21" i="135"/>
  <c r="K20" i="135"/>
  <c r="J20" i="135"/>
  <c r="I20" i="135"/>
  <c r="H20" i="135"/>
  <c r="G20" i="135"/>
  <c r="C20" i="135"/>
  <c r="K19" i="135"/>
  <c r="J19" i="135"/>
  <c r="I19" i="135"/>
  <c r="H19" i="135"/>
  <c r="G19" i="135"/>
  <c r="C19" i="135"/>
  <c r="K18" i="135"/>
  <c r="J18" i="135"/>
  <c r="I18" i="135"/>
  <c r="H18" i="135"/>
  <c r="G18" i="135"/>
  <c r="C18" i="135"/>
  <c r="K17" i="135"/>
  <c r="J17" i="135"/>
  <c r="I17" i="135"/>
  <c r="H17" i="135"/>
  <c r="G17" i="135"/>
  <c r="C17" i="135"/>
  <c r="G16" i="135"/>
  <c r="I16" i="135" s="1"/>
  <c r="C16" i="135"/>
  <c r="C15" i="135"/>
  <c r="A14" i="135" a="1"/>
  <c r="A14" i="135" s="1"/>
  <c r="B2" i="135"/>
  <c r="F48" i="134"/>
  <c r="D48" i="134"/>
  <c r="K47" i="134"/>
  <c r="J47" i="134"/>
  <c r="I47" i="134"/>
  <c r="H47" i="134"/>
  <c r="G47" i="134"/>
  <c r="C47" i="134"/>
  <c r="K46" i="134"/>
  <c r="J46" i="134"/>
  <c r="I46" i="134"/>
  <c r="H46" i="134"/>
  <c r="G46" i="134"/>
  <c r="C46" i="134"/>
  <c r="K45" i="134"/>
  <c r="J45" i="134"/>
  <c r="I45" i="134"/>
  <c r="H45" i="134"/>
  <c r="G45" i="134"/>
  <c r="C45" i="134"/>
  <c r="K44" i="134"/>
  <c r="J44" i="134"/>
  <c r="I44" i="134"/>
  <c r="H44" i="134"/>
  <c r="G44" i="134"/>
  <c r="C44" i="134"/>
  <c r="K43" i="134"/>
  <c r="J43" i="134"/>
  <c r="I43" i="134"/>
  <c r="H43" i="134"/>
  <c r="G43" i="134"/>
  <c r="C43" i="134"/>
  <c r="K42" i="134"/>
  <c r="J42" i="134"/>
  <c r="I42" i="134"/>
  <c r="H42" i="134"/>
  <c r="G42" i="134"/>
  <c r="C42" i="134"/>
  <c r="K41" i="134"/>
  <c r="J41" i="134"/>
  <c r="I41" i="134"/>
  <c r="H41" i="134"/>
  <c r="G41" i="134"/>
  <c r="C41" i="134"/>
  <c r="K40" i="134"/>
  <c r="J40" i="134"/>
  <c r="I40" i="134"/>
  <c r="H40" i="134"/>
  <c r="G40" i="134"/>
  <c r="C40" i="134"/>
  <c r="K39" i="134"/>
  <c r="J39" i="134"/>
  <c r="I39" i="134"/>
  <c r="H39" i="134"/>
  <c r="G39" i="134"/>
  <c r="C39" i="134"/>
  <c r="K38" i="134"/>
  <c r="J38" i="134"/>
  <c r="I38" i="134"/>
  <c r="H38" i="134"/>
  <c r="G38" i="134"/>
  <c r="C38" i="134"/>
  <c r="K37" i="134"/>
  <c r="J37" i="134"/>
  <c r="I37" i="134"/>
  <c r="H37" i="134"/>
  <c r="G37" i="134"/>
  <c r="C37" i="134"/>
  <c r="K36" i="134"/>
  <c r="J36" i="134"/>
  <c r="I36" i="134"/>
  <c r="H36" i="134"/>
  <c r="G36" i="134"/>
  <c r="C36" i="134"/>
  <c r="K35" i="134"/>
  <c r="J35" i="134"/>
  <c r="I35" i="134"/>
  <c r="H35" i="134"/>
  <c r="G35" i="134"/>
  <c r="C35" i="134"/>
  <c r="K34" i="134"/>
  <c r="J34" i="134"/>
  <c r="I34" i="134"/>
  <c r="H34" i="134"/>
  <c r="G34" i="134"/>
  <c r="C34" i="134"/>
  <c r="K33" i="134"/>
  <c r="J33" i="134"/>
  <c r="I33" i="134"/>
  <c r="H33" i="134"/>
  <c r="G33" i="134"/>
  <c r="C33" i="134"/>
  <c r="K32" i="134"/>
  <c r="J32" i="134"/>
  <c r="I32" i="134"/>
  <c r="H32" i="134"/>
  <c r="G32" i="134"/>
  <c r="C32" i="134"/>
  <c r="K31" i="134"/>
  <c r="J31" i="134"/>
  <c r="I31" i="134"/>
  <c r="H31" i="134"/>
  <c r="G31" i="134"/>
  <c r="C31" i="134"/>
  <c r="K30" i="134"/>
  <c r="J30" i="134"/>
  <c r="I30" i="134"/>
  <c r="H30" i="134"/>
  <c r="G30" i="134"/>
  <c r="C30" i="134"/>
  <c r="K29" i="134"/>
  <c r="J29" i="134"/>
  <c r="I29" i="134"/>
  <c r="H29" i="134"/>
  <c r="G29" i="134"/>
  <c r="C29" i="134"/>
  <c r="K28" i="134"/>
  <c r="J28" i="134"/>
  <c r="I28" i="134"/>
  <c r="H28" i="134"/>
  <c r="G28" i="134"/>
  <c r="C28" i="134"/>
  <c r="K27" i="134"/>
  <c r="J27" i="134"/>
  <c r="I27" i="134"/>
  <c r="H27" i="134"/>
  <c r="G27" i="134"/>
  <c r="C27" i="134"/>
  <c r="K26" i="134"/>
  <c r="J26" i="134"/>
  <c r="I26" i="134"/>
  <c r="H26" i="134"/>
  <c r="G26" i="134"/>
  <c r="C26" i="134"/>
  <c r="K25" i="134"/>
  <c r="J25" i="134"/>
  <c r="I25" i="134"/>
  <c r="H25" i="134"/>
  <c r="G25" i="134"/>
  <c r="C25" i="134"/>
  <c r="K24" i="134"/>
  <c r="J24" i="134"/>
  <c r="I24" i="134"/>
  <c r="H24" i="134"/>
  <c r="G24" i="134"/>
  <c r="C24" i="134"/>
  <c r="K23" i="134"/>
  <c r="J23" i="134"/>
  <c r="I23" i="134"/>
  <c r="H23" i="134"/>
  <c r="G23" i="134"/>
  <c r="C23" i="134"/>
  <c r="K22" i="134"/>
  <c r="J22" i="134"/>
  <c r="I22" i="134"/>
  <c r="H22" i="134"/>
  <c r="G22" i="134"/>
  <c r="C22" i="134"/>
  <c r="K21" i="134"/>
  <c r="J21" i="134"/>
  <c r="I21" i="134"/>
  <c r="H21" i="134"/>
  <c r="G21" i="134"/>
  <c r="C21" i="134"/>
  <c r="K20" i="134"/>
  <c r="J20" i="134"/>
  <c r="I20" i="134"/>
  <c r="H20" i="134"/>
  <c r="G20" i="134"/>
  <c r="C20" i="134"/>
  <c r="K19" i="134"/>
  <c r="J19" i="134"/>
  <c r="I19" i="134"/>
  <c r="H19" i="134"/>
  <c r="G19" i="134"/>
  <c r="C19" i="134"/>
  <c r="K18" i="134"/>
  <c r="J18" i="134"/>
  <c r="I18" i="134"/>
  <c r="H18" i="134"/>
  <c r="G18" i="134"/>
  <c r="C18" i="134"/>
  <c r="K17" i="134"/>
  <c r="J17" i="134"/>
  <c r="I17" i="134"/>
  <c r="H17" i="134"/>
  <c r="G17" i="134"/>
  <c r="C17" i="134"/>
  <c r="K16" i="134"/>
  <c r="J16" i="134"/>
  <c r="I16" i="134"/>
  <c r="H16" i="134"/>
  <c r="G16" i="134"/>
  <c r="C16" i="134"/>
  <c r="K15" i="134"/>
  <c r="J15" i="134"/>
  <c r="I15" i="134"/>
  <c r="H15" i="134"/>
  <c r="G15" i="134"/>
  <c r="C15" i="134"/>
  <c r="A14" i="134" a="1"/>
  <c r="A14" i="134" s="1"/>
  <c r="B2" i="134"/>
  <c r="F48" i="133"/>
  <c r="D48" i="133"/>
  <c r="K47" i="133"/>
  <c r="J47" i="133"/>
  <c r="I47" i="133"/>
  <c r="H47" i="133"/>
  <c r="G47" i="133"/>
  <c r="C47" i="133"/>
  <c r="K46" i="133"/>
  <c r="J46" i="133"/>
  <c r="I46" i="133"/>
  <c r="H46" i="133"/>
  <c r="G46" i="133"/>
  <c r="C46" i="133"/>
  <c r="K45" i="133"/>
  <c r="J45" i="133"/>
  <c r="I45" i="133"/>
  <c r="H45" i="133"/>
  <c r="G45" i="133"/>
  <c r="C45" i="133"/>
  <c r="K44" i="133"/>
  <c r="J44" i="133"/>
  <c r="I44" i="133"/>
  <c r="H44" i="133"/>
  <c r="G44" i="133"/>
  <c r="C44" i="133"/>
  <c r="K43" i="133"/>
  <c r="J43" i="133"/>
  <c r="I43" i="133"/>
  <c r="H43" i="133"/>
  <c r="G43" i="133"/>
  <c r="C43" i="133"/>
  <c r="K42" i="133"/>
  <c r="J42" i="133"/>
  <c r="I42" i="133"/>
  <c r="H42" i="133"/>
  <c r="G42" i="133"/>
  <c r="C42" i="133"/>
  <c r="K41" i="133"/>
  <c r="J41" i="133"/>
  <c r="I41" i="133"/>
  <c r="H41" i="133"/>
  <c r="G41" i="133"/>
  <c r="C41" i="133"/>
  <c r="K40" i="133"/>
  <c r="J40" i="133"/>
  <c r="I40" i="133"/>
  <c r="H40" i="133"/>
  <c r="G40" i="133"/>
  <c r="C40" i="133"/>
  <c r="K39" i="133"/>
  <c r="J39" i="133"/>
  <c r="I39" i="133"/>
  <c r="H39" i="133"/>
  <c r="G39" i="133"/>
  <c r="C39" i="133"/>
  <c r="K38" i="133"/>
  <c r="J38" i="133"/>
  <c r="I38" i="133"/>
  <c r="H38" i="133"/>
  <c r="G38" i="133"/>
  <c r="C38" i="133"/>
  <c r="K37" i="133"/>
  <c r="J37" i="133"/>
  <c r="I37" i="133"/>
  <c r="H37" i="133"/>
  <c r="G37" i="133"/>
  <c r="C37" i="133"/>
  <c r="K36" i="133"/>
  <c r="J36" i="133"/>
  <c r="I36" i="133"/>
  <c r="H36" i="133"/>
  <c r="G36" i="133"/>
  <c r="C36" i="133"/>
  <c r="K35" i="133"/>
  <c r="J35" i="133"/>
  <c r="I35" i="133"/>
  <c r="H35" i="133"/>
  <c r="G35" i="133"/>
  <c r="C35" i="133"/>
  <c r="K34" i="133"/>
  <c r="J34" i="133"/>
  <c r="I34" i="133"/>
  <c r="H34" i="133"/>
  <c r="G34" i="133"/>
  <c r="C34" i="133"/>
  <c r="K33" i="133"/>
  <c r="J33" i="133"/>
  <c r="I33" i="133"/>
  <c r="H33" i="133"/>
  <c r="G33" i="133"/>
  <c r="C33" i="133"/>
  <c r="K32" i="133"/>
  <c r="J32" i="133"/>
  <c r="I32" i="133"/>
  <c r="H32" i="133"/>
  <c r="G32" i="133"/>
  <c r="C32" i="133"/>
  <c r="K31" i="133"/>
  <c r="J31" i="133"/>
  <c r="I31" i="133"/>
  <c r="H31" i="133"/>
  <c r="G31" i="133"/>
  <c r="C31" i="133"/>
  <c r="K30" i="133"/>
  <c r="J30" i="133"/>
  <c r="I30" i="133"/>
  <c r="H30" i="133"/>
  <c r="G30" i="133"/>
  <c r="C30" i="133"/>
  <c r="K29" i="133"/>
  <c r="J29" i="133"/>
  <c r="I29" i="133"/>
  <c r="H29" i="133"/>
  <c r="G29" i="133"/>
  <c r="C29" i="133"/>
  <c r="K28" i="133"/>
  <c r="J28" i="133"/>
  <c r="I28" i="133"/>
  <c r="H28" i="133"/>
  <c r="G28" i="133"/>
  <c r="C28" i="133"/>
  <c r="K27" i="133"/>
  <c r="J27" i="133"/>
  <c r="I27" i="133"/>
  <c r="H27" i="133"/>
  <c r="G27" i="133"/>
  <c r="C27" i="133"/>
  <c r="K26" i="133"/>
  <c r="J26" i="133"/>
  <c r="I26" i="133"/>
  <c r="H26" i="133"/>
  <c r="G26" i="133"/>
  <c r="C26" i="133"/>
  <c r="K25" i="133"/>
  <c r="J25" i="133"/>
  <c r="I25" i="133"/>
  <c r="H25" i="133"/>
  <c r="G25" i="133"/>
  <c r="C25" i="133"/>
  <c r="K24" i="133"/>
  <c r="J24" i="133"/>
  <c r="I24" i="133"/>
  <c r="H24" i="133"/>
  <c r="G24" i="133"/>
  <c r="C24" i="133"/>
  <c r="K23" i="133"/>
  <c r="J23" i="133"/>
  <c r="I23" i="133"/>
  <c r="H23" i="133"/>
  <c r="G23" i="133"/>
  <c r="C23" i="133"/>
  <c r="K22" i="133"/>
  <c r="J22" i="133"/>
  <c r="I22" i="133"/>
  <c r="H22" i="133"/>
  <c r="G22" i="133"/>
  <c r="C22" i="133"/>
  <c r="K21" i="133"/>
  <c r="J21" i="133"/>
  <c r="I21" i="133"/>
  <c r="H21" i="133"/>
  <c r="G21" i="133"/>
  <c r="C21" i="133"/>
  <c r="K20" i="133"/>
  <c r="J20" i="133"/>
  <c r="I20" i="133"/>
  <c r="H20" i="133"/>
  <c r="G20" i="133"/>
  <c r="C20" i="133"/>
  <c r="K19" i="133"/>
  <c r="J19" i="133"/>
  <c r="I19" i="133"/>
  <c r="H19" i="133"/>
  <c r="G19" i="133"/>
  <c r="C19" i="133"/>
  <c r="K18" i="133"/>
  <c r="J18" i="133"/>
  <c r="I18" i="133"/>
  <c r="H18" i="133"/>
  <c r="G18" i="133"/>
  <c r="C18" i="133"/>
  <c r="K17" i="133"/>
  <c r="J17" i="133"/>
  <c r="I17" i="133"/>
  <c r="H17" i="133"/>
  <c r="G17" i="133"/>
  <c r="C17" i="133"/>
  <c r="K16" i="133"/>
  <c r="J16" i="133"/>
  <c r="I16" i="133"/>
  <c r="H16" i="133"/>
  <c r="G16" i="133"/>
  <c r="C16" i="133"/>
  <c r="K15" i="133"/>
  <c r="J15" i="133"/>
  <c r="I15" i="133"/>
  <c r="H15" i="133"/>
  <c r="G15" i="133"/>
  <c r="C15" i="133"/>
  <c r="A14" i="133" a="1"/>
  <c r="A14" i="133" s="1"/>
  <c r="B2" i="133"/>
  <c r="F48" i="128"/>
  <c r="D48" i="128"/>
  <c r="K47" i="128"/>
  <c r="J47" i="128"/>
  <c r="I47" i="128"/>
  <c r="H47" i="128"/>
  <c r="G47" i="128"/>
  <c r="C47" i="128"/>
  <c r="K46" i="128"/>
  <c r="J46" i="128"/>
  <c r="I46" i="128"/>
  <c r="H46" i="128"/>
  <c r="G46" i="128"/>
  <c r="C46" i="128"/>
  <c r="K45" i="128"/>
  <c r="J45" i="128"/>
  <c r="I45" i="128"/>
  <c r="H45" i="128"/>
  <c r="G45" i="128"/>
  <c r="C45" i="128"/>
  <c r="K44" i="128"/>
  <c r="J44" i="128"/>
  <c r="I44" i="128"/>
  <c r="H44" i="128"/>
  <c r="G44" i="128"/>
  <c r="C44" i="128"/>
  <c r="K43" i="128"/>
  <c r="J43" i="128"/>
  <c r="I43" i="128"/>
  <c r="H43" i="128"/>
  <c r="G43" i="128"/>
  <c r="C43" i="128"/>
  <c r="K42" i="128"/>
  <c r="J42" i="128"/>
  <c r="I42" i="128"/>
  <c r="H42" i="128"/>
  <c r="G42" i="128"/>
  <c r="C42" i="128"/>
  <c r="K41" i="128"/>
  <c r="J41" i="128"/>
  <c r="I41" i="128"/>
  <c r="H41" i="128"/>
  <c r="G41" i="128"/>
  <c r="C41" i="128"/>
  <c r="K40" i="128"/>
  <c r="J40" i="128"/>
  <c r="I40" i="128"/>
  <c r="H40" i="128"/>
  <c r="G40" i="128"/>
  <c r="C40" i="128"/>
  <c r="K39" i="128"/>
  <c r="J39" i="128"/>
  <c r="I39" i="128"/>
  <c r="H39" i="128"/>
  <c r="G39" i="128"/>
  <c r="C39" i="128"/>
  <c r="K38" i="128"/>
  <c r="J38" i="128"/>
  <c r="I38" i="128"/>
  <c r="H38" i="128"/>
  <c r="G38" i="128"/>
  <c r="C38" i="128"/>
  <c r="K37" i="128"/>
  <c r="J37" i="128"/>
  <c r="I37" i="128"/>
  <c r="H37" i="128"/>
  <c r="G37" i="128"/>
  <c r="C37" i="128"/>
  <c r="K36" i="128"/>
  <c r="J36" i="128"/>
  <c r="I36" i="128"/>
  <c r="H36" i="128"/>
  <c r="G36" i="128"/>
  <c r="C36" i="128"/>
  <c r="K35" i="128"/>
  <c r="J35" i="128"/>
  <c r="I35" i="128"/>
  <c r="H35" i="128"/>
  <c r="G35" i="128"/>
  <c r="C35" i="128"/>
  <c r="K34" i="128"/>
  <c r="J34" i="128"/>
  <c r="I34" i="128"/>
  <c r="H34" i="128"/>
  <c r="G34" i="128"/>
  <c r="C34" i="128"/>
  <c r="K33" i="128"/>
  <c r="J33" i="128"/>
  <c r="I33" i="128"/>
  <c r="H33" i="128"/>
  <c r="G33" i="128"/>
  <c r="C33" i="128"/>
  <c r="K32" i="128"/>
  <c r="J32" i="128"/>
  <c r="I32" i="128"/>
  <c r="H32" i="128"/>
  <c r="G32" i="128"/>
  <c r="C32" i="128"/>
  <c r="K31" i="128"/>
  <c r="J31" i="128"/>
  <c r="I31" i="128"/>
  <c r="H31" i="128"/>
  <c r="G31" i="128"/>
  <c r="C31" i="128"/>
  <c r="K30" i="128"/>
  <c r="J30" i="128"/>
  <c r="I30" i="128"/>
  <c r="H30" i="128"/>
  <c r="G30" i="128"/>
  <c r="C30" i="128"/>
  <c r="K29" i="128"/>
  <c r="J29" i="128"/>
  <c r="I29" i="128"/>
  <c r="H29" i="128"/>
  <c r="G29" i="128"/>
  <c r="C29" i="128"/>
  <c r="K28" i="128"/>
  <c r="J28" i="128"/>
  <c r="I28" i="128"/>
  <c r="H28" i="128"/>
  <c r="G28" i="128"/>
  <c r="C28" i="128"/>
  <c r="K27" i="128"/>
  <c r="J27" i="128"/>
  <c r="I27" i="128"/>
  <c r="H27" i="128"/>
  <c r="G27" i="128"/>
  <c r="C27" i="128"/>
  <c r="K26" i="128"/>
  <c r="J26" i="128"/>
  <c r="I26" i="128"/>
  <c r="H26" i="128"/>
  <c r="G26" i="128"/>
  <c r="C26" i="128"/>
  <c r="K25" i="128"/>
  <c r="J25" i="128"/>
  <c r="I25" i="128"/>
  <c r="H25" i="128"/>
  <c r="G25" i="128"/>
  <c r="C25" i="128"/>
  <c r="K24" i="128"/>
  <c r="J24" i="128"/>
  <c r="I24" i="128"/>
  <c r="H24" i="128"/>
  <c r="G24" i="128"/>
  <c r="C24" i="128"/>
  <c r="K23" i="128"/>
  <c r="J23" i="128"/>
  <c r="I23" i="128"/>
  <c r="H23" i="128"/>
  <c r="G23" i="128"/>
  <c r="C23" i="128"/>
  <c r="K22" i="128"/>
  <c r="J22" i="128"/>
  <c r="I22" i="128"/>
  <c r="H22" i="128"/>
  <c r="G22" i="128"/>
  <c r="C22" i="128"/>
  <c r="K21" i="128"/>
  <c r="J21" i="128"/>
  <c r="I21" i="128"/>
  <c r="H21" i="128"/>
  <c r="G21" i="128"/>
  <c r="C21" i="128"/>
  <c r="K20" i="128"/>
  <c r="J20" i="128"/>
  <c r="I20" i="128"/>
  <c r="H20" i="128"/>
  <c r="G20" i="128"/>
  <c r="C20" i="128"/>
  <c r="K19" i="128"/>
  <c r="J19" i="128"/>
  <c r="I19" i="128"/>
  <c r="H19" i="128"/>
  <c r="G19" i="128"/>
  <c r="C19" i="128"/>
  <c r="K18" i="128"/>
  <c r="J18" i="128"/>
  <c r="I18" i="128"/>
  <c r="H18" i="128"/>
  <c r="G18" i="128"/>
  <c r="C18" i="128"/>
  <c r="K17" i="128"/>
  <c r="J17" i="128"/>
  <c r="I17" i="128"/>
  <c r="H17" i="128"/>
  <c r="G17" i="128"/>
  <c r="C17" i="128"/>
  <c r="K16" i="128"/>
  <c r="J16" i="128"/>
  <c r="I16" i="128"/>
  <c r="H16" i="128"/>
  <c r="G16" i="128"/>
  <c r="C16" i="128"/>
  <c r="K15" i="128"/>
  <c r="J15" i="128"/>
  <c r="I15" i="128"/>
  <c r="H15" i="128"/>
  <c r="G15" i="128"/>
  <c r="C15" i="128"/>
  <c r="A14" i="128" a="1"/>
  <c r="A14" i="128" s="1"/>
  <c r="B2" i="128"/>
  <c r="F48" i="127"/>
  <c r="D48" i="127"/>
  <c r="K47" i="127"/>
  <c r="J47" i="127"/>
  <c r="I47" i="127"/>
  <c r="H47" i="127"/>
  <c r="G47" i="127"/>
  <c r="C47" i="127"/>
  <c r="K46" i="127"/>
  <c r="J46" i="127"/>
  <c r="I46" i="127"/>
  <c r="H46" i="127"/>
  <c r="G46" i="127"/>
  <c r="C46" i="127"/>
  <c r="K45" i="127"/>
  <c r="J45" i="127"/>
  <c r="I45" i="127"/>
  <c r="H45" i="127"/>
  <c r="G45" i="127"/>
  <c r="C45" i="127"/>
  <c r="K44" i="127"/>
  <c r="J44" i="127"/>
  <c r="I44" i="127"/>
  <c r="H44" i="127"/>
  <c r="G44" i="127"/>
  <c r="C44" i="127"/>
  <c r="K43" i="127"/>
  <c r="J43" i="127"/>
  <c r="I43" i="127"/>
  <c r="H43" i="127"/>
  <c r="G43" i="127"/>
  <c r="C43" i="127"/>
  <c r="K42" i="127"/>
  <c r="J42" i="127"/>
  <c r="I42" i="127"/>
  <c r="H42" i="127"/>
  <c r="G42" i="127"/>
  <c r="C42" i="127"/>
  <c r="K41" i="127"/>
  <c r="J41" i="127"/>
  <c r="I41" i="127"/>
  <c r="H41" i="127"/>
  <c r="G41" i="127"/>
  <c r="C41" i="127"/>
  <c r="K40" i="127"/>
  <c r="J40" i="127"/>
  <c r="I40" i="127"/>
  <c r="H40" i="127"/>
  <c r="G40" i="127"/>
  <c r="C40" i="127"/>
  <c r="K39" i="127"/>
  <c r="J39" i="127"/>
  <c r="I39" i="127"/>
  <c r="H39" i="127"/>
  <c r="G39" i="127"/>
  <c r="C39" i="127"/>
  <c r="K38" i="127"/>
  <c r="J38" i="127"/>
  <c r="I38" i="127"/>
  <c r="H38" i="127"/>
  <c r="G38" i="127"/>
  <c r="C38" i="127"/>
  <c r="K37" i="127"/>
  <c r="J37" i="127"/>
  <c r="I37" i="127"/>
  <c r="H37" i="127"/>
  <c r="G37" i="127"/>
  <c r="C37" i="127"/>
  <c r="K36" i="127"/>
  <c r="J36" i="127"/>
  <c r="I36" i="127"/>
  <c r="H36" i="127"/>
  <c r="G36" i="127"/>
  <c r="C36" i="127"/>
  <c r="K35" i="127"/>
  <c r="J35" i="127"/>
  <c r="I35" i="127"/>
  <c r="H35" i="127"/>
  <c r="G35" i="127"/>
  <c r="C35" i="127"/>
  <c r="K34" i="127"/>
  <c r="J34" i="127"/>
  <c r="I34" i="127"/>
  <c r="H34" i="127"/>
  <c r="G34" i="127"/>
  <c r="C34" i="127"/>
  <c r="K33" i="127"/>
  <c r="J33" i="127"/>
  <c r="I33" i="127"/>
  <c r="H33" i="127"/>
  <c r="G33" i="127"/>
  <c r="C33" i="127"/>
  <c r="K32" i="127"/>
  <c r="J32" i="127"/>
  <c r="I32" i="127"/>
  <c r="H32" i="127"/>
  <c r="G32" i="127"/>
  <c r="C32" i="127"/>
  <c r="K31" i="127"/>
  <c r="J31" i="127"/>
  <c r="I31" i="127"/>
  <c r="H31" i="127"/>
  <c r="G31" i="127"/>
  <c r="C31" i="127"/>
  <c r="K30" i="127"/>
  <c r="J30" i="127"/>
  <c r="I30" i="127"/>
  <c r="H30" i="127"/>
  <c r="G30" i="127"/>
  <c r="C30" i="127"/>
  <c r="K29" i="127"/>
  <c r="J29" i="127"/>
  <c r="I29" i="127"/>
  <c r="H29" i="127"/>
  <c r="G29" i="127"/>
  <c r="C29" i="127"/>
  <c r="K28" i="127"/>
  <c r="J28" i="127"/>
  <c r="I28" i="127"/>
  <c r="H28" i="127"/>
  <c r="G28" i="127"/>
  <c r="C28" i="127"/>
  <c r="K27" i="127"/>
  <c r="J27" i="127"/>
  <c r="I27" i="127"/>
  <c r="H27" i="127"/>
  <c r="G27" i="127"/>
  <c r="C27" i="127"/>
  <c r="K26" i="127"/>
  <c r="J26" i="127"/>
  <c r="I26" i="127"/>
  <c r="H26" i="127"/>
  <c r="G26" i="127"/>
  <c r="C26" i="127"/>
  <c r="K25" i="127"/>
  <c r="J25" i="127"/>
  <c r="I25" i="127"/>
  <c r="H25" i="127"/>
  <c r="G25" i="127"/>
  <c r="C25" i="127"/>
  <c r="K24" i="127"/>
  <c r="J24" i="127"/>
  <c r="I24" i="127"/>
  <c r="H24" i="127"/>
  <c r="G24" i="127"/>
  <c r="C24" i="127"/>
  <c r="K23" i="127"/>
  <c r="J23" i="127"/>
  <c r="I23" i="127"/>
  <c r="H23" i="127"/>
  <c r="G23" i="127"/>
  <c r="C23" i="127"/>
  <c r="K22" i="127"/>
  <c r="J22" i="127"/>
  <c r="I22" i="127"/>
  <c r="H22" i="127"/>
  <c r="G22" i="127"/>
  <c r="C22" i="127"/>
  <c r="K21" i="127"/>
  <c r="J21" i="127"/>
  <c r="I21" i="127"/>
  <c r="H21" i="127"/>
  <c r="G21" i="127"/>
  <c r="C21" i="127"/>
  <c r="K20" i="127"/>
  <c r="J20" i="127"/>
  <c r="I20" i="127"/>
  <c r="H20" i="127"/>
  <c r="G20" i="127"/>
  <c r="C20" i="127"/>
  <c r="K19" i="127"/>
  <c r="J19" i="127"/>
  <c r="I19" i="127"/>
  <c r="H19" i="127"/>
  <c r="G19" i="127"/>
  <c r="C19" i="127"/>
  <c r="K18" i="127"/>
  <c r="J18" i="127"/>
  <c r="I18" i="127"/>
  <c r="H18" i="127"/>
  <c r="G18" i="127"/>
  <c r="C18" i="127"/>
  <c r="K17" i="127"/>
  <c r="J17" i="127"/>
  <c r="I17" i="127"/>
  <c r="H17" i="127"/>
  <c r="G17" i="127"/>
  <c r="C17" i="127"/>
  <c r="K16" i="127"/>
  <c r="J16" i="127"/>
  <c r="I16" i="127"/>
  <c r="H16" i="127"/>
  <c r="G16" i="127"/>
  <c r="C16" i="127"/>
  <c r="K15" i="127"/>
  <c r="J15" i="127"/>
  <c r="I15" i="127"/>
  <c r="H15" i="127"/>
  <c r="G15" i="127"/>
  <c r="C15" i="127"/>
  <c r="A14" i="127" a="1"/>
  <c r="A14" i="127" s="1"/>
  <c r="B2" i="127"/>
  <c r="F48" i="126"/>
  <c r="D48" i="126"/>
  <c r="K47" i="126"/>
  <c r="J47" i="126"/>
  <c r="I47" i="126"/>
  <c r="H47" i="126"/>
  <c r="G47" i="126"/>
  <c r="C47" i="126"/>
  <c r="K46" i="126"/>
  <c r="J46" i="126"/>
  <c r="I46" i="126"/>
  <c r="H46" i="126"/>
  <c r="G46" i="126"/>
  <c r="C46" i="126"/>
  <c r="K45" i="126"/>
  <c r="J45" i="126"/>
  <c r="I45" i="126"/>
  <c r="H45" i="126"/>
  <c r="G45" i="126"/>
  <c r="C45" i="126"/>
  <c r="K44" i="126"/>
  <c r="J44" i="126"/>
  <c r="I44" i="126"/>
  <c r="H44" i="126"/>
  <c r="G44" i="126"/>
  <c r="C44" i="126"/>
  <c r="K43" i="126"/>
  <c r="J43" i="126"/>
  <c r="I43" i="126"/>
  <c r="H43" i="126"/>
  <c r="G43" i="126"/>
  <c r="C43" i="126"/>
  <c r="K42" i="126"/>
  <c r="J42" i="126"/>
  <c r="I42" i="126"/>
  <c r="H42" i="126"/>
  <c r="G42" i="126"/>
  <c r="C42" i="126"/>
  <c r="K41" i="126"/>
  <c r="J41" i="126"/>
  <c r="I41" i="126"/>
  <c r="H41" i="126"/>
  <c r="G41" i="126"/>
  <c r="C41" i="126"/>
  <c r="K40" i="126"/>
  <c r="J40" i="126"/>
  <c r="I40" i="126"/>
  <c r="H40" i="126"/>
  <c r="G40" i="126"/>
  <c r="C40" i="126"/>
  <c r="K39" i="126"/>
  <c r="J39" i="126"/>
  <c r="I39" i="126"/>
  <c r="H39" i="126"/>
  <c r="G39" i="126"/>
  <c r="C39" i="126"/>
  <c r="K38" i="126"/>
  <c r="J38" i="126"/>
  <c r="I38" i="126"/>
  <c r="H38" i="126"/>
  <c r="G38" i="126"/>
  <c r="C38" i="126"/>
  <c r="K37" i="126"/>
  <c r="J37" i="126"/>
  <c r="I37" i="126"/>
  <c r="H37" i="126"/>
  <c r="G37" i="126"/>
  <c r="C37" i="126"/>
  <c r="K36" i="126"/>
  <c r="J36" i="126"/>
  <c r="I36" i="126"/>
  <c r="H36" i="126"/>
  <c r="G36" i="126"/>
  <c r="C36" i="126"/>
  <c r="K35" i="126"/>
  <c r="J35" i="126"/>
  <c r="I35" i="126"/>
  <c r="H35" i="126"/>
  <c r="G35" i="126"/>
  <c r="C35" i="126"/>
  <c r="K34" i="126"/>
  <c r="J34" i="126"/>
  <c r="I34" i="126"/>
  <c r="H34" i="126"/>
  <c r="G34" i="126"/>
  <c r="C34" i="126"/>
  <c r="K33" i="126"/>
  <c r="J33" i="126"/>
  <c r="I33" i="126"/>
  <c r="H33" i="126"/>
  <c r="G33" i="126"/>
  <c r="C33" i="126"/>
  <c r="K32" i="126"/>
  <c r="J32" i="126"/>
  <c r="I32" i="126"/>
  <c r="H32" i="126"/>
  <c r="G32" i="126"/>
  <c r="C32" i="126"/>
  <c r="K31" i="126"/>
  <c r="J31" i="126"/>
  <c r="I31" i="126"/>
  <c r="H31" i="126"/>
  <c r="G31" i="126"/>
  <c r="C31" i="126"/>
  <c r="K30" i="126"/>
  <c r="J30" i="126"/>
  <c r="I30" i="126"/>
  <c r="H30" i="126"/>
  <c r="G30" i="126"/>
  <c r="C30" i="126"/>
  <c r="K29" i="126"/>
  <c r="J29" i="126"/>
  <c r="I29" i="126"/>
  <c r="H29" i="126"/>
  <c r="G29" i="126"/>
  <c r="C29" i="126"/>
  <c r="K28" i="126"/>
  <c r="J28" i="126"/>
  <c r="I28" i="126"/>
  <c r="H28" i="126"/>
  <c r="G28" i="126"/>
  <c r="C28" i="126"/>
  <c r="K27" i="126"/>
  <c r="J27" i="126"/>
  <c r="I27" i="126"/>
  <c r="H27" i="126"/>
  <c r="G27" i="126"/>
  <c r="C27" i="126"/>
  <c r="K26" i="126"/>
  <c r="J26" i="126"/>
  <c r="I26" i="126"/>
  <c r="H26" i="126"/>
  <c r="G26" i="126"/>
  <c r="C26" i="126"/>
  <c r="K25" i="126"/>
  <c r="J25" i="126"/>
  <c r="I25" i="126"/>
  <c r="H25" i="126"/>
  <c r="G25" i="126"/>
  <c r="C25" i="126"/>
  <c r="K24" i="126"/>
  <c r="J24" i="126"/>
  <c r="I24" i="126"/>
  <c r="H24" i="126"/>
  <c r="G24" i="126"/>
  <c r="C24" i="126"/>
  <c r="K23" i="126"/>
  <c r="J23" i="126"/>
  <c r="I23" i="126"/>
  <c r="H23" i="126"/>
  <c r="G23" i="126"/>
  <c r="C23" i="126"/>
  <c r="K22" i="126"/>
  <c r="J22" i="126"/>
  <c r="I22" i="126"/>
  <c r="H22" i="126"/>
  <c r="G22" i="126"/>
  <c r="C22" i="126"/>
  <c r="K21" i="126"/>
  <c r="J21" i="126"/>
  <c r="I21" i="126"/>
  <c r="H21" i="126"/>
  <c r="G21" i="126"/>
  <c r="C21" i="126"/>
  <c r="K20" i="126"/>
  <c r="J20" i="126"/>
  <c r="I20" i="126"/>
  <c r="H20" i="126"/>
  <c r="G20" i="126"/>
  <c r="C20" i="126"/>
  <c r="K19" i="126"/>
  <c r="J19" i="126"/>
  <c r="I19" i="126"/>
  <c r="H19" i="126"/>
  <c r="G19" i="126"/>
  <c r="C19" i="126"/>
  <c r="K18" i="126"/>
  <c r="J18" i="126"/>
  <c r="I18" i="126"/>
  <c r="H18" i="126"/>
  <c r="G18" i="126"/>
  <c r="C18" i="126"/>
  <c r="K17" i="126"/>
  <c r="J17" i="126"/>
  <c r="I17" i="126"/>
  <c r="H17" i="126"/>
  <c r="G17" i="126"/>
  <c r="C17" i="126"/>
  <c r="K16" i="126"/>
  <c r="J16" i="126"/>
  <c r="I16" i="126"/>
  <c r="H16" i="126"/>
  <c r="G16" i="126"/>
  <c r="C16" i="126"/>
  <c r="K15" i="126"/>
  <c r="J15" i="126"/>
  <c r="I15" i="126"/>
  <c r="H15" i="126"/>
  <c r="G15" i="126"/>
  <c r="C15" i="126"/>
  <c r="A14" i="126" a="1"/>
  <c r="A14" i="126" s="1"/>
  <c r="B2" i="126"/>
  <c r="F48" i="125"/>
  <c r="D48" i="125"/>
  <c r="K47" i="125"/>
  <c r="J47" i="125"/>
  <c r="I47" i="125"/>
  <c r="H47" i="125"/>
  <c r="G47" i="125"/>
  <c r="C47" i="125"/>
  <c r="K46" i="125"/>
  <c r="J46" i="125"/>
  <c r="I46" i="125"/>
  <c r="H46" i="125"/>
  <c r="G46" i="125"/>
  <c r="C46" i="125"/>
  <c r="K45" i="125"/>
  <c r="J45" i="125"/>
  <c r="I45" i="125"/>
  <c r="H45" i="125"/>
  <c r="G45" i="125"/>
  <c r="C45" i="125"/>
  <c r="K44" i="125"/>
  <c r="J44" i="125"/>
  <c r="I44" i="125"/>
  <c r="H44" i="125"/>
  <c r="G44" i="125"/>
  <c r="C44" i="125"/>
  <c r="K43" i="125"/>
  <c r="J43" i="125"/>
  <c r="I43" i="125"/>
  <c r="H43" i="125"/>
  <c r="G43" i="125"/>
  <c r="C43" i="125"/>
  <c r="K42" i="125"/>
  <c r="J42" i="125"/>
  <c r="I42" i="125"/>
  <c r="H42" i="125"/>
  <c r="G42" i="125"/>
  <c r="C42" i="125"/>
  <c r="K41" i="125"/>
  <c r="J41" i="125"/>
  <c r="I41" i="125"/>
  <c r="H41" i="125"/>
  <c r="G41" i="125"/>
  <c r="C41" i="125"/>
  <c r="K40" i="125"/>
  <c r="J40" i="125"/>
  <c r="I40" i="125"/>
  <c r="H40" i="125"/>
  <c r="G40" i="125"/>
  <c r="C40" i="125"/>
  <c r="K39" i="125"/>
  <c r="J39" i="125"/>
  <c r="I39" i="125"/>
  <c r="H39" i="125"/>
  <c r="G39" i="125"/>
  <c r="C39" i="125"/>
  <c r="K38" i="125"/>
  <c r="J38" i="125"/>
  <c r="I38" i="125"/>
  <c r="H38" i="125"/>
  <c r="G38" i="125"/>
  <c r="C38" i="125"/>
  <c r="K37" i="125"/>
  <c r="J37" i="125"/>
  <c r="I37" i="125"/>
  <c r="H37" i="125"/>
  <c r="G37" i="125"/>
  <c r="C37" i="125"/>
  <c r="K36" i="125"/>
  <c r="J36" i="125"/>
  <c r="I36" i="125"/>
  <c r="H36" i="125"/>
  <c r="G36" i="125"/>
  <c r="C36" i="125"/>
  <c r="K35" i="125"/>
  <c r="J35" i="125"/>
  <c r="I35" i="125"/>
  <c r="H35" i="125"/>
  <c r="G35" i="125"/>
  <c r="C35" i="125"/>
  <c r="K34" i="125"/>
  <c r="J34" i="125"/>
  <c r="I34" i="125"/>
  <c r="H34" i="125"/>
  <c r="G34" i="125"/>
  <c r="C34" i="125"/>
  <c r="K33" i="125"/>
  <c r="J33" i="125"/>
  <c r="I33" i="125"/>
  <c r="H33" i="125"/>
  <c r="G33" i="125"/>
  <c r="C33" i="125"/>
  <c r="K32" i="125"/>
  <c r="J32" i="125"/>
  <c r="I32" i="125"/>
  <c r="H32" i="125"/>
  <c r="G32" i="125"/>
  <c r="C32" i="125"/>
  <c r="K31" i="125"/>
  <c r="J31" i="125"/>
  <c r="I31" i="125"/>
  <c r="H31" i="125"/>
  <c r="G31" i="125"/>
  <c r="C31" i="125"/>
  <c r="K30" i="125"/>
  <c r="J30" i="125"/>
  <c r="I30" i="125"/>
  <c r="H30" i="125"/>
  <c r="G30" i="125"/>
  <c r="C30" i="125"/>
  <c r="K29" i="125"/>
  <c r="J29" i="125"/>
  <c r="I29" i="125"/>
  <c r="H29" i="125"/>
  <c r="G29" i="125"/>
  <c r="C29" i="125"/>
  <c r="K28" i="125"/>
  <c r="J28" i="125"/>
  <c r="I28" i="125"/>
  <c r="H28" i="125"/>
  <c r="G28" i="125"/>
  <c r="C28" i="125"/>
  <c r="K27" i="125"/>
  <c r="J27" i="125"/>
  <c r="I27" i="125"/>
  <c r="H27" i="125"/>
  <c r="G27" i="125"/>
  <c r="C27" i="125"/>
  <c r="K26" i="125"/>
  <c r="J26" i="125"/>
  <c r="I26" i="125"/>
  <c r="H26" i="125"/>
  <c r="G26" i="125"/>
  <c r="C26" i="125"/>
  <c r="K25" i="125"/>
  <c r="J25" i="125"/>
  <c r="I25" i="125"/>
  <c r="H25" i="125"/>
  <c r="G25" i="125"/>
  <c r="C25" i="125"/>
  <c r="K24" i="125"/>
  <c r="J24" i="125"/>
  <c r="I24" i="125"/>
  <c r="H24" i="125"/>
  <c r="G24" i="125"/>
  <c r="C24" i="125"/>
  <c r="K23" i="125"/>
  <c r="J23" i="125"/>
  <c r="I23" i="125"/>
  <c r="H23" i="125"/>
  <c r="G23" i="125"/>
  <c r="C23" i="125"/>
  <c r="K22" i="125"/>
  <c r="J22" i="125"/>
  <c r="I22" i="125"/>
  <c r="H22" i="125"/>
  <c r="G22" i="125"/>
  <c r="C22" i="125"/>
  <c r="K21" i="125"/>
  <c r="J21" i="125"/>
  <c r="I21" i="125"/>
  <c r="H21" i="125"/>
  <c r="G21" i="125"/>
  <c r="C21" i="125"/>
  <c r="K20" i="125"/>
  <c r="J20" i="125"/>
  <c r="I20" i="125"/>
  <c r="H20" i="125"/>
  <c r="G20" i="125"/>
  <c r="C20" i="125"/>
  <c r="A14" i="125" a="1"/>
  <c r="B2" i="125"/>
  <c r="F48" i="124"/>
  <c r="D48" i="124"/>
  <c r="K47" i="124"/>
  <c r="J47" i="124"/>
  <c r="I47" i="124"/>
  <c r="H47" i="124"/>
  <c r="G47" i="124"/>
  <c r="C47" i="124"/>
  <c r="K46" i="124"/>
  <c r="J46" i="124"/>
  <c r="I46" i="124"/>
  <c r="H46" i="124"/>
  <c r="G46" i="124"/>
  <c r="C46" i="124"/>
  <c r="K45" i="124"/>
  <c r="J45" i="124"/>
  <c r="I45" i="124"/>
  <c r="H45" i="124"/>
  <c r="G45" i="124"/>
  <c r="C45" i="124"/>
  <c r="K44" i="124"/>
  <c r="J44" i="124"/>
  <c r="I44" i="124"/>
  <c r="H44" i="124"/>
  <c r="G44" i="124"/>
  <c r="C44" i="124"/>
  <c r="K43" i="124"/>
  <c r="J43" i="124"/>
  <c r="I43" i="124"/>
  <c r="H43" i="124"/>
  <c r="G43" i="124"/>
  <c r="C43" i="124"/>
  <c r="K42" i="124"/>
  <c r="J42" i="124"/>
  <c r="I42" i="124"/>
  <c r="H42" i="124"/>
  <c r="G42" i="124"/>
  <c r="C42" i="124"/>
  <c r="K41" i="124"/>
  <c r="J41" i="124"/>
  <c r="I41" i="124"/>
  <c r="H41" i="124"/>
  <c r="G41" i="124"/>
  <c r="C41" i="124"/>
  <c r="K40" i="124"/>
  <c r="J40" i="124"/>
  <c r="I40" i="124"/>
  <c r="H40" i="124"/>
  <c r="G40" i="124"/>
  <c r="C40" i="124"/>
  <c r="K39" i="124"/>
  <c r="J39" i="124"/>
  <c r="I39" i="124"/>
  <c r="H39" i="124"/>
  <c r="G39" i="124"/>
  <c r="C39" i="124"/>
  <c r="K38" i="124"/>
  <c r="J38" i="124"/>
  <c r="I38" i="124"/>
  <c r="H38" i="124"/>
  <c r="G38" i="124"/>
  <c r="C38" i="124"/>
  <c r="K37" i="124"/>
  <c r="J37" i="124"/>
  <c r="I37" i="124"/>
  <c r="H37" i="124"/>
  <c r="G37" i="124"/>
  <c r="C37" i="124"/>
  <c r="K36" i="124"/>
  <c r="J36" i="124"/>
  <c r="I36" i="124"/>
  <c r="H36" i="124"/>
  <c r="G36" i="124"/>
  <c r="C36" i="124"/>
  <c r="K35" i="124"/>
  <c r="J35" i="124"/>
  <c r="I35" i="124"/>
  <c r="H35" i="124"/>
  <c r="G35" i="124"/>
  <c r="C35" i="124"/>
  <c r="K34" i="124"/>
  <c r="J34" i="124"/>
  <c r="I34" i="124"/>
  <c r="H34" i="124"/>
  <c r="G34" i="124"/>
  <c r="C34" i="124"/>
  <c r="K33" i="124"/>
  <c r="J33" i="124"/>
  <c r="I33" i="124"/>
  <c r="H33" i="124"/>
  <c r="G33" i="124"/>
  <c r="C33" i="124"/>
  <c r="K32" i="124"/>
  <c r="J32" i="124"/>
  <c r="I32" i="124"/>
  <c r="H32" i="124"/>
  <c r="G32" i="124"/>
  <c r="C32" i="124"/>
  <c r="K31" i="124"/>
  <c r="J31" i="124"/>
  <c r="I31" i="124"/>
  <c r="H31" i="124"/>
  <c r="G31" i="124"/>
  <c r="C31" i="124"/>
  <c r="K30" i="124"/>
  <c r="J30" i="124"/>
  <c r="I30" i="124"/>
  <c r="H30" i="124"/>
  <c r="G30" i="124"/>
  <c r="C30" i="124"/>
  <c r="K29" i="124"/>
  <c r="J29" i="124"/>
  <c r="I29" i="124"/>
  <c r="H29" i="124"/>
  <c r="G29" i="124"/>
  <c r="C29" i="124"/>
  <c r="K28" i="124"/>
  <c r="J28" i="124"/>
  <c r="I28" i="124"/>
  <c r="H28" i="124"/>
  <c r="G28" i="124"/>
  <c r="C28" i="124"/>
  <c r="K27" i="124"/>
  <c r="J27" i="124"/>
  <c r="I27" i="124"/>
  <c r="H27" i="124"/>
  <c r="G27" i="124"/>
  <c r="C27" i="124"/>
  <c r="K26" i="124"/>
  <c r="J26" i="124"/>
  <c r="I26" i="124"/>
  <c r="H26" i="124"/>
  <c r="G26" i="124"/>
  <c r="C26" i="124"/>
  <c r="K25" i="124"/>
  <c r="J25" i="124"/>
  <c r="I25" i="124"/>
  <c r="H25" i="124"/>
  <c r="G25" i="124"/>
  <c r="C25" i="124"/>
  <c r="K24" i="124"/>
  <c r="J24" i="124"/>
  <c r="I24" i="124"/>
  <c r="H24" i="124"/>
  <c r="G24" i="124"/>
  <c r="C24" i="124"/>
  <c r="K23" i="124"/>
  <c r="J23" i="124"/>
  <c r="I23" i="124"/>
  <c r="H23" i="124"/>
  <c r="G23" i="124"/>
  <c r="C23" i="124"/>
  <c r="K22" i="124"/>
  <c r="J22" i="124"/>
  <c r="I22" i="124"/>
  <c r="H22" i="124"/>
  <c r="G22" i="124"/>
  <c r="C22" i="124"/>
  <c r="K21" i="124"/>
  <c r="J21" i="124"/>
  <c r="I21" i="124"/>
  <c r="H21" i="124"/>
  <c r="G21" i="124"/>
  <c r="C21" i="124"/>
  <c r="K20" i="124"/>
  <c r="J20" i="124"/>
  <c r="I20" i="124"/>
  <c r="H20" i="124"/>
  <c r="G20" i="124"/>
  <c r="C20" i="124"/>
  <c r="A14" i="124" a="1"/>
  <c r="A14" i="124" s="1"/>
  <c r="B2" i="124"/>
  <c r="F48" i="123"/>
  <c r="D48" i="123"/>
  <c r="K47" i="123"/>
  <c r="J47" i="123"/>
  <c r="I47" i="123"/>
  <c r="H47" i="123"/>
  <c r="G47" i="123"/>
  <c r="C47" i="123"/>
  <c r="K46" i="123"/>
  <c r="J46" i="123"/>
  <c r="I46" i="123"/>
  <c r="H46" i="123"/>
  <c r="G46" i="123"/>
  <c r="C46" i="123"/>
  <c r="K45" i="123"/>
  <c r="J45" i="123"/>
  <c r="I45" i="123"/>
  <c r="H45" i="123"/>
  <c r="G45" i="123"/>
  <c r="C45" i="123"/>
  <c r="K44" i="123"/>
  <c r="J44" i="123"/>
  <c r="I44" i="123"/>
  <c r="H44" i="123"/>
  <c r="G44" i="123"/>
  <c r="C44" i="123"/>
  <c r="K43" i="123"/>
  <c r="J43" i="123"/>
  <c r="I43" i="123"/>
  <c r="H43" i="123"/>
  <c r="G43" i="123"/>
  <c r="C43" i="123"/>
  <c r="K42" i="123"/>
  <c r="J42" i="123"/>
  <c r="I42" i="123"/>
  <c r="H42" i="123"/>
  <c r="G42" i="123"/>
  <c r="C42" i="123"/>
  <c r="K41" i="123"/>
  <c r="J41" i="123"/>
  <c r="I41" i="123"/>
  <c r="H41" i="123"/>
  <c r="G41" i="123"/>
  <c r="C41" i="123"/>
  <c r="K40" i="123"/>
  <c r="J40" i="123"/>
  <c r="I40" i="123"/>
  <c r="H40" i="123"/>
  <c r="G40" i="123"/>
  <c r="C40" i="123"/>
  <c r="K39" i="123"/>
  <c r="J39" i="123"/>
  <c r="I39" i="123"/>
  <c r="H39" i="123"/>
  <c r="G39" i="123"/>
  <c r="C39" i="123"/>
  <c r="K38" i="123"/>
  <c r="J38" i="123"/>
  <c r="I38" i="123"/>
  <c r="H38" i="123"/>
  <c r="G38" i="123"/>
  <c r="C38" i="123"/>
  <c r="K37" i="123"/>
  <c r="J37" i="123"/>
  <c r="I37" i="123"/>
  <c r="H37" i="123"/>
  <c r="G37" i="123"/>
  <c r="C37" i="123"/>
  <c r="K36" i="123"/>
  <c r="J36" i="123"/>
  <c r="I36" i="123"/>
  <c r="H36" i="123"/>
  <c r="G36" i="123"/>
  <c r="C36" i="123"/>
  <c r="K35" i="123"/>
  <c r="J35" i="123"/>
  <c r="I35" i="123"/>
  <c r="H35" i="123"/>
  <c r="G35" i="123"/>
  <c r="C35" i="123"/>
  <c r="K34" i="123"/>
  <c r="J34" i="123"/>
  <c r="I34" i="123"/>
  <c r="H34" i="123"/>
  <c r="G34" i="123"/>
  <c r="C34" i="123"/>
  <c r="K33" i="123"/>
  <c r="J33" i="123"/>
  <c r="I33" i="123"/>
  <c r="H33" i="123"/>
  <c r="G33" i="123"/>
  <c r="C33" i="123"/>
  <c r="K32" i="123"/>
  <c r="J32" i="123"/>
  <c r="I32" i="123"/>
  <c r="H32" i="123"/>
  <c r="G32" i="123"/>
  <c r="C32" i="123"/>
  <c r="K31" i="123"/>
  <c r="J31" i="123"/>
  <c r="I31" i="123"/>
  <c r="H31" i="123"/>
  <c r="G31" i="123"/>
  <c r="C31" i="123"/>
  <c r="K30" i="123"/>
  <c r="J30" i="123"/>
  <c r="I30" i="123"/>
  <c r="H30" i="123"/>
  <c r="G30" i="123"/>
  <c r="C30" i="123"/>
  <c r="K29" i="123"/>
  <c r="J29" i="123"/>
  <c r="I29" i="123"/>
  <c r="H29" i="123"/>
  <c r="G29" i="123"/>
  <c r="C29" i="123"/>
  <c r="K28" i="123"/>
  <c r="J28" i="123"/>
  <c r="I28" i="123"/>
  <c r="H28" i="123"/>
  <c r="G28" i="123"/>
  <c r="C28" i="123"/>
  <c r="K27" i="123"/>
  <c r="J27" i="123"/>
  <c r="I27" i="123"/>
  <c r="H27" i="123"/>
  <c r="G27" i="123"/>
  <c r="C27" i="123"/>
  <c r="K26" i="123"/>
  <c r="J26" i="123"/>
  <c r="I26" i="123"/>
  <c r="H26" i="123"/>
  <c r="G26" i="123"/>
  <c r="C26" i="123"/>
  <c r="K25" i="123"/>
  <c r="J25" i="123"/>
  <c r="I25" i="123"/>
  <c r="H25" i="123"/>
  <c r="G25" i="123"/>
  <c r="C25" i="123"/>
  <c r="K24" i="123"/>
  <c r="J24" i="123"/>
  <c r="I24" i="123"/>
  <c r="H24" i="123"/>
  <c r="G24" i="123"/>
  <c r="C24" i="123"/>
  <c r="K23" i="123"/>
  <c r="J23" i="123"/>
  <c r="I23" i="123"/>
  <c r="H23" i="123"/>
  <c r="G23" i="123"/>
  <c r="C23" i="123"/>
  <c r="K22" i="123"/>
  <c r="J22" i="123"/>
  <c r="I22" i="123"/>
  <c r="H22" i="123"/>
  <c r="G22" i="123"/>
  <c r="C22" i="123"/>
  <c r="K21" i="123"/>
  <c r="J21" i="123"/>
  <c r="I21" i="123"/>
  <c r="H21" i="123"/>
  <c r="G21" i="123"/>
  <c r="C21" i="123"/>
  <c r="K20" i="123"/>
  <c r="J20" i="123"/>
  <c r="I20" i="123"/>
  <c r="H20" i="123"/>
  <c r="G20" i="123"/>
  <c r="C20" i="123"/>
  <c r="K19" i="123"/>
  <c r="J19" i="123"/>
  <c r="I19" i="123"/>
  <c r="H19" i="123"/>
  <c r="G19" i="123"/>
  <c r="C19" i="123"/>
  <c r="K18" i="123"/>
  <c r="J18" i="123"/>
  <c r="I18" i="123"/>
  <c r="H18" i="123"/>
  <c r="G18" i="123"/>
  <c r="C18" i="123"/>
  <c r="K17" i="123"/>
  <c r="J17" i="123"/>
  <c r="I17" i="123"/>
  <c r="H17" i="123"/>
  <c r="G17" i="123"/>
  <c r="C17" i="123"/>
  <c r="K16" i="123"/>
  <c r="J16" i="123"/>
  <c r="I16" i="123"/>
  <c r="H16" i="123"/>
  <c r="G16" i="123"/>
  <c r="C16" i="123"/>
  <c r="K15" i="123"/>
  <c r="J15" i="123"/>
  <c r="I15" i="123"/>
  <c r="H15" i="123"/>
  <c r="G15" i="123"/>
  <c r="C15" i="123"/>
  <c r="A14" i="123" a="1"/>
  <c r="A14" i="123" s="1"/>
  <c r="B2" i="123"/>
  <c r="F48" i="122"/>
  <c r="D48" i="122"/>
  <c r="K47" i="122"/>
  <c r="J47" i="122"/>
  <c r="I47" i="122"/>
  <c r="H47" i="122"/>
  <c r="G47" i="122"/>
  <c r="C47" i="122"/>
  <c r="K46" i="122"/>
  <c r="J46" i="122"/>
  <c r="I46" i="122"/>
  <c r="H46" i="122"/>
  <c r="G46" i="122"/>
  <c r="C46" i="122"/>
  <c r="K45" i="122"/>
  <c r="J45" i="122"/>
  <c r="I45" i="122"/>
  <c r="H45" i="122"/>
  <c r="G45" i="122"/>
  <c r="C45" i="122"/>
  <c r="K44" i="122"/>
  <c r="J44" i="122"/>
  <c r="I44" i="122"/>
  <c r="H44" i="122"/>
  <c r="G44" i="122"/>
  <c r="C44" i="122"/>
  <c r="K43" i="122"/>
  <c r="J43" i="122"/>
  <c r="I43" i="122"/>
  <c r="H43" i="122"/>
  <c r="G43" i="122"/>
  <c r="C43" i="122"/>
  <c r="K42" i="122"/>
  <c r="J42" i="122"/>
  <c r="I42" i="122"/>
  <c r="H42" i="122"/>
  <c r="G42" i="122"/>
  <c r="C42" i="122"/>
  <c r="K41" i="122"/>
  <c r="J41" i="122"/>
  <c r="I41" i="122"/>
  <c r="H41" i="122"/>
  <c r="G41" i="122"/>
  <c r="C41" i="122"/>
  <c r="K40" i="122"/>
  <c r="J40" i="122"/>
  <c r="I40" i="122"/>
  <c r="H40" i="122"/>
  <c r="G40" i="122"/>
  <c r="C40" i="122"/>
  <c r="K39" i="122"/>
  <c r="J39" i="122"/>
  <c r="I39" i="122"/>
  <c r="H39" i="122"/>
  <c r="G39" i="122"/>
  <c r="C39" i="122"/>
  <c r="K38" i="122"/>
  <c r="J38" i="122"/>
  <c r="I38" i="122"/>
  <c r="H38" i="122"/>
  <c r="G38" i="122"/>
  <c r="C38" i="122"/>
  <c r="K37" i="122"/>
  <c r="J37" i="122"/>
  <c r="I37" i="122"/>
  <c r="H37" i="122"/>
  <c r="G37" i="122"/>
  <c r="C37" i="122"/>
  <c r="K36" i="122"/>
  <c r="J36" i="122"/>
  <c r="I36" i="122"/>
  <c r="H36" i="122"/>
  <c r="G36" i="122"/>
  <c r="C36" i="122"/>
  <c r="K35" i="122"/>
  <c r="J35" i="122"/>
  <c r="I35" i="122"/>
  <c r="H35" i="122"/>
  <c r="G35" i="122"/>
  <c r="C35" i="122"/>
  <c r="K34" i="122"/>
  <c r="J34" i="122"/>
  <c r="I34" i="122"/>
  <c r="H34" i="122"/>
  <c r="G34" i="122"/>
  <c r="C34" i="122"/>
  <c r="K33" i="122"/>
  <c r="J33" i="122"/>
  <c r="I33" i="122"/>
  <c r="H33" i="122"/>
  <c r="G33" i="122"/>
  <c r="C33" i="122"/>
  <c r="K32" i="122"/>
  <c r="J32" i="122"/>
  <c r="I32" i="122"/>
  <c r="H32" i="122"/>
  <c r="G32" i="122"/>
  <c r="C32" i="122"/>
  <c r="K31" i="122"/>
  <c r="J31" i="122"/>
  <c r="I31" i="122"/>
  <c r="H31" i="122"/>
  <c r="G31" i="122"/>
  <c r="C31" i="122"/>
  <c r="K30" i="122"/>
  <c r="J30" i="122"/>
  <c r="I30" i="122"/>
  <c r="H30" i="122"/>
  <c r="G30" i="122"/>
  <c r="C30" i="122"/>
  <c r="K29" i="122"/>
  <c r="J29" i="122"/>
  <c r="I29" i="122"/>
  <c r="H29" i="122"/>
  <c r="G29" i="122"/>
  <c r="C29" i="122"/>
  <c r="K28" i="122"/>
  <c r="J28" i="122"/>
  <c r="I28" i="122"/>
  <c r="H28" i="122"/>
  <c r="G28" i="122"/>
  <c r="C28" i="122"/>
  <c r="K27" i="122"/>
  <c r="J27" i="122"/>
  <c r="I27" i="122"/>
  <c r="H27" i="122"/>
  <c r="G27" i="122"/>
  <c r="C27" i="122"/>
  <c r="K26" i="122"/>
  <c r="J26" i="122"/>
  <c r="I26" i="122"/>
  <c r="H26" i="122"/>
  <c r="G26" i="122"/>
  <c r="C26" i="122"/>
  <c r="K25" i="122"/>
  <c r="J25" i="122"/>
  <c r="I25" i="122"/>
  <c r="H25" i="122"/>
  <c r="G25" i="122"/>
  <c r="C25" i="122"/>
  <c r="K24" i="122"/>
  <c r="J24" i="122"/>
  <c r="I24" i="122"/>
  <c r="H24" i="122"/>
  <c r="G24" i="122"/>
  <c r="C24" i="122"/>
  <c r="K23" i="122"/>
  <c r="J23" i="122"/>
  <c r="I23" i="122"/>
  <c r="H23" i="122"/>
  <c r="G23" i="122"/>
  <c r="C23" i="122"/>
  <c r="K22" i="122"/>
  <c r="J22" i="122"/>
  <c r="I22" i="122"/>
  <c r="H22" i="122"/>
  <c r="G22" i="122"/>
  <c r="C22" i="122"/>
  <c r="K21" i="122"/>
  <c r="J21" i="122"/>
  <c r="I21" i="122"/>
  <c r="H21" i="122"/>
  <c r="G21" i="122"/>
  <c r="C21" i="122"/>
  <c r="K20" i="122"/>
  <c r="J20" i="122"/>
  <c r="I20" i="122"/>
  <c r="H20" i="122"/>
  <c r="G20" i="122"/>
  <c r="C20" i="122"/>
  <c r="K19" i="122"/>
  <c r="J19" i="122"/>
  <c r="I19" i="122"/>
  <c r="H19" i="122"/>
  <c r="G19" i="122"/>
  <c r="C19" i="122"/>
  <c r="K18" i="122"/>
  <c r="J18" i="122"/>
  <c r="I18" i="122"/>
  <c r="H18" i="122"/>
  <c r="G18" i="122"/>
  <c r="C18" i="122"/>
  <c r="K17" i="122"/>
  <c r="J17" i="122"/>
  <c r="I17" i="122"/>
  <c r="H17" i="122"/>
  <c r="G17" i="122"/>
  <c r="C17" i="122"/>
  <c r="K16" i="122"/>
  <c r="J16" i="122"/>
  <c r="I16" i="122"/>
  <c r="H16" i="122"/>
  <c r="G16" i="122"/>
  <c r="C16" i="122"/>
  <c r="K15" i="122"/>
  <c r="J15" i="122"/>
  <c r="I15" i="122"/>
  <c r="H15" i="122"/>
  <c r="G15" i="122"/>
  <c r="C15" i="122"/>
  <c r="A14" i="122" a="1"/>
  <c r="A14" i="122" s="1"/>
  <c r="B2" i="122"/>
  <c r="F48" i="121"/>
  <c r="D48" i="121"/>
  <c r="K47" i="121"/>
  <c r="J47" i="121"/>
  <c r="I47" i="121"/>
  <c r="H47" i="121"/>
  <c r="G47" i="121"/>
  <c r="C47" i="121"/>
  <c r="K46" i="121"/>
  <c r="J46" i="121"/>
  <c r="I46" i="121"/>
  <c r="H46" i="121"/>
  <c r="G46" i="121"/>
  <c r="C46" i="121"/>
  <c r="K45" i="121"/>
  <c r="J45" i="121"/>
  <c r="I45" i="121"/>
  <c r="H45" i="121"/>
  <c r="G45" i="121"/>
  <c r="C45" i="121"/>
  <c r="K44" i="121"/>
  <c r="J44" i="121"/>
  <c r="I44" i="121"/>
  <c r="H44" i="121"/>
  <c r="G44" i="121"/>
  <c r="C44" i="121"/>
  <c r="K43" i="121"/>
  <c r="J43" i="121"/>
  <c r="I43" i="121"/>
  <c r="H43" i="121"/>
  <c r="G43" i="121"/>
  <c r="C43" i="121"/>
  <c r="K42" i="121"/>
  <c r="J42" i="121"/>
  <c r="I42" i="121"/>
  <c r="H42" i="121"/>
  <c r="G42" i="121"/>
  <c r="C42" i="121"/>
  <c r="K41" i="121"/>
  <c r="J41" i="121"/>
  <c r="I41" i="121"/>
  <c r="H41" i="121"/>
  <c r="G41" i="121"/>
  <c r="C41" i="121"/>
  <c r="K40" i="121"/>
  <c r="J40" i="121"/>
  <c r="I40" i="121"/>
  <c r="H40" i="121"/>
  <c r="G40" i="121"/>
  <c r="C40" i="121"/>
  <c r="K39" i="121"/>
  <c r="J39" i="121"/>
  <c r="I39" i="121"/>
  <c r="H39" i="121"/>
  <c r="G39" i="121"/>
  <c r="C39" i="121"/>
  <c r="K38" i="121"/>
  <c r="J38" i="121"/>
  <c r="I38" i="121"/>
  <c r="H38" i="121"/>
  <c r="G38" i="121"/>
  <c r="C38" i="121"/>
  <c r="K37" i="121"/>
  <c r="J37" i="121"/>
  <c r="I37" i="121"/>
  <c r="H37" i="121"/>
  <c r="G37" i="121"/>
  <c r="C37" i="121"/>
  <c r="K36" i="121"/>
  <c r="J36" i="121"/>
  <c r="I36" i="121"/>
  <c r="H36" i="121"/>
  <c r="G36" i="121"/>
  <c r="C36" i="121"/>
  <c r="K35" i="121"/>
  <c r="J35" i="121"/>
  <c r="I35" i="121"/>
  <c r="H35" i="121"/>
  <c r="G35" i="121"/>
  <c r="C35" i="121"/>
  <c r="K34" i="121"/>
  <c r="J34" i="121"/>
  <c r="I34" i="121"/>
  <c r="H34" i="121"/>
  <c r="G34" i="121"/>
  <c r="C34" i="121"/>
  <c r="K33" i="121"/>
  <c r="J33" i="121"/>
  <c r="I33" i="121"/>
  <c r="H33" i="121"/>
  <c r="G33" i="121"/>
  <c r="C33" i="121"/>
  <c r="K32" i="121"/>
  <c r="J32" i="121"/>
  <c r="I32" i="121"/>
  <c r="H32" i="121"/>
  <c r="G32" i="121"/>
  <c r="C32" i="121"/>
  <c r="K31" i="121"/>
  <c r="J31" i="121"/>
  <c r="I31" i="121"/>
  <c r="H31" i="121"/>
  <c r="G31" i="121"/>
  <c r="C31" i="121"/>
  <c r="K30" i="121"/>
  <c r="J30" i="121"/>
  <c r="I30" i="121"/>
  <c r="H30" i="121"/>
  <c r="G30" i="121"/>
  <c r="C30" i="121"/>
  <c r="K29" i="121"/>
  <c r="J29" i="121"/>
  <c r="I29" i="121"/>
  <c r="H29" i="121"/>
  <c r="G29" i="121"/>
  <c r="C29" i="121"/>
  <c r="K28" i="121"/>
  <c r="J28" i="121"/>
  <c r="I28" i="121"/>
  <c r="H28" i="121"/>
  <c r="G28" i="121"/>
  <c r="C28" i="121"/>
  <c r="K27" i="121"/>
  <c r="J27" i="121"/>
  <c r="I27" i="121"/>
  <c r="H27" i="121"/>
  <c r="G27" i="121"/>
  <c r="C27" i="121"/>
  <c r="K26" i="121"/>
  <c r="J26" i="121"/>
  <c r="I26" i="121"/>
  <c r="H26" i="121"/>
  <c r="G26" i="121"/>
  <c r="C26" i="121"/>
  <c r="K25" i="121"/>
  <c r="J25" i="121"/>
  <c r="I25" i="121"/>
  <c r="H25" i="121"/>
  <c r="G25" i="121"/>
  <c r="C25" i="121"/>
  <c r="K24" i="121"/>
  <c r="J24" i="121"/>
  <c r="I24" i="121"/>
  <c r="H24" i="121"/>
  <c r="G24" i="121"/>
  <c r="C24" i="121"/>
  <c r="K23" i="121"/>
  <c r="J23" i="121"/>
  <c r="I23" i="121"/>
  <c r="H23" i="121"/>
  <c r="G23" i="121"/>
  <c r="C23" i="121"/>
  <c r="K22" i="121"/>
  <c r="J22" i="121"/>
  <c r="I22" i="121"/>
  <c r="H22" i="121"/>
  <c r="G22" i="121"/>
  <c r="C22" i="121"/>
  <c r="K21" i="121"/>
  <c r="J21" i="121"/>
  <c r="I21" i="121"/>
  <c r="H21" i="121"/>
  <c r="G21" i="121"/>
  <c r="C21" i="121"/>
  <c r="K20" i="121"/>
  <c r="J20" i="121"/>
  <c r="I20" i="121"/>
  <c r="H20" i="121"/>
  <c r="G20" i="121"/>
  <c r="C20" i="121"/>
  <c r="K19" i="121"/>
  <c r="J19" i="121"/>
  <c r="I19" i="121"/>
  <c r="H19" i="121"/>
  <c r="G19" i="121"/>
  <c r="C19" i="121"/>
  <c r="K18" i="121"/>
  <c r="J18" i="121"/>
  <c r="I18" i="121"/>
  <c r="H18" i="121"/>
  <c r="G18" i="121"/>
  <c r="C18" i="121"/>
  <c r="K17" i="121"/>
  <c r="J17" i="121"/>
  <c r="I17" i="121"/>
  <c r="H17" i="121"/>
  <c r="G17" i="121"/>
  <c r="C17" i="121"/>
  <c r="K16" i="121"/>
  <c r="J16" i="121"/>
  <c r="I16" i="121"/>
  <c r="H16" i="121"/>
  <c r="G16" i="121"/>
  <c r="C16" i="121"/>
  <c r="A14" i="121" a="1"/>
  <c r="G15" i="121" s="1"/>
  <c r="H15" i="121" s="1"/>
  <c r="B2" i="121"/>
  <c r="F48" i="120"/>
  <c r="D48" i="120"/>
  <c r="K47" i="120"/>
  <c r="J47" i="120"/>
  <c r="I47" i="120"/>
  <c r="H47" i="120"/>
  <c r="G47" i="120"/>
  <c r="C47" i="120"/>
  <c r="K46" i="120"/>
  <c r="J46" i="120"/>
  <c r="I46" i="120"/>
  <c r="H46" i="120"/>
  <c r="G46" i="120"/>
  <c r="C46" i="120"/>
  <c r="K45" i="120"/>
  <c r="J45" i="120"/>
  <c r="I45" i="120"/>
  <c r="H45" i="120"/>
  <c r="G45" i="120"/>
  <c r="C45" i="120"/>
  <c r="K44" i="120"/>
  <c r="J44" i="120"/>
  <c r="I44" i="120"/>
  <c r="H44" i="120"/>
  <c r="G44" i="120"/>
  <c r="C44" i="120"/>
  <c r="K43" i="120"/>
  <c r="J43" i="120"/>
  <c r="I43" i="120"/>
  <c r="H43" i="120"/>
  <c r="G43" i="120"/>
  <c r="C43" i="120"/>
  <c r="K42" i="120"/>
  <c r="J42" i="120"/>
  <c r="I42" i="120"/>
  <c r="H42" i="120"/>
  <c r="G42" i="120"/>
  <c r="C42" i="120"/>
  <c r="K41" i="120"/>
  <c r="J41" i="120"/>
  <c r="I41" i="120"/>
  <c r="H41" i="120"/>
  <c r="G41" i="120"/>
  <c r="C41" i="120"/>
  <c r="K40" i="120"/>
  <c r="J40" i="120"/>
  <c r="I40" i="120"/>
  <c r="H40" i="120"/>
  <c r="G40" i="120"/>
  <c r="C40" i="120"/>
  <c r="K39" i="120"/>
  <c r="J39" i="120"/>
  <c r="I39" i="120"/>
  <c r="H39" i="120"/>
  <c r="G39" i="120"/>
  <c r="C39" i="120"/>
  <c r="K38" i="120"/>
  <c r="J38" i="120"/>
  <c r="I38" i="120"/>
  <c r="H38" i="120"/>
  <c r="G38" i="120"/>
  <c r="C38" i="120"/>
  <c r="K37" i="120"/>
  <c r="J37" i="120"/>
  <c r="I37" i="120"/>
  <c r="H37" i="120"/>
  <c r="G37" i="120"/>
  <c r="C37" i="120"/>
  <c r="K36" i="120"/>
  <c r="J36" i="120"/>
  <c r="I36" i="120"/>
  <c r="H36" i="120"/>
  <c r="G36" i="120"/>
  <c r="C36" i="120"/>
  <c r="K35" i="120"/>
  <c r="J35" i="120"/>
  <c r="I35" i="120"/>
  <c r="H35" i="120"/>
  <c r="G35" i="120"/>
  <c r="C35" i="120"/>
  <c r="K34" i="120"/>
  <c r="J34" i="120"/>
  <c r="I34" i="120"/>
  <c r="H34" i="120"/>
  <c r="G34" i="120"/>
  <c r="C34" i="120"/>
  <c r="K33" i="120"/>
  <c r="J33" i="120"/>
  <c r="I33" i="120"/>
  <c r="H33" i="120"/>
  <c r="G33" i="120"/>
  <c r="C33" i="120"/>
  <c r="K32" i="120"/>
  <c r="J32" i="120"/>
  <c r="I32" i="120"/>
  <c r="H32" i="120"/>
  <c r="G32" i="120"/>
  <c r="C32" i="120"/>
  <c r="K31" i="120"/>
  <c r="J31" i="120"/>
  <c r="I31" i="120"/>
  <c r="H31" i="120"/>
  <c r="G31" i="120"/>
  <c r="C31" i="120"/>
  <c r="K30" i="120"/>
  <c r="J30" i="120"/>
  <c r="I30" i="120"/>
  <c r="H30" i="120"/>
  <c r="G30" i="120"/>
  <c r="C30" i="120"/>
  <c r="K29" i="120"/>
  <c r="J29" i="120"/>
  <c r="I29" i="120"/>
  <c r="H29" i="120"/>
  <c r="G29" i="120"/>
  <c r="C29" i="120"/>
  <c r="K28" i="120"/>
  <c r="J28" i="120"/>
  <c r="I28" i="120"/>
  <c r="H28" i="120"/>
  <c r="G28" i="120"/>
  <c r="C28" i="120"/>
  <c r="K27" i="120"/>
  <c r="J27" i="120"/>
  <c r="I27" i="120"/>
  <c r="H27" i="120"/>
  <c r="G27" i="120"/>
  <c r="C27" i="120"/>
  <c r="K26" i="120"/>
  <c r="J26" i="120"/>
  <c r="I26" i="120"/>
  <c r="H26" i="120"/>
  <c r="G26" i="120"/>
  <c r="C26" i="120"/>
  <c r="K25" i="120"/>
  <c r="J25" i="120"/>
  <c r="I25" i="120"/>
  <c r="H25" i="120"/>
  <c r="G25" i="120"/>
  <c r="C25" i="120"/>
  <c r="K24" i="120"/>
  <c r="J24" i="120"/>
  <c r="I24" i="120"/>
  <c r="H24" i="120"/>
  <c r="G24" i="120"/>
  <c r="C24" i="120"/>
  <c r="K23" i="120"/>
  <c r="J23" i="120"/>
  <c r="I23" i="120"/>
  <c r="H23" i="120"/>
  <c r="G23" i="120"/>
  <c r="C23" i="120"/>
  <c r="K22" i="120"/>
  <c r="J22" i="120"/>
  <c r="I22" i="120"/>
  <c r="H22" i="120"/>
  <c r="G22" i="120"/>
  <c r="C22" i="120"/>
  <c r="K21" i="120"/>
  <c r="J21" i="120"/>
  <c r="I21" i="120"/>
  <c r="H21" i="120"/>
  <c r="G21" i="120"/>
  <c r="C21" i="120"/>
  <c r="K20" i="120"/>
  <c r="J20" i="120"/>
  <c r="I20" i="120"/>
  <c r="H20" i="120"/>
  <c r="G20" i="120"/>
  <c r="C20" i="120"/>
  <c r="K19" i="120"/>
  <c r="J19" i="120"/>
  <c r="I19" i="120"/>
  <c r="H19" i="120"/>
  <c r="G19" i="120"/>
  <c r="C19" i="120"/>
  <c r="K18" i="120"/>
  <c r="J18" i="120"/>
  <c r="I18" i="120"/>
  <c r="H18" i="120"/>
  <c r="G18" i="120"/>
  <c r="C18" i="120"/>
  <c r="K17" i="120"/>
  <c r="J17" i="120"/>
  <c r="I17" i="120"/>
  <c r="H17" i="120"/>
  <c r="G17" i="120"/>
  <c r="C17" i="120"/>
  <c r="K16" i="120"/>
  <c r="J16" i="120"/>
  <c r="I16" i="120"/>
  <c r="H16" i="120"/>
  <c r="G16" i="120"/>
  <c r="C16" i="120"/>
  <c r="A14" i="120" a="1"/>
  <c r="A14" i="120" s="1"/>
  <c r="B2" i="120"/>
  <c r="F48" i="119"/>
  <c r="D48" i="119"/>
  <c r="K47" i="119"/>
  <c r="J47" i="119"/>
  <c r="I47" i="119"/>
  <c r="H47" i="119"/>
  <c r="G47" i="119"/>
  <c r="C47" i="119"/>
  <c r="K46" i="119"/>
  <c r="J46" i="119"/>
  <c r="I46" i="119"/>
  <c r="H46" i="119"/>
  <c r="G46" i="119"/>
  <c r="C46" i="119"/>
  <c r="K45" i="119"/>
  <c r="J45" i="119"/>
  <c r="I45" i="119"/>
  <c r="H45" i="119"/>
  <c r="G45" i="119"/>
  <c r="C45" i="119"/>
  <c r="K44" i="119"/>
  <c r="J44" i="119"/>
  <c r="I44" i="119"/>
  <c r="H44" i="119"/>
  <c r="G44" i="119"/>
  <c r="C44" i="119"/>
  <c r="K43" i="119"/>
  <c r="J43" i="119"/>
  <c r="I43" i="119"/>
  <c r="H43" i="119"/>
  <c r="G43" i="119"/>
  <c r="C43" i="119"/>
  <c r="K42" i="119"/>
  <c r="J42" i="119"/>
  <c r="I42" i="119"/>
  <c r="H42" i="119"/>
  <c r="G42" i="119"/>
  <c r="C42" i="119"/>
  <c r="K41" i="119"/>
  <c r="J41" i="119"/>
  <c r="I41" i="119"/>
  <c r="H41" i="119"/>
  <c r="G41" i="119"/>
  <c r="C41" i="119"/>
  <c r="K40" i="119"/>
  <c r="J40" i="119"/>
  <c r="I40" i="119"/>
  <c r="H40" i="119"/>
  <c r="G40" i="119"/>
  <c r="C40" i="119"/>
  <c r="K39" i="119"/>
  <c r="J39" i="119"/>
  <c r="I39" i="119"/>
  <c r="H39" i="119"/>
  <c r="G39" i="119"/>
  <c r="C39" i="119"/>
  <c r="K38" i="119"/>
  <c r="J38" i="119"/>
  <c r="I38" i="119"/>
  <c r="H38" i="119"/>
  <c r="G38" i="119"/>
  <c r="C38" i="119"/>
  <c r="K37" i="119"/>
  <c r="J37" i="119"/>
  <c r="I37" i="119"/>
  <c r="H37" i="119"/>
  <c r="G37" i="119"/>
  <c r="C37" i="119"/>
  <c r="K36" i="119"/>
  <c r="J36" i="119"/>
  <c r="I36" i="119"/>
  <c r="H36" i="119"/>
  <c r="G36" i="119"/>
  <c r="C36" i="119"/>
  <c r="K35" i="119"/>
  <c r="J35" i="119"/>
  <c r="I35" i="119"/>
  <c r="H35" i="119"/>
  <c r="G35" i="119"/>
  <c r="C35" i="119"/>
  <c r="K34" i="119"/>
  <c r="J34" i="119"/>
  <c r="I34" i="119"/>
  <c r="H34" i="119"/>
  <c r="G34" i="119"/>
  <c r="C34" i="119"/>
  <c r="K33" i="119"/>
  <c r="J33" i="119"/>
  <c r="I33" i="119"/>
  <c r="H33" i="119"/>
  <c r="G33" i="119"/>
  <c r="C33" i="119"/>
  <c r="K32" i="119"/>
  <c r="J32" i="119"/>
  <c r="I32" i="119"/>
  <c r="H32" i="119"/>
  <c r="G32" i="119"/>
  <c r="C32" i="119"/>
  <c r="K31" i="119"/>
  <c r="J31" i="119"/>
  <c r="I31" i="119"/>
  <c r="H31" i="119"/>
  <c r="G31" i="119"/>
  <c r="C31" i="119"/>
  <c r="K30" i="119"/>
  <c r="J30" i="119"/>
  <c r="I30" i="119"/>
  <c r="H30" i="119"/>
  <c r="G30" i="119"/>
  <c r="C30" i="119"/>
  <c r="K29" i="119"/>
  <c r="J29" i="119"/>
  <c r="I29" i="119"/>
  <c r="H29" i="119"/>
  <c r="G29" i="119"/>
  <c r="C29" i="119"/>
  <c r="K28" i="119"/>
  <c r="J28" i="119"/>
  <c r="I28" i="119"/>
  <c r="H28" i="119"/>
  <c r="G28" i="119"/>
  <c r="C28" i="119"/>
  <c r="K27" i="119"/>
  <c r="J27" i="119"/>
  <c r="I27" i="119"/>
  <c r="H27" i="119"/>
  <c r="G27" i="119"/>
  <c r="C27" i="119"/>
  <c r="K26" i="119"/>
  <c r="J26" i="119"/>
  <c r="I26" i="119"/>
  <c r="H26" i="119"/>
  <c r="G26" i="119"/>
  <c r="C26" i="119"/>
  <c r="K25" i="119"/>
  <c r="J25" i="119"/>
  <c r="I25" i="119"/>
  <c r="H25" i="119"/>
  <c r="G25" i="119"/>
  <c r="C25" i="119"/>
  <c r="K24" i="119"/>
  <c r="J24" i="119"/>
  <c r="I24" i="119"/>
  <c r="H24" i="119"/>
  <c r="G24" i="119"/>
  <c r="C24" i="119"/>
  <c r="K23" i="119"/>
  <c r="J23" i="119"/>
  <c r="I23" i="119"/>
  <c r="H23" i="119"/>
  <c r="G23" i="119"/>
  <c r="C23" i="119"/>
  <c r="K22" i="119"/>
  <c r="J22" i="119"/>
  <c r="I22" i="119"/>
  <c r="H22" i="119"/>
  <c r="G22" i="119"/>
  <c r="C22" i="119"/>
  <c r="K21" i="119"/>
  <c r="J21" i="119"/>
  <c r="I21" i="119"/>
  <c r="H21" i="119"/>
  <c r="G21" i="119"/>
  <c r="C21" i="119"/>
  <c r="K20" i="119"/>
  <c r="J20" i="119"/>
  <c r="I20" i="119"/>
  <c r="H20" i="119"/>
  <c r="G20" i="119"/>
  <c r="C20" i="119"/>
  <c r="K19" i="119"/>
  <c r="J19" i="119"/>
  <c r="I19" i="119"/>
  <c r="H19" i="119"/>
  <c r="G19" i="119"/>
  <c r="C19" i="119"/>
  <c r="K18" i="119"/>
  <c r="J18" i="119"/>
  <c r="I18" i="119"/>
  <c r="H18" i="119"/>
  <c r="G18" i="119"/>
  <c r="C18" i="119"/>
  <c r="K17" i="119"/>
  <c r="J17" i="119"/>
  <c r="I17" i="119"/>
  <c r="H17" i="119"/>
  <c r="G17" i="119"/>
  <c r="C17" i="119"/>
  <c r="K16" i="119"/>
  <c r="J16" i="119"/>
  <c r="I16" i="119"/>
  <c r="H16" i="119"/>
  <c r="G16" i="119"/>
  <c r="C16" i="119"/>
  <c r="K15" i="119"/>
  <c r="J15" i="119"/>
  <c r="I15" i="119"/>
  <c r="H15" i="119"/>
  <c r="G15" i="119"/>
  <c r="C15" i="119"/>
  <c r="A14" i="119" a="1"/>
  <c r="A14" i="119" s="1"/>
  <c r="B2" i="119"/>
  <c r="F48" i="118"/>
  <c r="D48" i="118"/>
  <c r="K47" i="118"/>
  <c r="J47" i="118"/>
  <c r="I47" i="118"/>
  <c r="H47" i="118"/>
  <c r="G47" i="118"/>
  <c r="C47" i="118"/>
  <c r="K46" i="118"/>
  <c r="J46" i="118"/>
  <c r="I46" i="118"/>
  <c r="H46" i="118"/>
  <c r="G46" i="118"/>
  <c r="C46" i="118"/>
  <c r="K45" i="118"/>
  <c r="J45" i="118"/>
  <c r="I45" i="118"/>
  <c r="H45" i="118"/>
  <c r="G45" i="118"/>
  <c r="C45" i="118"/>
  <c r="K44" i="118"/>
  <c r="J44" i="118"/>
  <c r="I44" i="118"/>
  <c r="H44" i="118"/>
  <c r="G44" i="118"/>
  <c r="C44" i="118"/>
  <c r="K43" i="118"/>
  <c r="J43" i="118"/>
  <c r="I43" i="118"/>
  <c r="H43" i="118"/>
  <c r="G43" i="118"/>
  <c r="C43" i="118"/>
  <c r="K42" i="118"/>
  <c r="J42" i="118"/>
  <c r="I42" i="118"/>
  <c r="H42" i="118"/>
  <c r="G42" i="118"/>
  <c r="C42" i="118"/>
  <c r="K41" i="118"/>
  <c r="J41" i="118"/>
  <c r="I41" i="118"/>
  <c r="H41" i="118"/>
  <c r="G41" i="118"/>
  <c r="C41" i="118"/>
  <c r="K40" i="118"/>
  <c r="J40" i="118"/>
  <c r="I40" i="118"/>
  <c r="H40" i="118"/>
  <c r="G40" i="118"/>
  <c r="C40" i="118"/>
  <c r="K39" i="118"/>
  <c r="J39" i="118"/>
  <c r="I39" i="118"/>
  <c r="H39" i="118"/>
  <c r="G39" i="118"/>
  <c r="C39" i="118"/>
  <c r="K38" i="118"/>
  <c r="J38" i="118"/>
  <c r="I38" i="118"/>
  <c r="H38" i="118"/>
  <c r="G38" i="118"/>
  <c r="C38" i="118"/>
  <c r="K37" i="118"/>
  <c r="J37" i="118"/>
  <c r="I37" i="118"/>
  <c r="H37" i="118"/>
  <c r="G37" i="118"/>
  <c r="C37" i="118"/>
  <c r="K36" i="118"/>
  <c r="J36" i="118"/>
  <c r="I36" i="118"/>
  <c r="H36" i="118"/>
  <c r="G36" i="118"/>
  <c r="C36" i="118"/>
  <c r="K35" i="118"/>
  <c r="J35" i="118"/>
  <c r="I35" i="118"/>
  <c r="H35" i="118"/>
  <c r="G35" i="118"/>
  <c r="C35" i="118"/>
  <c r="K34" i="118"/>
  <c r="J34" i="118"/>
  <c r="I34" i="118"/>
  <c r="H34" i="118"/>
  <c r="G34" i="118"/>
  <c r="C34" i="118"/>
  <c r="K33" i="118"/>
  <c r="J33" i="118"/>
  <c r="I33" i="118"/>
  <c r="H33" i="118"/>
  <c r="G33" i="118"/>
  <c r="C33" i="118"/>
  <c r="K32" i="118"/>
  <c r="J32" i="118"/>
  <c r="I32" i="118"/>
  <c r="H32" i="118"/>
  <c r="G32" i="118"/>
  <c r="C32" i="118"/>
  <c r="K31" i="118"/>
  <c r="J31" i="118"/>
  <c r="I31" i="118"/>
  <c r="H31" i="118"/>
  <c r="G31" i="118"/>
  <c r="C31" i="118"/>
  <c r="K30" i="118"/>
  <c r="J30" i="118"/>
  <c r="I30" i="118"/>
  <c r="H30" i="118"/>
  <c r="G30" i="118"/>
  <c r="C30" i="118"/>
  <c r="K29" i="118"/>
  <c r="J29" i="118"/>
  <c r="I29" i="118"/>
  <c r="H29" i="118"/>
  <c r="G29" i="118"/>
  <c r="C29" i="118"/>
  <c r="K28" i="118"/>
  <c r="J28" i="118"/>
  <c r="I28" i="118"/>
  <c r="H28" i="118"/>
  <c r="G28" i="118"/>
  <c r="C28" i="118"/>
  <c r="K27" i="118"/>
  <c r="J27" i="118"/>
  <c r="I27" i="118"/>
  <c r="H27" i="118"/>
  <c r="G27" i="118"/>
  <c r="C27" i="118"/>
  <c r="K26" i="118"/>
  <c r="J26" i="118"/>
  <c r="I26" i="118"/>
  <c r="H26" i="118"/>
  <c r="G26" i="118"/>
  <c r="C26" i="118"/>
  <c r="K25" i="118"/>
  <c r="J25" i="118"/>
  <c r="I25" i="118"/>
  <c r="H25" i="118"/>
  <c r="G25" i="118"/>
  <c r="C25" i="118"/>
  <c r="K24" i="118"/>
  <c r="J24" i="118"/>
  <c r="I24" i="118"/>
  <c r="H24" i="118"/>
  <c r="G24" i="118"/>
  <c r="C24" i="118"/>
  <c r="K23" i="118"/>
  <c r="J23" i="118"/>
  <c r="I23" i="118"/>
  <c r="H23" i="118"/>
  <c r="G23" i="118"/>
  <c r="C23" i="118"/>
  <c r="K22" i="118"/>
  <c r="J22" i="118"/>
  <c r="I22" i="118"/>
  <c r="H22" i="118"/>
  <c r="G22" i="118"/>
  <c r="C22" i="118"/>
  <c r="K21" i="118"/>
  <c r="J21" i="118"/>
  <c r="I21" i="118"/>
  <c r="H21" i="118"/>
  <c r="G21" i="118"/>
  <c r="C21" i="118"/>
  <c r="K20" i="118"/>
  <c r="J20" i="118"/>
  <c r="I20" i="118"/>
  <c r="H20" i="118"/>
  <c r="G20" i="118"/>
  <c r="C20" i="118"/>
  <c r="K19" i="118"/>
  <c r="J19" i="118"/>
  <c r="I19" i="118"/>
  <c r="H19" i="118"/>
  <c r="G19" i="118"/>
  <c r="C19" i="118"/>
  <c r="K18" i="118"/>
  <c r="J18" i="118"/>
  <c r="I18" i="118"/>
  <c r="H18" i="118"/>
  <c r="G18" i="118"/>
  <c r="C18" i="118"/>
  <c r="K17" i="118"/>
  <c r="J17" i="118"/>
  <c r="I17" i="118"/>
  <c r="H17" i="118"/>
  <c r="G17" i="118"/>
  <c r="C17" i="118"/>
  <c r="A14" i="118" a="1"/>
  <c r="B2" i="118"/>
  <c r="F48" i="117"/>
  <c r="D48" i="117"/>
  <c r="K47" i="117"/>
  <c r="J47" i="117"/>
  <c r="I47" i="117"/>
  <c r="H47" i="117"/>
  <c r="G47" i="117"/>
  <c r="C47" i="117"/>
  <c r="K46" i="117"/>
  <c r="J46" i="117"/>
  <c r="I46" i="117"/>
  <c r="H46" i="117"/>
  <c r="G46" i="117"/>
  <c r="C46" i="117"/>
  <c r="K45" i="117"/>
  <c r="J45" i="117"/>
  <c r="I45" i="117"/>
  <c r="H45" i="117"/>
  <c r="G45" i="117"/>
  <c r="C45" i="117"/>
  <c r="K44" i="117"/>
  <c r="J44" i="117"/>
  <c r="I44" i="117"/>
  <c r="H44" i="117"/>
  <c r="G44" i="117"/>
  <c r="C44" i="117"/>
  <c r="K43" i="117"/>
  <c r="J43" i="117"/>
  <c r="I43" i="117"/>
  <c r="H43" i="117"/>
  <c r="G43" i="117"/>
  <c r="C43" i="117"/>
  <c r="K42" i="117"/>
  <c r="J42" i="117"/>
  <c r="I42" i="117"/>
  <c r="H42" i="117"/>
  <c r="G42" i="117"/>
  <c r="C42" i="117"/>
  <c r="K41" i="117"/>
  <c r="J41" i="117"/>
  <c r="I41" i="117"/>
  <c r="H41" i="117"/>
  <c r="G41" i="117"/>
  <c r="C41" i="117"/>
  <c r="K40" i="117"/>
  <c r="J40" i="117"/>
  <c r="I40" i="117"/>
  <c r="H40" i="117"/>
  <c r="G40" i="117"/>
  <c r="C40" i="117"/>
  <c r="K39" i="117"/>
  <c r="J39" i="117"/>
  <c r="I39" i="117"/>
  <c r="H39" i="117"/>
  <c r="G39" i="117"/>
  <c r="C39" i="117"/>
  <c r="K38" i="117"/>
  <c r="J38" i="117"/>
  <c r="I38" i="117"/>
  <c r="H38" i="117"/>
  <c r="G38" i="117"/>
  <c r="C38" i="117"/>
  <c r="K37" i="117"/>
  <c r="J37" i="117"/>
  <c r="I37" i="117"/>
  <c r="H37" i="117"/>
  <c r="G37" i="117"/>
  <c r="C37" i="117"/>
  <c r="K36" i="117"/>
  <c r="J36" i="117"/>
  <c r="I36" i="117"/>
  <c r="H36" i="117"/>
  <c r="G36" i="117"/>
  <c r="C36" i="117"/>
  <c r="K35" i="117"/>
  <c r="J35" i="117"/>
  <c r="I35" i="117"/>
  <c r="H35" i="117"/>
  <c r="G35" i="117"/>
  <c r="C35" i="117"/>
  <c r="K34" i="117"/>
  <c r="J34" i="117"/>
  <c r="I34" i="117"/>
  <c r="H34" i="117"/>
  <c r="G34" i="117"/>
  <c r="C34" i="117"/>
  <c r="K33" i="117"/>
  <c r="J33" i="117"/>
  <c r="I33" i="117"/>
  <c r="H33" i="117"/>
  <c r="G33" i="117"/>
  <c r="C33" i="117"/>
  <c r="K32" i="117"/>
  <c r="J32" i="117"/>
  <c r="I32" i="117"/>
  <c r="H32" i="117"/>
  <c r="G32" i="117"/>
  <c r="C32" i="117"/>
  <c r="K31" i="117"/>
  <c r="J31" i="117"/>
  <c r="I31" i="117"/>
  <c r="H31" i="117"/>
  <c r="G31" i="117"/>
  <c r="C31" i="117"/>
  <c r="K30" i="117"/>
  <c r="J30" i="117"/>
  <c r="I30" i="117"/>
  <c r="H30" i="117"/>
  <c r="G30" i="117"/>
  <c r="C30" i="117"/>
  <c r="K29" i="117"/>
  <c r="J29" i="117"/>
  <c r="I29" i="117"/>
  <c r="H29" i="117"/>
  <c r="G29" i="117"/>
  <c r="C29" i="117"/>
  <c r="K28" i="117"/>
  <c r="J28" i="117"/>
  <c r="I28" i="117"/>
  <c r="H28" i="117"/>
  <c r="G28" i="117"/>
  <c r="C28" i="117"/>
  <c r="K27" i="117"/>
  <c r="J27" i="117"/>
  <c r="I27" i="117"/>
  <c r="H27" i="117"/>
  <c r="G27" i="117"/>
  <c r="C27" i="117"/>
  <c r="K26" i="117"/>
  <c r="J26" i="117"/>
  <c r="I26" i="117"/>
  <c r="H26" i="117"/>
  <c r="G26" i="117"/>
  <c r="C26" i="117"/>
  <c r="K25" i="117"/>
  <c r="J25" i="117"/>
  <c r="I25" i="117"/>
  <c r="H25" i="117"/>
  <c r="G25" i="117"/>
  <c r="C25" i="117"/>
  <c r="K24" i="117"/>
  <c r="J24" i="117"/>
  <c r="I24" i="117"/>
  <c r="H24" i="117"/>
  <c r="G24" i="117"/>
  <c r="C24" i="117"/>
  <c r="K23" i="117"/>
  <c r="J23" i="117"/>
  <c r="I23" i="117"/>
  <c r="H23" i="117"/>
  <c r="G23" i="117"/>
  <c r="C23" i="117"/>
  <c r="K22" i="117"/>
  <c r="J22" i="117"/>
  <c r="I22" i="117"/>
  <c r="H22" i="117"/>
  <c r="G22" i="117"/>
  <c r="C22" i="117"/>
  <c r="K21" i="117"/>
  <c r="J21" i="117"/>
  <c r="I21" i="117"/>
  <c r="H21" i="117"/>
  <c r="G21" i="117"/>
  <c r="C21" i="117"/>
  <c r="K20" i="117"/>
  <c r="J20" i="117"/>
  <c r="I20" i="117"/>
  <c r="H20" i="117"/>
  <c r="G20" i="117"/>
  <c r="C20" i="117"/>
  <c r="K19" i="117"/>
  <c r="J19" i="117"/>
  <c r="I19" i="117"/>
  <c r="H19" i="117"/>
  <c r="G19" i="117"/>
  <c r="C19" i="117"/>
  <c r="K18" i="117"/>
  <c r="J18" i="117"/>
  <c r="I18" i="117"/>
  <c r="H18" i="117"/>
  <c r="G18" i="117"/>
  <c r="C18" i="117"/>
  <c r="K17" i="117"/>
  <c r="J17" i="117"/>
  <c r="I17" i="117"/>
  <c r="H17" i="117"/>
  <c r="G17" i="117"/>
  <c r="C17" i="117"/>
  <c r="G16" i="117"/>
  <c r="I16" i="117" s="1"/>
  <c r="C16" i="117"/>
  <c r="A14" i="117" a="1"/>
  <c r="B2" i="117"/>
  <c r="F48" i="116"/>
  <c r="D48" i="116"/>
  <c r="K47" i="116"/>
  <c r="J47" i="116"/>
  <c r="I47" i="116"/>
  <c r="H47" i="116"/>
  <c r="G47" i="116"/>
  <c r="C47" i="116"/>
  <c r="K46" i="116"/>
  <c r="J46" i="116"/>
  <c r="I46" i="116"/>
  <c r="H46" i="116"/>
  <c r="G46" i="116"/>
  <c r="C46" i="116"/>
  <c r="K45" i="116"/>
  <c r="J45" i="116"/>
  <c r="I45" i="116"/>
  <c r="H45" i="116"/>
  <c r="G45" i="116"/>
  <c r="C45" i="116"/>
  <c r="K44" i="116"/>
  <c r="J44" i="116"/>
  <c r="I44" i="116"/>
  <c r="H44" i="116"/>
  <c r="G44" i="116"/>
  <c r="C44" i="116"/>
  <c r="K43" i="116"/>
  <c r="J43" i="116"/>
  <c r="I43" i="116"/>
  <c r="H43" i="116"/>
  <c r="G43" i="116"/>
  <c r="C43" i="116"/>
  <c r="K42" i="116"/>
  <c r="J42" i="116"/>
  <c r="I42" i="116"/>
  <c r="H42" i="116"/>
  <c r="G42" i="116"/>
  <c r="C42" i="116"/>
  <c r="K41" i="116"/>
  <c r="J41" i="116"/>
  <c r="I41" i="116"/>
  <c r="H41" i="116"/>
  <c r="G41" i="116"/>
  <c r="C41" i="116"/>
  <c r="K40" i="116"/>
  <c r="J40" i="116"/>
  <c r="I40" i="116"/>
  <c r="H40" i="116"/>
  <c r="G40" i="116"/>
  <c r="C40" i="116"/>
  <c r="K39" i="116"/>
  <c r="J39" i="116"/>
  <c r="I39" i="116"/>
  <c r="H39" i="116"/>
  <c r="G39" i="116"/>
  <c r="C39" i="116"/>
  <c r="K38" i="116"/>
  <c r="J38" i="116"/>
  <c r="I38" i="116"/>
  <c r="H38" i="116"/>
  <c r="G38" i="116"/>
  <c r="C38" i="116"/>
  <c r="K37" i="116"/>
  <c r="J37" i="116"/>
  <c r="I37" i="116"/>
  <c r="H37" i="116"/>
  <c r="G37" i="116"/>
  <c r="C37" i="116"/>
  <c r="K36" i="116"/>
  <c r="J36" i="116"/>
  <c r="I36" i="116"/>
  <c r="H36" i="116"/>
  <c r="G36" i="116"/>
  <c r="C36" i="116"/>
  <c r="K35" i="116"/>
  <c r="J35" i="116"/>
  <c r="I35" i="116"/>
  <c r="H35" i="116"/>
  <c r="G35" i="116"/>
  <c r="C35" i="116"/>
  <c r="K34" i="116"/>
  <c r="J34" i="116"/>
  <c r="I34" i="116"/>
  <c r="H34" i="116"/>
  <c r="G34" i="116"/>
  <c r="C34" i="116"/>
  <c r="K33" i="116"/>
  <c r="J33" i="116"/>
  <c r="I33" i="116"/>
  <c r="H33" i="116"/>
  <c r="G33" i="116"/>
  <c r="C33" i="116"/>
  <c r="K32" i="116"/>
  <c r="J32" i="116"/>
  <c r="I32" i="116"/>
  <c r="H32" i="116"/>
  <c r="G32" i="116"/>
  <c r="C32" i="116"/>
  <c r="K31" i="116"/>
  <c r="J31" i="116"/>
  <c r="I31" i="116"/>
  <c r="H31" i="116"/>
  <c r="G31" i="116"/>
  <c r="C31" i="116"/>
  <c r="K30" i="116"/>
  <c r="J30" i="116"/>
  <c r="I30" i="116"/>
  <c r="H30" i="116"/>
  <c r="G30" i="116"/>
  <c r="C30" i="116"/>
  <c r="K29" i="116"/>
  <c r="J29" i="116"/>
  <c r="I29" i="116"/>
  <c r="H29" i="116"/>
  <c r="G29" i="116"/>
  <c r="C29" i="116"/>
  <c r="K28" i="116"/>
  <c r="J28" i="116"/>
  <c r="I28" i="116"/>
  <c r="H28" i="116"/>
  <c r="G28" i="116"/>
  <c r="C28" i="116"/>
  <c r="K27" i="116"/>
  <c r="J27" i="116"/>
  <c r="I27" i="116"/>
  <c r="H27" i="116"/>
  <c r="G27" i="116"/>
  <c r="C27" i="116"/>
  <c r="K26" i="116"/>
  <c r="J26" i="116"/>
  <c r="I26" i="116"/>
  <c r="H26" i="116"/>
  <c r="G26" i="116"/>
  <c r="C26" i="116"/>
  <c r="K25" i="116"/>
  <c r="J25" i="116"/>
  <c r="I25" i="116"/>
  <c r="H25" i="116"/>
  <c r="G25" i="116"/>
  <c r="C25" i="116"/>
  <c r="K24" i="116"/>
  <c r="J24" i="116"/>
  <c r="I24" i="116"/>
  <c r="H24" i="116"/>
  <c r="G24" i="116"/>
  <c r="C24" i="116"/>
  <c r="K23" i="116"/>
  <c r="J23" i="116"/>
  <c r="I23" i="116"/>
  <c r="H23" i="116"/>
  <c r="G23" i="116"/>
  <c r="C23" i="116"/>
  <c r="K22" i="116"/>
  <c r="J22" i="116"/>
  <c r="I22" i="116"/>
  <c r="H22" i="116"/>
  <c r="G22" i="116"/>
  <c r="C22" i="116"/>
  <c r="K21" i="116"/>
  <c r="J21" i="116"/>
  <c r="I21" i="116"/>
  <c r="H21" i="116"/>
  <c r="G21" i="116"/>
  <c r="C21" i="116"/>
  <c r="K20" i="116"/>
  <c r="J20" i="116"/>
  <c r="I20" i="116"/>
  <c r="H20" i="116"/>
  <c r="G20" i="116"/>
  <c r="C20" i="116"/>
  <c r="K19" i="116"/>
  <c r="J19" i="116"/>
  <c r="I19" i="116"/>
  <c r="H19" i="116"/>
  <c r="G19" i="116"/>
  <c r="C19" i="116"/>
  <c r="K18" i="116"/>
  <c r="J18" i="116"/>
  <c r="I18" i="116"/>
  <c r="H18" i="116"/>
  <c r="G18" i="116"/>
  <c r="C18" i="116"/>
  <c r="K17" i="116"/>
  <c r="J17" i="116"/>
  <c r="I17" i="116"/>
  <c r="H17" i="116"/>
  <c r="G17" i="116"/>
  <c r="C17" i="116"/>
  <c r="K16" i="116"/>
  <c r="J16" i="116"/>
  <c r="I16" i="116"/>
  <c r="H16" i="116"/>
  <c r="G16" i="116"/>
  <c r="C16" i="116"/>
  <c r="K15" i="116"/>
  <c r="J15" i="116"/>
  <c r="I15" i="116"/>
  <c r="H15" i="116"/>
  <c r="G15" i="116"/>
  <c r="C15" i="116"/>
  <c r="A14" i="116" a="1"/>
  <c r="A14" i="116" s="1"/>
  <c r="B2" i="116"/>
  <c r="F48" i="115"/>
  <c r="D48" i="115"/>
  <c r="K47" i="115"/>
  <c r="J47" i="115"/>
  <c r="I47" i="115"/>
  <c r="H47" i="115"/>
  <c r="G47" i="115"/>
  <c r="C47" i="115"/>
  <c r="K46" i="115"/>
  <c r="J46" i="115"/>
  <c r="I46" i="115"/>
  <c r="H46" i="115"/>
  <c r="G46" i="115"/>
  <c r="C46" i="115"/>
  <c r="K45" i="115"/>
  <c r="J45" i="115"/>
  <c r="I45" i="115"/>
  <c r="H45" i="115"/>
  <c r="G45" i="115"/>
  <c r="C45" i="115"/>
  <c r="K44" i="115"/>
  <c r="J44" i="115"/>
  <c r="I44" i="115"/>
  <c r="H44" i="115"/>
  <c r="G44" i="115"/>
  <c r="C44" i="115"/>
  <c r="K43" i="115"/>
  <c r="J43" i="115"/>
  <c r="I43" i="115"/>
  <c r="H43" i="115"/>
  <c r="G43" i="115"/>
  <c r="C43" i="115"/>
  <c r="K42" i="115"/>
  <c r="J42" i="115"/>
  <c r="I42" i="115"/>
  <c r="H42" i="115"/>
  <c r="G42" i="115"/>
  <c r="C42" i="115"/>
  <c r="K41" i="115"/>
  <c r="J41" i="115"/>
  <c r="I41" i="115"/>
  <c r="H41" i="115"/>
  <c r="G41" i="115"/>
  <c r="C41" i="115"/>
  <c r="K40" i="115"/>
  <c r="J40" i="115"/>
  <c r="I40" i="115"/>
  <c r="H40" i="115"/>
  <c r="G40" i="115"/>
  <c r="C40" i="115"/>
  <c r="K39" i="115"/>
  <c r="J39" i="115"/>
  <c r="I39" i="115"/>
  <c r="H39" i="115"/>
  <c r="G39" i="115"/>
  <c r="C39" i="115"/>
  <c r="K38" i="115"/>
  <c r="J38" i="115"/>
  <c r="I38" i="115"/>
  <c r="H38" i="115"/>
  <c r="G38" i="115"/>
  <c r="C38" i="115"/>
  <c r="K37" i="115"/>
  <c r="J37" i="115"/>
  <c r="I37" i="115"/>
  <c r="H37" i="115"/>
  <c r="G37" i="115"/>
  <c r="C37" i="115"/>
  <c r="K36" i="115"/>
  <c r="J36" i="115"/>
  <c r="I36" i="115"/>
  <c r="H36" i="115"/>
  <c r="G36" i="115"/>
  <c r="C36" i="115"/>
  <c r="K35" i="115"/>
  <c r="J35" i="115"/>
  <c r="I35" i="115"/>
  <c r="H35" i="115"/>
  <c r="G35" i="115"/>
  <c r="C35" i="115"/>
  <c r="K34" i="115"/>
  <c r="J34" i="115"/>
  <c r="I34" i="115"/>
  <c r="H34" i="115"/>
  <c r="G34" i="115"/>
  <c r="C34" i="115"/>
  <c r="K33" i="115"/>
  <c r="J33" i="115"/>
  <c r="I33" i="115"/>
  <c r="H33" i="115"/>
  <c r="G33" i="115"/>
  <c r="C33" i="115"/>
  <c r="K32" i="115"/>
  <c r="J32" i="115"/>
  <c r="I32" i="115"/>
  <c r="H32" i="115"/>
  <c r="G32" i="115"/>
  <c r="C32" i="115"/>
  <c r="K31" i="115"/>
  <c r="J31" i="115"/>
  <c r="I31" i="115"/>
  <c r="H31" i="115"/>
  <c r="G31" i="115"/>
  <c r="C31" i="115"/>
  <c r="K30" i="115"/>
  <c r="J30" i="115"/>
  <c r="I30" i="115"/>
  <c r="H30" i="115"/>
  <c r="G30" i="115"/>
  <c r="C30" i="115"/>
  <c r="K29" i="115"/>
  <c r="J29" i="115"/>
  <c r="I29" i="115"/>
  <c r="H29" i="115"/>
  <c r="G29" i="115"/>
  <c r="C29" i="115"/>
  <c r="K28" i="115"/>
  <c r="J28" i="115"/>
  <c r="I28" i="115"/>
  <c r="H28" i="115"/>
  <c r="G28" i="115"/>
  <c r="C28" i="115"/>
  <c r="K27" i="115"/>
  <c r="J27" i="115"/>
  <c r="I27" i="115"/>
  <c r="H27" i="115"/>
  <c r="G27" i="115"/>
  <c r="C27" i="115"/>
  <c r="K26" i="115"/>
  <c r="J26" i="115"/>
  <c r="I26" i="115"/>
  <c r="H26" i="115"/>
  <c r="G26" i="115"/>
  <c r="C26" i="115"/>
  <c r="K25" i="115"/>
  <c r="J25" i="115"/>
  <c r="I25" i="115"/>
  <c r="H25" i="115"/>
  <c r="G25" i="115"/>
  <c r="C25" i="115"/>
  <c r="K24" i="115"/>
  <c r="J24" i="115"/>
  <c r="I24" i="115"/>
  <c r="H24" i="115"/>
  <c r="G24" i="115"/>
  <c r="C24" i="115"/>
  <c r="K23" i="115"/>
  <c r="J23" i="115"/>
  <c r="I23" i="115"/>
  <c r="H23" i="115"/>
  <c r="G23" i="115"/>
  <c r="C23" i="115"/>
  <c r="K22" i="115"/>
  <c r="J22" i="115"/>
  <c r="I22" i="115"/>
  <c r="H22" i="115"/>
  <c r="G22" i="115"/>
  <c r="C22" i="115"/>
  <c r="K21" i="115"/>
  <c r="J21" i="115"/>
  <c r="I21" i="115"/>
  <c r="H21" i="115"/>
  <c r="G21" i="115"/>
  <c r="C21" i="115"/>
  <c r="K20" i="115"/>
  <c r="J20" i="115"/>
  <c r="I20" i="115"/>
  <c r="H20" i="115"/>
  <c r="G20" i="115"/>
  <c r="C20" i="115"/>
  <c r="K19" i="115"/>
  <c r="J19" i="115"/>
  <c r="I19" i="115"/>
  <c r="H19" i="115"/>
  <c r="G19" i="115"/>
  <c r="C19" i="115"/>
  <c r="K18" i="115"/>
  <c r="J18" i="115"/>
  <c r="I18" i="115"/>
  <c r="H18" i="115"/>
  <c r="G18" i="115"/>
  <c r="C18" i="115"/>
  <c r="K17" i="115"/>
  <c r="J17" i="115"/>
  <c r="I17" i="115"/>
  <c r="H17" i="115"/>
  <c r="G17" i="115"/>
  <c r="C17" i="115"/>
  <c r="A14" i="115" a="1"/>
  <c r="B2" i="115"/>
  <c r="F48" i="109"/>
  <c r="K17" i="109"/>
  <c r="K18" i="109"/>
  <c r="K19" i="109"/>
  <c r="K20" i="109"/>
  <c r="K21" i="109"/>
  <c r="K22" i="109"/>
  <c r="K23" i="109"/>
  <c r="K24" i="109"/>
  <c r="K25" i="109"/>
  <c r="K26" i="109"/>
  <c r="K27" i="109"/>
  <c r="K28" i="109"/>
  <c r="K29" i="109"/>
  <c r="K30" i="109"/>
  <c r="K31" i="109"/>
  <c r="K32" i="109"/>
  <c r="K33" i="109"/>
  <c r="K34" i="109"/>
  <c r="K35" i="109"/>
  <c r="K36" i="109"/>
  <c r="K37" i="109"/>
  <c r="K38" i="109"/>
  <c r="K39" i="109"/>
  <c r="K40" i="109"/>
  <c r="K41" i="109"/>
  <c r="K42" i="109"/>
  <c r="K43" i="109"/>
  <c r="K44" i="109"/>
  <c r="K45" i="109"/>
  <c r="K46" i="109"/>
  <c r="K47" i="109"/>
  <c r="J17" i="109"/>
  <c r="J18" i="109"/>
  <c r="J19" i="109"/>
  <c r="J20" i="109"/>
  <c r="J21" i="109"/>
  <c r="J22" i="109"/>
  <c r="J23" i="109"/>
  <c r="J24" i="109"/>
  <c r="J25" i="109"/>
  <c r="J26" i="109"/>
  <c r="J27" i="109"/>
  <c r="J28" i="109"/>
  <c r="J29" i="109"/>
  <c r="J30" i="109"/>
  <c r="J31" i="109"/>
  <c r="J32" i="109"/>
  <c r="J33" i="109"/>
  <c r="J34" i="109"/>
  <c r="J35" i="109"/>
  <c r="J36" i="109"/>
  <c r="J37" i="109"/>
  <c r="J38" i="109"/>
  <c r="J39" i="109"/>
  <c r="J40" i="109"/>
  <c r="J41" i="109"/>
  <c r="J42" i="109"/>
  <c r="J43" i="109"/>
  <c r="J44" i="109"/>
  <c r="J45" i="109"/>
  <c r="J46" i="109"/>
  <c r="J47" i="109"/>
  <c r="I17" i="109"/>
  <c r="I18" i="109"/>
  <c r="I19" i="109"/>
  <c r="I20" i="109"/>
  <c r="I21" i="109"/>
  <c r="I22" i="109"/>
  <c r="I23" i="109"/>
  <c r="I24" i="109"/>
  <c r="I25" i="109"/>
  <c r="I26" i="109"/>
  <c r="I27" i="109"/>
  <c r="I28" i="109"/>
  <c r="I29" i="109"/>
  <c r="I30" i="109"/>
  <c r="I31" i="109"/>
  <c r="I32" i="109"/>
  <c r="I33" i="109"/>
  <c r="I34" i="109"/>
  <c r="I35" i="109"/>
  <c r="I36" i="109"/>
  <c r="I37" i="109"/>
  <c r="I38" i="109"/>
  <c r="I39" i="109"/>
  <c r="I40" i="109"/>
  <c r="I41" i="109"/>
  <c r="I42" i="109"/>
  <c r="I43" i="109"/>
  <c r="I44" i="109"/>
  <c r="I45" i="109"/>
  <c r="I46" i="109"/>
  <c r="I47" i="109"/>
  <c r="H17" i="109"/>
  <c r="H18" i="109"/>
  <c r="H19" i="109"/>
  <c r="H20" i="109"/>
  <c r="H21" i="109"/>
  <c r="H22" i="109"/>
  <c r="H23" i="109"/>
  <c r="H24" i="109"/>
  <c r="H25" i="109"/>
  <c r="H26" i="109"/>
  <c r="H27" i="109"/>
  <c r="H28" i="109"/>
  <c r="H29" i="109"/>
  <c r="H30" i="109"/>
  <c r="H31" i="109"/>
  <c r="H32" i="109"/>
  <c r="H33" i="109"/>
  <c r="H34" i="109"/>
  <c r="H35" i="109"/>
  <c r="H36" i="109"/>
  <c r="H37" i="109"/>
  <c r="H38" i="109"/>
  <c r="H39" i="109"/>
  <c r="H40" i="109"/>
  <c r="H41" i="109"/>
  <c r="H42" i="109"/>
  <c r="H43" i="109"/>
  <c r="H44" i="109"/>
  <c r="H45" i="109"/>
  <c r="H46" i="109"/>
  <c r="H47" i="109"/>
  <c r="G17" i="109"/>
  <c r="G18" i="109"/>
  <c r="G19" i="109"/>
  <c r="G20" i="109"/>
  <c r="G21" i="109"/>
  <c r="G22" i="109"/>
  <c r="G23" i="109"/>
  <c r="G24" i="109"/>
  <c r="G25" i="109"/>
  <c r="G26" i="109"/>
  <c r="G27" i="109"/>
  <c r="G28" i="109"/>
  <c r="G29" i="109"/>
  <c r="G30" i="109"/>
  <c r="G31" i="109"/>
  <c r="G32" i="109"/>
  <c r="G33" i="109"/>
  <c r="G34" i="109"/>
  <c r="G35" i="109"/>
  <c r="G36" i="109"/>
  <c r="G37" i="109"/>
  <c r="G38" i="109"/>
  <c r="G39" i="109"/>
  <c r="G40" i="109"/>
  <c r="G41" i="109"/>
  <c r="G42" i="109"/>
  <c r="G43" i="109"/>
  <c r="G44" i="109"/>
  <c r="G45" i="109"/>
  <c r="G46" i="109"/>
  <c r="G47" i="109"/>
  <c r="D48" i="109"/>
  <c r="C17" i="109"/>
  <c r="C18" i="109"/>
  <c r="C19" i="109"/>
  <c r="C20" i="109"/>
  <c r="C21" i="109"/>
  <c r="C22" i="109"/>
  <c r="C23" i="109"/>
  <c r="C24" i="109"/>
  <c r="C25" i="109"/>
  <c r="C26" i="109"/>
  <c r="C27" i="109"/>
  <c r="C28" i="109"/>
  <c r="C29" i="109"/>
  <c r="C30" i="109"/>
  <c r="C31" i="109"/>
  <c r="C32" i="109"/>
  <c r="C33" i="109"/>
  <c r="C34" i="109"/>
  <c r="C35" i="109"/>
  <c r="C36" i="109"/>
  <c r="C37" i="109"/>
  <c r="C38" i="109"/>
  <c r="C39" i="109"/>
  <c r="C40" i="109"/>
  <c r="C41" i="109"/>
  <c r="C42" i="109"/>
  <c r="C43" i="109"/>
  <c r="C44" i="109"/>
  <c r="C45" i="109"/>
  <c r="C46" i="109"/>
  <c r="C47" i="109"/>
  <c r="A14" i="109" a="1"/>
  <c r="A14" i="109" s="1"/>
  <c r="C14" i="109" s="1"/>
  <c r="B2" i="109"/>
  <c r="C19" i="108"/>
  <c r="C18" i="108"/>
  <c r="C17" i="108"/>
  <c r="I16" i="108"/>
  <c r="J16" i="108" s="1"/>
  <c r="G16" i="108"/>
  <c r="H16" i="108" s="1"/>
  <c r="C16" i="108"/>
  <c r="G15" i="108"/>
  <c r="I15" i="108" s="1"/>
  <c r="J15" i="108" s="1"/>
  <c r="G14" i="108"/>
  <c r="H14" i="108" s="1"/>
  <c r="A14" i="108" a="1"/>
  <c r="A14" i="108" s="1"/>
  <c r="C14" i="108" s="1"/>
  <c r="B2" i="108"/>
  <c r="A14" i="107" a="1"/>
  <c r="A14" i="107" s="1"/>
  <c r="C14" i="107" s="1"/>
  <c r="D48" i="107"/>
  <c r="C19" i="107"/>
  <c r="C18" i="107"/>
  <c r="C17" i="107"/>
  <c r="G16" i="107"/>
  <c r="I16" i="107" s="1"/>
  <c r="J16" i="107" s="1"/>
  <c r="C16" i="107"/>
  <c r="G15" i="107"/>
  <c r="I15" i="107" s="1"/>
  <c r="J15" i="107" s="1"/>
  <c r="G14" i="107"/>
  <c r="I14" i="107" s="1"/>
  <c r="J14" i="107" s="1"/>
  <c r="B2" i="107"/>
  <c r="D49" i="106"/>
  <c r="C20" i="106"/>
  <c r="C19" i="106"/>
  <c r="C18" i="106"/>
  <c r="G17" i="106"/>
  <c r="H17" i="106" s="1"/>
  <c r="C17" i="106"/>
  <c r="G16" i="106"/>
  <c r="I16" i="106" s="1"/>
  <c r="J16" i="106" s="1"/>
  <c r="C16" i="106"/>
  <c r="I15" i="106"/>
  <c r="J15" i="106" s="1"/>
  <c r="G15" i="106"/>
  <c r="H15" i="106" s="1"/>
  <c r="C15" i="106"/>
  <c r="G14" i="106"/>
  <c r="A14" i="106" a="1"/>
  <c r="A14" i="106" s="1"/>
  <c r="C14" i="106" s="1"/>
  <c r="B2" i="106"/>
  <c r="G49" i="105"/>
  <c r="D49" i="105"/>
  <c r="C20" i="105"/>
  <c r="C19" i="105"/>
  <c r="C18" i="105"/>
  <c r="H17" i="105"/>
  <c r="G17" i="105"/>
  <c r="C17" i="105"/>
  <c r="J16" i="105"/>
  <c r="I16" i="105"/>
  <c r="G16" i="105"/>
  <c r="H16" i="105" s="1"/>
  <c r="C16" i="105"/>
  <c r="H15" i="105"/>
  <c r="G15" i="105"/>
  <c r="C15" i="105"/>
  <c r="J14" i="105"/>
  <c r="I14" i="105"/>
  <c r="G14" i="105"/>
  <c r="H14" i="105" s="1"/>
  <c r="H49" i="105" s="1"/>
  <c r="C14" i="105"/>
  <c r="A14" i="105"/>
  <c r="A14" i="105" a="1"/>
  <c r="B2" i="105"/>
  <c r="D49" i="104"/>
  <c r="C20" i="104"/>
  <c r="C19" i="104"/>
  <c r="C18" i="104"/>
  <c r="G17" i="104"/>
  <c r="H17" i="104" s="1"/>
  <c r="C17" i="104"/>
  <c r="G16" i="104"/>
  <c r="I16" i="104" s="1"/>
  <c r="J16" i="104" s="1"/>
  <c r="G15" i="104"/>
  <c r="H15" i="104" s="1"/>
  <c r="G14" i="104"/>
  <c r="A14" i="104" a="1"/>
  <c r="C16" i="104" s="1"/>
  <c r="B2" i="104"/>
  <c r="D49" i="102"/>
  <c r="C20" i="102"/>
  <c r="C19" i="102"/>
  <c r="C18" i="102"/>
  <c r="G17" i="102"/>
  <c r="H17" i="102" s="1"/>
  <c r="C17" i="102"/>
  <c r="G16" i="102"/>
  <c r="I16" i="102" s="1"/>
  <c r="J16" i="102" s="1"/>
  <c r="C16" i="102"/>
  <c r="G15" i="102"/>
  <c r="H15" i="102" s="1"/>
  <c r="C15" i="102"/>
  <c r="G14" i="102"/>
  <c r="A14" i="102" a="1"/>
  <c r="A14" i="102" s="1"/>
  <c r="C14" i="102" s="1"/>
  <c r="B2" i="102"/>
  <c r="D49" i="99"/>
  <c r="C20" i="99"/>
  <c r="C19" i="99"/>
  <c r="C18" i="99"/>
  <c r="G17" i="99"/>
  <c r="H17" i="99" s="1"/>
  <c r="C17" i="99"/>
  <c r="G16" i="99"/>
  <c r="C16" i="99"/>
  <c r="I15" i="99"/>
  <c r="J15" i="99" s="1"/>
  <c r="G15" i="99"/>
  <c r="H15" i="99" s="1"/>
  <c r="C15" i="99"/>
  <c r="G14" i="99"/>
  <c r="A14" i="99" a="1"/>
  <c r="A14" i="99" s="1"/>
  <c r="C14" i="99" s="1"/>
  <c r="B2" i="99"/>
  <c r="D49" i="96"/>
  <c r="C20" i="96"/>
  <c r="C19" i="96"/>
  <c r="C18" i="96"/>
  <c r="G17" i="96"/>
  <c r="H17" i="96" s="1"/>
  <c r="C17" i="96"/>
  <c r="G16" i="96"/>
  <c r="H16" i="96" s="1"/>
  <c r="C16" i="96"/>
  <c r="G15" i="96"/>
  <c r="I15" i="96" s="1"/>
  <c r="J15" i="96" s="1"/>
  <c r="C15" i="96"/>
  <c r="G14" i="96"/>
  <c r="A14" i="96" a="1"/>
  <c r="A14" i="96" s="1"/>
  <c r="C14" i="96" s="1"/>
  <c r="B2" i="96"/>
  <c r="D49" i="95"/>
  <c r="C20" i="95"/>
  <c r="C19" i="95"/>
  <c r="C18" i="95"/>
  <c r="G17" i="95"/>
  <c r="H17" i="95" s="1"/>
  <c r="C17" i="95"/>
  <c r="G16" i="95"/>
  <c r="C16" i="95"/>
  <c r="I15" i="95"/>
  <c r="J15" i="95" s="1"/>
  <c r="H15" i="95"/>
  <c r="G15" i="95"/>
  <c r="G14" i="95"/>
  <c r="A14" i="95" a="1"/>
  <c r="A14" i="95" s="1"/>
  <c r="C14" i="95" s="1"/>
  <c r="B2" i="95"/>
  <c r="D49" i="94"/>
  <c r="C20" i="94"/>
  <c r="C19" i="94"/>
  <c r="C18" i="94"/>
  <c r="I17" i="94"/>
  <c r="J17" i="94" s="1"/>
  <c r="G17" i="94"/>
  <c r="H17" i="94" s="1"/>
  <c r="C17" i="94"/>
  <c r="G16" i="94"/>
  <c r="H16" i="94" s="1"/>
  <c r="G15" i="94"/>
  <c r="H15" i="94" s="1"/>
  <c r="G14" i="94"/>
  <c r="A14" i="94" a="1"/>
  <c r="C16" i="94" s="1"/>
  <c r="B2" i="94"/>
  <c r="D49" i="93"/>
  <c r="C20" i="93"/>
  <c r="C19" i="93"/>
  <c r="I18" i="93"/>
  <c r="J18" i="93" s="1"/>
  <c r="G18" i="93"/>
  <c r="H18" i="93" s="1"/>
  <c r="G17" i="93"/>
  <c r="I17" i="93" s="1"/>
  <c r="J17" i="93" s="1"/>
  <c r="I16" i="93"/>
  <c r="J16" i="93" s="1"/>
  <c r="G16" i="93"/>
  <c r="H16" i="93" s="1"/>
  <c r="G15" i="93"/>
  <c r="I15" i="93" s="1"/>
  <c r="J15" i="93" s="1"/>
  <c r="G14" i="93"/>
  <c r="G49" i="93" s="1"/>
  <c r="A14" i="93" a="1"/>
  <c r="C18" i="93" s="1"/>
  <c r="B2" i="93"/>
  <c r="G18" i="92"/>
  <c r="H18" i="92" s="1"/>
  <c r="D49" i="92"/>
  <c r="C20" i="92"/>
  <c r="C19" i="92"/>
  <c r="C18" i="92"/>
  <c r="G17" i="92"/>
  <c r="H17" i="92" s="1"/>
  <c r="G16" i="92"/>
  <c r="G15" i="92"/>
  <c r="H15" i="92" s="1"/>
  <c r="G14" i="92"/>
  <c r="A14" i="92" a="1"/>
  <c r="C16" i="92" s="1"/>
  <c r="B2" i="92"/>
  <c r="D49" i="91"/>
  <c r="C20" i="91"/>
  <c r="C19" i="91"/>
  <c r="C18" i="91"/>
  <c r="G17" i="91"/>
  <c r="H17" i="91" s="1"/>
  <c r="C17" i="91"/>
  <c r="G16" i="91"/>
  <c r="I16" i="91" s="1"/>
  <c r="J16" i="91" s="1"/>
  <c r="C16" i="91"/>
  <c r="G15" i="91"/>
  <c r="H15" i="91" s="1"/>
  <c r="G14" i="91"/>
  <c r="A14" i="91" a="1"/>
  <c r="B2" i="91"/>
  <c r="D49" i="90"/>
  <c r="C20" i="90"/>
  <c r="C19" i="90"/>
  <c r="C18" i="90"/>
  <c r="G17" i="90"/>
  <c r="H17" i="90" s="1"/>
  <c r="C17" i="90"/>
  <c r="G16" i="90"/>
  <c r="C16" i="90"/>
  <c r="I15" i="90"/>
  <c r="J15" i="90" s="1"/>
  <c r="G15" i="90"/>
  <c r="H15" i="90" s="1"/>
  <c r="C15" i="90"/>
  <c r="G14" i="90"/>
  <c r="A14" i="90" a="1"/>
  <c r="A14" i="90" s="1"/>
  <c r="C14" i="90" s="1"/>
  <c r="B2" i="90"/>
  <c r="D49" i="89"/>
  <c r="C20" i="89"/>
  <c r="C19" i="89"/>
  <c r="C18" i="89"/>
  <c r="I17" i="89"/>
  <c r="J17" i="89" s="1"/>
  <c r="G17" i="89"/>
  <c r="H17" i="89" s="1"/>
  <c r="C17" i="89"/>
  <c r="G16" i="89"/>
  <c r="C16" i="89"/>
  <c r="I15" i="89"/>
  <c r="J15" i="89" s="1"/>
  <c r="G15" i="89"/>
  <c r="H15" i="89" s="1"/>
  <c r="C15" i="89"/>
  <c r="G14" i="89"/>
  <c r="G49" i="89" s="1"/>
  <c r="A14" i="89" a="1"/>
  <c r="A14" i="89" s="1"/>
  <c r="C14" i="89" s="1"/>
  <c r="B2" i="89"/>
  <c r="D49" i="88"/>
  <c r="C20" i="88"/>
  <c r="C19" i="88"/>
  <c r="C18" i="88"/>
  <c r="I17" i="88"/>
  <c r="J17" i="88" s="1"/>
  <c r="G17" i="88"/>
  <c r="H17" i="88" s="1"/>
  <c r="C17" i="88"/>
  <c r="G16" i="88"/>
  <c r="C16" i="88"/>
  <c r="I15" i="88"/>
  <c r="J15" i="88" s="1"/>
  <c r="G15" i="88"/>
  <c r="H15" i="88" s="1"/>
  <c r="C15" i="88"/>
  <c r="G14" i="88"/>
  <c r="G49" i="88" s="1"/>
  <c r="A14" i="88" a="1"/>
  <c r="A14" i="88" s="1"/>
  <c r="C14" i="88" s="1"/>
  <c r="B2" i="88"/>
  <c r="A14" i="87" a="1"/>
  <c r="A14" i="87" s="1"/>
  <c r="C14" i="87" s="1"/>
  <c r="D49" i="87"/>
  <c r="G14" i="87"/>
  <c r="C15" i="87"/>
  <c r="G15" i="87"/>
  <c r="H15" i="87" s="1"/>
  <c r="K15" i="87" s="1"/>
  <c r="I15" i="87"/>
  <c r="J15" i="87"/>
  <c r="C16" i="87"/>
  <c r="G16" i="87"/>
  <c r="I16" i="87" s="1"/>
  <c r="J16" i="87" s="1"/>
  <c r="C17" i="87"/>
  <c r="G17" i="87"/>
  <c r="H17" i="87"/>
  <c r="I17" i="87"/>
  <c r="J17" i="87"/>
  <c r="C18" i="87"/>
  <c r="C19" i="87"/>
  <c r="C20" i="87"/>
  <c r="B2" i="87"/>
  <c r="D49" i="86"/>
  <c r="C20" i="86"/>
  <c r="C19" i="86"/>
  <c r="C18" i="86"/>
  <c r="G17" i="86"/>
  <c r="H17" i="86" s="1"/>
  <c r="C17" i="86"/>
  <c r="G16" i="86"/>
  <c r="C16" i="86"/>
  <c r="I15" i="86"/>
  <c r="J15" i="86" s="1"/>
  <c r="G15" i="86"/>
  <c r="H15" i="86" s="1"/>
  <c r="G14" i="86"/>
  <c r="G49" i="86" s="1"/>
  <c r="A14" i="86" a="1"/>
  <c r="A14" i="86" s="1"/>
  <c r="C14" i="86" s="1"/>
  <c r="B2" i="86"/>
  <c r="D49" i="85"/>
  <c r="C20" i="85"/>
  <c r="C19" i="85"/>
  <c r="C18" i="85"/>
  <c r="G17" i="85"/>
  <c r="H17" i="85" s="1"/>
  <c r="C17" i="85"/>
  <c r="G16" i="85"/>
  <c r="H16" i="85" s="1"/>
  <c r="G15" i="85"/>
  <c r="H15" i="85" s="1"/>
  <c r="G14" i="85"/>
  <c r="A14" i="85" a="1"/>
  <c r="C16" i="85" s="1"/>
  <c r="B2" i="85"/>
  <c r="D49" i="84"/>
  <c r="C20" i="84"/>
  <c r="C19" i="84"/>
  <c r="C18" i="84"/>
  <c r="G17" i="84"/>
  <c r="H17" i="84" s="1"/>
  <c r="C17" i="84"/>
  <c r="G16" i="84"/>
  <c r="C16" i="84"/>
  <c r="G15" i="84"/>
  <c r="H15" i="84" s="1"/>
  <c r="G14" i="84"/>
  <c r="A14" i="84" a="1"/>
  <c r="A14" i="84" s="1"/>
  <c r="C14" i="84" s="1"/>
  <c r="B2" i="84"/>
  <c r="D49" i="83"/>
  <c r="C20" i="83"/>
  <c r="C19" i="83"/>
  <c r="C18" i="83"/>
  <c r="I17" i="83"/>
  <c r="J17" i="83" s="1"/>
  <c r="H17" i="83"/>
  <c r="G17" i="83"/>
  <c r="K17" i="83" s="1"/>
  <c r="C17" i="83"/>
  <c r="G16" i="83"/>
  <c r="H16" i="83" s="1"/>
  <c r="C16" i="83"/>
  <c r="I15" i="83"/>
  <c r="J15" i="83" s="1"/>
  <c r="H15" i="83"/>
  <c r="G15" i="83"/>
  <c r="C15" i="83"/>
  <c r="G14" i="83"/>
  <c r="G49" i="83" s="1"/>
  <c r="A14" i="83" a="1"/>
  <c r="A14" i="83" s="1"/>
  <c r="C14" i="83" s="1"/>
  <c r="B2" i="83"/>
  <c r="D49" i="82"/>
  <c r="C20" i="82"/>
  <c r="C19" i="82"/>
  <c r="C18" i="82"/>
  <c r="G17" i="82"/>
  <c r="I17" i="82" s="1"/>
  <c r="J17" i="82" s="1"/>
  <c r="C17" i="82"/>
  <c r="G16" i="82"/>
  <c r="I16" i="82" s="1"/>
  <c r="J16" i="82" s="1"/>
  <c r="C16" i="82"/>
  <c r="H15" i="82"/>
  <c r="G15" i="82"/>
  <c r="I15" i="82" s="1"/>
  <c r="J15" i="82" s="1"/>
  <c r="G14" i="82"/>
  <c r="A14" i="82" a="1"/>
  <c r="A14" i="82" s="1"/>
  <c r="C14" i="82" s="1"/>
  <c r="B2" i="82"/>
  <c r="D49" i="81"/>
  <c r="C20" i="81"/>
  <c r="C19" i="81"/>
  <c r="C18" i="81"/>
  <c r="G17" i="81"/>
  <c r="H17" i="81" s="1"/>
  <c r="C17" i="81"/>
  <c r="G16" i="81"/>
  <c r="C16" i="81"/>
  <c r="G15" i="81"/>
  <c r="H15" i="81" s="1"/>
  <c r="C15" i="81"/>
  <c r="G14" i="81"/>
  <c r="A14" i="81" a="1"/>
  <c r="A14" i="81" s="1"/>
  <c r="C14" i="81" s="1"/>
  <c r="B2" i="81"/>
  <c r="D49" i="80"/>
  <c r="C20" i="80"/>
  <c r="C19" i="80"/>
  <c r="C18" i="80"/>
  <c r="I17" i="80"/>
  <c r="J17" i="80" s="1"/>
  <c r="G17" i="80"/>
  <c r="H17" i="80" s="1"/>
  <c r="C17" i="80"/>
  <c r="G16" i="80"/>
  <c r="I16" i="80" s="1"/>
  <c r="J16" i="80" s="1"/>
  <c r="C16" i="80"/>
  <c r="I15" i="80"/>
  <c r="J15" i="80" s="1"/>
  <c r="G15" i="80"/>
  <c r="H15" i="80" s="1"/>
  <c r="C15" i="80"/>
  <c r="G14" i="80"/>
  <c r="G49" i="80" s="1"/>
  <c r="A14" i="80" a="1"/>
  <c r="A14" i="80" s="1"/>
  <c r="C14" i="80" s="1"/>
  <c r="B2" i="80"/>
  <c r="D49" i="76"/>
  <c r="C20" i="76"/>
  <c r="C19" i="76"/>
  <c r="C18" i="76"/>
  <c r="G17" i="76"/>
  <c r="I17" i="76" s="1"/>
  <c r="J17" i="76" s="1"/>
  <c r="C17" i="76"/>
  <c r="G16" i="76"/>
  <c r="H16" i="76" s="1"/>
  <c r="C16" i="76"/>
  <c r="H15" i="76"/>
  <c r="G15" i="76"/>
  <c r="I15" i="76" s="1"/>
  <c r="J15" i="76" s="1"/>
  <c r="C15" i="76"/>
  <c r="G14" i="76"/>
  <c r="G49" i="76" s="1"/>
  <c r="A14" i="76" a="1"/>
  <c r="A14" i="76" s="1"/>
  <c r="C14" i="76" s="1"/>
  <c r="B2" i="76"/>
  <c r="K14" i="200" l="1"/>
  <c r="K34" i="200" s="1"/>
  <c r="K14" i="199"/>
  <c r="K34" i="199" s="1"/>
  <c r="K14" i="195"/>
  <c r="K34" i="195" s="1"/>
  <c r="I48" i="194"/>
  <c r="J14" i="194"/>
  <c r="J48" i="194" s="1"/>
  <c r="H48" i="193"/>
  <c r="K14" i="193"/>
  <c r="K48" i="193" s="1"/>
  <c r="H48" i="192"/>
  <c r="I48" i="192"/>
  <c r="J14" i="192"/>
  <c r="J48" i="192" s="1"/>
  <c r="H48" i="191"/>
  <c r="I48" i="191"/>
  <c r="J14" i="191"/>
  <c r="J48" i="191" s="1"/>
  <c r="K14" i="190"/>
  <c r="K48" i="190" s="1"/>
  <c r="J14" i="189"/>
  <c r="J48" i="189" s="1"/>
  <c r="H48" i="189"/>
  <c r="H14" i="188"/>
  <c r="H48" i="188" s="1"/>
  <c r="I14" i="188"/>
  <c r="K20" i="187"/>
  <c r="H19" i="187"/>
  <c r="K19" i="187" s="1"/>
  <c r="H18" i="187"/>
  <c r="K18" i="187" s="1"/>
  <c r="H16" i="187"/>
  <c r="K16" i="187" s="1"/>
  <c r="G14" i="187"/>
  <c r="G48" i="187" s="1"/>
  <c r="I17" i="187"/>
  <c r="J17" i="187" s="1"/>
  <c r="K17" i="187" s="1"/>
  <c r="I15" i="187"/>
  <c r="J15" i="187" s="1"/>
  <c r="K15" i="187" s="1"/>
  <c r="K15" i="186"/>
  <c r="G14" i="186"/>
  <c r="H14" i="186" s="1"/>
  <c r="K22" i="186"/>
  <c r="K21" i="186"/>
  <c r="H16" i="186"/>
  <c r="K16" i="186" s="1"/>
  <c r="H21" i="185"/>
  <c r="K21" i="185" s="1"/>
  <c r="I18" i="185"/>
  <c r="J18" i="185" s="1"/>
  <c r="I22" i="185"/>
  <c r="J22" i="185" s="1"/>
  <c r="H20" i="185"/>
  <c r="K20" i="185" s="1"/>
  <c r="H19" i="185"/>
  <c r="K19" i="185" s="1"/>
  <c r="I17" i="185"/>
  <c r="J17" i="185" s="1"/>
  <c r="K17" i="185" s="1"/>
  <c r="K18" i="185"/>
  <c r="I16" i="185"/>
  <c r="C14" i="185"/>
  <c r="G14" i="185"/>
  <c r="G48" i="185" s="1"/>
  <c r="H15" i="185"/>
  <c r="K15" i="185" s="1"/>
  <c r="I15" i="183"/>
  <c r="J15" i="183" s="1"/>
  <c r="K15" i="183" s="1"/>
  <c r="I14" i="184"/>
  <c r="H14" i="184"/>
  <c r="H48" i="184" s="1"/>
  <c r="C14" i="183"/>
  <c r="I48" i="183"/>
  <c r="G48" i="183"/>
  <c r="H14" i="183"/>
  <c r="J14" i="183"/>
  <c r="H18" i="183"/>
  <c r="K18" i="183"/>
  <c r="H20" i="183"/>
  <c r="K20" i="183" s="1"/>
  <c r="C20" i="182"/>
  <c r="G20" i="182"/>
  <c r="I20" i="182" s="1"/>
  <c r="J20" i="182"/>
  <c r="C19" i="182"/>
  <c r="H19" i="182"/>
  <c r="K19" i="182" s="1"/>
  <c r="G18" i="182"/>
  <c r="I18" i="182" s="1"/>
  <c r="J18" i="182" s="1"/>
  <c r="C18" i="182"/>
  <c r="C15" i="182"/>
  <c r="A14" i="182"/>
  <c r="G16" i="182"/>
  <c r="H16" i="182" s="1"/>
  <c r="G15" i="182"/>
  <c r="I15" i="182" s="1"/>
  <c r="J15" i="182" s="1"/>
  <c r="C17" i="182"/>
  <c r="C16" i="182"/>
  <c r="G17" i="182"/>
  <c r="I17" i="182" s="1"/>
  <c r="J17" i="182" s="1"/>
  <c r="G17" i="181"/>
  <c r="I17" i="181" s="1"/>
  <c r="J17" i="181" s="1"/>
  <c r="C17" i="181"/>
  <c r="G16" i="181"/>
  <c r="I16" i="181" s="1"/>
  <c r="J16" i="181" s="1"/>
  <c r="C16" i="181"/>
  <c r="G15" i="181"/>
  <c r="I15" i="181" s="1"/>
  <c r="J15" i="181" s="1"/>
  <c r="C15" i="181"/>
  <c r="C14" i="181"/>
  <c r="G14" i="181"/>
  <c r="C14" i="180"/>
  <c r="G14" i="180"/>
  <c r="G48" i="180" s="1"/>
  <c r="C14" i="179"/>
  <c r="G14" i="179"/>
  <c r="G48" i="179" s="1"/>
  <c r="A14" i="178"/>
  <c r="C14" i="178" s="1"/>
  <c r="I15" i="178"/>
  <c r="J15" i="178" s="1"/>
  <c r="K15" i="178" s="1"/>
  <c r="C15" i="178"/>
  <c r="I15" i="177"/>
  <c r="J15" i="177" s="1"/>
  <c r="G14" i="177"/>
  <c r="G48" i="177" s="1"/>
  <c r="C14" i="177"/>
  <c r="C17" i="176"/>
  <c r="A14" i="176"/>
  <c r="G15" i="176"/>
  <c r="I15" i="176" s="1"/>
  <c r="J15" i="176" s="1"/>
  <c r="I16" i="176"/>
  <c r="J16" i="176" s="1"/>
  <c r="G17" i="176"/>
  <c r="I17" i="176" s="1"/>
  <c r="C15" i="176"/>
  <c r="H16" i="176"/>
  <c r="J17" i="176"/>
  <c r="H15" i="176"/>
  <c r="C16" i="176"/>
  <c r="I17" i="175"/>
  <c r="J17" i="175" s="1"/>
  <c r="G16" i="175"/>
  <c r="I16" i="175" s="1"/>
  <c r="J16" i="175" s="1"/>
  <c r="C16" i="175"/>
  <c r="A14" i="175"/>
  <c r="C15" i="175"/>
  <c r="G15" i="175"/>
  <c r="I15" i="175" s="1"/>
  <c r="J15" i="175" s="1"/>
  <c r="C14" i="175"/>
  <c r="G14" i="175"/>
  <c r="C14" i="174"/>
  <c r="G14" i="174"/>
  <c r="G48" i="174" s="1"/>
  <c r="G14" i="173"/>
  <c r="G48" i="173" s="1"/>
  <c r="C14" i="173"/>
  <c r="C14" i="172"/>
  <c r="G14" i="172"/>
  <c r="G48" i="172" s="1"/>
  <c r="C14" i="171"/>
  <c r="G14" i="171"/>
  <c r="G48" i="171" s="1"/>
  <c r="C14" i="170"/>
  <c r="G14" i="170"/>
  <c r="G48" i="170" s="1"/>
  <c r="J14" i="169"/>
  <c r="J48" i="169" s="1"/>
  <c r="H14" i="169"/>
  <c r="H48" i="169" s="1"/>
  <c r="G15" i="168"/>
  <c r="A14" i="168"/>
  <c r="C14" i="168"/>
  <c r="H15" i="168"/>
  <c r="C16" i="168"/>
  <c r="G14" i="168"/>
  <c r="G48" i="168" s="1"/>
  <c r="I15" i="168"/>
  <c r="J15" i="168" s="1"/>
  <c r="G16" i="168"/>
  <c r="I16" i="168" s="1"/>
  <c r="J16" i="168" s="1"/>
  <c r="C15" i="168"/>
  <c r="H16" i="167"/>
  <c r="K16" i="167" s="1"/>
  <c r="A14" i="167"/>
  <c r="C15" i="167"/>
  <c r="G15" i="167"/>
  <c r="I15" i="167" s="1"/>
  <c r="J15" i="167" s="1"/>
  <c r="C14" i="167"/>
  <c r="G14" i="167"/>
  <c r="G15" i="166"/>
  <c r="C14" i="166"/>
  <c r="H15" i="166"/>
  <c r="G14" i="166"/>
  <c r="G48" i="166" s="1"/>
  <c r="I15" i="166"/>
  <c r="J15" i="166" s="1"/>
  <c r="C15" i="166"/>
  <c r="H15" i="165"/>
  <c r="K15" i="165" s="1"/>
  <c r="C14" i="165"/>
  <c r="G14" i="165"/>
  <c r="G48" i="165" s="1"/>
  <c r="G14" i="164"/>
  <c r="G48" i="164" s="1"/>
  <c r="C14" i="163"/>
  <c r="G14" i="163"/>
  <c r="G48" i="163" s="1"/>
  <c r="G14" i="162"/>
  <c r="G48" i="162" s="1"/>
  <c r="C14" i="162"/>
  <c r="A14" i="161"/>
  <c r="C14" i="161"/>
  <c r="H15" i="161"/>
  <c r="G14" i="161"/>
  <c r="G48" i="161" s="1"/>
  <c r="I15" i="161"/>
  <c r="J15" i="161" s="1"/>
  <c r="C15" i="161"/>
  <c r="C15" i="160"/>
  <c r="G15" i="160"/>
  <c r="H15" i="160" s="1"/>
  <c r="C14" i="160"/>
  <c r="G14" i="160"/>
  <c r="G48" i="160" s="1"/>
  <c r="C14" i="159"/>
  <c r="G14" i="159"/>
  <c r="G48" i="159" s="1"/>
  <c r="C14" i="158"/>
  <c r="G14" i="158"/>
  <c r="G48" i="158" s="1"/>
  <c r="G15" i="157"/>
  <c r="A14" i="157"/>
  <c r="C14" i="157" s="1"/>
  <c r="H15" i="157"/>
  <c r="K15" i="157" s="1"/>
  <c r="C16" i="157"/>
  <c r="I15" i="157"/>
  <c r="G16" i="157"/>
  <c r="I16" i="157" s="1"/>
  <c r="J16" i="157" s="1"/>
  <c r="C15" i="157"/>
  <c r="J15" i="157"/>
  <c r="C16" i="156"/>
  <c r="H16" i="156"/>
  <c r="K16" i="156" s="1"/>
  <c r="A14" i="156"/>
  <c r="C14" i="156" s="1"/>
  <c r="G15" i="156"/>
  <c r="H15" i="156" s="1"/>
  <c r="C15" i="156"/>
  <c r="G14" i="156"/>
  <c r="C14" i="155"/>
  <c r="G14" i="155"/>
  <c r="G48" i="155" s="1"/>
  <c r="G14" i="154"/>
  <c r="G48" i="154" s="1"/>
  <c r="C14" i="154"/>
  <c r="H15" i="153"/>
  <c r="G15" i="153"/>
  <c r="C15" i="153"/>
  <c r="A14" i="153"/>
  <c r="I15" i="153"/>
  <c r="J15" i="153" s="1"/>
  <c r="K15" i="153" s="1"/>
  <c r="I15" i="152"/>
  <c r="J15" i="152" s="1"/>
  <c r="K15" i="152" s="1"/>
  <c r="C14" i="152"/>
  <c r="G14" i="152"/>
  <c r="G48" i="152" s="1"/>
  <c r="C14" i="151"/>
  <c r="G14" i="151"/>
  <c r="G48" i="151" s="1"/>
  <c r="C14" i="150"/>
  <c r="G14" i="150"/>
  <c r="G48" i="150" s="1"/>
  <c r="G15" i="149"/>
  <c r="H15" i="149" s="1"/>
  <c r="A14" i="149"/>
  <c r="G14" i="149" s="1"/>
  <c r="I14" i="149" s="1"/>
  <c r="J14" i="149" s="1"/>
  <c r="G17" i="149"/>
  <c r="H17" i="149" s="1"/>
  <c r="C16" i="149"/>
  <c r="I15" i="149"/>
  <c r="G16" i="149"/>
  <c r="I16" i="149" s="1"/>
  <c r="J16" i="149" s="1"/>
  <c r="I17" i="149"/>
  <c r="J17" i="149" s="1"/>
  <c r="K17" i="149" s="1"/>
  <c r="C14" i="149"/>
  <c r="C15" i="149"/>
  <c r="J15" i="149"/>
  <c r="K15" i="149" s="1"/>
  <c r="H16" i="149"/>
  <c r="C17" i="149"/>
  <c r="C16" i="148"/>
  <c r="G16" i="148"/>
  <c r="C17" i="148"/>
  <c r="C15" i="148"/>
  <c r="G17" i="148"/>
  <c r="H17" i="148" s="1"/>
  <c r="G15" i="148"/>
  <c r="H15" i="148" s="1"/>
  <c r="G14" i="148"/>
  <c r="C14" i="148"/>
  <c r="C14" i="147"/>
  <c r="G14" i="147"/>
  <c r="G48" i="147" s="1"/>
  <c r="C14" i="146"/>
  <c r="G14" i="146"/>
  <c r="C14" i="145"/>
  <c r="G14" i="145"/>
  <c r="G48" i="145" s="1"/>
  <c r="A14" i="144"/>
  <c r="G15" i="144"/>
  <c r="I15" i="144" s="1"/>
  <c r="J15" i="144" s="1"/>
  <c r="H15" i="144"/>
  <c r="C15" i="144"/>
  <c r="I15" i="143"/>
  <c r="J15" i="143" s="1"/>
  <c r="K15" i="143" s="1"/>
  <c r="C14" i="143"/>
  <c r="G14" i="143"/>
  <c r="G48" i="143" s="1"/>
  <c r="C14" i="142"/>
  <c r="G14" i="142"/>
  <c r="G48" i="142" s="1"/>
  <c r="C14" i="141"/>
  <c r="G14" i="141"/>
  <c r="G48" i="141" s="1"/>
  <c r="C14" i="140"/>
  <c r="G14" i="140"/>
  <c r="G48" i="140" s="1"/>
  <c r="C14" i="139"/>
  <c r="G14" i="139"/>
  <c r="G48" i="139" s="1"/>
  <c r="C14" i="138"/>
  <c r="G14" i="138"/>
  <c r="G48" i="138" s="1"/>
  <c r="G15" i="137"/>
  <c r="C16" i="137"/>
  <c r="G17" i="137"/>
  <c r="H15" i="137"/>
  <c r="H17" i="137"/>
  <c r="C15" i="137"/>
  <c r="I15" i="137"/>
  <c r="J15" i="137" s="1"/>
  <c r="G16" i="137"/>
  <c r="I16" i="137" s="1"/>
  <c r="J16" i="137" s="1"/>
  <c r="I17" i="137"/>
  <c r="J17" i="137" s="1"/>
  <c r="A14" i="137"/>
  <c r="C17" i="137"/>
  <c r="I17" i="136"/>
  <c r="J17" i="136" s="1"/>
  <c r="A14" i="136"/>
  <c r="C14" i="136" s="1"/>
  <c r="G16" i="136"/>
  <c r="H16" i="136" s="1"/>
  <c r="G15" i="136"/>
  <c r="I15" i="136" s="1"/>
  <c r="J15" i="136" s="1"/>
  <c r="C16" i="136"/>
  <c r="G14" i="136"/>
  <c r="C15" i="136"/>
  <c r="H16" i="135"/>
  <c r="J16" i="135"/>
  <c r="K16" i="135" s="1"/>
  <c r="G15" i="135"/>
  <c r="H15" i="135" s="1"/>
  <c r="G14" i="135"/>
  <c r="G48" i="135" s="1"/>
  <c r="C14" i="135"/>
  <c r="G14" i="134"/>
  <c r="G48" i="134" s="1"/>
  <c r="C14" i="134"/>
  <c r="G14" i="133"/>
  <c r="G48" i="133" s="1"/>
  <c r="C14" i="133"/>
  <c r="G14" i="128"/>
  <c r="G48" i="128" s="1"/>
  <c r="C14" i="128"/>
  <c r="C14" i="127"/>
  <c r="G14" i="127"/>
  <c r="G48" i="127" s="1"/>
  <c r="G14" i="126"/>
  <c r="G48" i="126" s="1"/>
  <c r="C14" i="126"/>
  <c r="C18" i="125"/>
  <c r="H15" i="125"/>
  <c r="A14" i="125"/>
  <c r="C14" i="125" s="1"/>
  <c r="G19" i="125"/>
  <c r="G17" i="125"/>
  <c r="H19" i="125"/>
  <c r="C16" i="125"/>
  <c r="G15" i="125"/>
  <c r="H17" i="125"/>
  <c r="K15" i="125"/>
  <c r="G14" i="125"/>
  <c r="G48" i="125" s="1"/>
  <c r="I15" i="125"/>
  <c r="G16" i="125"/>
  <c r="I16" i="125" s="1"/>
  <c r="J16" i="125" s="1"/>
  <c r="K16" i="125"/>
  <c r="I17" i="125"/>
  <c r="J17" i="125" s="1"/>
  <c r="G18" i="125"/>
  <c r="I18" i="125" s="1"/>
  <c r="J18" i="125" s="1"/>
  <c r="I19" i="125"/>
  <c r="J19" i="125" s="1"/>
  <c r="K19" i="125" s="1"/>
  <c r="C15" i="125"/>
  <c r="J15" i="125"/>
  <c r="H16" i="125"/>
  <c r="C17" i="125"/>
  <c r="H18" i="125"/>
  <c r="K18" i="125" s="1"/>
  <c r="C19" i="125"/>
  <c r="G18" i="124"/>
  <c r="H18" i="124" s="1"/>
  <c r="C19" i="124"/>
  <c r="C16" i="124"/>
  <c r="G15" i="124"/>
  <c r="H15" i="124" s="1"/>
  <c r="G16" i="124"/>
  <c r="H16" i="124" s="1"/>
  <c r="C17" i="124"/>
  <c r="I18" i="124"/>
  <c r="G19" i="124"/>
  <c r="I19" i="124" s="1"/>
  <c r="J19" i="124" s="1"/>
  <c r="C15" i="124"/>
  <c r="G17" i="124"/>
  <c r="C18" i="124"/>
  <c r="C14" i="124"/>
  <c r="G14" i="124"/>
  <c r="C14" i="123"/>
  <c r="G14" i="123"/>
  <c r="G48" i="123" s="1"/>
  <c r="C14" i="122"/>
  <c r="G14" i="122"/>
  <c r="G48" i="122" s="1"/>
  <c r="A14" i="121"/>
  <c r="G14" i="121" s="1"/>
  <c r="G48" i="121" s="1"/>
  <c r="I15" i="121"/>
  <c r="J15" i="121" s="1"/>
  <c r="K15" i="121" s="1"/>
  <c r="C15" i="121"/>
  <c r="G15" i="120"/>
  <c r="H15" i="120" s="1"/>
  <c r="C15" i="120"/>
  <c r="G14" i="120"/>
  <c r="G48" i="120" s="1"/>
  <c r="C14" i="120"/>
  <c r="C14" i="119"/>
  <c r="G14" i="119"/>
  <c r="G48" i="119" s="1"/>
  <c r="H16" i="118"/>
  <c r="I16" i="118"/>
  <c r="J16" i="118" s="1"/>
  <c r="A14" i="118"/>
  <c r="G16" i="118"/>
  <c r="G15" i="118"/>
  <c r="H15" i="118" s="1"/>
  <c r="C16" i="118"/>
  <c r="K16" i="118"/>
  <c r="G14" i="118"/>
  <c r="G48" i="118" s="1"/>
  <c r="I15" i="118"/>
  <c r="C14" i="118"/>
  <c r="C15" i="118"/>
  <c r="H16" i="117"/>
  <c r="J16" i="117"/>
  <c r="K16" i="117" s="1"/>
  <c r="A14" i="117"/>
  <c r="G15" i="117"/>
  <c r="H15" i="117" s="1"/>
  <c r="C15" i="117"/>
  <c r="C14" i="117"/>
  <c r="G14" i="117"/>
  <c r="C14" i="116"/>
  <c r="G14" i="116"/>
  <c r="G15" i="115"/>
  <c r="A14" i="115"/>
  <c r="C14" i="115"/>
  <c r="H15" i="115"/>
  <c r="C16" i="115"/>
  <c r="G14" i="115"/>
  <c r="I14" i="115" s="1"/>
  <c r="I48" i="115" s="1"/>
  <c r="I15" i="115"/>
  <c r="J15" i="115" s="1"/>
  <c r="G16" i="115"/>
  <c r="I16" i="115" s="1"/>
  <c r="J16" i="115" s="1"/>
  <c r="C15" i="115"/>
  <c r="C16" i="109"/>
  <c r="G14" i="109"/>
  <c r="H14" i="109" s="1"/>
  <c r="G16" i="109"/>
  <c r="H16" i="109" s="1"/>
  <c r="G15" i="109"/>
  <c r="H15" i="109" s="1"/>
  <c r="C15" i="109"/>
  <c r="G48" i="108"/>
  <c r="I14" i="108"/>
  <c r="H15" i="108"/>
  <c r="H48" i="108" s="1"/>
  <c r="K16" i="108"/>
  <c r="H14" i="107"/>
  <c r="G48" i="107"/>
  <c r="H16" i="107"/>
  <c r="K16" i="107" s="1"/>
  <c r="K14" i="107"/>
  <c r="H15" i="107"/>
  <c r="K15" i="107" s="1"/>
  <c r="G49" i="106"/>
  <c r="I17" i="106"/>
  <c r="J17" i="106" s="1"/>
  <c r="H14" i="106"/>
  <c r="H16" i="106"/>
  <c r="K16" i="106" s="1"/>
  <c r="I14" i="106"/>
  <c r="K15" i="106"/>
  <c r="K17" i="106"/>
  <c r="K14" i="105"/>
  <c r="I15" i="105"/>
  <c r="J15" i="105" s="1"/>
  <c r="J49" i="105" s="1"/>
  <c r="K16" i="105"/>
  <c r="I17" i="105"/>
  <c r="J17" i="105" s="1"/>
  <c r="G49" i="104"/>
  <c r="I15" i="104"/>
  <c r="J15" i="104" s="1"/>
  <c r="I17" i="104"/>
  <c r="J17" i="104" s="1"/>
  <c r="H14" i="104"/>
  <c r="C15" i="104"/>
  <c r="H16" i="104"/>
  <c r="K16" i="104" s="1"/>
  <c r="A14" i="104"/>
  <c r="C14" i="104" s="1"/>
  <c r="I14" i="104"/>
  <c r="K15" i="104"/>
  <c r="I15" i="102"/>
  <c r="J15" i="102" s="1"/>
  <c r="G49" i="102"/>
  <c r="I17" i="102"/>
  <c r="J17" i="102" s="1"/>
  <c r="K16" i="102"/>
  <c r="H14" i="102"/>
  <c r="H16" i="102"/>
  <c r="I14" i="102"/>
  <c r="K15" i="102"/>
  <c r="G49" i="99"/>
  <c r="I17" i="99"/>
  <c r="J17" i="99" s="1"/>
  <c r="H14" i="99"/>
  <c r="H16" i="99"/>
  <c r="I14" i="99"/>
  <c r="K15" i="99"/>
  <c r="I16" i="99"/>
  <c r="J16" i="99" s="1"/>
  <c r="K17" i="99"/>
  <c r="G49" i="96"/>
  <c r="H15" i="96"/>
  <c r="K15" i="96" s="1"/>
  <c r="I17" i="96"/>
  <c r="J17" i="96" s="1"/>
  <c r="I14" i="96"/>
  <c r="I16" i="96"/>
  <c r="J16" i="96" s="1"/>
  <c r="H14" i="96"/>
  <c r="H49" i="96" s="1"/>
  <c r="G49" i="95"/>
  <c r="I17" i="95"/>
  <c r="J17" i="95" s="1"/>
  <c r="K17" i="95" s="1"/>
  <c r="K15" i="95"/>
  <c r="H14" i="95"/>
  <c r="H49" i="95" s="1"/>
  <c r="C15" i="95"/>
  <c r="H16" i="95"/>
  <c r="I14" i="95"/>
  <c r="I16" i="95"/>
  <c r="J16" i="95" s="1"/>
  <c r="I15" i="94"/>
  <c r="J15" i="94" s="1"/>
  <c r="G49" i="94"/>
  <c r="A14" i="94"/>
  <c r="C14" i="94" s="1"/>
  <c r="I14" i="94"/>
  <c r="K15" i="94"/>
  <c r="I16" i="94"/>
  <c r="J16" i="94" s="1"/>
  <c r="K17" i="94"/>
  <c r="H14" i="94"/>
  <c r="H49" i="94" s="1"/>
  <c r="C15" i="94"/>
  <c r="H14" i="93"/>
  <c r="I14" i="93"/>
  <c r="J14" i="93" s="1"/>
  <c r="J49" i="93" s="1"/>
  <c r="K16" i="93"/>
  <c r="K18" i="93"/>
  <c r="C15" i="93"/>
  <c r="C17" i="93"/>
  <c r="A14" i="93"/>
  <c r="C14" i="93" s="1"/>
  <c r="H15" i="93"/>
  <c r="K15" i="93" s="1"/>
  <c r="C16" i="93"/>
  <c r="H17" i="93"/>
  <c r="K17" i="93" s="1"/>
  <c r="I15" i="92"/>
  <c r="J15" i="92" s="1"/>
  <c r="G49" i="92"/>
  <c r="I17" i="92"/>
  <c r="J17" i="92" s="1"/>
  <c r="I18" i="92"/>
  <c r="J18" i="92" s="1"/>
  <c r="C17" i="92"/>
  <c r="H14" i="92"/>
  <c r="C15" i="92"/>
  <c r="H16" i="92"/>
  <c r="A14" i="92"/>
  <c r="C14" i="92" s="1"/>
  <c r="I14" i="92"/>
  <c r="I16" i="92"/>
  <c r="J16" i="92" s="1"/>
  <c r="A14" i="91"/>
  <c r="C14" i="91" s="1"/>
  <c r="C15" i="91"/>
  <c r="I15" i="91"/>
  <c r="J15" i="91" s="1"/>
  <c r="G49" i="91"/>
  <c r="I17" i="91"/>
  <c r="J17" i="91" s="1"/>
  <c r="H14" i="91"/>
  <c r="H16" i="91"/>
  <c r="K16" i="91" s="1"/>
  <c r="I14" i="91"/>
  <c r="K17" i="91"/>
  <c r="G49" i="90"/>
  <c r="I17" i="90"/>
  <c r="J17" i="90" s="1"/>
  <c r="H14" i="90"/>
  <c r="H16" i="90"/>
  <c r="K16" i="90" s="1"/>
  <c r="I14" i="90"/>
  <c r="K15" i="90"/>
  <c r="I16" i="90"/>
  <c r="J16" i="90" s="1"/>
  <c r="K17" i="90"/>
  <c r="H14" i="89"/>
  <c r="H49" i="89" s="1"/>
  <c r="H16" i="89"/>
  <c r="I14" i="89"/>
  <c r="K15" i="89"/>
  <c r="I16" i="89"/>
  <c r="J16" i="89" s="1"/>
  <c r="K17" i="89"/>
  <c r="H14" i="88"/>
  <c r="H49" i="88" s="1"/>
  <c r="H16" i="88"/>
  <c r="K16" i="88" s="1"/>
  <c r="I14" i="88"/>
  <c r="K15" i="88"/>
  <c r="I16" i="88"/>
  <c r="J16" i="88" s="1"/>
  <c r="K17" i="88"/>
  <c r="H16" i="87"/>
  <c r="G49" i="87"/>
  <c r="K17" i="87"/>
  <c r="K16" i="87"/>
  <c r="I14" i="87"/>
  <c r="H14" i="87"/>
  <c r="I17" i="86"/>
  <c r="J17" i="86" s="1"/>
  <c r="H14" i="86"/>
  <c r="C15" i="86"/>
  <c r="H16" i="86"/>
  <c r="K16" i="86" s="1"/>
  <c r="I14" i="86"/>
  <c r="K15" i="86"/>
  <c r="I16" i="86"/>
  <c r="J16" i="86" s="1"/>
  <c r="K17" i="86"/>
  <c r="G49" i="85"/>
  <c r="I15" i="85"/>
  <c r="J15" i="85" s="1"/>
  <c r="I17" i="85"/>
  <c r="J17" i="85" s="1"/>
  <c r="A14" i="85"/>
  <c r="C14" i="85" s="1"/>
  <c r="I14" i="85"/>
  <c r="I16" i="85"/>
  <c r="J16" i="85" s="1"/>
  <c r="K17" i="85"/>
  <c r="H14" i="85"/>
  <c r="H49" i="85" s="1"/>
  <c r="C15" i="85"/>
  <c r="I15" i="84"/>
  <c r="J15" i="84" s="1"/>
  <c r="C15" i="84"/>
  <c r="G49" i="84"/>
  <c r="I17" i="84"/>
  <c r="J17" i="84" s="1"/>
  <c r="H14" i="84"/>
  <c r="H16" i="84"/>
  <c r="I14" i="84"/>
  <c r="I16" i="84"/>
  <c r="J16" i="84" s="1"/>
  <c r="K17" i="84"/>
  <c r="K15" i="83"/>
  <c r="H14" i="83"/>
  <c r="H49" i="83" s="1"/>
  <c r="I14" i="83"/>
  <c r="I16" i="83"/>
  <c r="J16" i="83" s="1"/>
  <c r="G49" i="82"/>
  <c r="H17" i="82"/>
  <c r="K15" i="82"/>
  <c r="K17" i="82"/>
  <c r="H14" i="82"/>
  <c r="C15" i="82"/>
  <c r="H16" i="82"/>
  <c r="K16" i="82" s="1"/>
  <c r="I14" i="82"/>
  <c r="I15" i="81"/>
  <c r="J15" i="81" s="1"/>
  <c r="G49" i="81"/>
  <c r="I17" i="81"/>
  <c r="J17" i="81" s="1"/>
  <c r="H14" i="81"/>
  <c r="H16" i="81"/>
  <c r="K16" i="81" s="1"/>
  <c r="I14" i="81"/>
  <c r="I16" i="81"/>
  <c r="J16" i="81" s="1"/>
  <c r="K17" i="81"/>
  <c r="H16" i="80"/>
  <c r="K16" i="80" s="1"/>
  <c r="I14" i="80"/>
  <c r="K15" i="80"/>
  <c r="K17" i="80"/>
  <c r="H14" i="80"/>
  <c r="H49" i="80" s="1"/>
  <c r="H17" i="76"/>
  <c r="K15" i="76"/>
  <c r="K17" i="76"/>
  <c r="H14" i="76"/>
  <c r="H49" i="76" s="1"/>
  <c r="I14" i="76"/>
  <c r="I16" i="76"/>
  <c r="J16" i="76" s="1"/>
  <c r="D49" i="70"/>
  <c r="C20" i="70"/>
  <c r="C19" i="70"/>
  <c r="C18" i="70"/>
  <c r="G17" i="70"/>
  <c r="H17" i="70" s="1"/>
  <c r="C17" i="70"/>
  <c r="G16" i="70"/>
  <c r="C16" i="70"/>
  <c r="G15" i="70"/>
  <c r="H15" i="70" s="1"/>
  <c r="C15" i="70"/>
  <c r="G14" i="70"/>
  <c r="A14" i="70" a="1"/>
  <c r="A14" i="70" s="1"/>
  <c r="C14" i="70" s="1"/>
  <c r="B2" i="70"/>
  <c r="D49" i="69"/>
  <c r="C20" i="69"/>
  <c r="C19" i="69"/>
  <c r="C18" i="69"/>
  <c r="G17" i="69"/>
  <c r="H17" i="69" s="1"/>
  <c r="C17" i="69"/>
  <c r="G16" i="69"/>
  <c r="C16" i="69"/>
  <c r="G15" i="69"/>
  <c r="H15" i="69" s="1"/>
  <c r="C15" i="69"/>
  <c r="G14" i="69"/>
  <c r="A14" i="69" a="1"/>
  <c r="A14" i="69" s="1"/>
  <c r="C14" i="69" s="1"/>
  <c r="B2" i="69"/>
  <c r="D49" i="68"/>
  <c r="C20" i="68"/>
  <c r="C19" i="68"/>
  <c r="C18" i="68"/>
  <c r="I17" i="68"/>
  <c r="J17" i="68" s="1"/>
  <c r="G17" i="68"/>
  <c r="H17" i="68" s="1"/>
  <c r="C17" i="68"/>
  <c r="G16" i="68"/>
  <c r="C16" i="68"/>
  <c r="G15" i="68"/>
  <c r="H15" i="68" s="1"/>
  <c r="C15" i="68"/>
  <c r="G14" i="68"/>
  <c r="A14" i="68" a="1"/>
  <c r="A14" i="68" s="1"/>
  <c r="C14" i="68" s="1"/>
  <c r="B2" i="68"/>
  <c r="C15" i="65"/>
  <c r="C16" i="65"/>
  <c r="C17" i="65"/>
  <c r="C18" i="65"/>
  <c r="C19" i="65"/>
  <c r="C20" i="65"/>
  <c r="K14" i="194" l="1"/>
  <c r="K48" i="194" s="1"/>
  <c r="K14" i="192"/>
  <c r="K48" i="192" s="1"/>
  <c r="K14" i="191"/>
  <c r="K48" i="191" s="1"/>
  <c r="K14" i="189"/>
  <c r="K48" i="189" s="1"/>
  <c r="I48" i="188"/>
  <c r="J14" i="188"/>
  <c r="J48" i="188" s="1"/>
  <c r="H14" i="187"/>
  <c r="H48" i="187" s="1"/>
  <c r="I14" i="187"/>
  <c r="I48" i="187" s="1"/>
  <c r="G48" i="186"/>
  <c r="I14" i="186"/>
  <c r="I48" i="186" s="1"/>
  <c r="H48" i="186"/>
  <c r="K22" i="185"/>
  <c r="J16" i="185"/>
  <c r="K16" i="185" s="1"/>
  <c r="H14" i="185"/>
  <c r="H48" i="185" s="1"/>
  <c r="I14" i="185"/>
  <c r="J48" i="183"/>
  <c r="I48" i="184"/>
  <c r="J14" i="184"/>
  <c r="J48" i="184" s="1"/>
  <c r="H48" i="183"/>
  <c r="K14" i="183"/>
  <c r="K48" i="183" s="1"/>
  <c r="H20" i="182"/>
  <c r="K20" i="182" s="1"/>
  <c r="H18" i="182"/>
  <c r="K18" i="182" s="1"/>
  <c r="H17" i="182"/>
  <c r="K17" i="182" s="1"/>
  <c r="I16" i="182"/>
  <c r="J16" i="182" s="1"/>
  <c r="H15" i="182"/>
  <c r="K15" i="182" s="1"/>
  <c r="G14" i="182"/>
  <c r="I14" i="182" s="1"/>
  <c r="C14" i="182"/>
  <c r="H17" i="181"/>
  <c r="K17" i="181" s="1"/>
  <c r="G48" i="181"/>
  <c r="H16" i="181"/>
  <c r="K16" i="181" s="1"/>
  <c r="H15" i="181"/>
  <c r="K15" i="181" s="1"/>
  <c r="H14" i="181"/>
  <c r="I14" i="181"/>
  <c r="H14" i="180"/>
  <c r="H48" i="180" s="1"/>
  <c r="I14" i="180"/>
  <c r="I14" i="179"/>
  <c r="H14" i="179"/>
  <c r="H48" i="179" s="1"/>
  <c r="G14" i="178"/>
  <c r="G48" i="178" s="1"/>
  <c r="K15" i="177"/>
  <c r="H14" i="177"/>
  <c r="H48" i="177" s="1"/>
  <c r="I14" i="177"/>
  <c r="K16" i="176"/>
  <c r="K15" i="176"/>
  <c r="H17" i="176"/>
  <c r="K17" i="176" s="1"/>
  <c r="C14" i="176"/>
  <c r="G14" i="176"/>
  <c r="G48" i="176" s="1"/>
  <c r="K17" i="175"/>
  <c r="H16" i="175"/>
  <c r="K16" i="175" s="1"/>
  <c r="G48" i="175"/>
  <c r="H15" i="175"/>
  <c r="K15" i="175" s="1"/>
  <c r="I14" i="175"/>
  <c r="I48" i="175" s="1"/>
  <c r="H14" i="175"/>
  <c r="I14" i="174"/>
  <c r="I48" i="174" s="1"/>
  <c r="H14" i="174"/>
  <c r="I14" i="173"/>
  <c r="I48" i="173" s="1"/>
  <c r="H14" i="173"/>
  <c r="H48" i="173" s="1"/>
  <c r="I14" i="172"/>
  <c r="H14" i="172"/>
  <c r="H48" i="172" s="1"/>
  <c r="I14" i="171"/>
  <c r="I48" i="171" s="1"/>
  <c r="H14" i="171"/>
  <c r="H48" i="171" s="1"/>
  <c r="I14" i="170"/>
  <c r="H14" i="170"/>
  <c r="H48" i="170" s="1"/>
  <c r="K14" i="169"/>
  <c r="K48" i="169" s="1"/>
  <c r="I14" i="168"/>
  <c r="I48" i="168" s="1"/>
  <c r="K15" i="168"/>
  <c r="H14" i="168"/>
  <c r="H16" i="168"/>
  <c r="K16" i="168" s="1"/>
  <c r="G48" i="167"/>
  <c r="H15" i="167"/>
  <c r="K15" i="167" s="1"/>
  <c r="I14" i="167"/>
  <c r="H14" i="167"/>
  <c r="K15" i="166"/>
  <c r="I14" i="166"/>
  <c r="H14" i="166"/>
  <c r="H48" i="166" s="1"/>
  <c r="I14" i="165"/>
  <c r="H14" i="165"/>
  <c r="I14" i="164"/>
  <c r="H14" i="164"/>
  <c r="I14" i="163"/>
  <c r="H14" i="163"/>
  <c r="I14" i="162"/>
  <c r="H14" i="162"/>
  <c r="H48" i="162" s="1"/>
  <c r="K15" i="161"/>
  <c r="I14" i="161"/>
  <c r="H14" i="161"/>
  <c r="H48" i="161" s="1"/>
  <c r="I15" i="160"/>
  <c r="J15" i="160" s="1"/>
  <c r="I14" i="160"/>
  <c r="H14" i="160"/>
  <c r="H48" i="160" s="1"/>
  <c r="I14" i="159"/>
  <c r="H14" i="159"/>
  <c r="H48" i="159" s="1"/>
  <c r="I14" i="158"/>
  <c r="I48" i="158" s="1"/>
  <c r="H14" i="158"/>
  <c r="H48" i="158" s="1"/>
  <c r="G14" i="157"/>
  <c r="G48" i="157" s="1"/>
  <c r="K16" i="157"/>
  <c r="H16" i="157"/>
  <c r="G48" i="156"/>
  <c r="I15" i="156"/>
  <c r="J15" i="156" s="1"/>
  <c r="I14" i="156"/>
  <c r="H14" i="156"/>
  <c r="H48" i="156" s="1"/>
  <c r="I14" i="155"/>
  <c r="H14" i="155"/>
  <c r="I14" i="154"/>
  <c r="H14" i="154"/>
  <c r="H48" i="154" s="1"/>
  <c r="G14" i="153"/>
  <c r="G48" i="153" s="1"/>
  <c r="C14" i="153"/>
  <c r="I14" i="152"/>
  <c r="I48" i="152" s="1"/>
  <c r="H14" i="152"/>
  <c r="H48" i="152" s="1"/>
  <c r="I14" i="151"/>
  <c r="I48" i="151" s="1"/>
  <c r="H14" i="151"/>
  <c r="H48" i="151" s="1"/>
  <c r="I14" i="150"/>
  <c r="H14" i="150"/>
  <c r="H48" i="150" s="1"/>
  <c r="J48" i="149"/>
  <c r="I48" i="149"/>
  <c r="K16" i="149"/>
  <c r="G48" i="149"/>
  <c r="H14" i="149"/>
  <c r="H48" i="149" s="1"/>
  <c r="H16" i="148"/>
  <c r="I17" i="148"/>
  <c r="J17" i="148" s="1"/>
  <c r="I16" i="148"/>
  <c r="J16" i="148" s="1"/>
  <c r="G48" i="148"/>
  <c r="I15" i="148"/>
  <c r="J15" i="148" s="1"/>
  <c r="K15" i="148" s="1"/>
  <c r="I14" i="148"/>
  <c r="H14" i="148"/>
  <c r="H48" i="148" s="1"/>
  <c r="I14" i="147"/>
  <c r="H14" i="147"/>
  <c r="H48" i="147" s="1"/>
  <c r="G48" i="146"/>
  <c r="I14" i="146"/>
  <c r="H14" i="146"/>
  <c r="H48" i="146" s="1"/>
  <c r="H14" i="145"/>
  <c r="H48" i="145" s="1"/>
  <c r="I14" i="145"/>
  <c r="K15" i="144"/>
  <c r="G14" i="144"/>
  <c r="G48" i="144" s="1"/>
  <c r="C14" i="144"/>
  <c r="H14" i="143"/>
  <c r="H48" i="143" s="1"/>
  <c r="I14" i="143"/>
  <c r="I14" i="142"/>
  <c r="H14" i="142"/>
  <c r="H48" i="142" s="1"/>
  <c r="I14" i="141"/>
  <c r="I48" i="141" s="1"/>
  <c r="H14" i="141"/>
  <c r="H48" i="141" s="1"/>
  <c r="I14" i="140"/>
  <c r="H14" i="140"/>
  <c r="H48" i="140" s="1"/>
  <c r="I14" i="139"/>
  <c r="H14" i="139"/>
  <c r="H48" i="139" s="1"/>
  <c r="I14" i="138"/>
  <c r="H14" i="138"/>
  <c r="K15" i="137"/>
  <c r="K17" i="137"/>
  <c r="G14" i="137"/>
  <c r="G48" i="137" s="1"/>
  <c r="C14" i="137"/>
  <c r="H16" i="137"/>
  <c r="K16" i="137" s="1"/>
  <c r="K17" i="136"/>
  <c r="H15" i="136"/>
  <c r="K15" i="136"/>
  <c r="I16" i="136"/>
  <c r="J16" i="136" s="1"/>
  <c r="G48" i="136"/>
  <c r="I14" i="136"/>
  <c r="H14" i="136"/>
  <c r="H48" i="136" s="1"/>
  <c r="I15" i="135"/>
  <c r="J15" i="135" s="1"/>
  <c r="I14" i="135"/>
  <c r="H14" i="135"/>
  <c r="I14" i="134"/>
  <c r="H14" i="134"/>
  <c r="H48" i="134" s="1"/>
  <c r="I14" i="133"/>
  <c r="H14" i="133"/>
  <c r="H48" i="133" s="1"/>
  <c r="I14" i="128"/>
  <c r="H14" i="128"/>
  <c r="H48" i="128" s="1"/>
  <c r="I14" i="127"/>
  <c r="H14" i="127"/>
  <c r="H48" i="127" s="1"/>
  <c r="I14" i="126"/>
  <c r="H14" i="126"/>
  <c r="H48" i="126" s="1"/>
  <c r="I14" i="125"/>
  <c r="K17" i="125"/>
  <c r="H14" i="125"/>
  <c r="I16" i="124"/>
  <c r="J16" i="124" s="1"/>
  <c r="I15" i="124"/>
  <c r="J15" i="124" s="1"/>
  <c r="K15" i="124" s="1"/>
  <c r="K16" i="124"/>
  <c r="I17" i="124"/>
  <c r="J17" i="124" s="1"/>
  <c r="H17" i="124"/>
  <c r="H19" i="124"/>
  <c r="K19" i="124" s="1"/>
  <c r="J18" i="124"/>
  <c r="K18" i="124" s="1"/>
  <c r="G48" i="124"/>
  <c r="I14" i="124"/>
  <c r="H14" i="124"/>
  <c r="I14" i="123"/>
  <c r="H14" i="123"/>
  <c r="H48" i="123" s="1"/>
  <c r="I14" i="122"/>
  <c r="H14" i="122"/>
  <c r="H48" i="122" s="1"/>
  <c r="C14" i="121"/>
  <c r="H14" i="121"/>
  <c r="H48" i="121" s="1"/>
  <c r="I14" i="121"/>
  <c r="I15" i="120"/>
  <c r="J15" i="120" s="1"/>
  <c r="I14" i="120"/>
  <c r="H14" i="120"/>
  <c r="H48" i="120" s="1"/>
  <c r="I14" i="119"/>
  <c r="H14" i="119"/>
  <c r="H48" i="119" s="1"/>
  <c r="J15" i="118"/>
  <c r="K15" i="118" s="1"/>
  <c r="I14" i="118"/>
  <c r="H14" i="118"/>
  <c r="I15" i="117"/>
  <c r="J15" i="117" s="1"/>
  <c r="G48" i="117"/>
  <c r="I14" i="117"/>
  <c r="H14" i="117"/>
  <c r="H48" i="117" s="1"/>
  <c r="G48" i="116"/>
  <c r="I14" i="116"/>
  <c r="H14" i="116"/>
  <c r="H48" i="116" s="1"/>
  <c r="K15" i="115"/>
  <c r="G48" i="115"/>
  <c r="J14" i="115"/>
  <c r="J48" i="115" s="1"/>
  <c r="H14" i="115"/>
  <c r="H16" i="115"/>
  <c r="K16" i="115" s="1"/>
  <c r="G48" i="109"/>
  <c r="I15" i="109"/>
  <c r="J15" i="109" s="1"/>
  <c r="I16" i="109"/>
  <c r="J16" i="109" s="1"/>
  <c r="I14" i="109"/>
  <c r="J14" i="109" s="1"/>
  <c r="H48" i="109"/>
  <c r="J14" i="108"/>
  <c r="J48" i="108" s="1"/>
  <c r="I48" i="108"/>
  <c r="K15" i="108"/>
  <c r="H48" i="107"/>
  <c r="I48" i="107"/>
  <c r="J48" i="107"/>
  <c r="H49" i="106"/>
  <c r="J14" i="106"/>
  <c r="J49" i="106" s="1"/>
  <c r="I49" i="106"/>
  <c r="K14" i="106"/>
  <c r="K49" i="106" s="1"/>
  <c r="I49" i="105"/>
  <c r="K15" i="105"/>
  <c r="K17" i="105"/>
  <c r="K49" i="105"/>
  <c r="K17" i="104"/>
  <c r="J14" i="104"/>
  <c r="I49" i="104"/>
  <c r="H49" i="104"/>
  <c r="K17" i="102"/>
  <c r="H49" i="102"/>
  <c r="J14" i="102"/>
  <c r="I49" i="102"/>
  <c r="K16" i="99"/>
  <c r="H49" i="99"/>
  <c r="J14" i="99"/>
  <c r="K14" i="99" s="1"/>
  <c r="I49" i="99"/>
  <c r="K17" i="96"/>
  <c r="J14" i="96"/>
  <c r="J49" i="96" s="1"/>
  <c r="I49" i="96"/>
  <c r="K16" i="96"/>
  <c r="K16" i="95"/>
  <c r="J14" i="95"/>
  <c r="I49" i="95"/>
  <c r="K16" i="94"/>
  <c r="J14" i="94"/>
  <c r="J49" i="94" s="1"/>
  <c r="I49" i="94"/>
  <c r="K14" i="94"/>
  <c r="K49" i="94" s="1"/>
  <c r="K14" i="93"/>
  <c r="K49" i="93" s="1"/>
  <c r="I49" i="93"/>
  <c r="H49" i="93"/>
  <c r="K15" i="92"/>
  <c r="K18" i="92"/>
  <c r="K17" i="92"/>
  <c r="K16" i="92"/>
  <c r="H49" i="92"/>
  <c r="J14" i="92"/>
  <c r="J49" i="92" s="1"/>
  <c r="I49" i="92"/>
  <c r="K14" i="92"/>
  <c r="K15" i="91"/>
  <c r="H49" i="91"/>
  <c r="J14" i="91"/>
  <c r="J49" i="91" s="1"/>
  <c r="I49" i="91"/>
  <c r="H49" i="90"/>
  <c r="J14" i="90"/>
  <c r="I49" i="90"/>
  <c r="J14" i="89"/>
  <c r="I49" i="89"/>
  <c r="K16" i="89"/>
  <c r="J14" i="88"/>
  <c r="I49" i="88"/>
  <c r="H49" i="87"/>
  <c r="I49" i="87"/>
  <c r="J14" i="87"/>
  <c r="J49" i="87" s="1"/>
  <c r="H49" i="86"/>
  <c r="J14" i="86"/>
  <c r="I49" i="86"/>
  <c r="K15" i="85"/>
  <c r="K16" i="85"/>
  <c r="J14" i="85"/>
  <c r="J49" i="85" s="1"/>
  <c r="I49" i="85"/>
  <c r="K16" i="84"/>
  <c r="K15" i="84"/>
  <c r="H49" i="84"/>
  <c r="J14" i="84"/>
  <c r="J49" i="84" s="1"/>
  <c r="I49" i="84"/>
  <c r="J14" i="83"/>
  <c r="J49" i="83" s="1"/>
  <c r="I49" i="83"/>
  <c r="K16" i="83"/>
  <c r="J14" i="82"/>
  <c r="I49" i="82"/>
  <c r="H49" i="82"/>
  <c r="K15" i="81"/>
  <c r="H49" i="81"/>
  <c r="J14" i="81"/>
  <c r="J49" i="81" s="1"/>
  <c r="I49" i="81"/>
  <c r="J14" i="80"/>
  <c r="J49" i="80" s="1"/>
  <c r="I49" i="80"/>
  <c r="K16" i="76"/>
  <c r="J14" i="76"/>
  <c r="J49" i="76" s="1"/>
  <c r="I49" i="76"/>
  <c r="K14" i="76"/>
  <c r="K49" i="76" s="1"/>
  <c r="I15" i="70"/>
  <c r="J15" i="70" s="1"/>
  <c r="G49" i="70"/>
  <c r="I17" i="70"/>
  <c r="J17" i="70" s="1"/>
  <c r="H14" i="70"/>
  <c r="H16" i="70"/>
  <c r="I14" i="70"/>
  <c r="I16" i="70"/>
  <c r="J16" i="70" s="1"/>
  <c r="I15" i="69"/>
  <c r="J15" i="69" s="1"/>
  <c r="G49" i="69"/>
  <c r="I17" i="69"/>
  <c r="J17" i="69" s="1"/>
  <c r="H14" i="69"/>
  <c r="H49" i="69" s="1"/>
  <c r="H16" i="69"/>
  <c r="I14" i="69"/>
  <c r="K15" i="69"/>
  <c r="I16" i="69"/>
  <c r="J16" i="69" s="1"/>
  <c r="K17" i="69"/>
  <c r="I15" i="68"/>
  <c r="J15" i="68" s="1"/>
  <c r="K15" i="68" s="1"/>
  <c r="G49" i="68"/>
  <c r="H14" i="68"/>
  <c r="H16" i="68"/>
  <c r="K16" i="68" s="1"/>
  <c r="I14" i="68"/>
  <c r="I16" i="68"/>
  <c r="J16" i="68" s="1"/>
  <c r="K17" i="68"/>
  <c r="D49" i="65"/>
  <c r="G17" i="65"/>
  <c r="I17" i="65" s="1"/>
  <c r="J17" i="65" s="1"/>
  <c r="G16" i="65"/>
  <c r="I16" i="65" s="1"/>
  <c r="J16" i="65" s="1"/>
  <c r="G15" i="65"/>
  <c r="H15" i="65" s="1"/>
  <c r="G14" i="65"/>
  <c r="I14" i="65" s="1"/>
  <c r="A14" i="65" a="1"/>
  <c r="A14" i="65" s="1"/>
  <c r="C14" i="65" s="1"/>
  <c r="B2" i="65"/>
  <c r="D49" i="62"/>
  <c r="G17" i="62"/>
  <c r="I17" i="62" s="1"/>
  <c r="J17" i="62" s="1"/>
  <c r="G16" i="62"/>
  <c r="I16" i="62" s="1"/>
  <c r="J16" i="62" s="1"/>
  <c r="G15" i="62"/>
  <c r="H15" i="62" s="1"/>
  <c r="G14" i="62"/>
  <c r="A14" i="62" a="1"/>
  <c r="A14" i="62" s="1"/>
  <c r="B2" i="62"/>
  <c r="D49" i="61"/>
  <c r="G17" i="61"/>
  <c r="I17" i="61" s="1"/>
  <c r="J17" i="61" s="1"/>
  <c r="G16" i="61"/>
  <c r="I16" i="61" s="1"/>
  <c r="J16" i="61" s="1"/>
  <c r="G15" i="61"/>
  <c r="I15" i="61" s="1"/>
  <c r="J15" i="61" s="1"/>
  <c r="G14" i="61"/>
  <c r="G49" i="61" s="1"/>
  <c r="A14" i="61" a="1"/>
  <c r="A14" i="61" s="1"/>
  <c r="B2" i="61"/>
  <c r="D49" i="59"/>
  <c r="G17" i="59"/>
  <c r="I17" i="59" s="1"/>
  <c r="J17" i="59" s="1"/>
  <c r="G16" i="59"/>
  <c r="I16" i="59" s="1"/>
  <c r="J16" i="59" s="1"/>
  <c r="G15" i="59"/>
  <c r="H15" i="59" s="1"/>
  <c r="G14" i="59"/>
  <c r="I14" i="59" s="1"/>
  <c r="A14" i="59" a="1"/>
  <c r="A14" i="59" s="1"/>
  <c r="B2" i="59"/>
  <c r="D49" i="54"/>
  <c r="G17" i="54"/>
  <c r="I17" i="54" s="1"/>
  <c r="J17" i="54" s="1"/>
  <c r="G16" i="54"/>
  <c r="I16" i="54" s="1"/>
  <c r="J16" i="54" s="1"/>
  <c r="G15" i="54"/>
  <c r="I15" i="54" s="1"/>
  <c r="J15" i="54" s="1"/>
  <c r="G14" i="54"/>
  <c r="I14" i="54" s="1"/>
  <c r="A14" i="54" a="1"/>
  <c r="A14" i="54" s="1"/>
  <c r="B2" i="54"/>
  <c r="D49" i="53"/>
  <c r="G17" i="53"/>
  <c r="I17" i="53" s="1"/>
  <c r="J17" i="53" s="1"/>
  <c r="I16" i="53"/>
  <c r="J16" i="53" s="1"/>
  <c r="G16" i="53"/>
  <c r="H16" i="53" s="1"/>
  <c r="I15" i="53"/>
  <c r="J15" i="53" s="1"/>
  <c r="H15" i="53"/>
  <c r="G15" i="53"/>
  <c r="G14" i="53"/>
  <c r="A14" i="53" a="1"/>
  <c r="A14" i="53" s="1"/>
  <c r="B2" i="53"/>
  <c r="K14" i="188" l="1"/>
  <c r="K48" i="188" s="1"/>
  <c r="J14" i="187"/>
  <c r="J48" i="187" s="1"/>
  <c r="J14" i="186"/>
  <c r="I48" i="185"/>
  <c r="J14" i="185"/>
  <c r="J48" i="185" s="1"/>
  <c r="K14" i="184"/>
  <c r="K48" i="184" s="1"/>
  <c r="K16" i="182"/>
  <c r="G48" i="182"/>
  <c r="H14" i="182"/>
  <c r="I48" i="182"/>
  <c r="J14" i="182"/>
  <c r="J48" i="182" s="1"/>
  <c r="H48" i="181"/>
  <c r="I48" i="181"/>
  <c r="J14" i="181"/>
  <c r="J48" i="181" s="1"/>
  <c r="I48" i="180"/>
  <c r="J14" i="180"/>
  <c r="J48" i="180" s="1"/>
  <c r="K14" i="180"/>
  <c r="K48" i="180" s="1"/>
  <c r="I48" i="179"/>
  <c r="J14" i="179"/>
  <c r="J48" i="179" s="1"/>
  <c r="H14" i="178"/>
  <c r="H48" i="178" s="1"/>
  <c r="I14" i="178"/>
  <c r="J14" i="178" s="1"/>
  <c r="J48" i="178" s="1"/>
  <c r="I48" i="177"/>
  <c r="J14" i="177"/>
  <c r="H14" i="176"/>
  <c r="H48" i="176" s="1"/>
  <c r="I14" i="176"/>
  <c r="H48" i="175"/>
  <c r="J14" i="175"/>
  <c r="J48" i="175" s="1"/>
  <c r="J14" i="174"/>
  <c r="J48" i="174" s="1"/>
  <c r="H48" i="174"/>
  <c r="J14" i="173"/>
  <c r="J48" i="173" s="1"/>
  <c r="K14" i="173"/>
  <c r="K48" i="173" s="1"/>
  <c r="I48" i="172"/>
  <c r="J14" i="172"/>
  <c r="J48" i="172" s="1"/>
  <c r="J14" i="171"/>
  <c r="J48" i="171" s="1"/>
  <c r="I48" i="170"/>
  <c r="J14" i="170"/>
  <c r="J48" i="170" s="1"/>
  <c r="J14" i="168"/>
  <c r="J48" i="168" s="1"/>
  <c r="H48" i="168"/>
  <c r="H48" i="167"/>
  <c r="I48" i="167"/>
  <c r="J14" i="167"/>
  <c r="J48" i="167" s="1"/>
  <c r="I48" i="166"/>
  <c r="J14" i="166"/>
  <c r="J48" i="166" s="1"/>
  <c r="H48" i="165"/>
  <c r="I48" i="165"/>
  <c r="J14" i="165"/>
  <c r="J48" i="165" s="1"/>
  <c r="H48" i="164"/>
  <c r="J14" i="164"/>
  <c r="J48" i="164" s="1"/>
  <c r="I48" i="164"/>
  <c r="H48" i="163"/>
  <c r="I48" i="163"/>
  <c r="J14" i="163"/>
  <c r="J48" i="163" s="1"/>
  <c r="I48" i="162"/>
  <c r="J14" i="162"/>
  <c r="J48" i="162" s="1"/>
  <c r="I48" i="161"/>
  <c r="J14" i="161"/>
  <c r="J48" i="161" s="1"/>
  <c r="K15" i="160"/>
  <c r="I48" i="160"/>
  <c r="J14" i="160"/>
  <c r="J48" i="160" s="1"/>
  <c r="I48" i="159"/>
  <c r="J14" i="159"/>
  <c r="J48" i="159" s="1"/>
  <c r="J14" i="158"/>
  <c r="J48" i="158" s="1"/>
  <c r="H14" i="157"/>
  <c r="H48" i="157" s="1"/>
  <c r="I14" i="157"/>
  <c r="I48" i="156"/>
  <c r="K15" i="156"/>
  <c r="J14" i="156"/>
  <c r="J48" i="156" s="1"/>
  <c r="H48" i="155"/>
  <c r="I48" i="155"/>
  <c r="J14" i="155"/>
  <c r="J48" i="155" s="1"/>
  <c r="I48" i="154"/>
  <c r="J14" i="154"/>
  <c r="J48" i="154" s="1"/>
  <c r="H14" i="153"/>
  <c r="H48" i="153" s="1"/>
  <c r="I14" i="153"/>
  <c r="J14" i="152"/>
  <c r="J48" i="152" s="1"/>
  <c r="J14" i="151"/>
  <c r="J48" i="151" s="1"/>
  <c r="I48" i="150"/>
  <c r="J14" i="150"/>
  <c r="J48" i="150" s="1"/>
  <c r="K14" i="149"/>
  <c r="K48" i="149" s="1"/>
  <c r="K16" i="148"/>
  <c r="K17" i="148"/>
  <c r="I48" i="148"/>
  <c r="J14" i="148"/>
  <c r="J48" i="148" s="1"/>
  <c r="I48" i="147"/>
  <c r="J14" i="147"/>
  <c r="J48" i="147" s="1"/>
  <c r="I48" i="146"/>
  <c r="J14" i="146"/>
  <c r="J48" i="146" s="1"/>
  <c r="I48" i="145"/>
  <c r="J14" i="145"/>
  <c r="J48" i="145" s="1"/>
  <c r="I14" i="144"/>
  <c r="I48" i="144" s="1"/>
  <c r="H14" i="144"/>
  <c r="H48" i="144" s="1"/>
  <c r="I48" i="143"/>
  <c r="J14" i="143"/>
  <c r="J48" i="143" s="1"/>
  <c r="I48" i="142"/>
  <c r="J14" i="142"/>
  <c r="J48" i="142" s="1"/>
  <c r="J14" i="141"/>
  <c r="J48" i="141" s="1"/>
  <c r="I48" i="140"/>
  <c r="J14" i="140"/>
  <c r="J48" i="140" s="1"/>
  <c r="I48" i="139"/>
  <c r="J14" i="139"/>
  <c r="J48" i="139" s="1"/>
  <c r="H48" i="138"/>
  <c r="I48" i="138"/>
  <c r="J14" i="138"/>
  <c r="J48" i="138" s="1"/>
  <c r="H14" i="137"/>
  <c r="H48" i="137" s="1"/>
  <c r="I14" i="137"/>
  <c r="K16" i="136"/>
  <c r="I48" i="136"/>
  <c r="J14" i="136"/>
  <c r="J48" i="136" s="1"/>
  <c r="K15" i="135"/>
  <c r="H48" i="135"/>
  <c r="I48" i="135"/>
  <c r="J14" i="135"/>
  <c r="J48" i="135" s="1"/>
  <c r="I48" i="134"/>
  <c r="J14" i="134"/>
  <c r="J48" i="134" s="1"/>
  <c r="I48" i="133"/>
  <c r="J14" i="133"/>
  <c r="J48" i="133" s="1"/>
  <c r="I48" i="128"/>
  <c r="J14" i="128"/>
  <c r="J48" i="128" s="1"/>
  <c r="I48" i="127"/>
  <c r="J14" i="127"/>
  <c r="J48" i="127" s="1"/>
  <c r="I48" i="126"/>
  <c r="J14" i="126"/>
  <c r="J48" i="126" s="1"/>
  <c r="H48" i="125"/>
  <c r="I48" i="125"/>
  <c r="J14" i="125"/>
  <c r="J48" i="125" s="1"/>
  <c r="K17" i="124"/>
  <c r="I48" i="124"/>
  <c r="J14" i="124"/>
  <c r="J48" i="124" s="1"/>
  <c r="H48" i="124"/>
  <c r="I48" i="123"/>
  <c r="J14" i="123"/>
  <c r="J48" i="123" s="1"/>
  <c r="I48" i="122"/>
  <c r="J14" i="122"/>
  <c r="J48" i="122" s="1"/>
  <c r="I48" i="121"/>
  <c r="J14" i="121"/>
  <c r="K15" i="120"/>
  <c r="I48" i="120"/>
  <c r="J14" i="120"/>
  <c r="J48" i="120" s="1"/>
  <c r="I48" i="119"/>
  <c r="J14" i="119"/>
  <c r="J48" i="119" s="1"/>
  <c r="H48" i="118"/>
  <c r="I48" i="118"/>
  <c r="J14" i="118"/>
  <c r="J48" i="118" s="1"/>
  <c r="K15" i="117"/>
  <c r="I48" i="117"/>
  <c r="J14" i="117"/>
  <c r="J48" i="117" s="1"/>
  <c r="I48" i="116"/>
  <c r="J14" i="116"/>
  <c r="J48" i="116" s="1"/>
  <c r="H48" i="115"/>
  <c r="K14" i="115"/>
  <c r="K48" i="115" s="1"/>
  <c r="J48" i="109"/>
  <c r="K14" i="109"/>
  <c r="K15" i="109"/>
  <c r="I48" i="109"/>
  <c r="K16" i="109"/>
  <c r="K14" i="108"/>
  <c r="K48" i="108" s="1"/>
  <c r="K48" i="107"/>
  <c r="J49" i="104"/>
  <c r="K14" i="104"/>
  <c r="K49" i="104" s="1"/>
  <c r="J49" i="102"/>
  <c r="K14" i="102"/>
  <c r="K49" i="102" s="1"/>
  <c r="J49" i="99"/>
  <c r="K49" i="99"/>
  <c r="K14" i="96"/>
  <c r="K49" i="96" s="1"/>
  <c r="J49" i="95"/>
  <c r="K14" i="95"/>
  <c r="K49" i="95" s="1"/>
  <c r="K49" i="92"/>
  <c r="K14" i="91"/>
  <c r="K49" i="91" s="1"/>
  <c r="J49" i="90"/>
  <c r="K14" i="90"/>
  <c r="K49" i="90" s="1"/>
  <c r="J49" i="89"/>
  <c r="K14" i="89"/>
  <c r="K49" i="89" s="1"/>
  <c r="J49" i="88"/>
  <c r="K14" i="88"/>
  <c r="K49" i="88" s="1"/>
  <c r="K14" i="87"/>
  <c r="K49" i="87" s="1"/>
  <c r="J49" i="86"/>
  <c r="K14" i="86"/>
  <c r="K49" i="86" s="1"/>
  <c r="K14" i="85"/>
  <c r="K49" i="85" s="1"/>
  <c r="K14" i="84"/>
  <c r="K49" i="84" s="1"/>
  <c r="K14" i="83"/>
  <c r="K49" i="83" s="1"/>
  <c r="J49" i="82"/>
  <c r="K14" i="82"/>
  <c r="K49" i="82" s="1"/>
  <c r="K14" i="81"/>
  <c r="K49" i="81" s="1"/>
  <c r="K14" i="80"/>
  <c r="K49" i="80" s="1"/>
  <c r="K15" i="70"/>
  <c r="K16" i="70"/>
  <c r="K17" i="70"/>
  <c r="H49" i="70"/>
  <c r="J14" i="70"/>
  <c r="J49" i="70" s="1"/>
  <c r="I49" i="70"/>
  <c r="K16" i="69"/>
  <c r="J14" i="69"/>
  <c r="I49" i="69"/>
  <c r="H49" i="68"/>
  <c r="J14" i="68"/>
  <c r="J49" i="68" s="1"/>
  <c r="I49" i="68"/>
  <c r="G49" i="65"/>
  <c r="I15" i="65"/>
  <c r="J15" i="65" s="1"/>
  <c r="J14" i="65"/>
  <c r="H16" i="65"/>
  <c r="K16" i="65" s="1"/>
  <c r="H17" i="65"/>
  <c r="K17" i="65" s="1"/>
  <c r="H14" i="65"/>
  <c r="G49" i="62"/>
  <c r="I14" i="62"/>
  <c r="J14" i="62" s="1"/>
  <c r="H15" i="61"/>
  <c r="I15" i="62"/>
  <c r="J15" i="62" s="1"/>
  <c r="H16" i="62"/>
  <c r="K16" i="62" s="1"/>
  <c r="H17" i="62"/>
  <c r="K17" i="62" s="1"/>
  <c r="H14" i="62"/>
  <c r="H49" i="62" s="1"/>
  <c r="I14" i="61"/>
  <c r="I49" i="61" s="1"/>
  <c r="K15" i="61"/>
  <c r="H16" i="61"/>
  <c r="K16" i="61" s="1"/>
  <c r="H17" i="61"/>
  <c r="K17" i="61" s="1"/>
  <c r="H14" i="61"/>
  <c r="I15" i="59"/>
  <c r="J15" i="59" s="1"/>
  <c r="H14" i="59"/>
  <c r="G49" i="59"/>
  <c r="J14" i="59"/>
  <c r="J49" i="59" s="1"/>
  <c r="H16" i="59"/>
  <c r="H17" i="59"/>
  <c r="K17" i="59" s="1"/>
  <c r="I49" i="54"/>
  <c r="H16" i="54"/>
  <c r="G49" i="54"/>
  <c r="H15" i="54"/>
  <c r="K15" i="54" s="1"/>
  <c r="H14" i="54"/>
  <c r="K16" i="54"/>
  <c r="J14" i="54"/>
  <c r="J49" i="54" s="1"/>
  <c r="H17" i="54"/>
  <c r="G49" i="53"/>
  <c r="H17" i="53"/>
  <c r="K15" i="53"/>
  <c r="I14" i="53"/>
  <c r="K16" i="53"/>
  <c r="K17" i="53"/>
  <c r="H14" i="53"/>
  <c r="H49" i="53" s="1"/>
  <c r="K14" i="187" l="1"/>
  <c r="K48" i="187" s="1"/>
  <c r="J48" i="186"/>
  <c r="K14" i="186"/>
  <c r="K48" i="186" s="1"/>
  <c r="K14" i="185"/>
  <c r="K48" i="185" s="1"/>
  <c r="H48" i="182"/>
  <c r="K14" i="182"/>
  <c r="K48" i="182" s="1"/>
  <c r="K14" i="181"/>
  <c r="K48" i="181" s="1"/>
  <c r="K14" i="179"/>
  <c r="K48" i="179" s="1"/>
  <c r="I48" i="178"/>
  <c r="K14" i="178"/>
  <c r="K48" i="178" s="1"/>
  <c r="J48" i="177"/>
  <c r="K14" i="177"/>
  <c r="K48" i="177" s="1"/>
  <c r="I48" i="176"/>
  <c r="J14" i="176"/>
  <c r="J48" i="176" s="1"/>
  <c r="K14" i="175"/>
  <c r="K48" i="175" s="1"/>
  <c r="K14" i="174"/>
  <c r="K48" i="174" s="1"/>
  <c r="K14" i="172"/>
  <c r="K48" i="172" s="1"/>
  <c r="K14" i="171"/>
  <c r="K48" i="171" s="1"/>
  <c r="K14" i="170"/>
  <c r="K48" i="170" s="1"/>
  <c r="K14" i="168"/>
  <c r="K48" i="168" s="1"/>
  <c r="K14" i="167"/>
  <c r="K48" i="167" s="1"/>
  <c r="K14" i="166"/>
  <c r="K48" i="166" s="1"/>
  <c r="K14" i="165"/>
  <c r="K48" i="165" s="1"/>
  <c r="K14" i="164"/>
  <c r="K48" i="164" s="1"/>
  <c r="K14" i="163"/>
  <c r="K48" i="163" s="1"/>
  <c r="K14" i="162"/>
  <c r="K48" i="162" s="1"/>
  <c r="K14" i="161"/>
  <c r="K48" i="161" s="1"/>
  <c r="K14" i="160"/>
  <c r="K48" i="160" s="1"/>
  <c r="K14" i="159"/>
  <c r="K48" i="159" s="1"/>
  <c r="K14" i="158"/>
  <c r="K48" i="158" s="1"/>
  <c r="J14" i="157"/>
  <c r="I48" i="157"/>
  <c r="K14" i="156"/>
  <c r="K48" i="156" s="1"/>
  <c r="K14" i="155"/>
  <c r="K48" i="155" s="1"/>
  <c r="K14" i="154"/>
  <c r="K48" i="154" s="1"/>
  <c r="I48" i="153"/>
  <c r="J14" i="153"/>
  <c r="J48" i="153" s="1"/>
  <c r="K14" i="152"/>
  <c r="K48" i="152" s="1"/>
  <c r="K14" i="151"/>
  <c r="K48" i="151" s="1"/>
  <c r="K14" i="150"/>
  <c r="K48" i="150" s="1"/>
  <c r="K14" i="148"/>
  <c r="K48" i="148" s="1"/>
  <c r="K14" i="147"/>
  <c r="K48" i="147" s="1"/>
  <c r="K14" i="146"/>
  <c r="K48" i="146" s="1"/>
  <c r="K14" i="145"/>
  <c r="K48" i="145" s="1"/>
  <c r="J14" i="144"/>
  <c r="J48" i="144" s="1"/>
  <c r="K14" i="144"/>
  <c r="K48" i="144" s="1"/>
  <c r="K14" i="143"/>
  <c r="K48" i="143" s="1"/>
  <c r="K14" i="142"/>
  <c r="K48" i="142" s="1"/>
  <c r="K14" i="141"/>
  <c r="K48" i="141" s="1"/>
  <c r="K14" i="140"/>
  <c r="K48" i="140" s="1"/>
  <c r="K14" i="139"/>
  <c r="K48" i="139" s="1"/>
  <c r="K14" i="138"/>
  <c r="K48" i="138" s="1"/>
  <c r="I48" i="137"/>
  <c r="J14" i="137"/>
  <c r="J48" i="137" s="1"/>
  <c r="K14" i="136"/>
  <c r="K48" i="136" s="1"/>
  <c r="K14" i="135"/>
  <c r="K48" i="135" s="1"/>
  <c r="K14" i="134"/>
  <c r="K48" i="134" s="1"/>
  <c r="K14" i="133"/>
  <c r="K48" i="133" s="1"/>
  <c r="K14" i="128"/>
  <c r="K48" i="128" s="1"/>
  <c r="K14" i="127"/>
  <c r="K48" i="127" s="1"/>
  <c r="K14" i="126"/>
  <c r="K48" i="126" s="1"/>
  <c r="K14" i="125"/>
  <c r="K48" i="125" s="1"/>
  <c r="K14" i="124"/>
  <c r="K48" i="124" s="1"/>
  <c r="K14" i="123"/>
  <c r="K48" i="123" s="1"/>
  <c r="K14" i="122"/>
  <c r="K48" i="122" s="1"/>
  <c r="J48" i="121"/>
  <c r="K14" i="121"/>
  <c r="K48" i="121" s="1"/>
  <c r="K14" i="120"/>
  <c r="K48" i="120" s="1"/>
  <c r="K14" i="119"/>
  <c r="K48" i="119" s="1"/>
  <c r="K14" i="118"/>
  <c r="K48" i="118" s="1"/>
  <c r="K14" i="117"/>
  <c r="K48" i="117" s="1"/>
  <c r="K14" i="116"/>
  <c r="K48" i="116" s="1"/>
  <c r="K48" i="109"/>
  <c r="K14" i="70"/>
  <c r="K49" i="70" s="1"/>
  <c r="J49" i="69"/>
  <c r="K14" i="69"/>
  <c r="K49" i="69" s="1"/>
  <c r="K14" i="68"/>
  <c r="K49" i="68" s="1"/>
  <c r="J49" i="65"/>
  <c r="K15" i="65"/>
  <c r="I49" i="65"/>
  <c r="H49" i="65"/>
  <c r="K14" i="65"/>
  <c r="K14" i="62"/>
  <c r="J49" i="62"/>
  <c r="K15" i="62"/>
  <c r="I49" i="62"/>
  <c r="J14" i="61"/>
  <c r="J49" i="61" s="1"/>
  <c r="I49" i="59"/>
  <c r="H49" i="61"/>
  <c r="K14" i="61"/>
  <c r="K49" i="61" s="1"/>
  <c r="K15" i="59"/>
  <c r="K14" i="59"/>
  <c r="H49" i="59"/>
  <c r="K16" i="59"/>
  <c r="H49" i="54"/>
  <c r="K17" i="54"/>
  <c r="K14" i="54"/>
  <c r="I49" i="53"/>
  <c r="J14" i="53"/>
  <c r="J49" i="53" s="1"/>
  <c r="D49" i="47"/>
  <c r="G17" i="47"/>
  <c r="I17" i="47" s="1"/>
  <c r="J17" i="47" s="1"/>
  <c r="G16" i="47"/>
  <c r="I16" i="47" s="1"/>
  <c r="J16" i="47" s="1"/>
  <c r="G15" i="47"/>
  <c r="H15" i="47" s="1"/>
  <c r="G14" i="47"/>
  <c r="I14" i="47" s="1"/>
  <c r="A14" i="47" a="1"/>
  <c r="A14" i="47" s="1"/>
  <c r="B2" i="47"/>
  <c r="D49" i="46"/>
  <c r="G17" i="46"/>
  <c r="I17" i="46" s="1"/>
  <c r="J17" i="46" s="1"/>
  <c r="G16" i="46"/>
  <c r="I16" i="46" s="1"/>
  <c r="J16" i="46" s="1"/>
  <c r="G15" i="46"/>
  <c r="H15" i="46" s="1"/>
  <c r="G14" i="46"/>
  <c r="I14" i="46" s="1"/>
  <c r="A14" i="46" a="1"/>
  <c r="A14" i="46" s="1"/>
  <c r="B2" i="46"/>
  <c r="K14" i="176" l="1"/>
  <c r="K48" i="176" s="1"/>
  <c r="J48" i="157"/>
  <c r="K14" i="157"/>
  <c r="K48" i="157" s="1"/>
  <c r="K14" i="153"/>
  <c r="K48" i="153" s="1"/>
  <c r="K14" i="137"/>
  <c r="K48" i="137" s="1"/>
  <c r="K49" i="65"/>
  <c r="K49" i="62"/>
  <c r="K49" i="59"/>
  <c r="K49" i="54"/>
  <c r="K14" i="53"/>
  <c r="K49" i="53" s="1"/>
  <c r="I15" i="47"/>
  <c r="J15" i="47" s="1"/>
  <c r="H14" i="47"/>
  <c r="G49" i="47"/>
  <c r="J14" i="47"/>
  <c r="H16" i="47"/>
  <c r="K16" i="47" s="1"/>
  <c r="H17" i="47"/>
  <c r="K17" i="47" s="1"/>
  <c r="I15" i="46"/>
  <c r="J15" i="46" s="1"/>
  <c r="H14" i="46"/>
  <c r="G49" i="46"/>
  <c r="J14" i="46"/>
  <c r="H16" i="46"/>
  <c r="H17" i="46"/>
  <c r="K17" i="46" s="1"/>
  <c r="J49" i="47" l="1"/>
  <c r="K15" i="47"/>
  <c r="H49" i="47"/>
  <c r="I49" i="47"/>
  <c r="K14" i="47"/>
  <c r="K49" i="47" s="1"/>
  <c r="I49" i="46"/>
  <c r="K15" i="46"/>
  <c r="J49" i="46"/>
  <c r="H49" i="46"/>
  <c r="K14" i="46"/>
  <c r="K16" i="46"/>
  <c r="K49" i="46" l="1"/>
  <c r="D49" i="32" l="1"/>
  <c r="G17" i="32"/>
  <c r="G16" i="32"/>
  <c r="H16" i="32" s="1"/>
  <c r="G15" i="32"/>
  <c r="I15" i="32" s="1"/>
  <c r="J15" i="32" s="1"/>
  <c r="G14" i="32"/>
  <c r="H14" i="32" s="1"/>
  <c r="A14" i="32" a="1"/>
  <c r="A14" i="32" s="1"/>
  <c r="B2" i="32"/>
  <c r="D49" i="31"/>
  <c r="G17" i="31"/>
  <c r="I17" i="31" s="1"/>
  <c r="J17" i="31" s="1"/>
  <c r="G16" i="31"/>
  <c r="I16" i="31" s="1"/>
  <c r="J16" i="31" s="1"/>
  <c r="I15" i="31"/>
  <c r="J15" i="31" s="1"/>
  <c r="G15" i="31"/>
  <c r="H15" i="31" s="1"/>
  <c r="G14" i="31"/>
  <c r="I14" i="31" s="1"/>
  <c r="A14" i="31" a="1"/>
  <c r="A14" i="31" s="1"/>
  <c r="B2" i="31"/>
  <c r="D49" i="30"/>
  <c r="G17" i="30"/>
  <c r="I17" i="30" s="1"/>
  <c r="J17" i="30" s="1"/>
  <c r="G16" i="30"/>
  <c r="I16" i="30" s="1"/>
  <c r="J16" i="30" s="1"/>
  <c r="G15" i="30"/>
  <c r="H15" i="30" s="1"/>
  <c r="G14" i="30"/>
  <c r="A14" i="30" a="1"/>
  <c r="A14" i="30" s="1"/>
  <c r="B2" i="30"/>
  <c r="D49" i="27"/>
  <c r="G17" i="27"/>
  <c r="I17" i="27" s="1"/>
  <c r="J17" i="27" s="1"/>
  <c r="G16" i="27"/>
  <c r="I16" i="27" s="1"/>
  <c r="J16" i="27" s="1"/>
  <c r="G15" i="27"/>
  <c r="G14" i="27"/>
  <c r="A14" i="27" a="1"/>
  <c r="A14" i="27" s="1"/>
  <c r="B2" i="27"/>
  <c r="D49" i="26"/>
  <c r="G17" i="26"/>
  <c r="I17" i="26" s="1"/>
  <c r="J17" i="26" s="1"/>
  <c r="G16" i="26"/>
  <c r="I16" i="26" s="1"/>
  <c r="J16" i="26" s="1"/>
  <c r="G15" i="26"/>
  <c r="H15" i="26" s="1"/>
  <c r="G14" i="26"/>
  <c r="A14" i="26" a="1"/>
  <c r="A14" i="26" s="1"/>
  <c r="B2" i="26"/>
  <c r="D49" i="25"/>
  <c r="G17" i="25"/>
  <c r="G16" i="25"/>
  <c r="I16" i="25" s="1"/>
  <c r="J16" i="25" s="1"/>
  <c r="G15" i="25"/>
  <c r="G14" i="25"/>
  <c r="H14" i="25" s="1"/>
  <c r="A14" i="25" a="1"/>
  <c r="A14" i="25" s="1"/>
  <c r="B2" i="25"/>
  <c r="D49" i="24"/>
  <c r="G17" i="24"/>
  <c r="I17" i="24" s="1"/>
  <c r="J17" i="24" s="1"/>
  <c r="G16" i="24"/>
  <c r="I16" i="24" s="1"/>
  <c r="J16" i="24" s="1"/>
  <c r="G15" i="24"/>
  <c r="H15" i="24" s="1"/>
  <c r="G14" i="24"/>
  <c r="A14" i="24" a="1"/>
  <c r="A14" i="24" s="1"/>
  <c r="B2" i="24"/>
  <c r="D49" i="23"/>
  <c r="G17" i="23"/>
  <c r="I17" i="23" s="1"/>
  <c r="J17" i="23" s="1"/>
  <c r="G16" i="23"/>
  <c r="H16" i="23" s="1"/>
  <c r="I15" i="23"/>
  <c r="J15" i="23" s="1"/>
  <c r="G15" i="23"/>
  <c r="H15" i="23" s="1"/>
  <c r="G14" i="23"/>
  <c r="I14" i="23" s="1"/>
  <c r="A14" i="23" a="1"/>
  <c r="A14" i="23" s="1"/>
  <c r="B2" i="23"/>
  <c r="D49" i="22"/>
  <c r="G17" i="22"/>
  <c r="I17" i="22" s="1"/>
  <c r="J17" i="22" s="1"/>
  <c r="G16" i="22"/>
  <c r="G15" i="22"/>
  <c r="H15" i="22" s="1"/>
  <c r="G14" i="22"/>
  <c r="I14" i="22" s="1"/>
  <c r="A14" i="22" a="1"/>
  <c r="A14" i="22" s="1"/>
  <c r="B2" i="22"/>
  <c r="G18" i="21"/>
  <c r="H18" i="21" s="1"/>
  <c r="D49" i="21"/>
  <c r="G17" i="21"/>
  <c r="H17" i="21" s="1"/>
  <c r="G16" i="21"/>
  <c r="I16" i="21" s="1"/>
  <c r="J16" i="21" s="1"/>
  <c r="G15" i="21"/>
  <c r="H15" i="21" s="1"/>
  <c r="G14" i="21"/>
  <c r="I14" i="21" s="1"/>
  <c r="A14" i="21" a="1"/>
  <c r="A14" i="21" s="1"/>
  <c r="B2" i="21"/>
  <c r="D49" i="20"/>
  <c r="G17" i="20"/>
  <c r="I17" i="20" s="1"/>
  <c r="J17" i="20" s="1"/>
  <c r="G16" i="20"/>
  <c r="I16" i="20" s="1"/>
  <c r="J16" i="20" s="1"/>
  <c r="G15" i="20"/>
  <c r="I15" i="20" s="1"/>
  <c r="J15" i="20" s="1"/>
  <c r="G14" i="20"/>
  <c r="I14" i="20" s="1"/>
  <c r="A14" i="20" a="1"/>
  <c r="A14" i="20" s="1"/>
  <c r="B2" i="20"/>
  <c r="D49" i="19"/>
  <c r="G17" i="19"/>
  <c r="I17" i="19" s="1"/>
  <c r="J17" i="19" s="1"/>
  <c r="G16" i="19"/>
  <c r="I16" i="19" s="1"/>
  <c r="J16" i="19" s="1"/>
  <c r="I15" i="19"/>
  <c r="J15" i="19" s="1"/>
  <c r="G15" i="19"/>
  <c r="H15" i="19" s="1"/>
  <c r="G14" i="19"/>
  <c r="I14" i="19" s="1"/>
  <c r="A14" i="19" a="1"/>
  <c r="A14" i="19" s="1"/>
  <c r="B2" i="19"/>
  <c r="D49" i="18"/>
  <c r="G17" i="18"/>
  <c r="I17" i="18" s="1"/>
  <c r="J17" i="18" s="1"/>
  <c r="G16" i="18"/>
  <c r="I16" i="18" s="1"/>
  <c r="J16" i="18" s="1"/>
  <c r="H15" i="18"/>
  <c r="G15" i="18"/>
  <c r="G14" i="18"/>
  <c r="G49" i="18" s="1"/>
  <c r="A14" i="18" a="1"/>
  <c r="A14" i="18" s="1"/>
  <c r="B2" i="18"/>
  <c r="L23" i="16"/>
  <c r="M16" i="16"/>
  <c r="M15" i="16"/>
  <c r="M14" i="16"/>
  <c r="D49" i="16"/>
  <c r="G17" i="16"/>
  <c r="I17" i="16" s="1"/>
  <c r="J17" i="16" s="1"/>
  <c r="G16" i="16"/>
  <c r="I16" i="16" s="1"/>
  <c r="J16" i="16" s="1"/>
  <c r="G15" i="16"/>
  <c r="I15" i="16" s="1"/>
  <c r="J15" i="16" s="1"/>
  <c r="G14" i="16"/>
  <c r="H14" i="16" s="1"/>
  <c r="A14" i="16" a="1"/>
  <c r="A14" i="16" s="1"/>
  <c r="B2" i="16"/>
  <c r="G17" i="14"/>
  <c r="H17" i="14" s="1"/>
  <c r="G18" i="14"/>
  <c r="H18" i="14" s="1"/>
  <c r="G19" i="14"/>
  <c r="I19" i="14" s="1"/>
  <c r="J19" i="14" s="1"/>
  <c r="G20" i="14"/>
  <c r="H20" i="14" s="1"/>
  <c r="G21" i="14"/>
  <c r="H21" i="14" s="1"/>
  <c r="G22" i="14"/>
  <c r="H22" i="14" s="1"/>
  <c r="K22" i="14" s="1"/>
  <c r="I22" i="14"/>
  <c r="J22" i="14" s="1"/>
  <c r="G23" i="14"/>
  <c r="H23" i="14"/>
  <c r="K23" i="14" s="1"/>
  <c r="I23" i="14"/>
  <c r="J23" i="14" s="1"/>
  <c r="G24" i="14"/>
  <c r="H24" i="14" s="1"/>
  <c r="G25" i="14"/>
  <c r="H25" i="14" s="1"/>
  <c r="G26" i="14"/>
  <c r="H26" i="14" s="1"/>
  <c r="K26" i="14" s="1"/>
  <c r="I26" i="14"/>
  <c r="J26" i="14" s="1"/>
  <c r="G27" i="14"/>
  <c r="H27" i="14"/>
  <c r="I27" i="14"/>
  <c r="J27" i="14" s="1"/>
  <c r="G28" i="14"/>
  <c r="H28" i="14" s="1"/>
  <c r="G29" i="14"/>
  <c r="H29" i="14" s="1"/>
  <c r="G30" i="14"/>
  <c r="H30" i="14" s="1"/>
  <c r="I30" i="14"/>
  <c r="J30" i="14" s="1"/>
  <c r="G31" i="14"/>
  <c r="H31" i="14"/>
  <c r="I31" i="14"/>
  <c r="J31" i="14" s="1"/>
  <c r="G32" i="14"/>
  <c r="H32" i="14" s="1"/>
  <c r="G33" i="14"/>
  <c r="H33" i="14" s="1"/>
  <c r="G34" i="14"/>
  <c r="H34" i="14" s="1"/>
  <c r="K34" i="14" s="1"/>
  <c r="I34" i="14"/>
  <c r="J34" i="14" s="1"/>
  <c r="G35" i="14"/>
  <c r="H35" i="14"/>
  <c r="K35" i="14" s="1"/>
  <c r="I35" i="14"/>
  <c r="J35" i="14" s="1"/>
  <c r="G36" i="14"/>
  <c r="H36" i="14" s="1"/>
  <c r="G37" i="14"/>
  <c r="H37" i="14" s="1"/>
  <c r="G38" i="14"/>
  <c r="H38" i="14" s="1"/>
  <c r="K38" i="14" s="1"/>
  <c r="I38" i="14"/>
  <c r="J38" i="14" s="1"/>
  <c r="G39" i="14"/>
  <c r="H39" i="14"/>
  <c r="K39" i="14" s="1"/>
  <c r="I39" i="14"/>
  <c r="J39" i="14" s="1"/>
  <c r="G40" i="14"/>
  <c r="H40" i="14" s="1"/>
  <c r="G41" i="14"/>
  <c r="H41" i="14" s="1"/>
  <c r="G42" i="14"/>
  <c r="H42" i="14" s="1"/>
  <c r="K42" i="14" s="1"/>
  <c r="I42" i="14"/>
  <c r="J42" i="14" s="1"/>
  <c r="G43" i="14"/>
  <c r="H43" i="14"/>
  <c r="I43" i="14"/>
  <c r="J43" i="14" s="1"/>
  <c r="G44" i="14"/>
  <c r="H44" i="14" s="1"/>
  <c r="G45" i="14"/>
  <c r="H45" i="14" s="1"/>
  <c r="G46" i="14"/>
  <c r="H46" i="14" s="1"/>
  <c r="I46" i="14"/>
  <c r="J46" i="14" s="1"/>
  <c r="G47" i="14"/>
  <c r="H47" i="14"/>
  <c r="I47" i="14"/>
  <c r="J47" i="14" s="1"/>
  <c r="G48" i="14"/>
  <c r="H48" i="14" s="1"/>
  <c r="D49" i="14"/>
  <c r="G16" i="14"/>
  <c r="I16" i="14" s="1"/>
  <c r="J16" i="14" s="1"/>
  <c r="G15" i="14"/>
  <c r="I15" i="14" s="1"/>
  <c r="J15" i="14" s="1"/>
  <c r="G14" i="14"/>
  <c r="I14" i="14" s="1"/>
  <c r="A14" i="14" a="1"/>
  <c r="A14" i="14" s="1"/>
  <c r="B2" i="14"/>
  <c r="D49" i="10"/>
  <c r="G17" i="10"/>
  <c r="I17" i="10" s="1"/>
  <c r="J17" i="10" s="1"/>
  <c r="G16" i="10"/>
  <c r="I16" i="10" s="1"/>
  <c r="J16" i="10" s="1"/>
  <c r="G15" i="10"/>
  <c r="I15" i="10" s="1"/>
  <c r="J15" i="10" s="1"/>
  <c r="G14" i="10"/>
  <c r="I14" i="10" s="1"/>
  <c r="J14" i="10" s="1"/>
  <c r="A14" i="10" a="1"/>
  <c r="A14" i="10" s="1"/>
  <c r="B2" i="10"/>
  <c r="G16" i="4"/>
  <c r="H16" i="4" s="1"/>
  <c r="G17" i="4"/>
  <c r="H17" i="4" s="1"/>
  <c r="G15" i="4"/>
  <c r="H15" i="4" s="1"/>
  <c r="G14" i="4"/>
  <c r="H14" i="4" s="1"/>
  <c r="D49" i="4"/>
  <c r="A14" i="4" a="1"/>
  <c r="A14" i="4" s="1"/>
  <c r="B2" i="4"/>
  <c r="I27" i="1"/>
  <c r="J16" i="1"/>
  <c r="J17" i="1"/>
  <c r="J18" i="1"/>
  <c r="J19" i="1"/>
  <c r="J20" i="1"/>
  <c r="J21" i="1"/>
  <c r="J22" i="1"/>
  <c r="J23" i="1"/>
  <c r="J24" i="1"/>
  <c r="J25" i="1"/>
  <c r="J26" i="1"/>
  <c r="J28" i="1"/>
  <c r="J29" i="1"/>
  <c r="J30" i="1"/>
  <c r="J31" i="1"/>
  <c r="J15" i="1"/>
  <c r="F17" i="1" a="1"/>
  <c r="F17" i="1" s="1"/>
  <c r="H17" i="1" s="1" a="1"/>
  <c r="H17" i="1" s="1"/>
  <c r="F18" i="1" a="1"/>
  <c r="F18" i="1" s="1"/>
  <c r="H18" i="1" s="1" a="1"/>
  <c r="H18" i="1" s="1"/>
  <c r="F19" i="1" a="1"/>
  <c r="F19" i="1" s="1"/>
  <c r="H19" i="1" s="1" a="1"/>
  <c r="H19" i="1" s="1"/>
  <c r="F20" i="1" a="1"/>
  <c r="F20" i="1" s="1"/>
  <c r="H20" i="1" s="1" a="1"/>
  <c r="H20" i="1" s="1"/>
  <c r="F21" i="1" a="1"/>
  <c r="F21" i="1" s="1"/>
  <c r="H21" i="1" s="1" a="1"/>
  <c r="H21" i="1" s="1"/>
  <c r="F22" i="1" a="1"/>
  <c r="F22" i="1" s="1"/>
  <c r="H22" i="1" s="1" a="1"/>
  <c r="H22" i="1" s="1"/>
  <c r="F23" i="1" a="1"/>
  <c r="F23" i="1" s="1"/>
  <c r="H23" i="1" s="1" a="1"/>
  <c r="H23" i="1" s="1"/>
  <c r="F24" i="1" a="1"/>
  <c r="F24" i="1" s="1"/>
  <c r="H24" i="1" s="1" a="1"/>
  <c r="H24" i="1" s="1"/>
  <c r="F25" i="1" a="1"/>
  <c r="F25" i="1" s="1"/>
  <c r="H25" i="1" s="1" a="1"/>
  <c r="H25" i="1" s="1"/>
  <c r="F26" i="1" a="1"/>
  <c r="F26" i="1" s="1"/>
  <c r="H26" i="1" s="1" a="1"/>
  <c r="H26" i="1" s="1"/>
  <c r="F27" i="1" a="1"/>
  <c r="F27" i="1" s="1"/>
  <c r="H27" i="1" s="1" a="1"/>
  <c r="H27" i="1" s="1"/>
  <c r="F28" i="1" a="1"/>
  <c r="F28" i="1" s="1"/>
  <c r="H28" i="1" s="1" a="1"/>
  <c r="H28" i="1" s="1"/>
  <c r="F29" i="1" a="1"/>
  <c r="F29" i="1" s="1"/>
  <c r="H29" i="1" s="1" a="1"/>
  <c r="H29" i="1" s="1"/>
  <c r="F30" i="1" a="1"/>
  <c r="F30" i="1" s="1"/>
  <c r="H30" i="1" s="1" a="1"/>
  <c r="H30" i="1" s="1"/>
  <c r="F31" i="1" a="1"/>
  <c r="F31" i="1" s="1"/>
  <c r="H31" i="1" s="1" a="1"/>
  <c r="H31" i="1" s="1"/>
  <c r="F16" i="1" a="1"/>
  <c r="F16" i="1" s="1"/>
  <c r="H16" i="1" s="1" a="1"/>
  <c r="H16" i="1" s="1"/>
  <c r="I16" i="32" l="1"/>
  <c r="J16" i="32" s="1"/>
  <c r="I17" i="32"/>
  <c r="J17" i="32" s="1"/>
  <c r="H17" i="32"/>
  <c r="K17" i="32" s="1"/>
  <c r="G49" i="32"/>
  <c r="I14" i="32"/>
  <c r="H15" i="32"/>
  <c r="H49" i="32" s="1"/>
  <c r="K16" i="32"/>
  <c r="H14" i="31"/>
  <c r="I49" i="31"/>
  <c r="G49" i="31"/>
  <c r="K15" i="31"/>
  <c r="J14" i="31"/>
  <c r="J49" i="31" s="1"/>
  <c r="H16" i="31"/>
  <c r="H17" i="31"/>
  <c r="K17" i="31" s="1"/>
  <c r="G49" i="30"/>
  <c r="H16" i="30"/>
  <c r="H14" i="30"/>
  <c r="K15" i="30"/>
  <c r="I14" i="30"/>
  <c r="J14" i="30" s="1"/>
  <c r="K14" i="30" s="1"/>
  <c r="I15" i="30"/>
  <c r="J15" i="30" s="1"/>
  <c r="K16" i="30"/>
  <c r="H17" i="30"/>
  <c r="G49" i="27"/>
  <c r="H16" i="27"/>
  <c r="H14" i="27"/>
  <c r="H15" i="27"/>
  <c r="K15" i="27" s="1"/>
  <c r="I14" i="27"/>
  <c r="J14" i="27" s="1"/>
  <c r="I15" i="27"/>
  <c r="J15" i="27" s="1"/>
  <c r="K16" i="27"/>
  <c r="H17" i="27"/>
  <c r="K17" i="27" s="1"/>
  <c r="G49" i="26"/>
  <c r="H16" i="26"/>
  <c r="H14" i="26"/>
  <c r="K15" i="26"/>
  <c r="I14" i="26"/>
  <c r="J14" i="26" s="1"/>
  <c r="I15" i="26"/>
  <c r="J15" i="26" s="1"/>
  <c r="K16" i="26"/>
  <c r="H17" i="26"/>
  <c r="H17" i="25"/>
  <c r="K17" i="25" s="1"/>
  <c r="I17" i="25"/>
  <c r="J17" i="25" s="1"/>
  <c r="K16" i="25"/>
  <c r="H16" i="25"/>
  <c r="G49" i="25"/>
  <c r="I14" i="25"/>
  <c r="H15" i="25"/>
  <c r="K15" i="25" s="1"/>
  <c r="I15" i="25"/>
  <c r="J15" i="25" s="1"/>
  <c r="G49" i="24"/>
  <c r="H16" i="24"/>
  <c r="H14" i="24"/>
  <c r="H49" i="24" s="1"/>
  <c r="I14" i="24"/>
  <c r="J14" i="24" s="1"/>
  <c r="I15" i="24"/>
  <c r="J15" i="24" s="1"/>
  <c r="K16" i="24"/>
  <c r="H17" i="24"/>
  <c r="K17" i="24" s="1"/>
  <c r="H14" i="23"/>
  <c r="G49" i="23"/>
  <c r="K15" i="23"/>
  <c r="J14" i="23"/>
  <c r="K14" i="23" s="1"/>
  <c r="I16" i="23"/>
  <c r="J16" i="23" s="1"/>
  <c r="H17" i="23"/>
  <c r="H49" i="23" s="1"/>
  <c r="K17" i="23"/>
  <c r="I15" i="22"/>
  <c r="J15" i="22" s="1"/>
  <c r="K15" i="22" s="1"/>
  <c r="H14" i="22"/>
  <c r="G49" i="22"/>
  <c r="J14" i="22"/>
  <c r="K14" i="22" s="1"/>
  <c r="H16" i="22"/>
  <c r="K16" i="22" s="1"/>
  <c r="I16" i="22"/>
  <c r="J16" i="22" s="1"/>
  <c r="H17" i="22"/>
  <c r="K17" i="22" s="1"/>
  <c r="I18" i="21"/>
  <c r="J18" i="21" s="1"/>
  <c r="H14" i="21"/>
  <c r="I17" i="21"/>
  <c r="J17" i="21" s="1"/>
  <c r="K17" i="21" s="1"/>
  <c r="G49" i="21"/>
  <c r="J14" i="21"/>
  <c r="I15" i="21"/>
  <c r="J15" i="21" s="1"/>
  <c r="H16" i="21"/>
  <c r="H16" i="20"/>
  <c r="K16" i="20" s="1"/>
  <c r="G49" i="20"/>
  <c r="I49" i="20"/>
  <c r="J14" i="20"/>
  <c r="K14" i="20" s="1"/>
  <c r="H14" i="20"/>
  <c r="H15" i="20"/>
  <c r="K15" i="20" s="1"/>
  <c r="H17" i="20"/>
  <c r="K17" i="20" s="1"/>
  <c r="H14" i="19"/>
  <c r="I49" i="19"/>
  <c r="G49" i="19"/>
  <c r="K15" i="19"/>
  <c r="J14" i="19"/>
  <c r="J49" i="19" s="1"/>
  <c r="H16" i="19"/>
  <c r="H17" i="19"/>
  <c r="K17" i="19" s="1"/>
  <c r="H14" i="18"/>
  <c r="I14" i="18"/>
  <c r="J14" i="18" s="1"/>
  <c r="K16" i="18"/>
  <c r="I15" i="18"/>
  <c r="J15" i="18" s="1"/>
  <c r="H16" i="18"/>
  <c r="K17" i="18"/>
  <c r="H17" i="18"/>
  <c r="H15" i="16"/>
  <c r="G49" i="16"/>
  <c r="H16" i="16"/>
  <c r="I14" i="16"/>
  <c r="K15" i="16"/>
  <c r="K16" i="16"/>
  <c r="H17" i="16"/>
  <c r="H49" i="16" s="1"/>
  <c r="H19" i="14"/>
  <c r="K19" i="14" s="1"/>
  <c r="I18" i="14"/>
  <c r="J18" i="14" s="1"/>
  <c r="K46" i="14"/>
  <c r="K43" i="14"/>
  <c r="K36" i="14"/>
  <c r="K30" i="14"/>
  <c r="K27" i="14"/>
  <c r="K20" i="14"/>
  <c r="K47" i="14"/>
  <c r="K45" i="14"/>
  <c r="K31" i="14"/>
  <c r="I45" i="14"/>
  <c r="J45" i="14" s="1"/>
  <c r="I41" i="14"/>
  <c r="J41" i="14" s="1"/>
  <c r="I37" i="14"/>
  <c r="J37" i="14" s="1"/>
  <c r="I33" i="14"/>
  <c r="J33" i="14" s="1"/>
  <c r="I29" i="14"/>
  <c r="J29" i="14" s="1"/>
  <c r="I25" i="14"/>
  <c r="J25" i="14" s="1"/>
  <c r="I21" i="14"/>
  <c r="J21" i="14" s="1"/>
  <c r="I17" i="14"/>
  <c r="J17" i="14" s="1"/>
  <c r="K32" i="14"/>
  <c r="I48" i="14"/>
  <c r="J48" i="14" s="1"/>
  <c r="I44" i="14"/>
  <c r="J44" i="14" s="1"/>
  <c r="I40" i="14"/>
  <c r="J40" i="14" s="1"/>
  <c r="I36" i="14"/>
  <c r="J36" i="14" s="1"/>
  <c r="I32" i="14"/>
  <c r="J32" i="14" s="1"/>
  <c r="I28" i="14"/>
  <c r="J28" i="14" s="1"/>
  <c r="I24" i="14"/>
  <c r="J24" i="14" s="1"/>
  <c r="I20" i="14"/>
  <c r="J20" i="14" s="1"/>
  <c r="K48" i="14"/>
  <c r="J14" i="14"/>
  <c r="G49" i="14"/>
  <c r="H16" i="14"/>
  <c r="K16" i="14" s="1"/>
  <c r="H14" i="14"/>
  <c r="H15" i="14"/>
  <c r="K15" i="14" s="1"/>
  <c r="H16" i="10"/>
  <c r="G49" i="10"/>
  <c r="H14" i="10"/>
  <c r="I49" i="10"/>
  <c r="J49" i="10"/>
  <c r="H15" i="10"/>
  <c r="K16" i="10"/>
  <c r="K14" i="10"/>
  <c r="H17" i="10"/>
  <c r="K17" i="10" s="1"/>
  <c r="I17" i="4"/>
  <c r="J17" i="4" s="1"/>
  <c r="I16" i="4"/>
  <c r="J16" i="4" s="1"/>
  <c r="I15" i="4"/>
  <c r="J15" i="4" s="1"/>
  <c r="G49" i="4"/>
  <c r="I14" i="4"/>
  <c r="J27" i="1"/>
  <c r="J14" i="1" s="1"/>
  <c r="J13" i="1" s="1"/>
  <c r="H15" i="1" a="1"/>
  <c r="H15" i="1" s="1"/>
  <c r="H33" i="1" s="1"/>
  <c r="A15" i="1" a="1"/>
  <c r="A15" i="1" s="1"/>
  <c r="C2" i="1"/>
  <c r="E32" i="1"/>
  <c r="K15" i="32" l="1"/>
  <c r="I49" i="32"/>
  <c r="J14" i="32"/>
  <c r="J49" i="32" s="1"/>
  <c r="K14" i="31"/>
  <c r="K49" i="31" s="1"/>
  <c r="H49" i="31"/>
  <c r="K16" i="31"/>
  <c r="H49" i="30"/>
  <c r="I49" i="30"/>
  <c r="J49" i="30"/>
  <c r="K17" i="30"/>
  <c r="K49" i="30"/>
  <c r="K14" i="27"/>
  <c r="H49" i="27"/>
  <c r="I49" i="27"/>
  <c r="J49" i="27"/>
  <c r="K49" i="27"/>
  <c r="K14" i="26"/>
  <c r="K49" i="26" s="1"/>
  <c r="H49" i="26"/>
  <c r="I49" i="26"/>
  <c r="J49" i="26"/>
  <c r="K17" i="26"/>
  <c r="I49" i="25"/>
  <c r="J14" i="25"/>
  <c r="J49" i="25" s="1"/>
  <c r="H49" i="25"/>
  <c r="K15" i="24"/>
  <c r="I49" i="24"/>
  <c r="J49" i="24"/>
  <c r="K14" i="24"/>
  <c r="K16" i="23"/>
  <c r="K49" i="23" s="1"/>
  <c r="J49" i="23"/>
  <c r="I49" i="23"/>
  <c r="K49" i="22"/>
  <c r="H49" i="22"/>
  <c r="J49" i="22"/>
  <c r="I49" i="22"/>
  <c r="K18" i="21"/>
  <c r="H49" i="21"/>
  <c r="K16" i="21"/>
  <c r="J49" i="21"/>
  <c r="K14" i="21"/>
  <c r="I49" i="21"/>
  <c r="K15" i="21"/>
  <c r="J49" i="20"/>
  <c r="K49" i="20"/>
  <c r="H49" i="20"/>
  <c r="H49" i="19"/>
  <c r="K14" i="19"/>
  <c r="K16" i="19"/>
  <c r="J49" i="18"/>
  <c r="K14" i="18"/>
  <c r="H49" i="18"/>
  <c r="K15" i="18"/>
  <c r="I49" i="18"/>
  <c r="K49" i="18"/>
  <c r="I49" i="16"/>
  <c r="J14" i="16"/>
  <c r="J49" i="16" s="1"/>
  <c r="K17" i="16"/>
  <c r="K18" i="14"/>
  <c r="I49" i="14"/>
  <c r="K44" i="14"/>
  <c r="K17" i="14"/>
  <c r="K29" i="14"/>
  <c r="K25" i="14"/>
  <c r="K41" i="14"/>
  <c r="K33" i="14"/>
  <c r="K24" i="14"/>
  <c r="K21" i="14"/>
  <c r="J49" i="14"/>
  <c r="K28" i="14"/>
  <c r="K40" i="14"/>
  <c r="K37" i="14"/>
  <c r="K14" i="14"/>
  <c r="H49" i="14"/>
  <c r="H49" i="10"/>
  <c r="K15" i="10"/>
  <c r="K49" i="10"/>
  <c r="K17" i="4"/>
  <c r="K16" i="4"/>
  <c r="K15" i="4"/>
  <c r="H49" i="4"/>
  <c r="J14" i="4"/>
  <c r="J49" i="4" s="1"/>
  <c r="I49" i="4"/>
  <c r="H32" i="1"/>
  <c r="K14" i="32" l="1"/>
  <c r="K49" i="32" s="1"/>
  <c r="K14" i="25"/>
  <c r="K49" i="25" s="1"/>
  <c r="K49" i="24"/>
  <c r="K49" i="21"/>
  <c r="K49" i="19"/>
  <c r="K14" i="16"/>
  <c r="K49" i="16" s="1"/>
  <c r="K49" i="14"/>
  <c r="K14" i="4"/>
  <c r="K49" i="4" s="1"/>
  <c r="H34" i="1"/>
  <c r="D36" i="1"/>
  <c r="D35" i="1"/>
  <c r="E36" i="1" l="1"/>
  <c r="H36" i="1" s="1"/>
  <c r="E35" i="1"/>
  <c r="H35" i="1" s="1"/>
  <c r="H37" i="1" l="1"/>
  <c r="I38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EE0CE5A-3858-4962-B7D4-6440D60BDB7F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<sst xmlns="http://schemas.openxmlformats.org/spreadsheetml/2006/main" count="5354" uniqueCount="384">
  <si>
    <t>GSTIN:</t>
  </si>
  <si>
    <t>03ATZPK8198B1Z6</t>
  </si>
  <si>
    <t>CONTACT NO:</t>
  </si>
  <si>
    <t>PAN NO:</t>
  </si>
  <si>
    <t>M/S HARDEV JEWELLERS</t>
  </si>
  <si>
    <t>SECTOR 68, OPPOSITE GRECIAN HOSPITAL,
VILLAGE KUMBRA, MOHALI</t>
  </si>
  <si>
    <t>DEALS IN: GOLD &amp; SILVER ORNAMENTS,
LUCKY STONE ALSO AVAILABLE</t>
  </si>
  <si>
    <t>TAX INVOICE</t>
  </si>
  <si>
    <t>INVOICE NO.</t>
  </si>
  <si>
    <t>SLIP NO:</t>
  </si>
  <si>
    <t>INVOICE DATE</t>
  </si>
  <si>
    <t>NAME:</t>
  </si>
  <si>
    <t>SLIP DATE:</t>
  </si>
  <si>
    <t>ADDRESS:</t>
  </si>
  <si>
    <t>ADVANCE:</t>
  </si>
  <si>
    <t>MOBILE NO.:</t>
  </si>
  <si>
    <t>MODE OF
 PAYMENT:</t>
  </si>
  <si>
    <t>DESCRIPTION OF ITEMS</t>
  </si>
  <si>
    <t>SNO</t>
  </si>
  <si>
    <t>PARTICULARS</t>
  </si>
  <si>
    <t>HSN CODE</t>
  </si>
  <si>
    <t>WEIGHT(IN KGS)</t>
  </si>
  <si>
    <t>RATE(₹)</t>
  </si>
  <si>
    <t>MAKING RATE</t>
  </si>
  <si>
    <t>AMOUNT(₹)</t>
  </si>
  <si>
    <t xml:space="preserve">22 KT </t>
  </si>
  <si>
    <t>GOLD CHAIN</t>
  </si>
  <si>
    <t>LRS SILVER</t>
  </si>
  <si>
    <t>SUBTOTAL</t>
  </si>
  <si>
    <t>MAKING CHARGES</t>
  </si>
  <si>
    <t>GST RATE</t>
  </si>
  <si>
    <t>CGST</t>
  </si>
  <si>
    <t>SGST</t>
  </si>
  <si>
    <t>GRAND TOTAL</t>
  </si>
  <si>
    <t>AMIT KUMAR</t>
  </si>
  <si>
    <t>MOHALI</t>
  </si>
  <si>
    <t>CASH</t>
  </si>
  <si>
    <t>EX GST</t>
  </si>
  <si>
    <t>MAKING
AMOUNT</t>
  </si>
  <si>
    <t>SILVER PAYAL</t>
  </si>
  <si>
    <t>SILVER RING</t>
  </si>
  <si>
    <t>SILVER RING(KUDUCHERY)</t>
  </si>
  <si>
    <t>SURESH KUMAR</t>
  </si>
  <si>
    <t>KUMBRA</t>
  </si>
  <si>
    <t>GOLD BALI</t>
  </si>
  <si>
    <t>HARJOT KAUR</t>
  </si>
  <si>
    <t>SECTOR-70</t>
  </si>
  <si>
    <t>GOLD PENDANT SETS</t>
  </si>
  <si>
    <t>AMANPREET KAUR</t>
  </si>
  <si>
    <t>GOLD TOPS</t>
  </si>
  <si>
    <t>GURMINDRA SINGH</t>
  </si>
  <si>
    <t>PUNJAB</t>
  </si>
  <si>
    <t>HARPREET SINGH</t>
  </si>
  <si>
    <t>GOLD NATHNI</t>
  </si>
  <si>
    <t>GURPREET KAUR</t>
  </si>
  <si>
    <t>HNO 1416/10, PHASE 11, MOHALI</t>
  </si>
  <si>
    <t>LADIES RING</t>
  </si>
  <si>
    <t>MANPREET KAUR W/O RUPINDER SINGH</t>
  </si>
  <si>
    <t>GOLDEN BALI</t>
  </si>
  <si>
    <t>JAGGU</t>
  </si>
  <si>
    <t>GOLD PENDANT</t>
  </si>
  <si>
    <t>VAIBHAVI</t>
  </si>
  <si>
    <t>GOLD COIN</t>
  </si>
  <si>
    <t>LAXMAN SINGH</t>
  </si>
  <si>
    <t>SOHANA-MOHALI</t>
  </si>
  <si>
    <t>LADIES GOLD RING</t>
  </si>
  <si>
    <t>GENTS GOLD RING</t>
  </si>
  <si>
    <t>GOLD LADIES RING</t>
  </si>
  <si>
    <t>GURPREET SINGH</t>
  </si>
  <si>
    <t>GURMUKH SINGH</t>
  </si>
  <si>
    <t>CHANDA CHOPRA</t>
  </si>
  <si>
    <t>#3255, SECTOR-44D,CHANDIGARH</t>
  </si>
  <si>
    <t>GENTS GOLD RING
6.470-0.300=6.170</t>
  </si>
  <si>
    <t>MANMOHAN SINGH</t>
  </si>
  <si>
    <t>BALJINDER KAUR</t>
  </si>
  <si>
    <t>#251, SECTOR-80 (MOHALI)</t>
  </si>
  <si>
    <t>GOLD GENTS RING</t>
  </si>
  <si>
    <t>2 PAIR GOLD BALI</t>
  </si>
  <si>
    <t>GOLD BANGLE SET</t>
  </si>
  <si>
    <t>JAGSHIR</t>
  </si>
  <si>
    <t>MANPREET SINGH</t>
  </si>
  <si>
    <t>SILVER CHAIN</t>
  </si>
  <si>
    <t>MUKHTIAR SINGH</t>
  </si>
  <si>
    <t>GURMEET SINGH</t>
  </si>
  <si>
    <t>GOLD RING</t>
  </si>
  <si>
    <t>SARAVJEET KAUR</t>
  </si>
  <si>
    <t>GOLD SETS</t>
  </si>
  <si>
    <t>KIRAT</t>
  </si>
  <si>
    <t>HARDEV SINGH</t>
  </si>
  <si>
    <t>#630, B.P.B.S.E COMPLEX, SECTOR 68, MOHALI</t>
  </si>
  <si>
    <t>LADIES GOLD CHAIN</t>
  </si>
  <si>
    <t>PARMJOT SINGH</t>
  </si>
  <si>
    <t>#1127, SECTOR 67, MOHALI</t>
  </si>
  <si>
    <t>GENTS GOLD KADA</t>
  </si>
  <si>
    <t>GENTS SILVER KADA</t>
  </si>
  <si>
    <t>#251, SECTOR 80, MOHALI</t>
  </si>
  <si>
    <t>GOLD KADA</t>
  </si>
  <si>
    <t>MEGHANA JOSHI</t>
  </si>
  <si>
    <t>#2263 B, BLOCK 4, SECTOR 63, MOHALI</t>
  </si>
  <si>
    <t>GOLD BANGLE SET
20 H.M</t>
  </si>
  <si>
    <t>1 PAIR GOLD TOPS</t>
  </si>
  <si>
    <t>RAJ VERMA</t>
  </si>
  <si>
    <t>PAIR OF GOLD BANGLES</t>
  </si>
  <si>
    <t>GURMAIL SINGH</t>
  </si>
  <si>
    <t>GOLD NECKLACE SET+TOPS+RING</t>
  </si>
  <si>
    <t>JASWINDER KAUR</t>
  </si>
  <si>
    <t>#1453, PHASE 11 MOHALI</t>
  </si>
  <si>
    <t>KASHMIR SINGH</t>
  </si>
  <si>
    <t>#364, SEC 86, MOHALI</t>
  </si>
  <si>
    <t>KAINTHA</t>
  </si>
  <si>
    <t>BALWIR SINGH</t>
  </si>
  <si>
    <t>BANGLE SET</t>
  </si>
  <si>
    <t>NAVJEET SINGH</t>
  </si>
  <si>
    <t>GOLD NECKLACE SET
LADIES RING + TIKKA
49.110-3.280=45.830</t>
  </si>
  <si>
    <t>PARDEEP SINGH</t>
  </si>
  <si>
    <t>GOLD BANGLES</t>
  </si>
  <si>
    <t>GOLD TOPS
13.370-0.800</t>
  </si>
  <si>
    <t>GAGGANDEEP KAUR</t>
  </si>
  <si>
    <t>GOL NECKLACE SET
+TOPS+TIKKA
37.370-3.000</t>
  </si>
  <si>
    <t>TEJINDER KAUR</t>
  </si>
  <si>
    <t>GOLD JHUMKI</t>
  </si>
  <si>
    <t>GOLD MOTI BRACELET
6.160-0.300</t>
  </si>
  <si>
    <t>NAVDEEP KAUR</t>
  </si>
  <si>
    <t>VIJAY KUMAR</t>
  </si>
  <si>
    <t>MALKIT SINGH</t>
  </si>
  <si>
    <t>NEELAM</t>
  </si>
  <si>
    <t>#1364, SECTOR 19-B, CHANDIGARH</t>
  </si>
  <si>
    <t>PARVINDER SINGH</t>
  </si>
  <si>
    <t>TANYA</t>
  </si>
  <si>
    <t>PENDANT</t>
  </si>
  <si>
    <t>PRATEEK SHARMA</t>
  </si>
  <si>
    <t>ACPL BRACELET</t>
  </si>
  <si>
    <t>SILVER BRACELET</t>
  </si>
  <si>
    <t>UDAYVEER SINGH</t>
  </si>
  <si>
    <t>#F4466, DARSHAN VIHAR</t>
  </si>
  <si>
    <t>KADA</t>
  </si>
  <si>
    <t>SANJU GUPTA</t>
  </si>
  <si>
    <t>SEC 68, MOHALI</t>
  </si>
  <si>
    <t>BLACK MOTI MANGAL SUTRA
15.810-1.580</t>
  </si>
  <si>
    <t>NISHU</t>
  </si>
  <si>
    <t>AMARJIT SINGH</t>
  </si>
  <si>
    <t>NIKITITA</t>
  </si>
  <si>
    <t>GOURAV KUMAR</t>
  </si>
  <si>
    <t>SECTOR 70, MOHALI</t>
  </si>
  <si>
    <t>ROSHNI DEVI</t>
  </si>
  <si>
    <t>HARJIT SINGH</t>
  </si>
  <si>
    <t>SECTOR 80, MOHALI</t>
  </si>
  <si>
    <t>HS BHULLAR</t>
  </si>
  <si>
    <t>JASMINDER KAUR</t>
  </si>
  <si>
    <t>KAMALPREET KAUR</t>
  </si>
  <si>
    <t xml:space="preserve">GOLD BALI </t>
  </si>
  <si>
    <t>KULDEEP SINGH</t>
  </si>
  <si>
    <t>GOLD PENDANT SET</t>
  </si>
  <si>
    <t>BHATTI JI</t>
  </si>
  <si>
    <t>AJAY THAKUR</t>
  </si>
  <si>
    <t>ADDRESS</t>
  </si>
  <si>
    <t>GOLD STONE RING
5.900-0.600</t>
  </si>
  <si>
    <t>KHUSPREET</t>
  </si>
  <si>
    <t>ONLINE</t>
  </si>
  <si>
    <t>SUMIT GUPTA</t>
  </si>
  <si>
    <t>CARD</t>
  </si>
  <si>
    <t>GOLD LADIES  RING</t>
  </si>
  <si>
    <t>ACPL TOPS</t>
  </si>
  <si>
    <t>JASPREET KAUR</t>
  </si>
  <si>
    <t>1CNC CHURI</t>
  </si>
  <si>
    <t>RUKMANI</t>
  </si>
  <si>
    <t>TAJI KI GALI MEIN(KUMBRA)</t>
  </si>
  <si>
    <t>SMALL SILVER PAYAL</t>
  </si>
  <si>
    <t>SILVER KANGAN</t>
  </si>
  <si>
    <t>ANJANA</t>
  </si>
  <si>
    <t>GOLD NOSEPIN</t>
  </si>
  <si>
    <t>AVTAR SINGH</t>
  </si>
  <si>
    <t>2 PAIR GOLD TOPS</t>
  </si>
  <si>
    <t>BINNY KUMAR</t>
  </si>
  <si>
    <t>SILVER SMALL PAYAL</t>
  </si>
  <si>
    <t>KAMAL</t>
  </si>
  <si>
    <t>JAPLIN</t>
  </si>
  <si>
    <t>SILVER ORNAMENTS</t>
  </si>
  <si>
    <t>VISHAL DEV</t>
  </si>
  <si>
    <t>GOLD MANGAL SUTRA
11.780-0.410</t>
  </si>
  <si>
    <t>GOLD NOSE RING</t>
  </si>
  <si>
    <t>SILVER CHAIN WITH NAME-"LOVE"</t>
  </si>
  <si>
    <t>GURTEJ DHADDA</t>
  </si>
  <si>
    <t>CNC GENTS KADA WITH NAME
GURTEJ DHADDA</t>
  </si>
  <si>
    <t>JASPREET SINGH</t>
  </si>
  <si>
    <t>DIAMOND NOSEPIN</t>
  </si>
  <si>
    <t>DIAMOND</t>
  </si>
  <si>
    <t>GURBIR KAUR</t>
  </si>
  <si>
    <t>2 PAIR CNC CHURI</t>
  </si>
  <si>
    <t>SADHVI</t>
  </si>
  <si>
    <t>INDERJIT SINGH</t>
  </si>
  <si>
    <t>HAR &amp; TOPS</t>
  </si>
  <si>
    <t>PARAMJEET KAUR</t>
  </si>
  <si>
    <t>GOLD NOSEPIN
0.370-0.050
(ZARKAN DEDUCTED)</t>
  </si>
  <si>
    <t>3101-CASH,3105-CASH,3109-OLD GOLD(15800) &amp; ONLINE,3111(CASH),3112(ONLINE)</t>
  </si>
  <si>
    <t>CNC CHURI(3101)</t>
  </si>
  <si>
    <t>ACPL CHAIN(3105)</t>
  </si>
  <si>
    <t>SILVER NOSEPIN(3105)</t>
  </si>
  <si>
    <t>LADIES GOLD RING(3109)</t>
  </si>
  <si>
    <t>GOLD TOPS(3109)</t>
  </si>
  <si>
    <t>SILVER CHAIN &amp; PENDANT(3111)</t>
  </si>
  <si>
    <t>SILVER KANGAN(3112)</t>
  </si>
  <si>
    <t>SUKHWINDER</t>
  </si>
  <si>
    <t>ONLINE(50RS DISCOUNT)</t>
  </si>
  <si>
    <t>SILVER PENDANT &amp; CHAIN</t>
  </si>
  <si>
    <t>3763, 3761, 3760, 3759, 3757</t>
  </si>
  <si>
    <t>SUNDRY DEBTORS</t>
  </si>
  <si>
    <t>3763-ONLINE(9000),3761-CASH(1800),DISCOUNT(90),3760-ONLINE(3800),3759-CASH(5500),OLD JEWELLERY(2650),3757-ONLINE(3100),DISCOUNT(10)</t>
  </si>
  <si>
    <t>ACPL TOPS(3763)</t>
  </si>
  <si>
    <t>SILVER BRACELET(3763)</t>
  </si>
  <si>
    <t>SILVER CHAIN(3763)</t>
  </si>
  <si>
    <t>SILVER GENTS BRACELET(3763)</t>
  </si>
  <si>
    <t>GOLD NOSEPIN(3761)</t>
  </si>
  <si>
    <t>SILVER PAYAL(3760)</t>
  </si>
  <si>
    <t>CNC CHURI PAIR(3759)</t>
  </si>
  <si>
    <t>ACPL KADA(3757)</t>
  </si>
  <si>
    <t>ACPL BRACELET(3757)</t>
  </si>
  <si>
    <t>RAJDEEP</t>
  </si>
  <si>
    <t>CASH(90RS DISCOUNT)</t>
  </si>
  <si>
    <t>SILVER ITALIAN RING</t>
  </si>
  <si>
    <t>2 IN 1 SILVER RING CUM BRACELET</t>
  </si>
  <si>
    <t>MALA MOTI</t>
  </si>
  <si>
    <t>SILVER GLASS</t>
  </si>
  <si>
    <t>3753,3752,3750,3746,3738,3737,3736</t>
  </si>
  <si>
    <t>CASH(15200),ONLINE(1000),CARD(1000),1460(gold),2000(silver),DISCOUNT(90)</t>
  </si>
  <si>
    <t>GOLD KOKA(3753)</t>
  </si>
  <si>
    <t>SILVER GENTS KARA (JG GILL)(3752)</t>
  </si>
  <si>
    <t>GOLD KOKA(3750)</t>
  </si>
  <si>
    <t>TIKKA(3746)</t>
  </si>
  <si>
    <t>SILVER GENTS BRACELET(3838)</t>
  </si>
  <si>
    <t>SILVER CHAIN(3737)</t>
  </si>
  <si>
    <t>SILVER GENTS KADA(3736)</t>
  </si>
  <si>
    <t>OLD SILVER(1500),OLD GOLD(600),CASH(3400),DISCOUNT(100)</t>
  </si>
  <si>
    <t>SARITA</t>
  </si>
  <si>
    <t>OLD GOLD(10000) &amp;CASH(4900)</t>
  </si>
  <si>
    <t>JAGMEET SINGH</t>
  </si>
  <si>
    <t>OLD GOLD(77500),OLD SILVER(2350) &amp; CASH RETURNED(10000)</t>
  </si>
  <si>
    <t>ACPL PLN BALI</t>
  </si>
  <si>
    <t>BALPREET</t>
  </si>
  <si>
    <t>SILVER GENTS CHAIN</t>
  </si>
  <si>
    <t>DEBTORS</t>
  </si>
  <si>
    <t>SILVER SIKKA</t>
  </si>
  <si>
    <t>SHALINI</t>
  </si>
  <si>
    <t>OLD GOLD(16000),CASH(5000),BALANCE(1500)</t>
  </si>
  <si>
    <t>BANK DETAILS</t>
  </si>
  <si>
    <t>CUSTOMER SIGNATURE</t>
  </si>
  <si>
    <t>BANK NAME</t>
  </si>
  <si>
    <t>ICICI BANK</t>
  </si>
  <si>
    <t>BANK A/C</t>
  </si>
  <si>
    <t>366905000477</t>
  </si>
  <si>
    <t>IFSC CODE</t>
  </si>
  <si>
    <t>ICICI0003669</t>
  </si>
  <si>
    <t>BRANCH</t>
  </si>
  <si>
    <t>SECTOR 67, MOHALI</t>
  </si>
  <si>
    <t>KIRAN</t>
  </si>
  <si>
    <t>PROP. SIGNATURE</t>
  </si>
  <si>
    <t>3733,3731,3730,3728</t>
  </si>
  <si>
    <t>CASH(15000),ONLINE(9950),2750,DISCOUNT(250)</t>
  </si>
  <si>
    <t>GOLD TOPS(3733)</t>
  </si>
  <si>
    <t>SILVER COIN(3731)</t>
  </si>
  <si>
    <t>GOLD TOPS(3730)</t>
  </si>
  <si>
    <t>SILVER GENTS CHAIN(3728)</t>
  </si>
  <si>
    <t>NAVTEJ</t>
  </si>
  <si>
    <t>LAKHWINDER SINGH</t>
  </si>
  <si>
    <t>SOHANA, MOHALI(PB)</t>
  </si>
  <si>
    <t>3720,3721</t>
  </si>
  <si>
    <t>OLD SILVER(1200),ONLINE(4300),DISCOUNT(70)</t>
  </si>
  <si>
    <t>SILVER COIN</t>
  </si>
  <si>
    <t>AKHWINDER KAUR</t>
  </si>
  <si>
    <t>DALJIT SINGH</t>
  </si>
  <si>
    <t>OLD SILVER(3100),CASH(4400),DISCOUNT(80)</t>
  </si>
  <si>
    <t>SILVER GARHVI</t>
  </si>
  <si>
    <t>TARANPREET SINGH</t>
  </si>
  <si>
    <t>OLD SILVER(3500),CARD(1800)</t>
  </si>
  <si>
    <t>CNC GENTS KARA</t>
  </si>
  <si>
    <t>3716,3715,3714,3711,3710,3709,3708,3707,3705,3702</t>
  </si>
  <si>
    <t>CASH(15600),ONLINE(4700),OLD(2400),DISCOUNT(130)</t>
  </si>
  <si>
    <t>CNC GENTS KADA(3716)</t>
  </si>
  <si>
    <t>SILVER PAYAL(3715)</t>
  </si>
  <si>
    <t>ACPL LADIES RING(3714)</t>
  </si>
  <si>
    <t>SILVER BICHHUA(3714)</t>
  </si>
  <si>
    <t>SILVER COIN(3711)</t>
  </si>
  <si>
    <t>SILVER CHAIN(3710)</t>
  </si>
  <si>
    <t>SILVER COIN(3710)</t>
  </si>
  <si>
    <t>SILVER SMALL PAYAL(3709)</t>
  </si>
  <si>
    <t>SILVER KANGAN(3708)</t>
  </si>
  <si>
    <t>GOLD KUKRU(3707)</t>
  </si>
  <si>
    <t>CNC CHURI PAIR(3704)</t>
  </si>
  <si>
    <t>SILVER KADA(BINA ZOR WALA)(3702)</t>
  </si>
  <si>
    <t>SILVER RING(3702)</t>
  </si>
  <si>
    <t>3698,3696,3695,3694</t>
  </si>
  <si>
    <t>CASH(1650),ONLINE(1000),CARD(20000),OLD(520),DISCOUNT(471)</t>
  </si>
  <si>
    <t>SILVER BIG PAYAL(3698)</t>
  </si>
  <si>
    <t>CNC CHURI PAIR(3698)</t>
  </si>
  <si>
    <t>SILVER KADA BINA JOD WALA(3698)</t>
  </si>
  <si>
    <t>SILVER GENTS KADA(3698)</t>
  </si>
  <si>
    <t>SILVER RING(3698)</t>
  </si>
  <si>
    <t>SILVER BALI(3698)</t>
  </si>
  <si>
    <t>SILVER CHAIN(3696)</t>
  </si>
  <si>
    <t>ACPL SILVER PENDANT(3696)</t>
  </si>
  <si>
    <t>GOLD NOSEPIN(3695)</t>
  </si>
  <si>
    <t>SILVER PLAIN KADA(3694)</t>
  </si>
  <si>
    <t>SILVER KADA</t>
  </si>
  <si>
    <t>DOON INTERNATIONAL SCHOOL</t>
  </si>
  <si>
    <t>MEHINDER SINGH</t>
  </si>
  <si>
    <t>OLD GOLD(11850),CASH(15000)</t>
  </si>
  <si>
    <t>RAJKUMAR</t>
  </si>
  <si>
    <t>BANUR</t>
  </si>
  <si>
    <t>GPAY</t>
  </si>
  <si>
    <t>RAKESH KUMAR</t>
  </si>
  <si>
    <t>CASH(1500),DISCOUNT(700)</t>
  </si>
  <si>
    <t>SILVER MOON</t>
  </si>
  <si>
    <t>SILVER BAND RING</t>
  </si>
  <si>
    <t>VIPAN</t>
  </si>
  <si>
    <t>AMARJEET SINGH</t>
  </si>
  <si>
    <t>CARD PAYMENT</t>
  </si>
  <si>
    <t>3681</t>
  </si>
  <si>
    <t>RANJIT KUMAR</t>
  </si>
  <si>
    <t>CASH(900),ONLINE(4250)</t>
  </si>
  <si>
    <t>3668</t>
  </si>
  <si>
    <t>MALVIK</t>
  </si>
  <si>
    <t>3657</t>
  </si>
  <si>
    <t>MINAKSHI</t>
  </si>
  <si>
    <t>CASH(6000),ONLINE(30000),LEFT BALANCE(330)</t>
  </si>
  <si>
    <t>3641</t>
  </si>
  <si>
    <t>SANJAY</t>
  </si>
  <si>
    <t>3624</t>
  </si>
  <si>
    <t>MEENA</t>
  </si>
  <si>
    <t>OLD SILVER(1350),CASH(600)</t>
  </si>
  <si>
    <t>3617</t>
  </si>
  <si>
    <t>ABHISHEK</t>
  </si>
  <si>
    <t>3616</t>
  </si>
  <si>
    <t>HARVINDER</t>
  </si>
  <si>
    <t>3615</t>
  </si>
  <si>
    <t>GULSHAN</t>
  </si>
  <si>
    <t>GOLD KUKRU</t>
  </si>
  <si>
    <t>ROHIT</t>
  </si>
  <si>
    <t>SILVER GENTS KADA</t>
  </si>
  <si>
    <t>RAJAT</t>
  </si>
  <si>
    <t>RAVINDER SINGH</t>
  </si>
  <si>
    <t>GOLD BANGLE</t>
  </si>
  <si>
    <t>PENDANT
9.110-0.100</t>
  </si>
  <si>
    <t>GOLD GENTS RING
8.030-0.100</t>
  </si>
  <si>
    <t>GAGANDEEP KAUR</t>
  </si>
  <si>
    <t>89689-89445</t>
  </si>
  <si>
    <t>RICHA</t>
  </si>
  <si>
    <t>24K GOLD COIN</t>
  </si>
  <si>
    <t>JASBINDER KAUR</t>
  </si>
  <si>
    <t>#102, SECTOR 89</t>
  </si>
  <si>
    <t>GAGANPREET KAUR</t>
  </si>
  <si>
    <t>VIRENDRA SINGH</t>
  </si>
  <si>
    <t>KURNAIL SINGH</t>
  </si>
  <si>
    <t>SOHANA</t>
  </si>
  <si>
    <t>SATNAM SINGH</t>
  </si>
  <si>
    <t>GURJEET SINGH</t>
  </si>
  <si>
    <t>2 CHAINS</t>
  </si>
  <si>
    <t>CNC SMALL KARA</t>
  </si>
  <si>
    <t>NAVLEEN</t>
  </si>
  <si>
    <t>OLD GOLD &amp; PAYTM</t>
  </si>
  <si>
    <t>VERIKA</t>
  </si>
  <si>
    <t>KUMBHRA</t>
  </si>
  <si>
    <t>78890-34528</t>
  </si>
  <si>
    <t>MANVINDRA SINGH</t>
  </si>
  <si>
    <t>RAJESH KUMAR</t>
  </si>
  <si>
    <t>OLD SILVER &amp; ONLINE</t>
  </si>
  <si>
    <t>PART PAYMENT BY CASH AND REST BY PAYTM</t>
  </si>
  <si>
    <t>MALLIKA</t>
  </si>
  <si>
    <t>PAYTM</t>
  </si>
  <si>
    <t>GOLD KADA LADIES</t>
  </si>
  <si>
    <t>ACPL WATCH</t>
  </si>
  <si>
    <t>ACPL SMALL KANGAN</t>
  </si>
  <si>
    <t>CNC SMALL SILVER KADA</t>
  </si>
  <si>
    <t>CASH/ONLINE</t>
  </si>
  <si>
    <t>ACPL SILVER KANGAN</t>
  </si>
  <si>
    <t>PRADIP</t>
  </si>
  <si>
    <t>97791-27295</t>
  </si>
  <si>
    <t>CNC GENTS KADA</t>
  </si>
  <si>
    <t>MANDEEP KAUR</t>
  </si>
  <si>
    <t>ACPL CHAIN</t>
  </si>
  <si>
    <t>ACPL RING</t>
  </si>
  <si>
    <t>CASH CUSTOMER</t>
  </si>
  <si>
    <t>DATE2</t>
  </si>
  <si>
    <t>DATE</t>
  </si>
  <si>
    <t>03AAAPK0000B1Z6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</si>
</sst>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 * #,##0.00_ ;_ * \-#,##0.00_ ;_ * &quot;-&quot;??_ ;_ @_ "/>
    <numFmt numFmtId="165" formatCode="00000\-00000"/>
    <numFmt numFmtId="166" formatCode="_ [$₹-4009]\ * #,##0.00_ ;_ [$₹-4009]\ * \-#,##0.00_ ;_ [$₹-4009]\ * &quot;-&quot;??_ ;_ @_ "/>
    <numFmt numFmtId="167" formatCode="0.000"/>
    <numFmt numFmtId="168" formatCode="0.000\ &quot;gms&quot;"/>
    <numFmt numFmtId="169" formatCode="&quot;2023/24-&quot;0&quot;-A&quot;"/>
    <numFmt numFmtId="170" formatCode="&quot;2023/24&quot;&quot;-&quot;0"/>
    <numFmt numFmtId="171" formatCode="&quot;+91-&quot;00000\-00000"/>
    <numFmt numFmtId="172" formatCode="&quot;2024/25&quot;&quot;-&quot;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5">
    <xf numFmtId="0" fontId="0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4" fontId="5" fillId="0" borderId="0" applyFont="0" applyFill="0" applyBorder="0" applyAlignment="0" applyProtection="0"/>
  </cellStyleXfs>
  <cellXfs count="226">
    <xf numFmtId="0" fontId="0" fillId="0" borderId="0" xfId="0"/>
    <xf numFmtId="0" fontId="0" fillId="0" borderId="0" xfId="0" applyAlignment="1">
      <alignment wrapText="1"/>
    </xf>
    <xf numFmtId="9" fontId="0" fillId="0" borderId="1" xfId="0" applyNumberFormat="1" applyBorder="1" applyProtection="1">
      <protection locked="0"/>
    </xf>
    <xf numFmtId="0" fontId="0" fillId="0" borderId="1" xfId="0" applyBorder="1" applyProtection="1">
      <protection hidden="1"/>
    </xf>
    <xf numFmtId="166" fontId="0" fillId="0" borderId="1" xfId="0" applyNumberFormat="1" applyBorder="1" applyProtection="1">
      <protection hidden="1"/>
    </xf>
    <xf numFmtId="0" fontId="1" fillId="0" borderId="1" xfId="0" applyFont="1" applyBorder="1" applyProtection="1">
      <protection hidden="1"/>
    </xf>
    <xf numFmtId="0" fontId="1" fillId="0" borderId="1" xfId="0" applyFont="1" applyBorder="1" applyAlignment="1" applyProtection="1">
      <alignment wrapText="1"/>
      <protection hidden="1"/>
    </xf>
    <xf numFmtId="0" fontId="1" fillId="0" borderId="1" xfId="0" applyFont="1" applyBorder="1" applyProtection="1">
      <protection locked="0"/>
    </xf>
    <xf numFmtId="0" fontId="1" fillId="0" borderId="1" xfId="0" applyFont="1" applyBorder="1" applyAlignment="1" applyProtection="1">
      <alignment wrapText="1"/>
      <protection locked="0"/>
    </xf>
    <xf numFmtId="0" fontId="0" fillId="0" borderId="1" xfId="0" applyBorder="1" applyProtection="1">
      <protection locked="0"/>
    </xf>
    <xf numFmtId="9" fontId="1" fillId="0" borderId="1" xfId="0" applyNumberFormat="1" applyFont="1" applyBorder="1" applyProtection="1">
      <protection hidden="1"/>
    </xf>
    <xf numFmtId="9" fontId="1" fillId="0" borderId="1" xfId="0" applyNumberFormat="1" applyFont="1" applyBorder="1" applyAlignment="1" applyProtection="1">
      <alignment wrapText="1"/>
      <protection hidden="1"/>
    </xf>
    <xf numFmtId="0" fontId="1" fillId="0" borderId="4" xfId="0" applyFont="1" applyBorder="1" applyProtection="1">
      <protection hidden="1"/>
    </xf>
    <xf numFmtId="0" fontId="1" fillId="0" borderId="7" xfId="0" applyFont="1" applyBorder="1" applyProtection="1">
      <protection hidden="1"/>
    </xf>
    <xf numFmtId="166" fontId="0" fillId="0" borderId="8" xfId="0" applyNumberFormat="1" applyBorder="1" applyProtection="1">
      <protection hidden="1"/>
    </xf>
    <xf numFmtId="0" fontId="1" fillId="0" borderId="5" xfId="0" applyFont="1" applyBorder="1" applyProtection="1">
      <protection hidden="1"/>
    </xf>
    <xf numFmtId="0" fontId="1" fillId="0" borderId="5" xfId="0" applyFont="1" applyBorder="1" applyAlignment="1" applyProtection="1">
      <alignment wrapText="1"/>
      <protection hidden="1"/>
    </xf>
    <xf numFmtId="165" fontId="1" fillId="0" borderId="6" xfId="0" applyNumberFormat="1" applyFont="1" applyBorder="1" applyProtection="1">
      <protection hidden="1"/>
    </xf>
    <xf numFmtId="165" fontId="1" fillId="0" borderId="8" xfId="0" applyNumberFormat="1" applyFont="1" applyBorder="1" applyProtection="1">
      <protection hidden="1"/>
    </xf>
    <xf numFmtId="0" fontId="1" fillId="0" borderId="7" xfId="0" applyFont="1" applyBorder="1" applyProtection="1">
      <protection locked="0"/>
    </xf>
    <xf numFmtId="0" fontId="1" fillId="0" borderId="8" xfId="0" applyFont="1" applyBorder="1" applyProtection="1">
      <protection locked="0"/>
    </xf>
    <xf numFmtId="0" fontId="1" fillId="0" borderId="8" xfId="0" applyFont="1" applyBorder="1" applyProtection="1">
      <protection hidden="1"/>
    </xf>
    <xf numFmtId="0" fontId="0" fillId="0" borderId="7" xfId="0" applyBorder="1" applyProtection="1">
      <protection locked="0"/>
    </xf>
    <xf numFmtId="0" fontId="1" fillId="0" borderId="4" xfId="0" applyFont="1" applyBorder="1"/>
    <xf numFmtId="0" fontId="1" fillId="0" borderId="5" xfId="0" applyFont="1" applyBorder="1"/>
    <xf numFmtId="0" fontId="1" fillId="0" borderId="5" xfId="0" applyFont="1" applyBorder="1" applyAlignment="1">
      <alignment wrapText="1"/>
    </xf>
    <xf numFmtId="0" fontId="1" fillId="0" borderId="6" xfId="0" applyFont="1" applyBorder="1"/>
    <xf numFmtId="0" fontId="0" fillId="0" borderId="7" xfId="0" applyBorder="1" applyProtection="1">
      <protection hidden="1"/>
    </xf>
    <xf numFmtId="166" fontId="1" fillId="0" borderId="8" xfId="0" applyNumberFormat="1" applyFont="1" applyBorder="1" applyProtection="1">
      <protection hidden="1"/>
    </xf>
    <xf numFmtId="166" fontId="1" fillId="0" borderId="11" xfId="0" applyNumberFormat="1" applyFont="1" applyBorder="1" applyProtection="1">
      <protection hidden="1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6" xfId="0" applyFont="1" applyBorder="1" applyProtection="1">
      <protection hidden="1"/>
    </xf>
    <xf numFmtId="0" fontId="1" fillId="0" borderId="17" xfId="0" applyFont="1" applyBorder="1" applyProtection="1">
      <protection hidden="1"/>
    </xf>
    <xf numFmtId="0" fontId="1" fillId="0" borderId="16" xfId="0" applyFont="1" applyBorder="1"/>
    <xf numFmtId="0" fontId="1" fillId="0" borderId="17" xfId="0" applyFont="1" applyBorder="1" applyProtection="1">
      <protection locked="0"/>
    </xf>
    <xf numFmtId="0" fontId="1" fillId="0" borderId="17" xfId="0" applyFont="1" applyBorder="1" applyAlignment="1" applyProtection="1">
      <alignment wrapText="1"/>
      <protection locked="0"/>
    </xf>
    <xf numFmtId="0" fontId="0" fillId="0" borderId="17" xfId="0" applyBorder="1" applyProtection="1">
      <protection hidden="1"/>
    </xf>
    <xf numFmtId="9" fontId="0" fillId="0" borderId="17" xfId="0" applyNumberFormat="1" applyBorder="1" applyProtection="1">
      <protection locked="0"/>
    </xf>
    <xf numFmtId="0" fontId="1" fillId="0" borderId="18" xfId="0" applyFont="1" applyBorder="1" applyAlignment="1" applyProtection="1">
      <alignment horizontal="center"/>
      <protection hidden="1"/>
    </xf>
    <xf numFmtId="9" fontId="0" fillId="0" borderId="17" xfId="1" applyFont="1" applyBorder="1" applyProtection="1">
      <protection locked="0"/>
    </xf>
    <xf numFmtId="166" fontId="0" fillId="0" borderId="0" xfId="0" applyNumberFormat="1"/>
    <xf numFmtId="14" fontId="1" fillId="0" borderId="1" xfId="0" applyNumberFormat="1" applyFont="1" applyBorder="1" applyAlignment="1" applyProtection="1">
      <alignment horizontal="center"/>
      <protection locked="0"/>
    </xf>
    <xf numFmtId="0" fontId="0" fillId="0" borderId="1" xfId="0" applyBorder="1"/>
    <xf numFmtId="0" fontId="0" fillId="0" borderId="7" xfId="0" applyBorder="1"/>
    <xf numFmtId="0" fontId="1" fillId="0" borderId="20" xfId="0" applyFont="1" applyBorder="1" applyProtection="1">
      <protection hidden="1"/>
    </xf>
    <xf numFmtId="0" fontId="1" fillId="0" borderId="21" xfId="0" applyFont="1" applyBorder="1" applyProtection="1">
      <protection hidden="1"/>
    </xf>
    <xf numFmtId="0" fontId="1" fillId="0" borderId="20" xfId="0" applyFont="1" applyBorder="1"/>
    <xf numFmtId="0" fontId="1" fillId="0" borderId="21" xfId="0" applyFont="1" applyBorder="1" applyProtection="1">
      <protection locked="0"/>
    </xf>
    <xf numFmtId="0" fontId="0" fillId="0" borderId="21" xfId="0" applyBorder="1" applyProtection="1">
      <protection hidden="1"/>
    </xf>
    <xf numFmtId="14" fontId="0" fillId="2" borderId="19" xfId="0" applyNumberFormat="1" applyFill="1" applyBorder="1"/>
    <xf numFmtId="14" fontId="0" fillId="0" borderId="19" xfId="0" applyNumberFormat="1" applyBorder="1"/>
    <xf numFmtId="0" fontId="0" fillId="0" borderId="23" xfId="0" applyBorder="1"/>
    <xf numFmtId="0" fontId="0" fillId="2" borderId="23" xfId="0" applyFill="1" applyBorder="1"/>
    <xf numFmtId="167" fontId="0" fillId="0" borderId="1" xfId="0" applyNumberFormat="1" applyBorder="1" applyAlignment="1" applyProtection="1">
      <alignment wrapText="1"/>
      <protection locked="0"/>
    </xf>
    <xf numFmtId="167" fontId="0" fillId="0" borderId="1" xfId="0" applyNumberFormat="1" applyBorder="1" applyAlignment="1" applyProtection="1">
      <alignment wrapText="1"/>
      <protection hidden="1"/>
    </xf>
    <xf numFmtId="14" fontId="0" fillId="0" borderId="0" xfId="0" applyNumberFormat="1"/>
    <xf numFmtId="0" fontId="0" fillId="0" borderId="24" xfId="0" applyBorder="1"/>
    <xf numFmtId="166" fontId="0" fillId="3" borderId="0" xfId="0" applyNumberFormat="1" applyFill="1"/>
    <xf numFmtId="0" fontId="0" fillId="3" borderId="0" xfId="0" applyFill="1"/>
    <xf numFmtId="0" fontId="0" fillId="4" borderId="0" xfId="0" applyFill="1"/>
    <xf numFmtId="166" fontId="0" fillId="4" borderId="0" xfId="0" applyNumberFormat="1" applyFill="1"/>
    <xf numFmtId="1" fontId="0" fillId="0" borderId="0" xfId="0" applyNumberFormat="1"/>
    <xf numFmtId="0" fontId="1" fillId="5" borderId="25" xfId="0" applyFont="1" applyFill="1" applyBorder="1" applyProtection="1">
      <protection hidden="1"/>
    </xf>
    <xf numFmtId="0" fontId="1" fillId="6" borderId="4" xfId="0" applyFont="1" applyFill="1" applyBorder="1"/>
    <xf numFmtId="0" fontId="1" fillId="6" borderId="5" xfId="0" applyFont="1" applyFill="1" applyBorder="1"/>
    <xf numFmtId="169" fontId="1" fillId="6" borderId="5" xfId="0" applyNumberFormat="1" applyFont="1" applyFill="1" applyBorder="1"/>
    <xf numFmtId="0" fontId="1" fillId="6" borderId="5" xfId="0" applyFont="1" applyFill="1" applyBorder="1" applyAlignment="1">
      <alignment wrapText="1"/>
    </xf>
    <xf numFmtId="0" fontId="1" fillId="6" borderId="16" xfId="0" applyFont="1" applyFill="1" applyBorder="1"/>
    <xf numFmtId="0" fontId="1" fillId="6" borderId="6" xfId="0" applyFont="1" applyFill="1" applyBorder="1"/>
    <xf numFmtId="0" fontId="1" fillId="6" borderId="7" xfId="0" applyFont="1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14" fontId="1" fillId="6" borderId="1" xfId="0" applyNumberFormat="1" applyFont="1" applyFill="1" applyBorder="1" applyAlignment="1" applyProtection="1">
      <alignment horizontal="center"/>
      <protection locked="0"/>
    </xf>
    <xf numFmtId="0" fontId="1" fillId="6" borderId="1" xfId="0" applyFont="1" applyFill="1" applyBorder="1" applyAlignment="1" applyProtection="1">
      <alignment wrapText="1"/>
      <protection locked="0"/>
    </xf>
    <xf numFmtId="1" fontId="0" fillId="6" borderId="28" xfId="0" applyNumberFormat="1" applyFill="1" applyBorder="1" applyProtection="1">
      <protection hidden="1"/>
    </xf>
    <xf numFmtId="166" fontId="0" fillId="6" borderId="28" xfId="0" applyNumberFormat="1" applyFill="1" applyBorder="1" applyProtection="1">
      <protection hidden="1"/>
    </xf>
    <xf numFmtId="168" fontId="0" fillId="6" borderId="28" xfId="2" applyNumberFormat="1" applyFont="1" applyFill="1" applyBorder="1" applyProtection="1">
      <protection hidden="1"/>
    </xf>
    <xf numFmtId="9" fontId="0" fillId="6" borderId="28" xfId="1" applyFont="1" applyFill="1" applyBorder="1" applyProtection="1">
      <protection hidden="1"/>
    </xf>
    <xf numFmtId="166" fontId="0" fillId="6" borderId="27" xfId="0" applyNumberFormat="1" applyFill="1" applyBorder="1" applyProtection="1">
      <protection hidden="1"/>
    </xf>
    <xf numFmtId="1" fontId="0" fillId="6" borderId="27" xfId="0" applyNumberFormat="1" applyFill="1" applyBorder="1" applyProtection="1">
      <protection hidden="1"/>
    </xf>
    <xf numFmtId="166" fontId="2" fillId="5" borderId="25" xfId="2" applyNumberFormat="1" applyFont="1" applyFill="1" applyBorder="1" applyProtection="1">
      <protection hidden="1"/>
    </xf>
    <xf numFmtId="168" fontId="2" fillId="5" borderId="25" xfId="2" applyNumberFormat="1" applyFont="1" applyFill="1" applyBorder="1" applyProtection="1">
      <protection hidden="1"/>
    </xf>
    <xf numFmtId="166" fontId="6" fillId="6" borderId="28" xfId="0" applyNumberFormat="1" applyFont="1" applyFill="1" applyBorder="1" applyProtection="1">
      <protection hidden="1"/>
    </xf>
    <xf numFmtId="166" fontId="6" fillId="6" borderId="27" xfId="0" applyNumberFormat="1" applyFont="1" applyFill="1" applyBorder="1" applyProtection="1">
      <protection hidden="1"/>
    </xf>
    <xf numFmtId="166" fontId="7" fillId="5" borderId="25" xfId="2" applyNumberFormat="1" applyFont="1" applyFill="1" applyBorder="1" applyProtection="1">
      <protection hidden="1"/>
    </xf>
    <xf numFmtId="0" fontId="8" fillId="5" borderId="25" xfId="0" applyFont="1" applyFill="1" applyBorder="1" applyProtection="1">
      <protection hidden="1"/>
    </xf>
    <xf numFmtId="9" fontId="8" fillId="5" borderId="25" xfId="1" applyFont="1" applyFill="1" applyBorder="1" applyProtection="1">
      <protection hidden="1"/>
    </xf>
    <xf numFmtId="0" fontId="9" fillId="6" borderId="4" xfId="0" applyFont="1" applyFill="1" applyBorder="1" applyProtection="1">
      <protection hidden="1"/>
    </xf>
    <xf numFmtId="0" fontId="9" fillId="6" borderId="5" xfId="0" applyFont="1" applyFill="1" applyBorder="1" applyProtection="1">
      <protection hidden="1"/>
    </xf>
    <xf numFmtId="0" fontId="9" fillId="6" borderId="5" xfId="0" applyFont="1" applyFill="1" applyBorder="1" applyAlignment="1" applyProtection="1">
      <alignment wrapText="1"/>
      <protection hidden="1"/>
    </xf>
    <xf numFmtId="0" fontId="9" fillId="6" borderId="16" xfId="0" applyFont="1" applyFill="1" applyBorder="1" applyProtection="1">
      <protection hidden="1"/>
    </xf>
    <xf numFmtId="165" fontId="9" fillId="6" borderId="6" xfId="0" applyNumberFormat="1" applyFont="1" applyFill="1" applyBorder="1" applyProtection="1">
      <protection hidden="1"/>
    </xf>
    <xf numFmtId="0" fontId="10" fillId="0" borderId="0" xfId="0" applyFont="1"/>
    <xf numFmtId="0" fontId="9" fillId="6" borderId="7" xfId="0" applyFont="1" applyFill="1" applyBorder="1" applyProtection="1">
      <protection hidden="1"/>
    </xf>
    <xf numFmtId="0" fontId="9" fillId="6" borderId="1" xfId="0" applyFont="1" applyFill="1" applyBorder="1" applyProtection="1">
      <protection hidden="1"/>
    </xf>
    <xf numFmtId="0" fontId="9" fillId="6" borderId="1" xfId="0" applyFont="1" applyFill="1" applyBorder="1" applyAlignment="1" applyProtection="1">
      <alignment wrapText="1"/>
      <protection hidden="1"/>
    </xf>
    <xf numFmtId="0" fontId="9" fillId="6" borderId="17" xfId="0" applyFont="1" applyFill="1" applyBorder="1" applyProtection="1">
      <protection hidden="1"/>
    </xf>
    <xf numFmtId="165" fontId="9" fillId="6" borderId="8" xfId="0" applyNumberFormat="1" applyFont="1" applyFill="1" applyBorder="1" applyProtection="1">
      <protection hidden="1"/>
    </xf>
    <xf numFmtId="170" fontId="1" fillId="6" borderId="5" xfId="0" applyNumberFormat="1" applyFont="1" applyFill="1" applyBorder="1"/>
    <xf numFmtId="9" fontId="0" fillId="6" borderId="27" xfId="1" applyFont="1" applyFill="1" applyBorder="1" applyProtection="1">
      <protection hidden="1"/>
    </xf>
    <xf numFmtId="0" fontId="8" fillId="7" borderId="25" xfId="0" applyFont="1" applyFill="1" applyBorder="1" applyProtection="1">
      <protection hidden="1"/>
    </xf>
    <xf numFmtId="9" fontId="8" fillId="7" borderId="25" xfId="1" applyFont="1" applyFill="1" applyBorder="1" applyProtection="1">
      <protection hidden="1"/>
    </xf>
    <xf numFmtId="166" fontId="0" fillId="6" borderId="28" xfId="0" applyNumberFormat="1" applyFill="1" applyBorder="1" applyAlignment="1" applyProtection="1">
      <alignment wrapText="1"/>
      <protection hidden="1"/>
    </xf>
    <xf numFmtId="9" fontId="2" fillId="5" borderId="25" xfId="1" applyFont="1" applyFill="1" applyBorder="1" applyProtection="1">
      <protection hidden="1"/>
    </xf>
    <xf numFmtId="0" fontId="12" fillId="0" borderId="0" xfId="0" applyFont="1"/>
    <xf numFmtId="9" fontId="0" fillId="0" borderId="0" xfId="1" applyFont="1"/>
    <xf numFmtId="0" fontId="3" fillId="6" borderId="17" xfId="0" applyFont="1" applyFill="1" applyBorder="1" applyProtection="1">
      <protection hidden="1"/>
    </xf>
    <xf numFmtId="164" fontId="0" fillId="0" borderId="0" xfId="2" applyFont="1"/>
    <xf numFmtId="0" fontId="8" fillId="7" borderId="35" xfId="0" applyFont="1" applyFill="1" applyBorder="1" applyProtection="1">
      <protection hidden="1"/>
    </xf>
    <xf numFmtId="0" fontId="1" fillId="5" borderId="35" xfId="0" applyFont="1" applyFill="1" applyBorder="1" applyProtection="1">
      <protection hidden="1"/>
    </xf>
    <xf numFmtId="9" fontId="8" fillId="7" borderId="35" xfId="1" applyFont="1" applyFill="1" applyBorder="1" applyProtection="1">
      <protection hidden="1"/>
    </xf>
    <xf numFmtId="168" fontId="2" fillId="5" borderId="39" xfId="2" applyNumberFormat="1" applyFont="1" applyFill="1" applyBorder="1" applyProtection="1">
      <protection hidden="1"/>
    </xf>
    <xf numFmtId="166" fontId="2" fillId="5" borderId="39" xfId="2" applyNumberFormat="1" applyFont="1" applyFill="1" applyBorder="1" applyProtection="1">
      <protection hidden="1"/>
    </xf>
    <xf numFmtId="9" fontId="2" fillId="5" borderId="39" xfId="1" applyFont="1" applyFill="1" applyBorder="1" applyProtection="1">
      <protection hidden="1"/>
    </xf>
    <xf numFmtId="166" fontId="7" fillId="5" borderId="39" xfId="2" applyNumberFormat="1" applyFont="1" applyFill="1" applyBorder="1" applyProtection="1">
      <protection hidden="1"/>
    </xf>
    <xf numFmtId="1" fontId="0" fillId="6" borderId="0" xfId="0" applyNumberFormat="1" applyFill="1" applyProtection="1">
      <protection hidden="1"/>
    </xf>
    <xf numFmtId="166" fontId="0" fillId="6" borderId="0" xfId="0" applyNumberFormat="1" applyFill="1" applyAlignment="1" applyProtection="1">
      <alignment wrapText="1"/>
      <protection hidden="1"/>
    </xf>
    <xf numFmtId="168" fontId="0" fillId="6" borderId="0" xfId="2" applyNumberFormat="1" applyFont="1" applyFill="1" applyBorder="1" applyProtection="1">
      <protection hidden="1"/>
    </xf>
    <xf numFmtId="166" fontId="0" fillId="6" borderId="0" xfId="0" applyNumberFormat="1" applyFill="1" applyProtection="1">
      <protection hidden="1"/>
    </xf>
    <xf numFmtId="9" fontId="0" fillId="6" borderId="0" xfId="1" applyFont="1" applyFill="1" applyBorder="1" applyProtection="1">
      <protection hidden="1"/>
    </xf>
    <xf numFmtId="166" fontId="6" fillId="6" borderId="0" xfId="0" applyNumberFormat="1" applyFont="1" applyFill="1" applyProtection="1">
      <protection hidden="1"/>
    </xf>
    <xf numFmtId="1" fontId="0" fillId="6" borderId="29" xfId="0" applyNumberFormat="1" applyFill="1" applyBorder="1" applyProtection="1">
      <protection hidden="1"/>
    </xf>
    <xf numFmtId="166" fontId="0" fillId="6" borderId="31" xfId="0" applyNumberFormat="1" applyFill="1" applyBorder="1" applyProtection="1">
      <protection hidden="1"/>
    </xf>
    <xf numFmtId="1" fontId="0" fillId="6" borderId="40" xfId="0" applyNumberFormat="1" applyFill="1" applyBorder="1" applyProtection="1">
      <protection hidden="1"/>
    </xf>
    <xf numFmtId="166" fontId="0" fillId="6" borderId="41" xfId="0" applyNumberFormat="1" applyFill="1" applyBorder="1" applyProtection="1">
      <protection hidden="1"/>
    </xf>
    <xf numFmtId="1" fontId="0" fillId="6" borderId="36" xfId="0" applyNumberFormat="1" applyFill="1" applyBorder="1" applyProtection="1">
      <protection hidden="1"/>
    </xf>
    <xf numFmtId="166" fontId="0" fillId="6" borderId="38" xfId="0" applyNumberFormat="1" applyFill="1" applyBorder="1" applyProtection="1">
      <protection hidden="1"/>
    </xf>
    <xf numFmtId="1" fontId="11" fillId="6" borderId="4" xfId="0" applyNumberFormat="1" applyFont="1" applyFill="1" applyBorder="1" applyProtection="1">
      <protection hidden="1"/>
    </xf>
    <xf numFmtId="166" fontId="11" fillId="6" borderId="6" xfId="0" applyNumberFormat="1" applyFont="1" applyFill="1" applyBorder="1" applyProtection="1">
      <protection hidden="1"/>
    </xf>
    <xf numFmtId="1" fontId="11" fillId="6" borderId="7" xfId="0" applyNumberFormat="1" applyFont="1" applyFill="1" applyBorder="1" applyProtection="1">
      <protection hidden="1"/>
    </xf>
    <xf numFmtId="166" fontId="11" fillId="6" borderId="8" xfId="0" quotePrefix="1" applyNumberFormat="1" applyFont="1" applyFill="1" applyBorder="1" applyProtection="1">
      <protection hidden="1"/>
    </xf>
    <xf numFmtId="166" fontId="11" fillId="6" borderId="8" xfId="0" applyNumberFormat="1" applyFont="1" applyFill="1" applyBorder="1" applyProtection="1">
      <protection hidden="1"/>
    </xf>
    <xf numFmtId="1" fontId="11" fillId="6" borderId="9" xfId="0" applyNumberFormat="1" applyFont="1" applyFill="1" applyBorder="1" applyProtection="1">
      <protection hidden="1"/>
    </xf>
    <xf numFmtId="166" fontId="11" fillId="6" borderId="11" xfId="0" applyNumberFormat="1" applyFont="1" applyFill="1" applyBorder="1" applyProtection="1">
      <protection hidden="1"/>
    </xf>
    <xf numFmtId="168" fontId="0" fillId="6" borderId="30" xfId="2" applyNumberFormat="1" applyFont="1" applyFill="1" applyBorder="1" applyProtection="1">
      <protection hidden="1"/>
    </xf>
    <xf numFmtId="168" fontId="0" fillId="6" borderId="37" xfId="2" applyNumberFormat="1" applyFont="1" applyFill="1" applyBorder="1" applyProtection="1">
      <protection hidden="1"/>
    </xf>
    <xf numFmtId="166" fontId="0" fillId="6" borderId="30" xfId="0" applyNumberFormat="1" applyFill="1" applyBorder="1" applyAlignment="1" applyProtection="1">
      <alignment wrapText="1"/>
      <protection hidden="1"/>
    </xf>
    <xf numFmtId="1" fontId="0" fillId="6" borderId="30" xfId="0" applyNumberFormat="1" applyFill="1" applyBorder="1" applyProtection="1">
      <protection hidden="1"/>
    </xf>
    <xf numFmtId="166" fontId="0" fillId="6" borderId="30" xfId="0" applyNumberFormat="1" applyFill="1" applyBorder="1" applyProtection="1">
      <protection hidden="1"/>
    </xf>
    <xf numFmtId="9" fontId="0" fillId="6" borderId="30" xfId="1" applyFont="1" applyFill="1" applyBorder="1" applyProtection="1">
      <protection hidden="1"/>
    </xf>
    <xf numFmtId="166" fontId="6" fillId="6" borderId="30" xfId="0" applyNumberFormat="1" applyFont="1" applyFill="1" applyBorder="1" applyProtection="1">
      <protection hidden="1"/>
    </xf>
    <xf numFmtId="166" fontId="6" fillId="6" borderId="31" xfId="0" applyNumberFormat="1" applyFont="1" applyFill="1" applyBorder="1" applyProtection="1">
      <protection hidden="1"/>
    </xf>
    <xf numFmtId="166" fontId="6" fillId="6" borderId="41" xfId="0" applyNumberFormat="1" applyFont="1" applyFill="1" applyBorder="1" applyProtection="1">
      <protection hidden="1"/>
    </xf>
    <xf numFmtId="166" fontId="0" fillId="6" borderId="37" xfId="0" applyNumberFormat="1" applyFill="1" applyBorder="1" applyProtection="1">
      <protection hidden="1"/>
    </xf>
    <xf numFmtId="1" fontId="0" fillId="6" borderId="37" xfId="0" applyNumberFormat="1" applyFill="1" applyBorder="1" applyProtection="1">
      <protection hidden="1"/>
    </xf>
    <xf numFmtId="166" fontId="6" fillId="6" borderId="37" xfId="0" applyNumberFormat="1" applyFont="1" applyFill="1" applyBorder="1" applyProtection="1">
      <protection hidden="1"/>
    </xf>
    <xf numFmtId="166" fontId="6" fillId="6" borderId="38" xfId="0" applyNumberFormat="1" applyFont="1" applyFill="1" applyBorder="1" applyProtection="1">
      <protection hidden="1"/>
    </xf>
    <xf numFmtId="166" fontId="6" fillId="6" borderId="40" xfId="0" applyNumberFormat="1" applyFont="1" applyFill="1" applyBorder="1" applyProtection="1">
      <protection hidden="1"/>
    </xf>
    <xf numFmtId="166" fontId="6" fillId="6" borderId="36" xfId="0" applyNumberFormat="1" applyFont="1" applyFill="1" applyBorder="1" applyProtection="1">
      <protection hidden="1"/>
    </xf>
    <xf numFmtId="0" fontId="0" fillId="0" borderId="0" xfId="0" quotePrefix="1" applyProtection="1">
      <protection hidden="1"/>
    </xf>
    <xf numFmtId="16" fontId="1" fillId="6" borderId="7" xfId="0" applyNumberFormat="1" applyFont="1" applyFill="1" applyBorder="1" applyProtection="1">
      <protection locked="0"/>
    </xf>
    <xf numFmtId="172" fontId="1" fillId="6" borderId="5" xfId="0" applyNumberFormat="1" applyFont="1" applyFill="1" applyBorder="1"/>
    <xf numFmtId="49" fontId="1" fillId="6" borderId="17" xfId="0" quotePrefix="1" applyNumberFormat="1" applyFont="1" applyFill="1" applyBorder="1" applyAlignment="1" applyProtection="1">
      <alignment horizontal="center" wrapText="1"/>
      <protection locked="0"/>
    </xf>
    <xf numFmtId="49" fontId="1" fillId="6" borderId="3" xfId="0" applyNumberFormat="1" applyFont="1" applyFill="1" applyBorder="1" applyAlignment="1" applyProtection="1">
      <alignment horizontal="center" wrapText="1"/>
      <protection locked="0"/>
    </xf>
    <xf numFmtId="49" fontId="1" fillId="6" borderId="13" xfId="0" applyNumberFormat="1" applyFont="1" applyFill="1" applyBorder="1" applyAlignment="1" applyProtection="1">
      <alignment horizontal="center" wrapText="1"/>
      <protection locked="0"/>
    </xf>
    <xf numFmtId="0" fontId="4" fillId="6" borderId="12" xfId="0" applyFont="1" applyFill="1" applyBorder="1" applyAlignment="1" applyProtection="1">
      <alignment horizontal="center"/>
      <protection hidden="1"/>
    </xf>
    <xf numFmtId="0" fontId="4" fillId="6" borderId="3" xfId="0" applyFont="1" applyFill="1" applyBorder="1" applyAlignment="1" applyProtection="1">
      <alignment horizontal="center"/>
      <protection hidden="1"/>
    </xf>
    <xf numFmtId="0" fontId="4" fillId="6" borderId="13" xfId="0" applyFont="1" applyFill="1" applyBorder="1" applyAlignment="1" applyProtection="1">
      <alignment horizontal="center"/>
      <protection hidden="1"/>
    </xf>
    <xf numFmtId="0" fontId="2" fillId="6" borderId="12" xfId="0" applyFont="1" applyFill="1" applyBorder="1" applyAlignment="1" applyProtection="1">
      <alignment horizontal="center" wrapText="1"/>
      <protection hidden="1"/>
    </xf>
    <xf numFmtId="0" fontId="2" fillId="6" borderId="3" xfId="0" applyFont="1" applyFill="1" applyBorder="1" applyAlignment="1" applyProtection="1">
      <alignment horizontal="center"/>
      <protection hidden="1"/>
    </xf>
    <xf numFmtId="0" fontId="2" fillId="6" borderId="13" xfId="0" applyFont="1" applyFill="1" applyBorder="1" applyAlignment="1" applyProtection="1">
      <alignment horizontal="center"/>
      <protection hidden="1"/>
    </xf>
    <xf numFmtId="0" fontId="3" fillId="6" borderId="12" xfId="0" applyFont="1" applyFill="1" applyBorder="1" applyAlignment="1" applyProtection="1">
      <alignment horizontal="center" wrapText="1"/>
      <protection hidden="1"/>
    </xf>
    <xf numFmtId="0" fontId="3" fillId="6" borderId="3" xfId="0" applyFont="1" applyFill="1" applyBorder="1" applyAlignment="1" applyProtection="1">
      <alignment horizontal="center"/>
      <protection hidden="1"/>
    </xf>
    <xf numFmtId="0" fontId="3" fillId="6" borderId="13" xfId="0" applyFont="1" applyFill="1" applyBorder="1" applyAlignment="1" applyProtection="1">
      <alignment horizontal="center"/>
      <protection hidden="1"/>
    </xf>
    <xf numFmtId="0" fontId="1" fillId="6" borderId="14" xfId="0" applyFont="1" applyFill="1" applyBorder="1" applyAlignment="1" applyProtection="1">
      <alignment horizontal="center"/>
      <protection hidden="1"/>
    </xf>
    <xf numFmtId="0" fontId="1" fillId="6" borderId="2" xfId="0" applyFont="1" applyFill="1" applyBorder="1" applyAlignment="1" applyProtection="1">
      <alignment horizontal="center"/>
      <protection hidden="1"/>
    </xf>
    <xf numFmtId="0" fontId="1" fillId="6" borderId="15" xfId="0" applyFont="1" applyFill="1" applyBorder="1" applyAlignment="1" applyProtection="1">
      <alignment horizontal="center"/>
      <protection hidden="1"/>
    </xf>
    <xf numFmtId="0" fontId="9" fillId="6" borderId="29" xfId="0" applyFont="1" applyFill="1" applyBorder="1" applyAlignment="1">
      <alignment horizontal="center"/>
    </xf>
    <xf numFmtId="0" fontId="9" fillId="6" borderId="30" xfId="0" applyFont="1" applyFill="1" applyBorder="1" applyAlignment="1">
      <alignment horizontal="center"/>
    </xf>
    <xf numFmtId="0" fontId="9" fillId="6" borderId="31" xfId="0" applyFont="1" applyFill="1" applyBorder="1" applyAlignment="1">
      <alignment horizontal="center"/>
    </xf>
    <xf numFmtId="166" fontId="0" fillId="6" borderId="40" xfId="0" applyNumberFormat="1" applyFill="1" applyBorder="1" applyAlignment="1" applyProtection="1">
      <alignment horizontal="center" wrapText="1"/>
      <protection hidden="1"/>
    </xf>
    <xf numFmtId="0" fontId="1" fillId="6" borderId="1" xfId="0" applyFont="1" applyFill="1" applyBorder="1" applyAlignment="1" applyProtection="1">
      <alignment horizontal="center"/>
      <protection locked="0"/>
    </xf>
    <xf numFmtId="14" fontId="1" fillId="6" borderId="17" xfId="0" applyNumberFormat="1" applyFont="1" applyFill="1" applyBorder="1" applyAlignment="1" applyProtection="1">
      <alignment horizontal="center" wrapText="1"/>
      <protection locked="0"/>
    </xf>
    <xf numFmtId="0" fontId="1" fillId="6" borderId="3" xfId="0" applyFont="1" applyFill="1" applyBorder="1" applyAlignment="1" applyProtection="1">
      <alignment horizontal="center" wrapText="1"/>
      <protection locked="0"/>
    </xf>
    <xf numFmtId="0" fontId="1" fillId="6" borderId="13" xfId="0" applyFont="1" applyFill="1" applyBorder="1" applyAlignment="1" applyProtection="1">
      <alignment horizontal="center" wrapText="1"/>
      <protection locked="0"/>
    </xf>
    <xf numFmtId="0" fontId="1" fillId="6" borderId="17" xfId="0" applyFont="1" applyFill="1" applyBorder="1" applyAlignment="1" applyProtection="1">
      <alignment horizontal="center" wrapText="1"/>
      <protection locked="0"/>
    </xf>
    <xf numFmtId="171" fontId="2" fillId="6" borderId="1" xfId="0" applyNumberFormat="1" applyFont="1" applyFill="1" applyBorder="1" applyAlignment="1" applyProtection="1">
      <alignment horizontal="center"/>
      <protection locked="0"/>
    </xf>
    <xf numFmtId="0" fontId="1" fillId="6" borderId="7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26" xfId="0" applyFont="1" applyFill="1" applyBorder="1" applyAlignment="1">
      <alignment horizontal="center"/>
    </xf>
    <xf numFmtId="166" fontId="2" fillId="5" borderId="36" xfId="2" applyNumberFormat="1" applyFont="1" applyFill="1" applyBorder="1" applyAlignment="1" applyProtection="1">
      <alignment horizontal="center"/>
      <protection hidden="1"/>
    </xf>
    <xf numFmtId="166" fontId="2" fillId="5" borderId="37" xfId="2" applyNumberFormat="1" applyFont="1" applyFill="1" applyBorder="1" applyAlignment="1" applyProtection="1">
      <alignment horizontal="center"/>
      <protection hidden="1"/>
    </xf>
    <xf numFmtId="166" fontId="2" fillId="5" borderId="38" xfId="2" applyNumberFormat="1" applyFont="1" applyFill="1" applyBorder="1" applyAlignment="1" applyProtection="1">
      <alignment horizontal="center"/>
      <protection hidden="1"/>
    </xf>
    <xf numFmtId="1" fontId="2" fillId="6" borderId="32" xfId="0" applyNumberFormat="1" applyFont="1" applyFill="1" applyBorder="1" applyAlignment="1" applyProtection="1">
      <alignment horizontal="center"/>
      <protection hidden="1"/>
    </xf>
    <xf numFmtId="1" fontId="2" fillId="6" borderId="34" xfId="0" applyNumberFormat="1" applyFont="1" applyFill="1" applyBorder="1" applyAlignment="1" applyProtection="1">
      <alignment horizontal="center"/>
      <protection hidden="1"/>
    </xf>
    <xf numFmtId="1" fontId="1" fillId="6" borderId="32" xfId="0" applyNumberFormat="1" applyFont="1" applyFill="1" applyBorder="1" applyAlignment="1" applyProtection="1">
      <alignment horizontal="center"/>
      <protection hidden="1"/>
    </xf>
    <xf numFmtId="1" fontId="1" fillId="6" borderId="33" xfId="0" applyNumberFormat="1" applyFont="1" applyFill="1" applyBorder="1" applyAlignment="1" applyProtection="1">
      <alignment horizontal="center"/>
      <protection hidden="1"/>
    </xf>
    <xf numFmtId="1" fontId="1" fillId="6" borderId="34" xfId="0" applyNumberFormat="1" applyFont="1" applyFill="1" applyBorder="1" applyAlignment="1" applyProtection="1">
      <alignment horizontal="center"/>
      <protection hidden="1"/>
    </xf>
    <xf numFmtId="166" fontId="6" fillId="6" borderId="32" xfId="0" applyNumberFormat="1" applyFont="1" applyFill="1" applyBorder="1" applyAlignment="1" applyProtection="1">
      <alignment horizontal="center"/>
      <protection hidden="1"/>
    </xf>
    <xf numFmtId="166" fontId="6" fillId="6" borderId="34" xfId="0" applyNumberFormat="1" applyFont="1" applyFill="1" applyBorder="1" applyAlignment="1" applyProtection="1">
      <alignment horizontal="center"/>
      <protection hidden="1"/>
    </xf>
    <xf numFmtId="0" fontId="1" fillId="0" borderId="7" xfId="0" applyFont="1" applyBorder="1" applyAlignment="1" applyProtection="1">
      <alignment horizontal="center"/>
      <protection hidden="1"/>
    </xf>
    <xf numFmtId="0" fontId="1" fillId="0" borderId="21" xfId="0" applyFont="1" applyBorder="1" applyAlignment="1" applyProtection="1">
      <alignment horizontal="center"/>
      <protection hidden="1"/>
    </xf>
    <xf numFmtId="0" fontId="1" fillId="0" borderId="1" xfId="0" applyFont="1" applyBorder="1" applyAlignment="1" applyProtection="1">
      <alignment horizontal="center"/>
      <protection hidden="1"/>
    </xf>
    <xf numFmtId="0" fontId="1" fillId="0" borderId="9" xfId="0" applyFont="1" applyBorder="1" applyAlignment="1" applyProtection="1">
      <alignment horizontal="center"/>
      <protection hidden="1"/>
    </xf>
    <xf numFmtId="0" fontId="1" fillId="0" borderId="22" xfId="0" applyFont="1" applyBorder="1" applyAlignment="1" applyProtection="1">
      <alignment horizontal="center"/>
      <protection hidden="1"/>
    </xf>
    <xf numFmtId="0" fontId="1" fillId="0" borderId="10" xfId="0" applyFont="1" applyBorder="1" applyAlignment="1" applyProtection="1">
      <alignment horizontal="center"/>
      <protection hidden="1"/>
    </xf>
    <xf numFmtId="0" fontId="4" fillId="0" borderId="12" xfId="0" applyFont="1" applyBorder="1" applyAlignment="1" applyProtection="1">
      <alignment horizontal="center"/>
      <protection hidden="1"/>
    </xf>
    <xf numFmtId="0" fontId="4" fillId="0" borderId="3" xfId="0" applyFont="1" applyBorder="1" applyAlignment="1" applyProtection="1">
      <alignment horizontal="center"/>
      <protection hidden="1"/>
    </xf>
    <xf numFmtId="0" fontId="4" fillId="0" borderId="13" xfId="0" applyFont="1" applyBorder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hidden="1"/>
    </xf>
    <xf numFmtId="0" fontId="3" fillId="0" borderId="12" xfId="0" applyFont="1" applyBorder="1" applyAlignment="1" applyProtection="1">
      <alignment horizontal="center" wrapText="1"/>
      <protection hidden="1"/>
    </xf>
    <xf numFmtId="0" fontId="3" fillId="0" borderId="3" xfId="0" applyFont="1" applyBorder="1" applyAlignment="1" applyProtection="1">
      <alignment horizontal="center" wrapText="1"/>
      <protection hidden="1"/>
    </xf>
    <xf numFmtId="0" fontId="3" fillId="0" borderId="3" xfId="0" applyFont="1" applyBorder="1" applyAlignment="1" applyProtection="1">
      <alignment horizontal="center"/>
      <protection hidden="1"/>
    </xf>
    <xf numFmtId="0" fontId="3" fillId="0" borderId="13" xfId="0" applyFont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1" fillId="0" borderId="15" xfId="0" applyFont="1" applyBorder="1" applyAlignment="1" applyProtection="1">
      <alignment horizontal="center"/>
      <protection hidden="1"/>
    </xf>
    <xf numFmtId="0" fontId="1" fillId="0" borderId="7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0" fontId="2" fillId="6" borderId="12" xfId="0" applyFont="1" applyFill="1" applyBorder="1" applyAlignment="1" applyProtection="1">
      <alignment horizontal="center"/>
      <protection hidden="1"/>
    </xf>
    <xf numFmtId="171" fontId="1" fillId="6" borderId="1" xfId="0" quotePrefix="1" applyNumberFormat="1" applyFont="1" applyFill="1" applyBorder="1" applyAlignment="1" applyProtection="1">
      <alignment horizontal="center"/>
      <protection locked="0"/>
    </xf>
    <xf numFmtId="171" fontId="1" fillId="6" borderId="1" xfId="0" applyNumberFormat="1" applyFont="1" applyFill="1" applyBorder="1" applyAlignment="1" applyProtection="1">
      <alignment horizontal="center"/>
      <protection locked="0"/>
    </xf>
    <xf numFmtId="166" fontId="2" fillId="5" borderId="32" xfId="2" applyNumberFormat="1" applyFont="1" applyFill="1" applyBorder="1" applyAlignment="1" applyProtection="1">
      <alignment horizontal="center"/>
      <protection hidden="1"/>
    </xf>
    <xf numFmtId="166" fontId="2" fillId="5" borderId="33" xfId="2" applyNumberFormat="1" applyFont="1" applyFill="1" applyBorder="1" applyAlignment="1" applyProtection="1">
      <alignment horizontal="center"/>
      <protection hidden="1"/>
    </xf>
    <xf numFmtId="166" fontId="2" fillId="5" borderId="34" xfId="2" applyNumberFormat="1" applyFont="1" applyFill="1" applyBorder="1" applyAlignment="1" applyProtection="1">
      <alignment horizontal="center"/>
      <protection hidden="1"/>
    </xf>
    <xf numFmtId="0" fontId="13" fillId="6" borderId="1" xfId="3" applyFill="1" applyBorder="1" applyAlignment="1" applyProtection="1">
      <alignment horizontal="center"/>
      <protection locked="0"/>
    </xf>
    <xf numFmtId="3" fontId="1" fillId="6" borderId="17" xfId="0" quotePrefix="1" applyNumberFormat="1" applyFont="1" applyFill="1" applyBorder="1" applyAlignment="1" applyProtection="1">
      <alignment horizontal="center" wrapText="1"/>
      <protection locked="0"/>
    </xf>
    <xf numFmtId="0" fontId="1" fillId="6" borderId="17" xfId="0" quotePrefix="1" applyFont="1" applyFill="1" applyBorder="1" applyAlignment="1" applyProtection="1">
      <alignment horizontal="center" wrapText="1"/>
      <protection locked="0"/>
    </xf>
    <xf numFmtId="171" fontId="11" fillId="6" borderId="1" xfId="0" applyNumberFormat="1" applyFont="1" applyFill="1" applyBorder="1" applyAlignment="1" applyProtection="1">
      <alignment horizontal="center"/>
      <protection locked="0"/>
    </xf>
    <xf numFmtId="0" fontId="11" fillId="6" borderId="8" xfId="0" quotePrefix="1" applyNumberFormat="1" applyFont="1" applyFill="1" applyBorder="1" applyProtection="1">
      <protection hidden="1"/>
    </xf>
  </cellXfs>
  <cellStyles count="5">
    <cellStyle name="Comma" xfId="2" builtinId="3"/>
    <cellStyle name="Comma 2" xfId="4" xr:uid="{ED2E073E-D96D-4C4E-A002-5CD25B23F965}"/>
    <cellStyle name="Hyperlink" xfId="3" builtinId="8"/>
    <cellStyle name="Normal" xfId="0" builtinId="0"/>
    <cellStyle name="Percent" xfId="1" builtinId="5"/>
  </cellStyles>
  <dxfs count="28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customXml" Target="../customXml/item4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6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connections" Target="connection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16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heetMetadata" Target="metadata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7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7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7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7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8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8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8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8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8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8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8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8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8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9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9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9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9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9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9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9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9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9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0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0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0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0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0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5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5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5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5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5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5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5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5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89648</xdr:colOff>
      <xdr:row>4</xdr:row>
      <xdr:rowOff>523874</xdr:rowOff>
    </xdr:to>
    <xdr:pic macro="[0]!Macro2">
      <xdr:nvPicPr>
        <xdr:cNvPr id="3" name="Picture 2">
          <a:extLst>
            <a:ext uri="{FF2B5EF4-FFF2-40B4-BE49-F238E27FC236}">
              <a16:creationId xmlns:a16="http://schemas.microsoft.com/office/drawing/2014/main" id="{38522A6A-C87F-D293-16C2-96CD6348F1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444500"/>
          <a:ext cx="2601632" cy="1289610"/>
        </a:xfrm>
        <a:prstGeom prst="rect">
          <a:avLst/>
        </a:prstGeom>
      </xdr:spPr>
    </xdr:pic>
    <xdr:clientData/>
  </xdr:twoCellAnchor>
  <xdr:twoCellAnchor>
    <xdr:from>
      <xdr:col>1</xdr:col>
      <xdr:colOff>123265</xdr:colOff>
      <xdr:row>19</xdr:row>
      <xdr:rowOff>179294</xdr:rowOff>
    </xdr:from>
    <xdr:to>
      <xdr:col>3</xdr:col>
      <xdr:colOff>997323</xdr:colOff>
      <xdr:row>27</xdr:row>
      <xdr:rowOff>56030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F96A04A-F582-0850-ACE8-4A1D5F4FE36B}"/>
            </a:ext>
          </a:extLst>
        </xdr:cNvPr>
        <xdr:cNvSpPr txBox="1"/>
      </xdr:nvSpPr>
      <xdr:spPr>
        <a:xfrm>
          <a:off x="963706" y="5009029"/>
          <a:ext cx="3485029" cy="14007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/>
            <a:t>OLD</a:t>
          </a:r>
          <a:r>
            <a:rPr lang="en-IN" sz="1200" baseline="0"/>
            <a:t> SILVER		7500</a:t>
          </a:r>
        </a:p>
        <a:p>
          <a:r>
            <a:rPr lang="en-IN" sz="1200" baseline="0"/>
            <a:t>INVOICE VALUE                5020</a:t>
          </a:r>
        </a:p>
        <a:p>
          <a:r>
            <a:rPr lang="en-IN" sz="1200" baseline="0"/>
            <a:t>DISCOUNT                           </a:t>
          </a:r>
          <a:r>
            <a:rPr lang="en-IN" sz="1200" u="sng" baseline="0"/>
            <a:t>-20</a:t>
          </a:r>
        </a:p>
        <a:p>
          <a:r>
            <a:rPr lang="en-IN" sz="1200" u="none" baseline="0"/>
            <a:t>INVOICE EX DISCOUNT                </a:t>
          </a:r>
          <a:r>
            <a:rPr lang="en-IN" sz="1200" u="sng" baseline="0"/>
            <a:t> 5000</a:t>
          </a:r>
        </a:p>
        <a:p>
          <a:r>
            <a:rPr lang="en-IN" sz="1200" u="sng" baseline="0"/>
            <a:t>NET PAYABLE		</a:t>
          </a:r>
          <a:r>
            <a:rPr lang="en-IN" sz="2000" b="1" u="sng" baseline="0"/>
            <a:t>2500</a:t>
          </a:r>
          <a:endParaRPr lang="en-IN" sz="1200" b="1" u="sng"/>
        </a:p>
      </xdr:txBody>
    </xdr:sp>
    <xdr:clientData/>
  </xdr:twoCellAnchor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2</xdr:row>
      <xdr:rowOff>11206</xdr:rowOff>
    </xdr:to>
    <xdr:pic macro="[0]!Macro1">
      <xdr:nvPicPr>
        <xdr:cNvPr id="5" name="Graphic 4" descr="Smart Phone with solid fill">
          <a:extLst>
            <a:ext uri="{FF2B5EF4-FFF2-40B4-BE49-F238E27FC236}">
              <a16:creationId xmlns:a16="http://schemas.microsoft.com/office/drawing/2014/main" id="{12763031-728B-DBFF-DD08-CA6CE4984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995647" y="0"/>
          <a:ext cx="549088" cy="549088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2</xdr:row>
      <xdr:rowOff>134471</xdr:rowOff>
    </xdr:from>
    <xdr:to>
      <xdr:col>3</xdr:col>
      <xdr:colOff>0</xdr:colOff>
      <xdr:row>2</xdr:row>
      <xdr:rowOff>560294</xdr:rowOff>
    </xdr:to>
    <xdr:sp macro="[0]!hide_sheet" textlink="">
      <xdr:nvSpPr>
        <xdr:cNvPr id="4" name="Star: 5 Points 3">
          <a:extLst>
            <a:ext uri="{FF2B5EF4-FFF2-40B4-BE49-F238E27FC236}">
              <a16:creationId xmlns:a16="http://schemas.microsoft.com/office/drawing/2014/main" id="{18EF2070-7D9B-566D-DD29-0370377AB40E}"/>
            </a:ext>
          </a:extLst>
        </xdr:cNvPr>
        <xdr:cNvSpPr/>
      </xdr:nvSpPr>
      <xdr:spPr>
        <a:xfrm>
          <a:off x="2969559" y="672353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4" name="Graphic 3" descr="Smart Phone with solid fill">
          <a:extLst>
            <a:ext uri="{FF2B5EF4-FFF2-40B4-BE49-F238E27FC236}">
              <a16:creationId xmlns:a16="http://schemas.microsoft.com/office/drawing/2014/main" id="{B5A4E933-93BD-4B33-926C-C404BFBC5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1165" y="0"/>
          <a:ext cx="544045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5" name="Star: 5 Points 4">
          <a:extLst>
            <a:ext uri="{FF2B5EF4-FFF2-40B4-BE49-F238E27FC236}">
              <a16:creationId xmlns:a16="http://schemas.microsoft.com/office/drawing/2014/main" id="{5B2844E6-D229-4ADD-A3B8-695642D07688}"/>
            </a:ext>
          </a:extLst>
        </xdr:cNvPr>
        <xdr:cNvSpPr/>
      </xdr:nvSpPr>
      <xdr:spPr>
        <a:xfrm>
          <a:off x="2599762" y="672353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33618</xdr:colOff>
      <xdr:row>2</xdr:row>
      <xdr:rowOff>33618</xdr:rowOff>
    </xdr:from>
    <xdr:to>
      <xdr:col>1</xdr:col>
      <xdr:colOff>1692089</xdr:colOff>
      <xdr:row>5</xdr:row>
      <xdr:rowOff>145763</xdr:rowOff>
    </xdr:to>
    <xdr:pic macro="[0]!NEW_INVOICE">
      <xdr:nvPicPr>
        <xdr:cNvPr id="7" name="Picture 6">
          <a:extLst>
            <a:ext uri="{FF2B5EF4-FFF2-40B4-BE49-F238E27FC236}">
              <a16:creationId xmlns:a16="http://schemas.microsoft.com/office/drawing/2014/main" id="{9D8C5518-97E9-73DB-E2DA-194B17414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8" y="571500"/>
          <a:ext cx="2498912" cy="1501675"/>
        </a:xfrm>
        <a:prstGeom prst="rect">
          <a:avLst/>
        </a:prstGeom>
        <a:ln w="57150">
          <a:solidFill>
            <a:schemeClr val="accent4"/>
          </a:solidFill>
        </a:ln>
      </xdr:spPr>
    </xdr:pic>
    <xdr:clientData/>
  </xdr:twoCellAnchor>
  <xdr:twoCellAnchor>
    <xdr:from>
      <xdr:col>0</xdr:col>
      <xdr:colOff>638735</xdr:colOff>
      <xdr:row>23</xdr:row>
      <xdr:rowOff>145677</xdr:rowOff>
    </xdr:from>
    <xdr:to>
      <xdr:col>2</xdr:col>
      <xdr:colOff>717177</xdr:colOff>
      <xdr:row>33</xdr:row>
      <xdr:rowOff>44824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2F72C16-9A44-714D-217C-813FB1D66547}"/>
            </a:ext>
          </a:extLst>
        </xdr:cNvPr>
        <xdr:cNvSpPr txBox="1"/>
      </xdr:nvSpPr>
      <xdr:spPr>
        <a:xfrm>
          <a:off x="638735" y="5737412"/>
          <a:ext cx="2622177" cy="1804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/>
            <a:t>INVOICE VALUE: 58868</a:t>
          </a:r>
        </a:p>
        <a:p>
          <a:r>
            <a:rPr lang="en-IN" sz="1600" b="1"/>
            <a:t>DISCOUNT	:</a:t>
          </a:r>
          <a:r>
            <a:rPr lang="en-IN" sz="1600" b="1" baseline="0"/>
            <a:t>    -368</a:t>
          </a:r>
        </a:p>
        <a:p>
          <a:endParaRPr lang="en-IN" sz="1600" b="1" baseline="0"/>
        </a:p>
        <a:p>
          <a:r>
            <a:rPr lang="en-IN" sz="1600" b="1" baseline="0"/>
            <a:t>NET PAYABLE:      58500</a:t>
          </a:r>
          <a:endParaRPr lang="en-IN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B35E210E-2C82-44CB-B0F3-32FACF652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2E171F0D-D702-4BAE-A7E5-540E232BC979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33618</xdr:colOff>
      <xdr:row>2</xdr:row>
      <xdr:rowOff>33618</xdr:rowOff>
    </xdr:from>
    <xdr:to>
      <xdr:col>1</xdr:col>
      <xdr:colOff>1692089</xdr:colOff>
      <xdr:row>5</xdr:row>
      <xdr:rowOff>145763</xdr:rowOff>
    </xdr:to>
    <xdr:pic macro="[0]!NEW_INVOICE">
      <xdr:nvPicPr>
        <xdr:cNvPr id="4" name="Picture 3">
          <a:extLst>
            <a:ext uri="{FF2B5EF4-FFF2-40B4-BE49-F238E27FC236}">
              <a16:creationId xmlns:a16="http://schemas.microsoft.com/office/drawing/2014/main" id="{F7C2681D-B9BD-441F-9025-E3AAD7EE9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8" y="567018"/>
          <a:ext cx="2496671" cy="1502795"/>
        </a:xfrm>
        <a:prstGeom prst="rect">
          <a:avLst/>
        </a:prstGeom>
        <a:ln w="57150">
          <a:solidFill>
            <a:schemeClr val="accent4"/>
          </a:solidFill>
        </a:ln>
      </xdr:spPr>
    </xdr:pic>
    <xdr:clientData/>
  </xdr:twoCellAnchor>
  <xdr:twoCellAnchor>
    <xdr:from>
      <xdr:col>1</xdr:col>
      <xdr:colOff>0</xdr:colOff>
      <xdr:row>20</xdr:row>
      <xdr:rowOff>0</xdr:rowOff>
    </xdr:from>
    <xdr:to>
      <xdr:col>3</xdr:col>
      <xdr:colOff>11206</xdr:colOff>
      <xdr:row>29</xdr:row>
      <xdr:rowOff>89647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8610C08-9AAA-4B96-BDE7-367F87EA2FA3}"/>
            </a:ext>
          </a:extLst>
        </xdr:cNvPr>
        <xdr:cNvSpPr txBox="1"/>
      </xdr:nvSpPr>
      <xdr:spPr>
        <a:xfrm>
          <a:off x="840441" y="5020235"/>
          <a:ext cx="2622177" cy="1804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/>
            <a:t>INVOICE VALUE: 58868</a:t>
          </a:r>
        </a:p>
        <a:p>
          <a:r>
            <a:rPr lang="en-IN" sz="1600" b="1"/>
            <a:t>DISCOUNT	:</a:t>
          </a:r>
          <a:r>
            <a:rPr lang="en-IN" sz="1600" b="1" baseline="0"/>
            <a:t>    -368</a:t>
          </a:r>
        </a:p>
        <a:p>
          <a:endParaRPr lang="en-IN" sz="1600" b="1" baseline="0"/>
        </a:p>
        <a:p>
          <a:r>
            <a:rPr lang="en-IN" sz="1600" b="1" baseline="0"/>
            <a:t>NET PAYABLE:      58500</a:t>
          </a:r>
          <a:endParaRPr lang="en-IN" sz="16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CFA1CAAF-580F-4A03-9F78-483E946D7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29B4B2BF-64F3-4856-8927-862B2A95E225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33618</xdr:colOff>
      <xdr:row>2</xdr:row>
      <xdr:rowOff>33618</xdr:rowOff>
    </xdr:from>
    <xdr:to>
      <xdr:col>1</xdr:col>
      <xdr:colOff>1692089</xdr:colOff>
      <xdr:row>5</xdr:row>
      <xdr:rowOff>145763</xdr:rowOff>
    </xdr:to>
    <xdr:pic macro="[0]!NEW_INVOICE">
      <xdr:nvPicPr>
        <xdr:cNvPr id="4" name="Picture 3">
          <a:extLst>
            <a:ext uri="{FF2B5EF4-FFF2-40B4-BE49-F238E27FC236}">
              <a16:creationId xmlns:a16="http://schemas.microsoft.com/office/drawing/2014/main" id="{3A7C9846-51FF-4AAD-9E4D-5D371C177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8" y="567018"/>
          <a:ext cx="2496671" cy="1502795"/>
        </a:xfrm>
        <a:prstGeom prst="rect">
          <a:avLst/>
        </a:prstGeom>
        <a:ln w="57150">
          <a:solidFill>
            <a:schemeClr val="accent4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2A0F442B-1C3A-4FEC-99F4-9B73139C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E66204E0-5D0D-4EAE-BAFF-9858A06FB5C1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33618</xdr:colOff>
      <xdr:row>2</xdr:row>
      <xdr:rowOff>33618</xdr:rowOff>
    </xdr:from>
    <xdr:to>
      <xdr:col>1</xdr:col>
      <xdr:colOff>1692089</xdr:colOff>
      <xdr:row>5</xdr:row>
      <xdr:rowOff>145763</xdr:rowOff>
    </xdr:to>
    <xdr:pic macro="[0]!NEW_INVOICE">
      <xdr:nvPicPr>
        <xdr:cNvPr id="4" name="Picture 3">
          <a:extLst>
            <a:ext uri="{FF2B5EF4-FFF2-40B4-BE49-F238E27FC236}">
              <a16:creationId xmlns:a16="http://schemas.microsoft.com/office/drawing/2014/main" id="{E7568792-5ED2-419F-A6F2-B87550BBF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8" y="567018"/>
          <a:ext cx="2496671" cy="1502795"/>
        </a:xfrm>
        <a:prstGeom prst="rect">
          <a:avLst/>
        </a:prstGeom>
        <a:ln w="57150">
          <a:solidFill>
            <a:schemeClr val="accent4"/>
          </a:solidFill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B957A970-E596-4CD8-85E2-D948E74FC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44C10858-4F82-415B-AED9-CEDEB7D409D6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33618</xdr:colOff>
      <xdr:row>2</xdr:row>
      <xdr:rowOff>33618</xdr:rowOff>
    </xdr:from>
    <xdr:to>
      <xdr:col>1</xdr:col>
      <xdr:colOff>1692089</xdr:colOff>
      <xdr:row>5</xdr:row>
      <xdr:rowOff>145763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93503ABC-3B90-49F8-874E-90BCC60D6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8" y="567018"/>
          <a:ext cx="2496671" cy="1502795"/>
        </a:xfrm>
        <a:prstGeom prst="rect">
          <a:avLst/>
        </a:prstGeom>
        <a:ln w="57150">
          <a:solidFill>
            <a:schemeClr val="accent4"/>
          </a:solidFill>
        </a:ln>
      </xdr:spPr>
    </xdr:pic>
    <xdr:clientData fLocksWithSheet="0"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14144183-1932-4B0C-9389-5420213C9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145772EE-E525-4605-82E7-1B1607CD9BB7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33618</xdr:colOff>
      <xdr:row>2</xdr:row>
      <xdr:rowOff>33618</xdr:rowOff>
    </xdr:from>
    <xdr:to>
      <xdr:col>1</xdr:col>
      <xdr:colOff>1692089</xdr:colOff>
      <xdr:row>5</xdr:row>
      <xdr:rowOff>145763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EBEA05E2-C013-4F29-B20A-A2DEA9E24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8" y="567018"/>
          <a:ext cx="2496671" cy="1502795"/>
        </a:xfrm>
        <a:prstGeom prst="rect">
          <a:avLst/>
        </a:prstGeom>
        <a:ln w="57150">
          <a:solidFill>
            <a:schemeClr val="accent4"/>
          </a:solidFill>
        </a:ln>
      </xdr:spPr>
    </xdr:pic>
    <xdr:clientData fLocksWithSheet="0"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29839B96-B044-4B55-B483-6AFB5ED34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B95D1C75-39F1-47FA-A6F7-1FDCCAD24ED9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33618</xdr:colOff>
      <xdr:row>2</xdr:row>
      <xdr:rowOff>33618</xdr:rowOff>
    </xdr:from>
    <xdr:to>
      <xdr:col>1</xdr:col>
      <xdr:colOff>1692089</xdr:colOff>
      <xdr:row>5</xdr:row>
      <xdr:rowOff>145763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D5301A1C-0FAE-455D-B656-A902DD2C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8" y="567018"/>
          <a:ext cx="2496671" cy="1502795"/>
        </a:xfrm>
        <a:prstGeom prst="rect">
          <a:avLst/>
        </a:prstGeom>
        <a:ln w="57150">
          <a:solidFill>
            <a:schemeClr val="accent4"/>
          </a:solidFill>
        </a:ln>
      </xdr:spPr>
    </xdr:pic>
    <xdr:clientData fLocksWithSheet="0"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09CFD5F7-BA85-42D1-B93D-7D77EC4BC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85867044-BDE2-4188-8F65-EBFACC88BE6E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781D1A6D-988E-4216-AB38-683223F320B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3912"/>
          <a:ext cx="2498912" cy="150167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6891664A-E4EF-491F-94F2-6D15F058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8A43B2FB-7C4C-4AA9-B9CE-A4A0FFE47356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545B410A-BE72-4904-9055-34BE6FEA2439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ECDAD399-028C-4DAC-B951-C3272ADE3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6541BD35-A675-444A-B8AD-4FDF81B6B778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45F76857-BD18-4A06-9DD4-12FCB68AB2E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67236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7B1FD8AF-842D-48EE-A77E-617AD121C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1165" y="0"/>
          <a:ext cx="544045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077ADECB-BE9E-46AD-B7E4-144FFAB49126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EB9CFEF9-225C-4AE4-955C-E7F522185EA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A199E8E9-7A87-4666-8156-753B5EDFA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4046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B8D3834D-BC5D-4086-A89C-1EFB2CA79879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525B1070-6368-4E98-9A61-E12F4BC2190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BA2F468A-4315-468D-ABCA-B405BB352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B3BC2EC7-AC76-4C63-92F0-14C0E9E7AFD0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0AA8ED17-B73B-45A6-AFFF-36CCD51D632C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03CCAA5D-6F99-4E80-963F-3CF3020AC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4045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5408B22C-CB0A-40AD-81EF-0F09405F059B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729571A0-C448-4914-A2EB-DB0C7991283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476FCA4D-5943-4E85-8533-1C65E21D0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9B6152DE-89C0-421D-B2CE-76FBD5187532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24CA3E09-EA17-444E-A589-DE19A662171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51049E39-6E74-409C-A6C7-AAADB7764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029D71BB-D223-47BF-8B40-7DE64C0E529D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D1D25DDD-1EA4-4A01-B549-C423B9864B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67236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63A63344-7132-4373-AF4C-0362BE7D7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0B9CF367-E74C-4E56-A5AD-75CC63FA3644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CFED66B4-5376-422B-A960-BFFE07909F6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6988EB98-1480-4750-9DA9-26E41D8E1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4046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C0AD2A07-AC62-45DB-97F2-67CB60861D79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89599CAE-20F5-47B4-910C-CE9682F8D167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1</xdr:col>
      <xdr:colOff>44824</xdr:colOff>
      <xdr:row>23</xdr:row>
      <xdr:rowOff>168089</xdr:rowOff>
    </xdr:from>
    <xdr:to>
      <xdr:col>4</xdr:col>
      <xdr:colOff>0</xdr:colOff>
      <xdr:row>33</xdr:row>
      <xdr:rowOff>156883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3AF1E62-2367-6AAB-3F83-7AD674B4D709}"/>
            </a:ext>
          </a:extLst>
        </xdr:cNvPr>
        <xdr:cNvSpPr txBox="1"/>
      </xdr:nvSpPr>
      <xdr:spPr>
        <a:xfrm>
          <a:off x="885265" y="5838265"/>
          <a:ext cx="3619500" cy="1893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400" b="1"/>
            <a:t>INDUSIND BANK</a:t>
          </a:r>
        </a:p>
        <a:p>
          <a:r>
            <a:rPr lang="en-IN" sz="2400" b="1"/>
            <a:t>A/C NO: -100039987025</a:t>
          </a:r>
        </a:p>
        <a:p>
          <a:r>
            <a:rPr lang="en-IN" sz="2400" b="1"/>
            <a:t>CHECK: 084426 </a:t>
          </a:r>
        </a:p>
        <a:p>
          <a:r>
            <a:rPr lang="en-IN" sz="2400" b="1"/>
            <a:t>BILL NO :224-226</a:t>
          </a:r>
        </a:p>
        <a:p>
          <a:r>
            <a:rPr lang="en-IN" sz="2400" b="1"/>
            <a:t>BANK: ICICI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C22013C5-5C9D-4259-927F-2834CBFD7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D0740728-9BC0-4E31-BE41-6BBD97A78C60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D44CF485-68A0-4AE2-9B69-7E211F5D792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1</xdr:col>
      <xdr:colOff>44824</xdr:colOff>
      <xdr:row>23</xdr:row>
      <xdr:rowOff>168089</xdr:rowOff>
    </xdr:from>
    <xdr:to>
      <xdr:col>4</xdr:col>
      <xdr:colOff>0</xdr:colOff>
      <xdr:row>33</xdr:row>
      <xdr:rowOff>156883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16CB182-D0B6-44F1-A048-3A6A4C84E152}"/>
            </a:ext>
          </a:extLst>
        </xdr:cNvPr>
        <xdr:cNvSpPr txBox="1"/>
      </xdr:nvSpPr>
      <xdr:spPr>
        <a:xfrm>
          <a:off x="883024" y="5825939"/>
          <a:ext cx="3622301" cy="1893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400" b="1"/>
            <a:t>INDUSIND BANK</a:t>
          </a:r>
        </a:p>
        <a:p>
          <a:r>
            <a:rPr lang="en-IN" sz="2400" b="1"/>
            <a:t>A/C NO: -100039987238</a:t>
          </a:r>
        </a:p>
        <a:p>
          <a:r>
            <a:rPr lang="en-IN" sz="2400" b="1"/>
            <a:t>CHECK: 084429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933008C7-AAC8-4F43-890A-6AE951BCD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037AD1BB-4AEE-4A2F-A1D5-D4235CAEF6C8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140E6FAB-5F4F-4440-BF8D-5E23717823A7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8907B2ED-34C2-4B15-A7C7-EFF027E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DA7E4BA3-AC91-4156-A940-7E5EE8092C3C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D6D6F852-D277-4D77-BB8E-A48190B60B7B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91BCF210-5B20-4926-985B-998D4E026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895915" y="0"/>
          <a:ext cx="544045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BEE9BA6D-95FE-4AD3-A165-01EB3976B41D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EF8DE58C-CC8F-4E4A-9049-B1FB872120E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67236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B27EECD9-B447-457C-8163-C06C031C0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97A6FFD1-DCCE-44A8-BD67-2114FAF0C327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7B50E739-8B2E-4A0F-8ECA-5918B1304797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5B24A1D7-308F-48E2-BE62-D9AF4DC7F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4046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D427DAEE-03A5-475D-92B3-95DDA46C531C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D77B86D6-197D-4DE0-91ED-5564AC021F16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82C4EF32-20F5-4208-A581-3D792927C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9ED48370-36D9-43B3-9AD1-CAA300A6E38D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1471ABA7-A386-4FFB-ABE2-A0F20247ECD5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0</xdr:col>
      <xdr:colOff>795618</xdr:colOff>
      <xdr:row>26</xdr:row>
      <xdr:rowOff>168089</xdr:rowOff>
    </xdr:from>
    <xdr:to>
      <xdr:col>4</xdr:col>
      <xdr:colOff>750794</xdr:colOff>
      <xdr:row>36</xdr:row>
      <xdr:rowOff>168089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2283882-F697-7E37-E042-5D39764B8833}"/>
            </a:ext>
          </a:extLst>
        </xdr:cNvPr>
        <xdr:cNvSpPr txBox="1"/>
      </xdr:nvSpPr>
      <xdr:spPr>
        <a:xfrm>
          <a:off x="795618" y="6409765"/>
          <a:ext cx="4459941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000" b="1"/>
            <a:t>BANK NAME: - PUNJAB</a:t>
          </a:r>
          <a:r>
            <a:rPr lang="en-IN" sz="2000" b="1" baseline="0"/>
            <a:t> NATIONAL BANK</a:t>
          </a:r>
        </a:p>
        <a:p>
          <a:r>
            <a:rPr lang="en-IN" sz="2000" b="1" baseline="0"/>
            <a:t>IFSC: -PUNB0081700</a:t>
          </a:r>
        </a:p>
        <a:p>
          <a:r>
            <a:rPr lang="en-IN" sz="2000" b="1" baseline="0"/>
            <a:t>ACCOUNT NO:-0817000301001768</a:t>
          </a:r>
        </a:p>
        <a:p>
          <a:r>
            <a:rPr lang="en-IN" sz="2000" b="1" baseline="0"/>
            <a:t>CHECK: -625601</a:t>
          </a:r>
          <a:endParaRPr lang="en-IN" sz="20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9A85B7DF-1D49-4FAE-BED4-7617B967A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1B9BCA98-F920-4A6E-A536-D81217BBDFB8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72754F1F-8D7F-4ACE-96B0-409A920A94A5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48803B9C-6855-4350-90DF-501B27107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7E8DAB92-7985-46E4-A113-95214132DCDE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1C941F28-A86A-40BB-A590-AD0E4D30534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59AD7B53-9896-4CD1-8765-9070B5BBC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A62C2E0D-978D-4BB9-96EA-18A2EB84AEE5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A9AEF6E1-9E76-49A6-9A10-52033AEF80E9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FEA84FBC-6F85-42B8-B018-2AE7F3371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3F1C3F5A-EEE6-4F9C-9707-6FAF99AE87A0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788A7858-A6AE-4716-B1F7-26A56DCE93F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0</xdr:col>
      <xdr:colOff>795618</xdr:colOff>
      <xdr:row>21</xdr:row>
      <xdr:rowOff>145677</xdr:rowOff>
    </xdr:from>
    <xdr:to>
      <xdr:col>3</xdr:col>
      <xdr:colOff>44823</xdr:colOff>
      <xdr:row>28</xdr:row>
      <xdr:rowOff>33618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0C2BEED-C62B-1419-0665-3E8572ABBA3B}"/>
            </a:ext>
          </a:extLst>
        </xdr:cNvPr>
        <xdr:cNvSpPr txBox="1"/>
      </xdr:nvSpPr>
      <xdr:spPr>
        <a:xfrm>
          <a:off x="795618" y="5434853"/>
          <a:ext cx="2700617" cy="1221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BANK NAME: -INDUSIND BANK</a:t>
          </a:r>
        </a:p>
        <a:p>
          <a:r>
            <a:rPr lang="en-IN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IFSC CODE: -INDB0000668</a:t>
          </a:r>
          <a:r>
            <a:rPr lang="en-IN" sz="1200" b="1"/>
            <a:t> </a:t>
          </a:r>
        </a:p>
        <a:p>
          <a:r>
            <a:rPr lang="en-IN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ACCOUNT NUMBER:  -100039987238</a:t>
          </a:r>
          <a:r>
            <a:rPr lang="en-IN" sz="1200" b="1"/>
            <a:t> </a:t>
          </a:r>
          <a:r>
            <a:rPr lang="en-IN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CHEQUE NO.: -083837</a:t>
          </a:r>
          <a:r>
            <a:rPr lang="en-IN" sz="1200" b="1"/>
            <a:t> 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5C7CE1E4-047E-423C-B1FD-9CB90DA85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355C3035-9AB7-486C-A96A-5C59B212134B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8966AB7F-0E9B-4C4E-9A6E-A4096F0775CA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9E4B971B-BF74-4ED7-AE71-5626FE5D4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DC538C2D-5359-494F-A5A0-A6E7318691F6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51460302-9DE8-4559-BED1-7C4A3C97C80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349E1C19-8B04-4533-B4EB-AEE3C3FC8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E3482212-0E1B-4939-8FEF-F6885CD39D97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F2FDDD9E-20EE-4933-B423-0C42D36E7A1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376C593D-B9F1-46B1-A357-9E3BD9333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C8E486B4-C55E-4DFD-818D-7DFFFE576C91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A10CC14C-307A-460F-87AD-A3EBF9155D9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9E1C35C2-B526-4FE9-BCD7-97C9E5E0F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87C4D571-2100-4952-B399-F1C95BE3836A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053FC9DA-7BD6-41D0-8DE7-5DC3BDBB682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23D942E3-9C05-4B92-807A-5C883E593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4B45DC6F-6D3F-465E-AA2D-7E6490267BD5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2656EA58-CE9A-4E74-9190-6B71B1BCBC2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80674D36-FF6E-440F-BE3F-275B72DDC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C24972E9-A3CC-4CF6-B712-6329788088DD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1A22E8E0-99E7-4B59-9783-6F423B672859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1</xdr:col>
      <xdr:colOff>257734</xdr:colOff>
      <xdr:row>19</xdr:row>
      <xdr:rowOff>56030</xdr:rowOff>
    </xdr:from>
    <xdr:to>
      <xdr:col>2</xdr:col>
      <xdr:colOff>750793</xdr:colOff>
      <xdr:row>25</xdr:row>
      <xdr:rowOff>22412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BF39EA0-B144-3950-4A1D-43F57037E40E}"/>
            </a:ext>
          </a:extLst>
        </xdr:cNvPr>
        <xdr:cNvSpPr txBox="1"/>
      </xdr:nvSpPr>
      <xdr:spPr>
        <a:xfrm>
          <a:off x="1098175" y="4964206"/>
          <a:ext cx="2196353" cy="11093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INVOICE VALUE:-23766</a:t>
          </a:r>
        </a:p>
        <a:p>
          <a:r>
            <a:rPr lang="en-IN" sz="1400" b="1"/>
            <a:t>DISCOUNT	:-         -266</a:t>
          </a:r>
        </a:p>
        <a:p>
          <a:endParaRPr lang="en-IN" sz="1400" b="1"/>
        </a:p>
        <a:p>
          <a:r>
            <a:rPr lang="en-IN" sz="1400" b="1"/>
            <a:t>NET</a:t>
          </a:r>
          <a:r>
            <a:rPr lang="en-IN" sz="1400" b="1" baseline="0"/>
            <a:t> AMOUNT: -  23500</a:t>
          </a:r>
          <a:endParaRPr lang="en-IN" sz="1400" b="1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A3C7C0E3-864E-464C-ABD9-DC9C76C95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C2C861E5-E27D-4FAB-B32A-56AF340806A8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D505B83C-13B4-45FC-91C6-271F33657EB6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39613408-B7A1-420F-8870-92F560291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D7AA37A9-CB74-43A0-9848-FACB945376C7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866162AD-97CF-41E8-B481-FF6C41C6000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1</xdr:col>
      <xdr:colOff>33618</xdr:colOff>
      <xdr:row>16</xdr:row>
      <xdr:rowOff>168089</xdr:rowOff>
    </xdr:from>
    <xdr:to>
      <xdr:col>2</xdr:col>
      <xdr:colOff>840441</xdr:colOff>
      <xdr:row>22</xdr:row>
      <xdr:rowOff>78442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E57FF91-6712-A0DC-A662-685736A077B2}"/>
            </a:ext>
          </a:extLst>
        </xdr:cNvPr>
        <xdr:cNvSpPr txBox="1"/>
      </xdr:nvSpPr>
      <xdr:spPr>
        <a:xfrm>
          <a:off x="874059" y="4504765"/>
          <a:ext cx="2510117" cy="10533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BANK NAME: -HDFC BANK</a:t>
          </a:r>
        </a:p>
        <a:p>
          <a:r>
            <a:rPr lang="en-IN" sz="1400" b="1"/>
            <a:t>CHEQUE NO.: -000054</a:t>
          </a:r>
        </a:p>
        <a:p>
          <a:r>
            <a:rPr lang="en-IN" sz="1400" b="1"/>
            <a:t>CHEQUE VALUE: -315000</a:t>
          </a:r>
        </a:p>
        <a:p>
          <a:r>
            <a:rPr lang="en-IN" sz="1400" b="1"/>
            <a:t>DISCOUNT:</a:t>
          </a:r>
          <a:r>
            <a:rPr lang="en-IN" sz="1400" b="1" baseline="0"/>
            <a:t> -603</a:t>
          </a:r>
          <a:endParaRPr lang="en-IN" sz="1400" b="1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552E7676-5E89-43C3-80FB-634A3EFC6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FCDABAE6-CCE4-43AC-818F-EE5B6A867599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8C3EB032-837E-42B6-BE22-58C0AC4CF1B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EDF82585-0361-4510-A2C1-367998394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1AF5D901-81FB-4802-A566-5F0B4F7757FF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003845DB-56FF-4E17-A9BD-F685C95DEB8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6FF79DAF-EC9E-4E18-8E5D-4EA0E206A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FA21D719-6D82-49D0-8DF9-0206641588AD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C5E7A891-5CBC-4A61-8369-F9162C9853DA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2EC1ECF0-B556-4E2F-B3B4-18945AE36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4045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8B8E6674-BA1A-42F4-AFDB-E1068EAEFE97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966A89FE-AA15-453B-8898-76F50324E45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D8157AC9-F319-4BDE-9449-17B95064D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C65EA513-9DF9-4196-8BE9-4514695D1047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0FA64048-3308-4541-9729-9241AD1C4B45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B44413DD-BFD7-407B-9A02-FB7139C27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7FFA167F-888F-4D23-82C0-379E78081A8F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2A260847-FA40-4011-ABB3-B11D08FD140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FF095A97-408D-4E3F-B498-6592DB8AC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83D399E0-88AA-458A-9F0E-753238437088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F3DC0F17-686B-414F-8443-7074B13F64C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9B25E492-3AE8-46B3-9FA2-E71ED86DB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C6DE7BB6-E9C1-47F4-A389-FF388C072479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E80A53B9-D7FD-492D-A1A9-04DFDB7AB36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F9342C8A-BDE2-43D6-B12F-736CF36E4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895915" y="0"/>
          <a:ext cx="544045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269FD20E-3E9A-4FAF-915A-D87C92743464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4B18E966-A846-4D03-8D0C-4FC23FF4164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B3A0EBCA-C523-4E83-A044-E05B94346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6DB1632F-2DED-4A4D-A45B-4CE0149FF0FA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30FEF8D6-D70E-4FAE-AF19-30BF3018493B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E4BB2555-9A6D-4F6C-AACD-FEC605234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17EB138B-8679-4A1C-96B5-D6B08401D12F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D32A5D21-A102-4BFA-B7DA-72DDE9097EB6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5F9928DB-9CA6-4C69-A425-A1737D863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55ADB687-AB9E-4F08-A375-E5841309CF43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03767F7E-7091-42E8-818F-3269C1A4ED7A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4AF512CE-E3C6-4FFD-A8AD-D4375C2A2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1165" y="0"/>
          <a:ext cx="544045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75C51E8D-281A-47B6-BCE3-8E77C2BAD51D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66D07C4F-97C0-4201-9F93-27A5F45248C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99813502-EF0F-493E-8116-CEF3E6A4C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442C8FCE-6484-443E-A5E2-0698F3653718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81628871-0911-4954-9D4D-78009B37B0AB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86589846-6803-4BCF-ACEB-5982B5048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0E4597B4-9F39-437D-B7B0-FF439C811C82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1C41F8E1-4B29-40F9-9845-E748EEAF1416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EE38258D-6AA3-45D0-88D3-051E6CD81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DCA5801A-3781-4CE1-A82E-BACA33FFAFAD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FCF0CD38-E599-4B93-94F9-0A5BBFF8EC1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F41C5E8E-31AC-45B0-915E-5BC71F7F8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4046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262DA79B-2B72-4313-9713-FC98B595D277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1AB18007-6DA7-4A60-B8B3-01B63D90669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C34A69F4-336D-425F-8B12-50C3FF3EA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ADF47786-2F3D-40F2-8175-2CDD41CFAA49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A959CE21-B5FF-4154-82C7-505E914ED55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75D60403-8850-47D7-9421-8A4CB1A61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DD9BB2BC-BE49-44DC-A68C-4F8B8AF6ED16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885566AC-E9B8-4E80-A65A-193FBD6601AA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0</xdr:col>
      <xdr:colOff>750793</xdr:colOff>
      <xdr:row>20</xdr:row>
      <xdr:rowOff>78441</xdr:rowOff>
    </xdr:from>
    <xdr:to>
      <xdr:col>3</xdr:col>
      <xdr:colOff>997322</xdr:colOff>
      <xdr:row>24</xdr:row>
      <xdr:rowOff>67236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119F4FE-5E02-A40B-62BF-A4C27F91D9C0}"/>
            </a:ext>
          </a:extLst>
        </xdr:cNvPr>
        <xdr:cNvSpPr txBox="1"/>
      </xdr:nvSpPr>
      <xdr:spPr>
        <a:xfrm>
          <a:off x="750793" y="5199529"/>
          <a:ext cx="3697941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000" b="1"/>
            <a:t>Invoice value: -35111-111=35000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A3CEFF0A-C3FA-4D45-8FD4-5678CC922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7D0B5625-BD98-471A-8152-04E1E43B8C2D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C4BAB4CF-5EF1-4DE7-B937-9336780DDD9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47297BEE-A15E-4B75-BC5B-1CE5C1700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1D9C58E3-3968-42A0-A4EA-99B879E5C7D8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296E28B8-1D0B-492F-99D2-283CC18BE17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0FB4348D-4502-4123-A59A-10922B034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1165" y="0"/>
          <a:ext cx="544045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4D181EFB-10C8-44CD-B2C3-871A46FD5FF6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DE2F5C84-0669-47BC-A370-6F6A64B2D345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5BA7C327-544D-457D-839A-2378D7CC7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61ADAFE5-3150-43E1-B89A-072E92724B59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BC89B377-CD49-4079-A9DD-08E8B9A7A765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F8825D96-C2BE-4F89-BC10-A1544EF2E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5841F7E8-A5F2-4C8B-96D8-1CA3817505D2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1AEE64A9-D55E-4BC7-9AE1-6872CEE8EF86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E74FF4D9-62CB-4C7D-9237-7C7691630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5F329BD4-4B8A-4246-BFD0-D5F3EAA0FD6C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95897122-C0FA-481E-8F76-02CF7CE35B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F0A9C944-509C-4D0F-8E4C-0F0017549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116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684D7006-467E-48C2-ADDC-90ADD458D674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9E4E0DDF-75E4-4D8D-8355-FFB656594F75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1EAF650E-3054-440A-901A-01AD01DCF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67BBF4D1-D4EB-42FD-8A55-8494A8E44D29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87FF4CFD-E08F-48DE-B39B-75287D715D8A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FDD2AE81-D306-4D6E-940E-EB30AB801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E1D4166F-971B-4FC7-8D6C-CE1303B9372F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F97D8A3B-490D-4339-A067-BB611F46823C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8FA7A52F-FC9F-46C3-8E52-83465B01B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D6154470-8A1C-4D9E-A498-B14DC3FA3AD5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18417ABA-BA86-4847-854E-A44192370C7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1</xdr:col>
      <xdr:colOff>56030</xdr:colOff>
      <xdr:row>21</xdr:row>
      <xdr:rowOff>44824</xdr:rowOff>
    </xdr:from>
    <xdr:to>
      <xdr:col>2</xdr:col>
      <xdr:colOff>885265</xdr:colOff>
      <xdr:row>32</xdr:row>
      <xdr:rowOff>100853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ECBFA15-FD56-6037-DCE5-734A1688F90E}"/>
            </a:ext>
          </a:extLst>
        </xdr:cNvPr>
        <xdr:cNvSpPr txBox="1"/>
      </xdr:nvSpPr>
      <xdr:spPr>
        <a:xfrm>
          <a:off x="896471" y="5558118"/>
          <a:ext cx="2532529" cy="21515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BILL   =34050</a:t>
          </a:r>
        </a:p>
        <a:p>
          <a:r>
            <a:rPr lang="en-IN" sz="1400" b="1"/>
            <a:t>OLD GOLD=(29960)</a:t>
          </a:r>
        </a:p>
        <a:p>
          <a:endParaRPr lang="en-IN" sz="1400" b="1"/>
        </a:p>
        <a:p>
          <a:r>
            <a:rPr lang="en-IN" sz="1400" b="1"/>
            <a:t>LEFT</a:t>
          </a:r>
          <a:r>
            <a:rPr lang="en-IN" sz="1400" b="1" baseline="0"/>
            <a:t> AMOUNT =4090</a:t>
          </a:r>
        </a:p>
        <a:p>
          <a:r>
            <a:rPr lang="en-IN" sz="1400" b="1" baseline="0"/>
            <a:t>CREDIT CARD = </a:t>
          </a:r>
          <a:r>
            <a:rPr lang="en-IN" sz="1400" b="1" u="sng" baseline="0"/>
            <a:t>-2000</a:t>
          </a:r>
        </a:p>
        <a:p>
          <a:r>
            <a:rPr lang="en-IN" sz="1400" b="1" u="sng" baseline="0"/>
            <a:t>NET AMOUNT=2090</a:t>
          </a:r>
        </a:p>
        <a:p>
          <a:r>
            <a:rPr lang="en-IN" sz="1400" b="1" u="sng" baseline="0"/>
            <a:t>CREDIT CARD=-2000</a:t>
          </a:r>
        </a:p>
        <a:p>
          <a:endParaRPr lang="en-IN" sz="1400" b="1" u="sng" baseline="0"/>
        </a:p>
        <a:p>
          <a:r>
            <a:rPr lang="en-IN" sz="1400" b="1" u="sng" baseline="0"/>
            <a:t>DISCOUNT    = 90</a:t>
          </a:r>
          <a:endParaRPr lang="en-IN" sz="1400" b="1" u="sng"/>
        </a:p>
      </xdr:txBody>
    </xdr:sp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DB93226E-3EBF-4726-88F8-8B34F68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31720009-A783-4166-82C1-F68D25A39BDD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E3784847-6E89-4CBC-BC31-5E04B8F7AC26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1</xdr:col>
      <xdr:colOff>56030</xdr:colOff>
      <xdr:row>21</xdr:row>
      <xdr:rowOff>44824</xdr:rowOff>
    </xdr:from>
    <xdr:to>
      <xdr:col>2</xdr:col>
      <xdr:colOff>885265</xdr:colOff>
      <xdr:row>32</xdr:row>
      <xdr:rowOff>100853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657B983-0C5E-4FCB-8C04-E0814877557A}"/>
            </a:ext>
          </a:extLst>
        </xdr:cNvPr>
        <xdr:cNvSpPr txBox="1"/>
      </xdr:nvSpPr>
      <xdr:spPr>
        <a:xfrm>
          <a:off x="894230" y="5550274"/>
          <a:ext cx="2534210" cy="21515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BILL   =34050</a:t>
          </a:r>
        </a:p>
        <a:p>
          <a:r>
            <a:rPr lang="en-IN" sz="1400" b="1"/>
            <a:t>OLD GOLD=(29960)</a:t>
          </a:r>
        </a:p>
        <a:p>
          <a:endParaRPr lang="en-IN" sz="1400" b="1"/>
        </a:p>
        <a:p>
          <a:r>
            <a:rPr lang="en-IN" sz="1400" b="1"/>
            <a:t>LEFT</a:t>
          </a:r>
          <a:r>
            <a:rPr lang="en-IN" sz="1400" b="1" baseline="0"/>
            <a:t> AMOUNT =4090</a:t>
          </a:r>
        </a:p>
        <a:p>
          <a:r>
            <a:rPr lang="en-IN" sz="1400" b="1" baseline="0"/>
            <a:t>CREDIT CARD = </a:t>
          </a:r>
          <a:r>
            <a:rPr lang="en-IN" sz="1400" b="1" u="sng" baseline="0"/>
            <a:t>-2000</a:t>
          </a:r>
        </a:p>
        <a:p>
          <a:r>
            <a:rPr lang="en-IN" sz="1400" b="1" u="sng" baseline="0"/>
            <a:t>NET AMOUNT=2090</a:t>
          </a:r>
        </a:p>
        <a:p>
          <a:r>
            <a:rPr lang="en-IN" sz="1400" b="1" u="sng" baseline="0"/>
            <a:t>CREDIT CARD=-2000</a:t>
          </a:r>
        </a:p>
        <a:p>
          <a:endParaRPr lang="en-IN" sz="1400" b="1" u="sng" baseline="0"/>
        </a:p>
        <a:p>
          <a:r>
            <a:rPr lang="en-IN" sz="1400" b="1" u="sng" baseline="0"/>
            <a:t>DISCOUNT    = 90</a:t>
          </a:r>
          <a:endParaRPr lang="en-IN" sz="1400" b="1" u="sng"/>
        </a:p>
      </xdr:txBody>
    </xdr:sp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2BCAA7BF-99ED-4F7D-8328-EE482BE8B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895915" y="0"/>
          <a:ext cx="544045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FDD3F5A7-E398-4211-8ECB-82E845C6B126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4A3C1021-662F-4996-9BB4-3A20FCDD18A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1</xdr:col>
      <xdr:colOff>56030</xdr:colOff>
      <xdr:row>21</xdr:row>
      <xdr:rowOff>44825</xdr:rowOff>
    </xdr:from>
    <xdr:to>
      <xdr:col>2</xdr:col>
      <xdr:colOff>885265</xdr:colOff>
      <xdr:row>26</xdr:row>
      <xdr:rowOff>179295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07F170C-4315-49CC-9FCB-A715CEE28D8F}"/>
            </a:ext>
          </a:extLst>
        </xdr:cNvPr>
        <xdr:cNvSpPr txBox="1"/>
      </xdr:nvSpPr>
      <xdr:spPr>
        <a:xfrm>
          <a:off x="896471" y="5367619"/>
          <a:ext cx="2532529" cy="10869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BILL   =27230</a:t>
          </a:r>
        </a:p>
        <a:p>
          <a:r>
            <a:rPr lang="en-IN" sz="1400" b="1" baseline="0"/>
            <a:t>CREDIT CARD = </a:t>
          </a:r>
          <a:r>
            <a:rPr lang="en-IN" sz="1400" b="1" u="sng" baseline="0"/>
            <a:t>-27200</a:t>
          </a:r>
        </a:p>
        <a:p>
          <a:r>
            <a:rPr lang="en-IN" sz="1400" b="1" u="sng" baseline="0"/>
            <a:t>DISCOUNT=30</a:t>
          </a:r>
        </a:p>
      </xdr:txBody>
    </xdr:sp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3F2153E1-F9EF-46A7-95DE-3EBB4B687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1ABB8F21-6DAB-491D-B649-0E9C10198450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578A3275-9CBB-4446-93C9-34DD545C19D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D54F7641-97ED-40EB-BF8F-D8AC971AF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895915" y="0"/>
          <a:ext cx="544045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25B98838-A6D9-4C36-B908-9AC93A22B7C6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05123F15-02A4-444E-9C67-3AA4864483C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E613C6A8-D794-4B37-86F9-137E8069C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1F7949C6-94E6-4B62-9F6A-2343A4D2EFF2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D7920805-C112-4697-A5A2-FE21C9B06EF7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CA7C6671-95DA-40F1-83F1-F3574BCAB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895915" y="0"/>
          <a:ext cx="544045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8BA3C8E7-717E-4C37-8BE1-9C06667B7424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DBA15E1E-8CCD-4BCB-B88F-045AEC79EE19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9F9FBBE1-2DEA-408A-BE71-37D45E478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895915" y="0"/>
          <a:ext cx="544045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971D4F31-2B56-4EF0-AEDD-7BB8D2D51DB8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ED40E338-B213-4B5A-A839-E15369EC261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1</xdr:col>
      <xdr:colOff>89647</xdr:colOff>
      <xdr:row>16</xdr:row>
      <xdr:rowOff>112059</xdr:rowOff>
    </xdr:from>
    <xdr:to>
      <xdr:col>2</xdr:col>
      <xdr:colOff>67236</xdr:colOff>
      <xdr:row>22</xdr:row>
      <xdr:rowOff>156882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CE76DE2-02CF-8AB1-A26A-C4B9D701CD6F}"/>
            </a:ext>
          </a:extLst>
        </xdr:cNvPr>
        <xdr:cNvSpPr txBox="1"/>
      </xdr:nvSpPr>
      <xdr:spPr>
        <a:xfrm>
          <a:off x="930088" y="4482353"/>
          <a:ext cx="1680883" cy="118782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OLD BALI:-44200</a:t>
          </a:r>
        </a:p>
        <a:p>
          <a:r>
            <a:rPr lang="en-IN" sz="1400" b="1"/>
            <a:t>BILL AMT:</a:t>
          </a:r>
          <a:r>
            <a:rPr lang="en-IN" sz="1400" b="1" u="sng"/>
            <a:t>-(40700)</a:t>
          </a:r>
          <a:r>
            <a:rPr lang="en-IN" sz="1400" b="1" u="sng" baseline="0"/>
            <a:t> </a:t>
          </a:r>
        </a:p>
        <a:p>
          <a:r>
            <a:rPr lang="en-IN" sz="1400" b="1" u="none" baseline="0"/>
            <a:t>CASH RETURN:-</a:t>
          </a:r>
          <a:r>
            <a:rPr lang="en-IN" sz="1400" b="1" u="sng" baseline="0"/>
            <a:t>3500</a:t>
          </a:r>
          <a:endParaRPr lang="en-IN" sz="1400" b="1" u="none"/>
        </a:p>
      </xdr:txBody>
    </xdr:sp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C91F3F9F-7805-4572-B6EA-1CC2E2C58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D4497A47-FE6F-46B2-A1D6-1D841F0A8B5B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03283B6D-FD71-4C23-9890-0221BAA529B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1</xdr:col>
      <xdr:colOff>11206</xdr:colOff>
      <xdr:row>21</xdr:row>
      <xdr:rowOff>179294</xdr:rowOff>
    </xdr:from>
    <xdr:to>
      <xdr:col>3</xdr:col>
      <xdr:colOff>11206</xdr:colOff>
      <xdr:row>28</xdr:row>
      <xdr:rowOff>33618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13EB4FF-CC1A-79F5-4C3F-AF3C8457214B}"/>
            </a:ext>
          </a:extLst>
        </xdr:cNvPr>
        <xdr:cNvSpPr txBox="1"/>
      </xdr:nvSpPr>
      <xdr:spPr>
        <a:xfrm>
          <a:off x="851647" y="5502088"/>
          <a:ext cx="2610971" cy="11878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BILL AMOUNT:-66400</a:t>
          </a:r>
        </a:p>
        <a:p>
          <a:r>
            <a:rPr lang="en-IN" sz="1100"/>
            <a:t>CARD</a:t>
          </a:r>
          <a:r>
            <a:rPr lang="en-IN" sz="1100" baseline="0"/>
            <a:t> PAYMENT:- </a:t>
          </a:r>
          <a:r>
            <a:rPr lang="en-IN" sz="1100" u="sng" baseline="0"/>
            <a:t>(64000)</a:t>
          </a:r>
        </a:p>
        <a:p>
          <a:r>
            <a:rPr lang="en-IN" sz="1100" u="sng" baseline="0"/>
            <a:t>BALANCE AMOUNT=2400 CASH</a:t>
          </a:r>
        </a:p>
        <a:p>
          <a:endParaRPr lang="en-IN" sz="1100" u="sng" baseline="0"/>
        </a:p>
        <a:p>
          <a:endParaRPr lang="en-IN" sz="1100" u="none" baseline="0"/>
        </a:p>
        <a:p>
          <a:endParaRPr lang="en-IN" sz="1100" baseline="0"/>
        </a:p>
        <a:p>
          <a:endParaRPr lang="en-IN" sz="1100" baseline="0"/>
        </a:p>
        <a:p>
          <a:endParaRPr lang="en-IN" sz="1100" baseline="0"/>
        </a:p>
        <a:p>
          <a:endParaRPr lang="en-IN" sz="1100" baseline="0"/>
        </a:p>
        <a:p>
          <a:endParaRPr lang="en-IN" sz="1100" baseline="0"/>
        </a:p>
        <a:p>
          <a:endParaRPr lang="en-IN" sz="1100"/>
        </a:p>
      </xdr:txBody>
    </xdr:sp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ED947E61-5B11-420B-87C6-9262C8272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6CF024C5-A15C-44D0-B3FB-513FC0890C82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E62B101A-2BD7-4794-BD49-6DF57366F06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74BD5EB4-2786-4848-8DE0-B500C9FF7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4B41217A-2F74-4777-9112-8881697A9538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E1A2BDBF-FECD-4860-B492-FED20FF14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1</xdr:col>
      <xdr:colOff>11206</xdr:colOff>
      <xdr:row>21</xdr:row>
      <xdr:rowOff>179294</xdr:rowOff>
    </xdr:from>
    <xdr:to>
      <xdr:col>3</xdr:col>
      <xdr:colOff>11206</xdr:colOff>
      <xdr:row>28</xdr:row>
      <xdr:rowOff>33618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416E8E44-B7FF-4B04-9214-6B565AAE730F}"/>
            </a:ext>
          </a:extLst>
        </xdr:cNvPr>
        <xdr:cNvSpPr txBox="1"/>
      </xdr:nvSpPr>
      <xdr:spPr>
        <a:xfrm>
          <a:off x="849406" y="5494244"/>
          <a:ext cx="2609850" cy="11878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BILL AMOUNT:-20000</a:t>
          </a:r>
        </a:p>
        <a:p>
          <a:r>
            <a:rPr lang="en-IN" sz="1100"/>
            <a:t>OLD GOLD</a:t>
          </a:r>
          <a:r>
            <a:rPr lang="en-IN" sz="1100" baseline="0"/>
            <a:t>:- </a:t>
          </a:r>
          <a:r>
            <a:rPr lang="en-IN" sz="1100" u="sng" baseline="0"/>
            <a:t>(19000)</a:t>
          </a:r>
        </a:p>
        <a:p>
          <a:r>
            <a:rPr lang="en-IN" sz="1100" u="sng" baseline="0"/>
            <a:t>BALANCE AMOUNT=1000 CARD</a:t>
          </a:r>
        </a:p>
        <a:p>
          <a:endParaRPr lang="en-IN" sz="1100" u="sng" baseline="0"/>
        </a:p>
        <a:p>
          <a:endParaRPr lang="en-IN" sz="1100" u="none" baseline="0"/>
        </a:p>
        <a:p>
          <a:endParaRPr lang="en-IN" sz="1100" baseline="0"/>
        </a:p>
        <a:p>
          <a:endParaRPr lang="en-IN" sz="1100" baseline="0"/>
        </a:p>
        <a:p>
          <a:endParaRPr lang="en-IN" sz="1100" baseline="0"/>
        </a:p>
        <a:p>
          <a:endParaRPr lang="en-IN" sz="1100" baseline="0"/>
        </a:p>
        <a:p>
          <a:endParaRPr lang="en-IN" sz="1100" baseline="0"/>
        </a:p>
        <a:p>
          <a:endParaRPr lang="en-IN" sz="1100"/>
        </a:p>
      </xdr:txBody>
    </xdr:sp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67236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26325397-B3E4-4D04-AF9D-ED30DAD65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B46A9FCA-DAFC-4F3C-94AA-D9A8B1B9C560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6F97E207-078C-498B-B41F-6D11D8F222D7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8FFF5BDB-D8FF-4280-B2AD-BE875DF6F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286315" y="0"/>
          <a:ext cx="544046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6DAB6F05-57FB-49A9-A76D-AEC241A7E254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11054257-DD94-4249-ACA9-8911130725C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0</xdr:col>
      <xdr:colOff>818029</xdr:colOff>
      <xdr:row>20</xdr:row>
      <xdr:rowOff>22412</xdr:rowOff>
    </xdr:from>
    <xdr:to>
      <xdr:col>2</xdr:col>
      <xdr:colOff>885265</xdr:colOff>
      <xdr:row>27</xdr:row>
      <xdr:rowOff>89647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E34EC84-A9EC-85E5-9B9A-452282BF2138}"/>
            </a:ext>
          </a:extLst>
        </xdr:cNvPr>
        <xdr:cNvSpPr txBox="1"/>
      </xdr:nvSpPr>
      <xdr:spPr>
        <a:xfrm>
          <a:off x="818029" y="5535706"/>
          <a:ext cx="2610971" cy="14007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/>
            <a:t>INVOICE : -83820</a:t>
          </a:r>
        </a:p>
        <a:p>
          <a:r>
            <a:rPr lang="en-IN" sz="1600" b="1"/>
            <a:t>ADVANCE:--50000</a:t>
          </a:r>
        </a:p>
        <a:p>
          <a:r>
            <a:rPr lang="en-IN" sz="1600" b="1"/>
            <a:t>DISCOUNT:--820</a:t>
          </a:r>
        </a:p>
        <a:p>
          <a:endParaRPr lang="en-IN" sz="1600" b="1"/>
        </a:p>
        <a:p>
          <a:r>
            <a:rPr lang="en-IN" sz="1600" b="1"/>
            <a:t>PAYTM CARD:- 33000</a:t>
          </a:r>
        </a:p>
        <a:p>
          <a:endParaRPr lang="en-IN" sz="1600" b="1"/>
        </a:p>
      </xdr:txBody>
    </xdr:sp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E20D8401-1FF1-43B2-AD9A-A80687EE3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8BD92B40-CE7E-4303-BFBF-17EA1C2E2176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E96BD566-6E71-4D6D-B024-586A0121EA8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0</xdr:col>
      <xdr:colOff>818029</xdr:colOff>
      <xdr:row>20</xdr:row>
      <xdr:rowOff>22412</xdr:rowOff>
    </xdr:from>
    <xdr:to>
      <xdr:col>2</xdr:col>
      <xdr:colOff>885265</xdr:colOff>
      <xdr:row>27</xdr:row>
      <xdr:rowOff>89647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2CCA6CA-E598-4E26-A7C2-8C72837F90E6}"/>
            </a:ext>
          </a:extLst>
        </xdr:cNvPr>
        <xdr:cNvSpPr txBox="1"/>
      </xdr:nvSpPr>
      <xdr:spPr>
        <a:xfrm>
          <a:off x="818029" y="5527862"/>
          <a:ext cx="2610411" cy="14007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/>
            <a:t>INVOICE : -6220</a:t>
          </a:r>
        </a:p>
        <a:p>
          <a:r>
            <a:rPr lang="en-IN" sz="1600" b="1"/>
            <a:t>OLD</a:t>
          </a:r>
          <a:r>
            <a:rPr lang="en-IN" sz="1600" b="1" baseline="0"/>
            <a:t> SILVER</a:t>
          </a:r>
          <a:r>
            <a:rPr lang="en-IN" sz="1600" b="1"/>
            <a:t>:--2400</a:t>
          </a:r>
        </a:p>
        <a:p>
          <a:r>
            <a:rPr lang="en-IN" sz="1600" b="1"/>
            <a:t>AMOUNT:-3820</a:t>
          </a:r>
        </a:p>
        <a:p>
          <a:r>
            <a:rPr lang="en-IN" sz="1600" b="1"/>
            <a:t>DISCOUNT:-220</a:t>
          </a:r>
        </a:p>
        <a:p>
          <a:r>
            <a:rPr lang="en-IN" sz="1600" b="1"/>
            <a:t>CASH:- 3600</a:t>
          </a:r>
        </a:p>
        <a:p>
          <a:endParaRPr lang="en-IN" sz="1600" b="1"/>
        </a:p>
      </xdr:txBody>
    </xdr:sp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7C0D290A-49C2-4150-8759-F08313DE4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1165" y="0"/>
          <a:ext cx="544045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D4B94E0D-9874-43BF-A1D5-A3C4F73DF6F8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671FD6D0-6D84-46F8-A054-6997E309C9F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0</xdr:col>
      <xdr:colOff>818029</xdr:colOff>
      <xdr:row>20</xdr:row>
      <xdr:rowOff>22412</xdr:rowOff>
    </xdr:from>
    <xdr:to>
      <xdr:col>2</xdr:col>
      <xdr:colOff>885265</xdr:colOff>
      <xdr:row>27</xdr:row>
      <xdr:rowOff>89647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9C53BA3-2B74-414E-ACE7-B9AF4DF05417}"/>
            </a:ext>
          </a:extLst>
        </xdr:cNvPr>
        <xdr:cNvSpPr txBox="1"/>
      </xdr:nvSpPr>
      <xdr:spPr>
        <a:xfrm>
          <a:off x="818029" y="5527862"/>
          <a:ext cx="2610411" cy="14007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/>
            <a:t>INVOICE : -7850</a:t>
          </a:r>
        </a:p>
        <a:p>
          <a:r>
            <a:rPr lang="en-IN" sz="1600" b="1"/>
            <a:t>OLD</a:t>
          </a:r>
          <a:r>
            <a:rPr lang="en-IN" sz="1600" b="1" baseline="0"/>
            <a:t> NOSEPIN</a:t>
          </a:r>
          <a:r>
            <a:rPr lang="en-IN" sz="1600" b="1"/>
            <a:t>:--850</a:t>
          </a:r>
        </a:p>
        <a:p>
          <a:r>
            <a:rPr lang="en-IN" sz="1600" b="1"/>
            <a:t>AMOUNT:-7000</a:t>
          </a:r>
          <a:r>
            <a:rPr lang="en-IN" sz="1600" b="1" baseline="0"/>
            <a:t> CASH</a:t>
          </a:r>
          <a:endParaRPr lang="en-IN" sz="1600" b="1"/>
        </a:p>
      </xdr:txBody>
    </xdr:sp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2AFB4B99-422B-46F5-8544-1E8D55D21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1165" y="0"/>
          <a:ext cx="544045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3B8362C0-32D6-4F3A-9912-042D62FC7A47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58660960-9F49-445B-8E36-47BF1DE6D3FA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5479D822-6CF0-49AD-B787-73ED1FD08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1165" y="0"/>
          <a:ext cx="544045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E06BEBE7-1D80-47BE-BEE5-FFC093BA8518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896187B4-DDA6-4F64-96D0-927BEB5EF72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A07B6B6C-D379-40C5-85D5-793743ACD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D46264C4-E5C0-45C7-B370-93A5E1E16AE3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A38E1ABA-AD0B-4B85-B3A6-AD04264C22C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A0A3491A-3264-4F4E-8E07-60750C0EA6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C7F82924-C1E3-4DCA-82B8-328C1D357E0B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11207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1E0E90A8-1B88-4D2E-8387-377B8D69749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136229FF-B07D-4252-90C7-31FA2A9A4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707388D7-2158-4169-92FC-EA421F6900E7}"/>
            </a:ext>
          </a:extLst>
        </xdr:cNvPr>
        <xdr:cNvSpPr/>
      </xdr:nvSpPr>
      <xdr:spPr>
        <a:xfrm>
          <a:off x="25992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1</xdr:col>
      <xdr:colOff>1731819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000DD67C-509C-4EC1-829B-46EA709E1617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4B12A19F-23CF-4330-B482-B018BF2BC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29315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81EFFC04-D1B4-4EA0-B352-9FE8D3EACCFE}"/>
            </a:ext>
          </a:extLst>
        </xdr:cNvPr>
        <xdr:cNvSpPr/>
      </xdr:nvSpPr>
      <xdr:spPr>
        <a:xfrm>
          <a:off x="2932577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43297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F2E21A29-AFAD-46EE-8CF2-C95848CA237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4939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D0A8BE55-FACE-4EA1-BD5F-BAE2133E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57840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087AED3F-58DE-493B-ADEE-346C437C70B5}"/>
            </a:ext>
          </a:extLst>
        </xdr:cNvPr>
        <xdr:cNvSpPr/>
      </xdr:nvSpPr>
      <xdr:spPr>
        <a:xfrm>
          <a:off x="25611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43297</xdr:colOff>
      <xdr:row>5</xdr:row>
      <xdr:rowOff>119786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42D10A67-4C17-43EC-AE72-5785CCC27AB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234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48898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7B82A565-2999-4CC1-90DF-EC3C5C57F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57840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EE145DB2-1DB3-49EE-8DB1-1D5314166D25}"/>
            </a:ext>
          </a:extLst>
        </xdr:cNvPr>
        <xdr:cNvSpPr/>
      </xdr:nvSpPr>
      <xdr:spPr>
        <a:xfrm>
          <a:off x="25611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43297</xdr:colOff>
      <xdr:row>5</xdr:row>
      <xdr:rowOff>119786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C7C369B6-7AE9-4DF2-B6FA-38635B2C501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2342" cy="150539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FFE098E7-095A-48EB-A178-5D3DA358B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57840" y="0"/>
          <a:ext cx="54475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D4A77295-DA95-4712-8A4A-F0FFF7CBDDF6}"/>
            </a:ext>
          </a:extLst>
        </xdr:cNvPr>
        <xdr:cNvSpPr/>
      </xdr:nvSpPr>
      <xdr:spPr>
        <a:xfrm>
          <a:off x="25611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43297</xdr:colOff>
      <xdr:row>5</xdr:row>
      <xdr:rowOff>119786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576F7C56-8771-46A2-8C08-231728BC5BB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2342" cy="150539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665222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FA7B0256-00C6-4EAF-B2D7-88B57AA32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57840" y="0"/>
          <a:ext cx="549088" cy="546847"/>
        </a:xfrm>
        <a:prstGeom prst="rect">
          <a:avLst/>
        </a:prstGeom>
      </xdr:spPr>
    </xdr:pic>
    <xdr:clientData/>
  </xdr:twoCellAnchor>
  <xdr:twoCellAnchor>
    <xdr:from>
      <xdr:col>1</xdr:col>
      <xdr:colOff>1523995</xdr:colOff>
      <xdr:row>2</xdr:row>
      <xdr:rowOff>134471</xdr:rowOff>
    </xdr:from>
    <xdr:to>
      <xdr:col>2</xdr:col>
      <xdr:colOff>302554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9AEA28A8-8EB7-4C4E-87CC-CC8A354404FA}"/>
            </a:ext>
          </a:extLst>
        </xdr:cNvPr>
        <xdr:cNvSpPr/>
      </xdr:nvSpPr>
      <xdr:spPr>
        <a:xfrm>
          <a:off x="2364436" y="694765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1512796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AC5B5424-0D88-4A65-941E-1C3A3102EF8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49942"/>
          <a:ext cx="2274794" cy="150931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665222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AC9FA186-BC27-4BA1-9426-25E06E111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476815" y="0"/>
          <a:ext cx="541957" cy="546847"/>
        </a:xfrm>
        <a:prstGeom prst="rect">
          <a:avLst/>
        </a:prstGeom>
      </xdr:spPr>
    </xdr:pic>
    <xdr:clientData/>
  </xdr:twoCellAnchor>
  <xdr:twoCellAnchor>
    <xdr:from>
      <xdr:col>1</xdr:col>
      <xdr:colOff>1523995</xdr:colOff>
      <xdr:row>2</xdr:row>
      <xdr:rowOff>134471</xdr:rowOff>
    </xdr:from>
    <xdr:to>
      <xdr:col>2</xdr:col>
      <xdr:colOff>302554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D9652291-952F-42D8-8B33-A3AC29D538AB}"/>
            </a:ext>
          </a:extLst>
        </xdr:cNvPr>
        <xdr:cNvSpPr/>
      </xdr:nvSpPr>
      <xdr:spPr>
        <a:xfrm>
          <a:off x="236219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1512796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CE256923-CFE1-4D9B-B5F7-38CA14BF577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255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665222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36039952-C80E-4547-A31B-3DDDC53C4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72065" y="0"/>
          <a:ext cx="541957" cy="546847"/>
        </a:xfrm>
        <a:prstGeom prst="rect">
          <a:avLst/>
        </a:prstGeom>
      </xdr:spPr>
    </xdr:pic>
    <xdr:clientData/>
  </xdr:twoCellAnchor>
  <xdr:twoCellAnchor>
    <xdr:from>
      <xdr:col>1</xdr:col>
      <xdr:colOff>1523995</xdr:colOff>
      <xdr:row>2</xdr:row>
      <xdr:rowOff>134471</xdr:rowOff>
    </xdr:from>
    <xdr:to>
      <xdr:col>2</xdr:col>
      <xdr:colOff>302554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FDC3BE23-4971-4342-A56A-6FB6FA22BE59}"/>
            </a:ext>
          </a:extLst>
        </xdr:cNvPr>
        <xdr:cNvSpPr/>
      </xdr:nvSpPr>
      <xdr:spPr>
        <a:xfrm>
          <a:off x="236219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1512796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A9E427BC-44BD-4555-B6A3-B3D54452D60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255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665222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3867D4D5-812B-4024-BEDD-FB7A80B45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476815" y="0"/>
          <a:ext cx="541957" cy="546847"/>
        </a:xfrm>
        <a:prstGeom prst="rect">
          <a:avLst/>
        </a:prstGeom>
      </xdr:spPr>
    </xdr:pic>
    <xdr:clientData/>
  </xdr:twoCellAnchor>
  <xdr:twoCellAnchor>
    <xdr:from>
      <xdr:col>1</xdr:col>
      <xdr:colOff>1523995</xdr:colOff>
      <xdr:row>2</xdr:row>
      <xdr:rowOff>134471</xdr:rowOff>
    </xdr:from>
    <xdr:to>
      <xdr:col>2</xdr:col>
      <xdr:colOff>302554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1A31F5B8-68F1-471F-A956-42CEEE18C562}"/>
            </a:ext>
          </a:extLst>
        </xdr:cNvPr>
        <xdr:cNvSpPr/>
      </xdr:nvSpPr>
      <xdr:spPr>
        <a:xfrm>
          <a:off x="236219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1512796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BAFA8361-5D2B-4A5E-AE3C-317297CED72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255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60105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9600F11B-7B65-4FA3-88BE-204CC2BD0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724465" y="0"/>
          <a:ext cx="541957" cy="546847"/>
        </a:xfrm>
        <a:prstGeom prst="rect">
          <a:avLst/>
        </a:prstGeom>
      </xdr:spPr>
    </xdr:pic>
    <xdr:clientData/>
  </xdr:twoCellAnchor>
  <xdr:twoCellAnchor>
    <xdr:from>
      <xdr:col>1</xdr:col>
      <xdr:colOff>1523995</xdr:colOff>
      <xdr:row>2</xdr:row>
      <xdr:rowOff>134471</xdr:rowOff>
    </xdr:from>
    <xdr:to>
      <xdr:col>2</xdr:col>
      <xdr:colOff>302554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4ED2DC52-1337-4EA0-84E1-E8A36F0357E9}"/>
            </a:ext>
          </a:extLst>
        </xdr:cNvPr>
        <xdr:cNvSpPr/>
      </xdr:nvSpPr>
      <xdr:spPr>
        <a:xfrm>
          <a:off x="236219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1512796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A08BB165-2497-4D8B-82EA-2F9275D847C6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255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123265</xdr:colOff>
      <xdr:row>0</xdr:row>
      <xdr:rowOff>0</xdr:rowOff>
    </xdr:from>
    <xdr:to>
      <xdr:col>9</xdr:col>
      <xdr:colOff>665222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5FB8EF6E-323D-4CC3-AEE4-F3B762E25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476815" y="0"/>
          <a:ext cx="536915" cy="546847"/>
        </a:xfrm>
        <a:prstGeom prst="rect">
          <a:avLst/>
        </a:prstGeom>
      </xdr:spPr>
    </xdr:pic>
    <xdr:clientData/>
  </xdr:twoCellAnchor>
  <xdr:twoCellAnchor editAs="absolute">
    <xdr:from>
      <xdr:col>1</xdr:col>
      <xdr:colOff>1523995</xdr:colOff>
      <xdr:row>2</xdr:row>
      <xdr:rowOff>134471</xdr:rowOff>
    </xdr:from>
    <xdr:to>
      <xdr:col>2</xdr:col>
      <xdr:colOff>302554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D9FBEFDD-1953-4ED6-B131-36A48A28682E}"/>
            </a:ext>
          </a:extLst>
        </xdr:cNvPr>
        <xdr:cNvSpPr/>
      </xdr:nvSpPr>
      <xdr:spPr>
        <a:xfrm>
          <a:off x="236219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1512796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766E1EC4-0EDD-47C4-B7F1-258CDD9B85A7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255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1245537</xdr:colOff>
      <xdr:row>0</xdr:row>
      <xdr:rowOff>0</xdr:rowOff>
    </xdr:from>
    <xdr:to>
      <xdr:col>9</xdr:col>
      <xdr:colOff>497137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6763B9A8-19B5-49AE-9DAB-1AE65A96D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448243" y="0"/>
          <a:ext cx="551482" cy="549088"/>
        </a:xfrm>
        <a:prstGeom prst="rect">
          <a:avLst/>
        </a:prstGeom>
      </xdr:spPr>
    </xdr:pic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334D5A7D-B432-47CC-B5A3-B15CE28F6EF6}"/>
            </a:ext>
          </a:extLst>
        </xdr:cNvPr>
        <xdr:cNvSpPr/>
      </xdr:nvSpPr>
      <xdr:spPr>
        <a:xfrm>
          <a:off x="236219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6E383228-6949-4A24-BA55-F0E6637184C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255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10</xdr:col>
      <xdr:colOff>1199029</xdr:colOff>
      <xdr:row>39</xdr:row>
      <xdr:rowOff>11205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6B12994-D70A-50C1-7111-97F1F27405CA}"/>
            </a:ext>
          </a:extLst>
        </xdr:cNvPr>
        <xdr:cNvSpPr txBox="1"/>
      </xdr:nvSpPr>
      <xdr:spPr>
        <a:xfrm>
          <a:off x="5277972" y="8191499"/>
          <a:ext cx="6297704" cy="1221441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600"/>
            <a:t>E.</a:t>
          </a:r>
          <a:r>
            <a:rPr lang="en-IN" sz="1600" baseline="0"/>
            <a:t> &amp; O.E.</a:t>
          </a:r>
        </a:p>
        <a:p>
          <a:r>
            <a:rPr lang="en-IN" sz="1600" baseline="0"/>
            <a:t>ALL DISPUTES ARE SUBJECTED TO MOHALI JURISDICTION ONLY.</a:t>
          </a:r>
        </a:p>
        <a:p>
          <a:r>
            <a:rPr lang="en-IN" sz="1600" baseline="0"/>
            <a:t>INTEREST WILL BE CHARGED 24% P.A IF NOT PAID ON DUE DATE.</a:t>
          </a:r>
          <a:endParaRPr lang="en-IN" sz="1600"/>
        </a:p>
      </xdr:txBody>
    </xdr:sp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293037</xdr:colOff>
      <xdr:row>0</xdr:row>
      <xdr:rowOff>0</xdr:rowOff>
    </xdr:from>
    <xdr:to>
      <xdr:col>9</xdr:col>
      <xdr:colOff>844519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F7294FE8-9356-4E5B-B456-DAE04FC13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795625" y="0"/>
          <a:ext cx="551482" cy="549088"/>
        </a:xfrm>
        <a:prstGeom prst="rect">
          <a:avLst/>
        </a:prstGeom>
      </xdr:spPr>
    </xdr:pic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2F7B448B-E60C-413D-9A96-948899DD2347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0F109B11-D0E8-42E4-BF9E-7A59C34B7DC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73FCBEF-47F9-4CB7-AEA6-D0DA64504F41}"/>
            </a:ext>
          </a:extLst>
        </xdr:cNvPr>
        <xdr:cNvSpPr txBox="1"/>
      </xdr:nvSpPr>
      <xdr:spPr>
        <a:xfrm>
          <a:off x="5277972" y="8348381"/>
          <a:ext cx="4235822" cy="122144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91338</xdr:colOff>
      <xdr:row>0</xdr:row>
      <xdr:rowOff>0</xdr:rowOff>
    </xdr:from>
    <xdr:to>
      <xdr:col>9</xdr:col>
      <xdr:colOff>642820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2559C8A1-2465-409B-89BA-679F53281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605132" y="0"/>
          <a:ext cx="551482" cy="549088"/>
        </a:xfrm>
        <a:prstGeom prst="rect">
          <a:avLst/>
        </a:prstGeom>
      </xdr:spPr>
    </xdr:pic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235318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30CFE2CD-928F-47E6-959A-E3359DE1A444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5AF64F9F-A2E8-4D7E-95E7-1C63EE887527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1FB6E43-A98A-4666-8403-F6F1BABDABBA}"/>
            </a:ext>
          </a:extLst>
        </xdr:cNvPr>
        <xdr:cNvSpPr txBox="1"/>
      </xdr:nvSpPr>
      <xdr:spPr>
        <a:xfrm>
          <a:off x="5279653" y="8333253"/>
          <a:ext cx="42375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180981</xdr:colOff>
      <xdr:row>0</xdr:row>
      <xdr:rowOff>0</xdr:rowOff>
    </xdr:from>
    <xdr:to>
      <xdr:col>9</xdr:col>
      <xdr:colOff>732463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C301C583-1D2B-459D-9CAD-BB4C2F22D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840452" y="0"/>
          <a:ext cx="551482" cy="549088"/>
        </a:xfrm>
        <a:prstGeom prst="rect">
          <a:avLst/>
        </a:prstGeom>
      </xdr:spPr>
    </xdr:pic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4BDEBA1F-06A0-44FA-92B8-8BEF3EAF5AAC}"/>
            </a:ext>
          </a:extLst>
        </xdr:cNvPr>
        <xdr:cNvSpPr/>
      </xdr:nvSpPr>
      <xdr:spPr>
        <a:xfrm>
          <a:off x="2363315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AFE7A96F-0DD4-480E-9EF0-2036D228D6E5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F47814B-D624-46E3-97C4-72C798689594}"/>
            </a:ext>
          </a:extLst>
        </xdr:cNvPr>
        <xdr:cNvSpPr txBox="1"/>
      </xdr:nvSpPr>
      <xdr:spPr>
        <a:xfrm>
          <a:off x="5289178" y="8333253"/>
          <a:ext cx="42375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180981</xdr:colOff>
      <xdr:row>0</xdr:row>
      <xdr:rowOff>0</xdr:rowOff>
    </xdr:from>
    <xdr:to>
      <xdr:col>9</xdr:col>
      <xdr:colOff>732463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7DC411A7-3552-416D-9416-6D7A86BF0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839331" y="0"/>
          <a:ext cx="551482" cy="546847"/>
        </a:xfrm>
        <a:prstGeom prst="rect">
          <a:avLst/>
        </a:prstGeom>
      </xdr:spPr>
    </xdr:pic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D21D318C-7169-4A61-8D30-285B62DD30F1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E7FEF3E3-CBB6-4F52-99D3-FAAE225F80E6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A442FB8-B44F-45F7-BCBE-19BBC019DE41}"/>
            </a:ext>
          </a:extLst>
        </xdr:cNvPr>
        <xdr:cNvSpPr txBox="1"/>
      </xdr:nvSpPr>
      <xdr:spPr>
        <a:xfrm>
          <a:off x="5279653" y="8333253"/>
          <a:ext cx="43899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147361</xdr:colOff>
      <xdr:row>0</xdr:row>
      <xdr:rowOff>0</xdr:rowOff>
    </xdr:from>
    <xdr:to>
      <xdr:col>10</xdr:col>
      <xdr:colOff>15284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0FA284DA-B361-4382-986A-E1019F57D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60302" y="0"/>
          <a:ext cx="551482" cy="549088"/>
        </a:xfrm>
        <a:prstGeom prst="rect">
          <a:avLst/>
        </a:prstGeom>
      </xdr:spPr>
    </xdr:pic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FB7E5AF6-FD2B-4A76-A743-67554534304D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4372535A-2436-4398-8D59-5D723CCDC04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9465E59-B520-4D92-9A47-7743C05117C4}"/>
            </a:ext>
          </a:extLst>
        </xdr:cNvPr>
        <xdr:cNvSpPr txBox="1"/>
      </xdr:nvSpPr>
      <xdr:spPr>
        <a:xfrm>
          <a:off x="5279653" y="8333253"/>
          <a:ext cx="43899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57714</xdr:colOff>
      <xdr:row>0</xdr:row>
      <xdr:rowOff>0</xdr:rowOff>
    </xdr:from>
    <xdr:to>
      <xdr:col>10</xdr:col>
      <xdr:colOff>4078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A62CDC44-D089-42BE-9C3A-99C60CA73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58061" y="0"/>
          <a:ext cx="553723" cy="546847"/>
        </a:xfrm>
        <a:prstGeom prst="rect">
          <a:avLst/>
        </a:prstGeom>
      </xdr:spPr>
    </xdr:pic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828DC3C8-1F84-42F3-9138-F602AEBE2D9C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133AFAA9-2791-493D-A491-B586E07FBDCB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6EBF180-41DD-46B9-8D87-DB072A67E0ED}"/>
            </a:ext>
          </a:extLst>
        </xdr:cNvPr>
        <xdr:cNvSpPr txBox="1"/>
      </xdr:nvSpPr>
      <xdr:spPr>
        <a:xfrm>
          <a:off x="5279653" y="8333253"/>
          <a:ext cx="414225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6" name="Graphic 1" descr="Smart Phone with solid fill">
          <a:extLst>
            <a:ext uri="{FF2B5EF4-FFF2-40B4-BE49-F238E27FC236}">
              <a16:creationId xmlns:a16="http://schemas.microsoft.com/office/drawing/2014/main" id="{FF3F63F6-ACE5-462E-A791-F52FACBF8294}"/>
            </a:ext>
          </a:extLst>
        </xdr:cNvPr>
        <xdr:cNvSpPr/>
      </xdr:nvSpPr>
      <xdr:spPr>
        <a:xfrm>
          <a:off x="9586120" y="22878"/>
          <a:ext cx="275741" cy="503330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583B787C-3B54-4AD5-B967-330D018BFFD3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5D3D75E1-258B-4E71-AE67-0C151C69A9DC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10214CB-E6A2-4C4E-B132-877E368B4324}"/>
            </a:ext>
          </a:extLst>
        </xdr:cNvPr>
        <xdr:cNvSpPr txBox="1"/>
      </xdr:nvSpPr>
      <xdr:spPr>
        <a:xfrm>
          <a:off x="5279653" y="8333253"/>
          <a:ext cx="42375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26B94839-1D86-4174-85AD-5C8C888E5C26}"/>
            </a:ext>
          </a:extLst>
        </xdr:cNvPr>
        <xdr:cNvSpPr/>
      </xdr:nvSpPr>
      <xdr:spPr>
        <a:xfrm>
          <a:off x="958387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7F276990-A7AC-4DE0-8B55-31B29531E02A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A1CA39C4-00BB-4AF1-9A87-59C04CBA6AE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737A1E1-BF38-44B3-9756-5CE9267A0337}"/>
            </a:ext>
          </a:extLst>
        </xdr:cNvPr>
        <xdr:cNvSpPr txBox="1"/>
      </xdr:nvSpPr>
      <xdr:spPr>
        <a:xfrm>
          <a:off x="5279653" y="8333253"/>
          <a:ext cx="414225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FB3ED979-4367-4A95-BCBD-F09F481D9EC7}"/>
            </a:ext>
          </a:extLst>
        </xdr:cNvPr>
        <xdr:cNvSpPr/>
      </xdr:nvSpPr>
      <xdr:spPr>
        <a:xfrm>
          <a:off x="958387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1</xdr:col>
      <xdr:colOff>1949818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5D6B8D89-7B77-4FA5-B2BB-5D983CC5F3EB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FFA7A433-19EC-4D0B-B88F-AC04141378A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6C7DD85-3372-4477-81E6-C5689FBE6AB1}"/>
            </a:ext>
          </a:extLst>
        </xdr:cNvPr>
        <xdr:cNvSpPr txBox="1"/>
      </xdr:nvSpPr>
      <xdr:spPr>
        <a:xfrm>
          <a:off x="5279653" y="8333253"/>
          <a:ext cx="414225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B47DA43F-B412-4356-B035-ED30121B5AC5}"/>
            </a:ext>
          </a:extLst>
        </xdr:cNvPr>
        <xdr:cNvSpPr/>
      </xdr:nvSpPr>
      <xdr:spPr>
        <a:xfrm>
          <a:off x="1030777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112054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4883F70D-16A5-4262-AAD8-8FB28DF5C50B}"/>
            </a:ext>
          </a:extLst>
        </xdr:cNvPr>
        <xdr:cNvSpPr/>
      </xdr:nvSpPr>
      <xdr:spPr>
        <a:xfrm>
          <a:off x="2363315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2CFDDFE7-263B-47E1-ACFA-68A43C0A5D6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AF1EED0-E96C-4950-865F-E64D8A25C6AF}"/>
            </a:ext>
          </a:extLst>
        </xdr:cNvPr>
        <xdr:cNvSpPr txBox="1"/>
      </xdr:nvSpPr>
      <xdr:spPr>
        <a:xfrm>
          <a:off x="5908303" y="8257053"/>
          <a:ext cx="42375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175545E7-5DE2-42D5-8437-AEE5AACC9BDA}"/>
            </a:ext>
          </a:extLst>
        </xdr:cNvPr>
        <xdr:cNvSpPr/>
      </xdr:nvSpPr>
      <xdr:spPr>
        <a:xfrm>
          <a:off x="981247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A107E08F-99B4-4E3A-BC56-2142AF148410}"/>
            </a:ext>
          </a:extLst>
        </xdr:cNvPr>
        <xdr:cNvSpPr/>
      </xdr:nvSpPr>
      <xdr:spPr>
        <a:xfrm>
          <a:off x="2363315" y="696446"/>
          <a:ext cx="48241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7911C291-D33D-4F12-B6C8-E9601287E209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AE66009-916E-40D2-BCE5-BE7E19DA9D3F}"/>
            </a:ext>
          </a:extLst>
        </xdr:cNvPr>
        <xdr:cNvSpPr txBox="1"/>
      </xdr:nvSpPr>
      <xdr:spPr>
        <a:xfrm>
          <a:off x="5413003" y="8447553"/>
          <a:ext cx="42375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7F8D0062-7A34-4A9E-8D5D-DD71A090A8E6}"/>
            </a:ext>
          </a:extLst>
        </xdr:cNvPr>
        <xdr:cNvSpPr/>
      </xdr:nvSpPr>
      <xdr:spPr>
        <a:xfrm>
          <a:off x="948862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B4CBCF0F-CF90-4F6D-B7F5-8D6C0283E6C9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2EB7ACFE-8BFD-4E71-AC0B-99B37D9DFFC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6AC08B6-0A50-4F9B-974A-7D717D9116B1}"/>
            </a:ext>
          </a:extLst>
        </xdr:cNvPr>
        <xdr:cNvSpPr txBox="1"/>
      </xdr:nvSpPr>
      <xdr:spPr>
        <a:xfrm>
          <a:off x="5279653" y="8257053"/>
          <a:ext cx="40470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B4F02E99-AED0-4CC9-8A17-1BBF6C0B93ED}"/>
            </a:ext>
          </a:extLst>
        </xdr:cNvPr>
        <xdr:cNvSpPr/>
      </xdr:nvSpPr>
      <xdr:spPr>
        <a:xfrm>
          <a:off x="933622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DC98C23D-5B22-44D7-8CCB-4EF220C65061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8FA2670F-8DB6-4026-A7FA-1CD75C81325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59F0039-FCE7-48B9-84BA-952CCC772D80}"/>
            </a:ext>
          </a:extLst>
        </xdr:cNvPr>
        <xdr:cNvSpPr txBox="1"/>
      </xdr:nvSpPr>
      <xdr:spPr>
        <a:xfrm>
          <a:off x="5279653" y="8257053"/>
          <a:ext cx="38946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98256A54-714B-42E8-BBBF-233153E1DB7C}"/>
            </a:ext>
          </a:extLst>
        </xdr:cNvPr>
        <xdr:cNvSpPr/>
      </xdr:nvSpPr>
      <xdr:spPr>
        <a:xfrm>
          <a:off x="967912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C743C8AC-51E8-47E5-B6A4-EDC3984533F4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CEFB6DC4-F309-44A3-96AF-14AD6D4E9B45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5F3E0DC-8F99-4C7F-8995-DC574D0C8C7C}"/>
            </a:ext>
          </a:extLst>
        </xdr:cNvPr>
        <xdr:cNvSpPr txBox="1"/>
      </xdr:nvSpPr>
      <xdr:spPr>
        <a:xfrm>
          <a:off x="5279653" y="8257053"/>
          <a:ext cx="42375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065AE88E-636B-4F35-B031-C2293B9A1C57}"/>
            </a:ext>
          </a:extLst>
        </xdr:cNvPr>
        <xdr:cNvSpPr/>
      </xdr:nvSpPr>
      <xdr:spPr>
        <a:xfrm>
          <a:off x="967912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7DD7D234-CFBA-4FD8-9061-CE77CF56F0C8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0A0AC12D-E7CC-4C02-BB45-E68948E0256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BC4020B-8F13-4E56-9B97-D1256CEA8988}"/>
            </a:ext>
          </a:extLst>
        </xdr:cNvPr>
        <xdr:cNvSpPr txBox="1"/>
      </xdr:nvSpPr>
      <xdr:spPr>
        <a:xfrm>
          <a:off x="5279653" y="8257053"/>
          <a:ext cx="42375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9C5526CB-C36E-4F1F-BDB4-BCB58E38FBBA}"/>
            </a:ext>
          </a:extLst>
        </xdr:cNvPr>
        <xdr:cNvSpPr/>
      </xdr:nvSpPr>
      <xdr:spPr>
        <a:xfrm>
          <a:off x="948862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87B207F8-91D3-445F-ADE7-19B86E0F85F7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0889045E-AFD2-4811-99D7-2D72194A7D0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307BA0C-ECBF-4CD8-9438-1616E104E471}"/>
            </a:ext>
          </a:extLst>
        </xdr:cNvPr>
        <xdr:cNvSpPr txBox="1"/>
      </xdr:nvSpPr>
      <xdr:spPr>
        <a:xfrm>
          <a:off x="5279653" y="8257053"/>
          <a:ext cx="40470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0E772327-6BB2-4BA9-88B1-F730312FFDC2}"/>
            </a:ext>
          </a:extLst>
        </xdr:cNvPr>
        <xdr:cNvSpPr/>
      </xdr:nvSpPr>
      <xdr:spPr>
        <a:xfrm>
          <a:off x="933622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A6EEEF2B-B6F3-4365-BF1F-8CCCA55ED683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3216E7AB-AE25-4443-8A0B-8A7A0E8AB4C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5BD44D3-01D0-4670-9021-CE0BE20CBB49}"/>
            </a:ext>
          </a:extLst>
        </xdr:cNvPr>
        <xdr:cNvSpPr txBox="1"/>
      </xdr:nvSpPr>
      <xdr:spPr>
        <a:xfrm>
          <a:off x="5279653" y="8257053"/>
          <a:ext cx="38946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878D9BA4-6335-4929-8213-33B127E056DD}"/>
            </a:ext>
          </a:extLst>
        </xdr:cNvPr>
        <xdr:cNvSpPr/>
      </xdr:nvSpPr>
      <xdr:spPr>
        <a:xfrm>
          <a:off x="967912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6A5C45AC-3214-4322-A199-2F891C36BA0B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0E469953-81DD-4576-A78D-8DC1B8C4CCD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6B05D8E-382A-4DD3-98CC-7D8EA25C3391}"/>
            </a:ext>
          </a:extLst>
        </xdr:cNvPr>
        <xdr:cNvSpPr txBox="1"/>
      </xdr:nvSpPr>
      <xdr:spPr>
        <a:xfrm>
          <a:off x="5279653" y="8257053"/>
          <a:ext cx="42375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1B602035-D292-4185-97A6-05D83964387B}"/>
            </a:ext>
          </a:extLst>
        </xdr:cNvPr>
        <xdr:cNvSpPr/>
      </xdr:nvSpPr>
      <xdr:spPr>
        <a:xfrm>
          <a:off x="958387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EFD1350D-F7DB-4433-988B-E5717D06D9BF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5D353690-28EC-4647-B5C2-AEE27422F1B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F8A53ED-5168-47AB-8E58-BB2C0B6D9C4D}"/>
            </a:ext>
          </a:extLst>
        </xdr:cNvPr>
        <xdr:cNvSpPr txBox="1"/>
      </xdr:nvSpPr>
      <xdr:spPr>
        <a:xfrm>
          <a:off x="5279653" y="8257053"/>
          <a:ext cx="414225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10A1221B-2448-4C9C-9CE0-9A4A95BAF321}"/>
            </a:ext>
          </a:extLst>
        </xdr:cNvPr>
        <xdr:cNvSpPr/>
      </xdr:nvSpPr>
      <xdr:spPr>
        <a:xfrm>
          <a:off x="983152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6A70BB02-DB63-44A7-A75C-458C01683CDC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CF87D7F4-8C8E-4614-BB19-F9E6F48BE5C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0D557FC-01B0-4068-A780-5974F6205497}"/>
            </a:ext>
          </a:extLst>
        </xdr:cNvPr>
        <xdr:cNvSpPr txBox="1"/>
      </xdr:nvSpPr>
      <xdr:spPr>
        <a:xfrm>
          <a:off x="5279653" y="8257053"/>
          <a:ext cx="43899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A3C95651-8965-4B97-8867-A837B091B135}"/>
            </a:ext>
          </a:extLst>
        </xdr:cNvPr>
        <xdr:cNvSpPr/>
      </xdr:nvSpPr>
      <xdr:spPr>
        <a:xfrm>
          <a:off x="967912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8DFC357D-5177-43AF-A1AD-C519A452F375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60F7C79F-DDCE-4CC2-A2FD-48DB5DA04E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3794468-424C-4909-A898-304D2D4B2BAF}"/>
            </a:ext>
          </a:extLst>
        </xdr:cNvPr>
        <xdr:cNvSpPr txBox="1"/>
      </xdr:nvSpPr>
      <xdr:spPr>
        <a:xfrm>
          <a:off x="5279653" y="8257053"/>
          <a:ext cx="42375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27645F86-F3E1-4821-9F4D-22A414FDE393}"/>
            </a:ext>
          </a:extLst>
        </xdr:cNvPr>
        <xdr:cNvSpPr/>
      </xdr:nvSpPr>
      <xdr:spPr>
        <a:xfrm>
          <a:off x="933622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F9EB2FBA-A2C1-4A81-A269-509B1D818005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D7C8EC2B-B7C7-4377-91B4-E7A48534380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00812C6-CC17-42B9-8865-2528970DEEF7}"/>
            </a:ext>
          </a:extLst>
        </xdr:cNvPr>
        <xdr:cNvSpPr txBox="1"/>
      </xdr:nvSpPr>
      <xdr:spPr>
        <a:xfrm>
          <a:off x="5279653" y="8257053"/>
          <a:ext cx="38946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D36E8F68-11F7-4AFE-84C1-6597C4EDDD73}"/>
            </a:ext>
          </a:extLst>
        </xdr:cNvPr>
        <xdr:cNvSpPr/>
      </xdr:nvSpPr>
      <xdr:spPr>
        <a:xfrm>
          <a:off x="948862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32936E2E-DD87-4B40-ACE1-81A9D17C5114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CEBFF9B6-18BC-41BA-93CB-F46E8EB31C7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5E697CA-782F-4FD6-954D-9593E16C184C}"/>
            </a:ext>
          </a:extLst>
        </xdr:cNvPr>
        <xdr:cNvSpPr txBox="1"/>
      </xdr:nvSpPr>
      <xdr:spPr>
        <a:xfrm>
          <a:off x="5279653" y="8257053"/>
          <a:ext cx="40470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DC9C5678-8589-47D1-9777-75B23D5FF78D}"/>
            </a:ext>
          </a:extLst>
        </xdr:cNvPr>
        <xdr:cNvSpPr/>
      </xdr:nvSpPr>
      <xdr:spPr>
        <a:xfrm>
          <a:off x="948862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A3E22E07-75FC-4D84-A8AE-8BB26B856C69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8F442545-3297-41C6-A228-94B1FA74E48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C02E237-3E7D-43D2-9A85-B4AC6388FD2E}"/>
            </a:ext>
          </a:extLst>
        </xdr:cNvPr>
        <xdr:cNvSpPr txBox="1"/>
      </xdr:nvSpPr>
      <xdr:spPr>
        <a:xfrm>
          <a:off x="5279653" y="8257053"/>
          <a:ext cx="40470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B68D67DE-2696-4DB6-91B8-C3EFA0A61E02}"/>
            </a:ext>
          </a:extLst>
        </xdr:cNvPr>
        <xdr:cNvSpPr/>
      </xdr:nvSpPr>
      <xdr:spPr>
        <a:xfrm>
          <a:off x="933622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C5682782-825B-4D26-B311-F834DBB4AB9E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9AF66930-8DFB-42A4-8CE4-5C1CA21849F5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16F93FD-B734-453F-BDB4-C0BF494C8ACE}"/>
            </a:ext>
          </a:extLst>
        </xdr:cNvPr>
        <xdr:cNvSpPr txBox="1"/>
      </xdr:nvSpPr>
      <xdr:spPr>
        <a:xfrm>
          <a:off x="5279653" y="8257053"/>
          <a:ext cx="38946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0C722C6B-5B4F-4D8A-91E4-DCD020DAEF3D}"/>
            </a:ext>
          </a:extLst>
        </xdr:cNvPr>
        <xdr:cNvSpPr/>
      </xdr:nvSpPr>
      <xdr:spPr>
        <a:xfrm>
          <a:off x="948862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1472767</xdr:colOff>
      <xdr:row>2</xdr:row>
      <xdr:rowOff>134471</xdr:rowOff>
    </xdr:from>
    <xdr:to>
      <xdr:col>2</xdr:col>
      <xdr:colOff>201701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E9CC1EB5-D7CD-43D4-8825-78E061393E2C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1461568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E0E6E450-EB1C-47A4-84DF-20438A84E2C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36A9B25-5E31-4BAA-A655-07E2E7C9593E}"/>
            </a:ext>
          </a:extLst>
        </xdr:cNvPr>
        <xdr:cNvSpPr txBox="1"/>
      </xdr:nvSpPr>
      <xdr:spPr>
        <a:xfrm>
          <a:off x="5279653" y="8257053"/>
          <a:ext cx="404700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173179</xdr:colOff>
      <xdr:row>0</xdr:row>
      <xdr:rowOff>22878</xdr:rowOff>
    </xdr:from>
    <xdr:to>
      <xdr:col>9</xdr:col>
      <xdr:colOff>448920</xdr:colOff>
      <xdr:row>1</xdr:row>
      <xdr:rowOff>257267</xdr:rowOff>
    </xdr:to>
    <xdr:sp macro="[0]!Macro1" textlink="">
      <xdr:nvSpPr>
        <xdr:cNvPr id="2" name="Graphic 1" descr="Smart Phone with solid fill">
          <a:extLst>
            <a:ext uri="{FF2B5EF4-FFF2-40B4-BE49-F238E27FC236}">
              <a16:creationId xmlns:a16="http://schemas.microsoft.com/office/drawing/2014/main" id="{06E80691-FABC-4B7E-87DE-5AC9EBE3A7F8}"/>
            </a:ext>
          </a:extLst>
        </xdr:cNvPr>
        <xdr:cNvSpPr/>
      </xdr:nvSpPr>
      <xdr:spPr>
        <a:xfrm>
          <a:off x="9583879" y="22878"/>
          <a:ext cx="275741" cy="501089"/>
        </a:xfrm>
        <a:custGeom>
          <a:avLst/>
          <a:gdLst>
            <a:gd name="connsiteX0" fmla="*/ 241273 w 275741"/>
            <a:gd name="connsiteY0" fmla="*/ 434695 h 503330"/>
            <a:gd name="connsiteX1" fmla="*/ 34468 w 275741"/>
            <a:gd name="connsiteY1" fmla="*/ 434695 h 503330"/>
            <a:gd name="connsiteX2" fmla="*/ 34468 w 275741"/>
            <a:gd name="connsiteY2" fmla="*/ 68636 h 503330"/>
            <a:gd name="connsiteX3" fmla="*/ 241273 w 275741"/>
            <a:gd name="connsiteY3" fmla="*/ 68636 h 503330"/>
            <a:gd name="connsiteX4" fmla="*/ 241273 w 275741"/>
            <a:gd name="connsiteY4" fmla="*/ 434695 h 503330"/>
            <a:gd name="connsiteX5" fmla="*/ 114892 w 275741"/>
            <a:gd name="connsiteY5" fmla="*/ 22879 h 503330"/>
            <a:gd name="connsiteX6" fmla="*/ 160849 w 275741"/>
            <a:gd name="connsiteY6" fmla="*/ 22879 h 503330"/>
            <a:gd name="connsiteX7" fmla="*/ 172338 w 275741"/>
            <a:gd name="connsiteY7" fmla="*/ 34318 h 503330"/>
            <a:gd name="connsiteX8" fmla="*/ 160849 w 275741"/>
            <a:gd name="connsiteY8" fmla="*/ 45757 h 503330"/>
            <a:gd name="connsiteX9" fmla="*/ 114892 w 275741"/>
            <a:gd name="connsiteY9" fmla="*/ 45757 h 503330"/>
            <a:gd name="connsiteX10" fmla="*/ 103403 w 275741"/>
            <a:gd name="connsiteY10" fmla="*/ 34318 h 503330"/>
            <a:gd name="connsiteX11" fmla="*/ 114892 w 275741"/>
            <a:gd name="connsiteY11" fmla="*/ 22879 h 503330"/>
            <a:gd name="connsiteX12" fmla="*/ 264252 w 275741"/>
            <a:gd name="connsiteY12" fmla="*/ 0 h 503330"/>
            <a:gd name="connsiteX13" fmla="*/ 11489 w 275741"/>
            <a:gd name="connsiteY13" fmla="*/ 0 h 503330"/>
            <a:gd name="connsiteX14" fmla="*/ 0 w 275741"/>
            <a:gd name="connsiteY14" fmla="*/ 11439 h 503330"/>
            <a:gd name="connsiteX15" fmla="*/ 0 w 275741"/>
            <a:gd name="connsiteY15" fmla="*/ 491891 h 503330"/>
            <a:gd name="connsiteX16" fmla="*/ 11489 w 275741"/>
            <a:gd name="connsiteY16" fmla="*/ 503331 h 503330"/>
            <a:gd name="connsiteX17" fmla="*/ 264252 w 275741"/>
            <a:gd name="connsiteY17" fmla="*/ 503331 h 503330"/>
            <a:gd name="connsiteX18" fmla="*/ 275741 w 275741"/>
            <a:gd name="connsiteY18" fmla="*/ 491891 h 503330"/>
            <a:gd name="connsiteX19" fmla="*/ 275741 w 275741"/>
            <a:gd name="connsiteY19" fmla="*/ 11439 h 503330"/>
            <a:gd name="connsiteX20" fmla="*/ 264252 w 275741"/>
            <a:gd name="connsiteY20" fmla="*/ 0 h 5033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275741" h="503330">
              <a:moveTo>
                <a:pt x="241273" y="434695"/>
              </a:moveTo>
              <a:lnTo>
                <a:pt x="34468" y="434695"/>
              </a:lnTo>
              <a:lnTo>
                <a:pt x="34468" y="68636"/>
              </a:lnTo>
              <a:lnTo>
                <a:pt x="241273" y="68636"/>
              </a:lnTo>
              <a:lnTo>
                <a:pt x="241273" y="434695"/>
              </a:lnTo>
              <a:close/>
              <a:moveTo>
                <a:pt x="114892" y="22879"/>
              </a:moveTo>
              <a:lnTo>
                <a:pt x="160849" y="22879"/>
              </a:lnTo>
              <a:cubicBezTo>
                <a:pt x="167168" y="22879"/>
                <a:pt x="172338" y="28026"/>
                <a:pt x="172338" y="34318"/>
              </a:cubicBezTo>
              <a:cubicBezTo>
                <a:pt x="172338" y="40610"/>
                <a:pt x="167168" y="45757"/>
                <a:pt x="160849" y="45757"/>
              </a:cubicBezTo>
              <a:lnTo>
                <a:pt x="114892" y="45757"/>
              </a:lnTo>
              <a:cubicBezTo>
                <a:pt x="108573" y="45757"/>
                <a:pt x="103403" y="40610"/>
                <a:pt x="103403" y="34318"/>
              </a:cubicBezTo>
              <a:cubicBezTo>
                <a:pt x="103403" y="28026"/>
                <a:pt x="108573" y="22879"/>
                <a:pt x="114892" y="22879"/>
              </a:cubicBezTo>
              <a:close/>
              <a:moveTo>
                <a:pt x="264252" y="0"/>
              </a:moveTo>
              <a:lnTo>
                <a:pt x="11489" y="0"/>
              </a:lnTo>
              <a:cubicBezTo>
                <a:pt x="5170" y="0"/>
                <a:pt x="0" y="5148"/>
                <a:pt x="0" y="11439"/>
              </a:cubicBezTo>
              <a:lnTo>
                <a:pt x="0" y="491891"/>
              </a:lnTo>
              <a:cubicBezTo>
                <a:pt x="0" y="498183"/>
                <a:pt x="5170" y="503331"/>
                <a:pt x="11489" y="503331"/>
              </a:cubicBezTo>
              <a:lnTo>
                <a:pt x="264252" y="503331"/>
              </a:lnTo>
              <a:cubicBezTo>
                <a:pt x="270571" y="503331"/>
                <a:pt x="275741" y="498183"/>
                <a:pt x="275741" y="491891"/>
              </a:cubicBezTo>
              <a:lnTo>
                <a:pt x="275741" y="11439"/>
              </a:lnTo>
              <a:cubicBezTo>
                <a:pt x="275741" y="5148"/>
                <a:pt x="270571" y="0"/>
                <a:pt x="264252" y="0"/>
              </a:cubicBezTo>
              <a:close/>
            </a:path>
          </a:pathLst>
        </a:custGeom>
        <a:solidFill>
          <a:srgbClr val="000000"/>
        </a:solidFill>
        <a:ln w="5655" cap="flat">
          <a:noFill/>
          <a:prstDash val="solid"/>
          <a:miter/>
        </a:ln>
      </xdr:spPr>
      <xdr:txBody>
        <a:bodyPr vertOverflow="clip" horzOverflow="clip" rtlCol="0" anchor="ctr"/>
        <a:lstStyle/>
        <a:p>
          <a:endParaRPr lang="en-IN"/>
        </a:p>
      </xdr:txBody>
    </xdr:sp>
    <xdr:clientData/>
  </xdr:twoCellAnchor>
  <xdr:twoCellAnchor editAs="absolute">
    <xdr:from>
      <xdr:col>1</xdr:col>
      <xdr:colOff>1467965</xdr:colOff>
      <xdr:row>2</xdr:row>
      <xdr:rowOff>134471</xdr:rowOff>
    </xdr:from>
    <xdr:to>
      <xdr:col>2</xdr:col>
      <xdr:colOff>246524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28809277-5B40-45A4-8EC8-CBC285FB2BEA}"/>
            </a:ext>
          </a:extLst>
        </xdr:cNvPr>
        <xdr:cNvSpPr/>
      </xdr:nvSpPr>
      <xdr:spPr>
        <a:xfrm>
          <a:off x="236331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1456766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57B17D28-6A3A-4762-B0F1-C8029CB5CE2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367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4</xdr:col>
      <xdr:colOff>717178</xdr:colOff>
      <xdr:row>33</xdr:row>
      <xdr:rowOff>246528</xdr:rowOff>
    </xdr:from>
    <xdr:to>
      <xdr:col>9</xdr:col>
      <xdr:colOff>11206</xdr:colOff>
      <xdr:row>39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5DE0D01-8B6C-4B02-8006-65F9315E041E}"/>
            </a:ext>
          </a:extLst>
        </xdr:cNvPr>
        <xdr:cNvSpPr txBox="1"/>
      </xdr:nvSpPr>
      <xdr:spPr>
        <a:xfrm>
          <a:off x="5279653" y="8333253"/>
          <a:ext cx="4142253" cy="12124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TERMS &amp; CONDITIONS</a:t>
          </a:r>
          <a:endParaRPr lang="en-IN" sz="1100" b="1"/>
        </a:p>
        <a:p>
          <a:r>
            <a:rPr lang="en-IN" sz="1200"/>
            <a:t>E.</a:t>
          </a:r>
          <a:r>
            <a:rPr lang="en-IN" sz="1200" baseline="0"/>
            <a:t> &amp; O.E.</a:t>
          </a:r>
        </a:p>
        <a:p>
          <a:r>
            <a:rPr lang="en-IN" sz="1200" baseline="0"/>
            <a:t>ALL DISPUTES ARE SUBJECTED TO MOHALI JURISDICTION ONLY.</a:t>
          </a:r>
        </a:p>
        <a:p>
          <a:r>
            <a:rPr lang="en-IN" sz="1200" baseline="0"/>
            <a:t>INTEREST WILL BE CHARGED 24% P.A IF NOT PAID ON DUE DATE.</a:t>
          </a:r>
          <a:endParaRPr lang="en-IN" sz="1200"/>
        </a:p>
      </xdr:txBody>
    </xdr:sp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665222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3B26DF42-29FD-4B36-ADA7-6F66A6E79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724465" y="0"/>
          <a:ext cx="541957" cy="546847"/>
        </a:xfrm>
        <a:prstGeom prst="rect">
          <a:avLst/>
        </a:prstGeom>
      </xdr:spPr>
    </xdr:pic>
    <xdr:clientData/>
  </xdr:twoCellAnchor>
  <xdr:twoCellAnchor>
    <xdr:from>
      <xdr:col>1</xdr:col>
      <xdr:colOff>1523995</xdr:colOff>
      <xdr:row>2</xdr:row>
      <xdr:rowOff>134471</xdr:rowOff>
    </xdr:from>
    <xdr:to>
      <xdr:col>2</xdr:col>
      <xdr:colOff>302554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B04FC866-4409-4B6C-8257-5B2CA2EA196C}"/>
            </a:ext>
          </a:extLst>
        </xdr:cNvPr>
        <xdr:cNvSpPr/>
      </xdr:nvSpPr>
      <xdr:spPr>
        <a:xfrm>
          <a:off x="2362195" y="696446"/>
          <a:ext cx="483534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78443</xdr:colOff>
      <xdr:row>2</xdr:row>
      <xdr:rowOff>89648</xdr:rowOff>
    </xdr:from>
    <xdr:to>
      <xdr:col>1</xdr:col>
      <xdr:colOff>1512796</xdr:colOff>
      <xdr:row>4</xdr:row>
      <xdr:rowOff>500786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589FBF66-025E-4CEF-A321-F6A22B0D7D3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" y="651623"/>
          <a:ext cx="2272553" cy="1506513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1</xdr:row>
      <xdr:rowOff>280147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EC2FA244-D422-4948-8A9B-56C27FE5D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57840" y="0"/>
          <a:ext cx="549088" cy="546847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831006C5-E37A-482F-8AAF-646660EE7F47}"/>
            </a:ext>
          </a:extLst>
        </xdr:cNvPr>
        <xdr:cNvSpPr/>
      </xdr:nvSpPr>
      <xdr:spPr>
        <a:xfrm>
          <a:off x="2561102" y="696446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33618</xdr:rowOff>
    </xdr:from>
    <xdr:to>
      <xdr:col>2</xdr:col>
      <xdr:colOff>43297</xdr:colOff>
      <xdr:row>5</xdr:row>
      <xdr:rowOff>145763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E42A4926-1D5B-4ADC-811C-FE129526F22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95593"/>
          <a:ext cx="249234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39E20CCF-7AB7-45BC-8819-B512ACB06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02A30DC5-450F-402F-9E8B-6260AD002C9A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DEEB5DA6-C14B-44C1-811E-11B447958BF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28446DEA-1A4F-4C23-95D0-7B21506D3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761C321E-E80C-4B7B-A91E-A45F62A67E78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5">
      <xdr:nvPicPr>
        <xdr:cNvPr id="4" name="Picture 3">
          <a:extLst>
            <a:ext uri="{FF2B5EF4-FFF2-40B4-BE49-F238E27FC236}">
              <a16:creationId xmlns:a16="http://schemas.microsoft.com/office/drawing/2014/main" id="{BB6339CD-63F0-4799-9434-F6DE28C367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/>
  </xdr:twoCellAnchor>
  <xdr:twoCellAnchor>
    <xdr:from>
      <xdr:col>1</xdr:col>
      <xdr:colOff>44824</xdr:colOff>
      <xdr:row>23</xdr:row>
      <xdr:rowOff>168089</xdr:rowOff>
    </xdr:from>
    <xdr:to>
      <xdr:col>4</xdr:col>
      <xdr:colOff>0</xdr:colOff>
      <xdr:row>33</xdr:row>
      <xdr:rowOff>156883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3356E2C-17D9-4F68-8355-FBD3F4FD8AB6}"/>
            </a:ext>
          </a:extLst>
        </xdr:cNvPr>
        <xdr:cNvSpPr txBox="1"/>
      </xdr:nvSpPr>
      <xdr:spPr>
        <a:xfrm>
          <a:off x="883024" y="5825939"/>
          <a:ext cx="3622301" cy="1893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400" b="1"/>
            <a:t>INDUSIND BANK</a:t>
          </a:r>
        </a:p>
        <a:p>
          <a:r>
            <a:rPr lang="en-IN" sz="2400" b="1"/>
            <a:t>A/C NO: -100039987238</a:t>
          </a:r>
        </a:p>
        <a:p>
          <a:r>
            <a:rPr lang="en-IN" sz="2400" b="1"/>
            <a:t>CHECK: 084429</a:t>
          </a:r>
        </a:p>
      </xdr:txBody>
    </xdr:sp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D159F2B5-F590-4B7B-805F-056AC3D83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8AFB7A61-8448-4A41-9931-736DF05E5A9C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A693936B-1D78-40B9-91C4-5AEB11C780B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  <xdr:twoCellAnchor>
    <xdr:from>
      <xdr:col>1</xdr:col>
      <xdr:colOff>44824</xdr:colOff>
      <xdr:row>23</xdr:row>
      <xdr:rowOff>168089</xdr:rowOff>
    </xdr:from>
    <xdr:to>
      <xdr:col>4</xdr:col>
      <xdr:colOff>0</xdr:colOff>
      <xdr:row>33</xdr:row>
      <xdr:rowOff>156883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8370B8A-9DC2-4564-A751-778624B5E522}"/>
            </a:ext>
          </a:extLst>
        </xdr:cNvPr>
        <xdr:cNvSpPr txBox="1"/>
      </xdr:nvSpPr>
      <xdr:spPr>
        <a:xfrm>
          <a:off x="883024" y="5825939"/>
          <a:ext cx="3622301" cy="1893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400" b="1"/>
            <a:t>INDUSIND BANK</a:t>
          </a:r>
        </a:p>
        <a:p>
          <a:r>
            <a:rPr lang="en-IN" sz="2400" b="1"/>
            <a:t>A/C NO: -100039987025</a:t>
          </a:r>
        </a:p>
        <a:p>
          <a:r>
            <a:rPr lang="en-IN" sz="2400" b="1"/>
            <a:t>CHECK: 084425</a:t>
          </a:r>
        </a:p>
        <a:p>
          <a:r>
            <a:rPr lang="en-IN" sz="2400" b="1"/>
            <a:t>BILL NO :224-226</a:t>
          </a:r>
        </a:p>
        <a:p>
          <a:r>
            <a:rPr lang="en-IN" sz="2400" b="1"/>
            <a:t>BANK: SBI</a:t>
          </a:r>
        </a:p>
      </xdr:txBody>
    </xdr:sp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401E5E1C-4473-41A0-88B7-98176D72F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912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6C329FBD-3B57-4515-BCD5-D2A300EDF0FD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F2C1A27C-CD07-4427-BD44-6EEDA8BBF25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CBF087F5-1BDD-4425-9BAC-72EB9F6C9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3CCAD42E-3A7E-49DD-9465-158FE38A7BC1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E9C79B63-916B-46D4-9EB8-B8C55AE71EF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  <xdr:twoCellAnchor>
    <xdr:from>
      <xdr:col>1</xdr:col>
      <xdr:colOff>44824</xdr:colOff>
      <xdr:row>23</xdr:row>
      <xdr:rowOff>168089</xdr:rowOff>
    </xdr:from>
    <xdr:to>
      <xdr:col>4</xdr:col>
      <xdr:colOff>0</xdr:colOff>
      <xdr:row>33</xdr:row>
      <xdr:rowOff>156883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F370EE3-73AD-4C52-8700-B64B875D26A7}"/>
            </a:ext>
          </a:extLst>
        </xdr:cNvPr>
        <xdr:cNvSpPr txBox="1"/>
      </xdr:nvSpPr>
      <xdr:spPr>
        <a:xfrm>
          <a:off x="883024" y="5825939"/>
          <a:ext cx="3622301" cy="1893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400" b="1"/>
            <a:t>INDUSIND BANK</a:t>
          </a:r>
        </a:p>
        <a:p>
          <a:r>
            <a:rPr lang="en-IN" sz="2400" b="1"/>
            <a:t>A/C NO: -100039987025</a:t>
          </a:r>
        </a:p>
        <a:p>
          <a:r>
            <a:rPr lang="en-IN" sz="2400" b="1"/>
            <a:t>CHECK: 084428 </a:t>
          </a:r>
        </a:p>
        <a:p>
          <a:r>
            <a:rPr lang="en-IN" sz="2400" b="1"/>
            <a:t>BANK: HDFC</a:t>
          </a:r>
        </a:p>
      </xdr:txBody>
    </xdr:sp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F415A9C0-D28E-444E-A4AB-A01CA1632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435EDB77-FFB9-4781-9397-84C89BA25EDA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CLEAR">
      <xdr:nvPicPr>
        <xdr:cNvPr id="4" name="Picture 3">
          <a:extLst>
            <a:ext uri="{FF2B5EF4-FFF2-40B4-BE49-F238E27FC236}">
              <a16:creationId xmlns:a16="http://schemas.microsoft.com/office/drawing/2014/main" id="{79398A3C-8C51-4321-B3F2-2A65A9589FB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86A7515F-1955-4313-9B2A-A1F6B0218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388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B76E290E-93D0-4C8B-87EB-8324CA44A807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CLEAR">
      <xdr:nvPicPr>
        <xdr:cNvPr id="4" name="Picture 3">
          <a:extLst>
            <a:ext uri="{FF2B5EF4-FFF2-40B4-BE49-F238E27FC236}">
              <a16:creationId xmlns:a16="http://schemas.microsoft.com/office/drawing/2014/main" id="{34D6AA3A-4BC3-4592-B49C-381767096AC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D3F2E405-B723-40B6-B116-72A1B8D97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4045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6CED8EFC-F100-49F9-BC1E-86AB675C4617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CLEAR">
      <xdr:nvPicPr>
        <xdr:cNvPr id="4" name="Picture 3">
          <a:extLst>
            <a:ext uri="{FF2B5EF4-FFF2-40B4-BE49-F238E27FC236}">
              <a16:creationId xmlns:a16="http://schemas.microsoft.com/office/drawing/2014/main" id="{9F727190-4923-41CB-82C4-0F0223BC48E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  <xdr:twoCellAnchor>
    <xdr:from>
      <xdr:col>1</xdr:col>
      <xdr:colOff>156883</xdr:colOff>
      <xdr:row>16</xdr:row>
      <xdr:rowOff>123265</xdr:rowOff>
    </xdr:from>
    <xdr:to>
      <xdr:col>3</xdr:col>
      <xdr:colOff>89647</xdr:colOff>
      <xdr:row>23</xdr:row>
      <xdr:rowOff>168089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59E3478-FD61-3646-37CB-9F00A8705E9D}"/>
            </a:ext>
          </a:extLst>
        </xdr:cNvPr>
        <xdr:cNvSpPr txBox="1"/>
      </xdr:nvSpPr>
      <xdr:spPr>
        <a:xfrm>
          <a:off x="997324" y="4459941"/>
          <a:ext cx="2543735" cy="13783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/>
            <a:t>INVOICE:16779</a:t>
          </a:r>
        </a:p>
        <a:p>
          <a:r>
            <a:rPr lang="en-IN" sz="1800" b="1"/>
            <a:t>DISCOUNT:279</a:t>
          </a:r>
        </a:p>
        <a:p>
          <a:endParaRPr lang="en-IN" sz="1800" b="1"/>
        </a:p>
        <a:p>
          <a:r>
            <a:rPr lang="en-IN" sz="1800" b="1"/>
            <a:t>NET PAYABLE:16500</a:t>
          </a:r>
        </a:p>
      </xdr:txBody>
    </xdr:sp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6715ADFF-E8F5-45BD-A72A-8A0F2376D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 editAs="absolute"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8852B814-BD4A-4697-B9F9-C8ECB2EBF40F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 fPrintsWithSheet="0"/>
  </xdr:twoCellAnchor>
  <xdr:twoCellAnchor editAs="absolute">
    <xdr:from>
      <xdr:col>0</xdr:col>
      <xdr:colOff>56030</xdr:colOff>
      <xdr:row>2</xdr:row>
      <xdr:rowOff>56030</xdr:rowOff>
    </xdr:from>
    <xdr:to>
      <xdr:col>2</xdr:col>
      <xdr:colOff>11207</xdr:colOff>
      <xdr:row>5</xdr:row>
      <xdr:rowOff>168175</xdr:rowOff>
    </xdr:to>
    <xdr:pic macro="[0]!CLEAR">
      <xdr:nvPicPr>
        <xdr:cNvPr id="4" name="Picture 3">
          <a:extLst>
            <a:ext uri="{FF2B5EF4-FFF2-40B4-BE49-F238E27FC236}">
              <a16:creationId xmlns:a16="http://schemas.microsoft.com/office/drawing/2014/main" id="{430F705C-B834-4B97-ABBF-1712AAB18565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589430"/>
          <a:ext cx="2498352" cy="1502795"/>
        </a:xfrm>
        <a:prstGeom prst="rect">
          <a:avLst/>
        </a:prstGeom>
        <a:ln w="57150" cmpd="thinThick">
          <a:gradFill>
            <a:gsLst>
              <a:gs pos="10000">
                <a:schemeClr val="accent1">
                  <a:lumMod val="45000"/>
                  <a:lumOff val="55000"/>
                </a:schemeClr>
              </a:gs>
              <a:gs pos="57000">
                <a:srgbClr val="FFCC66">
                  <a:lumMod val="69000"/>
                </a:srgbClr>
              </a:gs>
            </a:gsLst>
            <a:lin ang="5400000" scaled="1"/>
          </a:gradFill>
          <a:beve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2498912"/>
                    <a:gd name="connsiteY0" fmla="*/ 0 h 1501675"/>
                    <a:gd name="connsiteX1" fmla="*/ 474793 w 2498912"/>
                    <a:gd name="connsiteY1" fmla="*/ 0 h 1501675"/>
                    <a:gd name="connsiteX2" fmla="*/ 899608 w 2498912"/>
                    <a:gd name="connsiteY2" fmla="*/ 0 h 1501675"/>
                    <a:gd name="connsiteX3" fmla="*/ 1349412 w 2498912"/>
                    <a:gd name="connsiteY3" fmla="*/ 0 h 1501675"/>
                    <a:gd name="connsiteX4" fmla="*/ 1874184 w 2498912"/>
                    <a:gd name="connsiteY4" fmla="*/ 0 h 1501675"/>
                    <a:gd name="connsiteX5" fmla="*/ 2498912 w 2498912"/>
                    <a:gd name="connsiteY5" fmla="*/ 0 h 1501675"/>
                    <a:gd name="connsiteX6" fmla="*/ 2498912 w 2498912"/>
                    <a:gd name="connsiteY6" fmla="*/ 470525 h 1501675"/>
                    <a:gd name="connsiteX7" fmla="*/ 2498912 w 2498912"/>
                    <a:gd name="connsiteY7" fmla="*/ 926033 h 1501675"/>
                    <a:gd name="connsiteX8" fmla="*/ 2498912 w 2498912"/>
                    <a:gd name="connsiteY8" fmla="*/ 1501675 h 1501675"/>
                    <a:gd name="connsiteX9" fmla="*/ 1999130 w 2498912"/>
                    <a:gd name="connsiteY9" fmla="*/ 1501675 h 1501675"/>
                    <a:gd name="connsiteX10" fmla="*/ 1549325 w 2498912"/>
                    <a:gd name="connsiteY10" fmla="*/ 1501675 h 1501675"/>
                    <a:gd name="connsiteX11" fmla="*/ 999565 w 2498912"/>
                    <a:gd name="connsiteY11" fmla="*/ 1501675 h 1501675"/>
                    <a:gd name="connsiteX12" fmla="*/ 524772 w 2498912"/>
                    <a:gd name="connsiteY12" fmla="*/ 1501675 h 1501675"/>
                    <a:gd name="connsiteX13" fmla="*/ 0 w 2498912"/>
                    <a:gd name="connsiteY13" fmla="*/ 1501675 h 1501675"/>
                    <a:gd name="connsiteX14" fmla="*/ 0 w 2498912"/>
                    <a:gd name="connsiteY14" fmla="*/ 986100 h 1501675"/>
                    <a:gd name="connsiteX15" fmla="*/ 0 w 2498912"/>
                    <a:gd name="connsiteY15" fmla="*/ 500558 h 1501675"/>
                    <a:gd name="connsiteX16" fmla="*/ 0 w 2498912"/>
                    <a:gd name="connsiteY16" fmla="*/ 0 h 1501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2498912" h="1501675" fill="none" extrusionOk="0">
                      <a:moveTo>
                        <a:pt x="0" y="0"/>
                      </a:moveTo>
                      <a:cubicBezTo>
                        <a:pt x="145939" y="-16011"/>
                        <a:pt x="301237" y="13896"/>
                        <a:pt x="474793" y="0"/>
                      </a:cubicBezTo>
                      <a:cubicBezTo>
                        <a:pt x="648349" y="-13896"/>
                        <a:pt x="771752" y="38885"/>
                        <a:pt x="899608" y="0"/>
                      </a:cubicBezTo>
                      <a:cubicBezTo>
                        <a:pt x="1027465" y="-38885"/>
                        <a:pt x="1197230" y="37680"/>
                        <a:pt x="1349412" y="0"/>
                      </a:cubicBezTo>
                      <a:cubicBezTo>
                        <a:pt x="1501594" y="-37680"/>
                        <a:pt x="1646330" y="9702"/>
                        <a:pt x="1874184" y="0"/>
                      </a:cubicBezTo>
                      <a:cubicBezTo>
                        <a:pt x="2102038" y="-9702"/>
                        <a:pt x="2193102" y="52194"/>
                        <a:pt x="2498912" y="0"/>
                      </a:cubicBezTo>
                      <a:cubicBezTo>
                        <a:pt x="2507717" y="214104"/>
                        <a:pt x="2473764" y="370898"/>
                        <a:pt x="2498912" y="470525"/>
                      </a:cubicBezTo>
                      <a:cubicBezTo>
                        <a:pt x="2524060" y="570152"/>
                        <a:pt x="2456983" y="748759"/>
                        <a:pt x="2498912" y="926033"/>
                      </a:cubicBezTo>
                      <a:cubicBezTo>
                        <a:pt x="2540841" y="1103307"/>
                        <a:pt x="2470204" y="1367501"/>
                        <a:pt x="2498912" y="1501675"/>
                      </a:cubicBezTo>
                      <a:cubicBezTo>
                        <a:pt x="2295848" y="1554692"/>
                        <a:pt x="2155236" y="1491584"/>
                        <a:pt x="1999130" y="1501675"/>
                      </a:cubicBezTo>
                      <a:cubicBezTo>
                        <a:pt x="1843024" y="1511766"/>
                        <a:pt x="1738641" y="1492713"/>
                        <a:pt x="1549325" y="1501675"/>
                      </a:cubicBezTo>
                      <a:cubicBezTo>
                        <a:pt x="1360009" y="1510637"/>
                        <a:pt x="1257744" y="1496170"/>
                        <a:pt x="999565" y="1501675"/>
                      </a:cubicBezTo>
                      <a:cubicBezTo>
                        <a:pt x="741386" y="1507180"/>
                        <a:pt x="632373" y="1448154"/>
                        <a:pt x="524772" y="1501675"/>
                      </a:cubicBezTo>
                      <a:cubicBezTo>
                        <a:pt x="417171" y="1555196"/>
                        <a:pt x="174848" y="1457039"/>
                        <a:pt x="0" y="1501675"/>
                      </a:cubicBezTo>
                      <a:cubicBezTo>
                        <a:pt x="-32486" y="1251715"/>
                        <a:pt x="5992" y="1226184"/>
                        <a:pt x="0" y="986100"/>
                      </a:cubicBezTo>
                      <a:cubicBezTo>
                        <a:pt x="-5992" y="746017"/>
                        <a:pt x="24473" y="608512"/>
                        <a:pt x="0" y="500558"/>
                      </a:cubicBezTo>
                      <a:cubicBezTo>
                        <a:pt x="-24473" y="392604"/>
                        <a:pt x="55220" y="238224"/>
                        <a:pt x="0" y="0"/>
                      </a:cubicBezTo>
                      <a:close/>
                    </a:path>
                    <a:path w="2498912" h="1501675" stroke="0" extrusionOk="0">
                      <a:moveTo>
                        <a:pt x="0" y="0"/>
                      </a:moveTo>
                      <a:cubicBezTo>
                        <a:pt x="221279" y="-35041"/>
                        <a:pt x="335066" y="37193"/>
                        <a:pt x="474793" y="0"/>
                      </a:cubicBezTo>
                      <a:cubicBezTo>
                        <a:pt x="614520" y="-37193"/>
                        <a:pt x="757011" y="24582"/>
                        <a:pt x="899608" y="0"/>
                      </a:cubicBezTo>
                      <a:cubicBezTo>
                        <a:pt x="1042205" y="-24582"/>
                        <a:pt x="1181055" y="10322"/>
                        <a:pt x="1449369" y="0"/>
                      </a:cubicBezTo>
                      <a:cubicBezTo>
                        <a:pt x="1717683" y="-10322"/>
                        <a:pt x="1728093" y="35458"/>
                        <a:pt x="1924162" y="0"/>
                      </a:cubicBezTo>
                      <a:cubicBezTo>
                        <a:pt x="2120231" y="-35458"/>
                        <a:pt x="2309859" y="44743"/>
                        <a:pt x="2498912" y="0"/>
                      </a:cubicBezTo>
                      <a:cubicBezTo>
                        <a:pt x="2538140" y="190505"/>
                        <a:pt x="2485709" y="289355"/>
                        <a:pt x="2498912" y="530592"/>
                      </a:cubicBezTo>
                      <a:cubicBezTo>
                        <a:pt x="2512115" y="771829"/>
                        <a:pt x="2442918" y="791122"/>
                        <a:pt x="2498912" y="1031150"/>
                      </a:cubicBezTo>
                      <a:cubicBezTo>
                        <a:pt x="2554906" y="1271178"/>
                        <a:pt x="2484804" y="1297255"/>
                        <a:pt x="2498912" y="1501675"/>
                      </a:cubicBezTo>
                      <a:cubicBezTo>
                        <a:pt x="2340509" y="1555083"/>
                        <a:pt x="2146190" y="1460186"/>
                        <a:pt x="2049108" y="1501675"/>
                      </a:cubicBezTo>
                      <a:cubicBezTo>
                        <a:pt x="1952026" y="1543164"/>
                        <a:pt x="1684211" y="1499023"/>
                        <a:pt x="1549325" y="1501675"/>
                      </a:cubicBezTo>
                      <a:cubicBezTo>
                        <a:pt x="1414439" y="1504327"/>
                        <a:pt x="1226400" y="1496506"/>
                        <a:pt x="1049543" y="1501675"/>
                      </a:cubicBezTo>
                      <a:cubicBezTo>
                        <a:pt x="872686" y="1506844"/>
                        <a:pt x="790589" y="1445666"/>
                        <a:pt x="574750" y="1501675"/>
                      </a:cubicBezTo>
                      <a:cubicBezTo>
                        <a:pt x="358911" y="1557684"/>
                        <a:pt x="282678" y="1477931"/>
                        <a:pt x="0" y="1501675"/>
                      </a:cubicBezTo>
                      <a:cubicBezTo>
                        <a:pt x="-4369" y="1370596"/>
                        <a:pt x="56554" y="1222118"/>
                        <a:pt x="0" y="971083"/>
                      </a:cubicBezTo>
                      <a:cubicBezTo>
                        <a:pt x="-56554" y="720048"/>
                        <a:pt x="46013" y="697546"/>
                        <a:pt x="0" y="440491"/>
                      </a:cubicBezTo>
                      <a:cubicBezTo>
                        <a:pt x="-46013" y="183436"/>
                        <a:pt x="17383" y="16980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</xdr:pic>
    <xdr:clientData fLocksWithSheet="0"/>
  </xdr:twoCellAnchor>
  <xdr:twoCellAnchor>
    <xdr:from>
      <xdr:col>1</xdr:col>
      <xdr:colOff>156883</xdr:colOff>
      <xdr:row>16</xdr:row>
      <xdr:rowOff>123265</xdr:rowOff>
    </xdr:from>
    <xdr:to>
      <xdr:col>3</xdr:col>
      <xdr:colOff>89647</xdr:colOff>
      <xdr:row>24</xdr:row>
      <xdr:rowOff>134471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42F2FF1-E357-43F5-931F-C82C6A1E3A9C}"/>
            </a:ext>
          </a:extLst>
        </xdr:cNvPr>
        <xdr:cNvSpPr txBox="1"/>
      </xdr:nvSpPr>
      <xdr:spPr>
        <a:xfrm>
          <a:off x="997324" y="4459941"/>
          <a:ext cx="2543735" cy="15352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/>
            <a:t>INVOICE-72883</a:t>
          </a:r>
        </a:p>
        <a:p>
          <a:r>
            <a:rPr lang="en-IN" sz="1800" b="1"/>
            <a:t>DISCOUNT-(883)</a:t>
          </a:r>
        </a:p>
        <a:p>
          <a:r>
            <a:rPr lang="en-IN" sz="1800" b="1"/>
            <a:t>NET PAYABLE=72000</a:t>
          </a:r>
        </a:p>
        <a:p>
          <a:r>
            <a:rPr lang="en-IN" sz="1800" b="1"/>
            <a:t>CARD PAID=(50000)</a:t>
          </a:r>
        </a:p>
        <a:p>
          <a:r>
            <a:rPr lang="en-IN" sz="1800" b="1"/>
            <a:t>............PAID=22000</a:t>
          </a:r>
        </a:p>
      </xdr:txBody>
    </xdr:sp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33629F39-FE82-4AB3-8EEC-42F663415D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5B67F857-3976-4AC0-A9D2-7378FA2BD1C0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67236</xdr:colOff>
      <xdr:row>2</xdr:row>
      <xdr:rowOff>78441</xdr:rowOff>
    </xdr:from>
    <xdr:to>
      <xdr:col>2</xdr:col>
      <xdr:colOff>22413</xdr:colOff>
      <xdr:row>5</xdr:row>
      <xdr:rowOff>190586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05C572F7-32F4-4700-8CB0-60F6AB9C9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36" y="616323"/>
          <a:ext cx="2498912" cy="1501675"/>
        </a:xfrm>
        <a:prstGeom prst="rect">
          <a:avLst/>
        </a:prstGeom>
        <a:ln w="57150">
          <a:solidFill>
            <a:schemeClr val="accent4"/>
          </a:solidFill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B8CC468B-E0F7-4B86-9C48-01ADF7ED4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B8E46A15-6C7B-42A7-9427-0D8CB49673D7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33618</xdr:colOff>
      <xdr:row>2</xdr:row>
      <xdr:rowOff>33618</xdr:rowOff>
    </xdr:from>
    <xdr:to>
      <xdr:col>1</xdr:col>
      <xdr:colOff>1692089</xdr:colOff>
      <xdr:row>5</xdr:row>
      <xdr:rowOff>145763</xdr:rowOff>
    </xdr:to>
    <xdr:pic macro="[0]!Macro3">
      <xdr:nvPicPr>
        <xdr:cNvPr id="4" name="Picture 3">
          <a:extLst>
            <a:ext uri="{FF2B5EF4-FFF2-40B4-BE49-F238E27FC236}">
              <a16:creationId xmlns:a16="http://schemas.microsoft.com/office/drawing/2014/main" id="{8721C0EB-8693-493C-A19E-11AA5B562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8" y="567018"/>
          <a:ext cx="2496671" cy="1502795"/>
        </a:xfrm>
        <a:prstGeom prst="rect">
          <a:avLst/>
        </a:prstGeom>
        <a:ln w="57150">
          <a:solidFill>
            <a:schemeClr val="accent4"/>
          </a:solidFill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8E13C48A-9BC0-4C3B-8BF5-B90048A72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85165203-C298-47A2-BDA0-3E98C388BC4B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33618</xdr:colOff>
      <xdr:row>2</xdr:row>
      <xdr:rowOff>33618</xdr:rowOff>
    </xdr:from>
    <xdr:to>
      <xdr:col>1</xdr:col>
      <xdr:colOff>1692089</xdr:colOff>
      <xdr:row>5</xdr:row>
      <xdr:rowOff>145763</xdr:rowOff>
    </xdr:to>
    <xdr:pic macro="[0]!NEW_INVOICE">
      <xdr:nvPicPr>
        <xdr:cNvPr id="4" name="Picture 3">
          <a:extLst>
            <a:ext uri="{FF2B5EF4-FFF2-40B4-BE49-F238E27FC236}">
              <a16:creationId xmlns:a16="http://schemas.microsoft.com/office/drawing/2014/main" id="{49EDA45F-A665-484D-80F3-4727E3130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8" y="567018"/>
          <a:ext cx="2496671" cy="1502795"/>
        </a:xfrm>
        <a:prstGeom prst="rect">
          <a:avLst/>
        </a:prstGeom>
        <a:ln w="57150">
          <a:solidFill>
            <a:schemeClr val="accent4"/>
          </a:solidFill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5EF64DE3-8EE2-4181-8226-4BA681CC9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8274F627-7A4A-4BE2-B61C-CBB4C441BA56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33618</xdr:colOff>
      <xdr:row>2</xdr:row>
      <xdr:rowOff>33618</xdr:rowOff>
    </xdr:from>
    <xdr:to>
      <xdr:col>1</xdr:col>
      <xdr:colOff>1692089</xdr:colOff>
      <xdr:row>5</xdr:row>
      <xdr:rowOff>145763</xdr:rowOff>
    </xdr:to>
    <xdr:pic macro="[0]!NEW_INVOICE">
      <xdr:nvPicPr>
        <xdr:cNvPr id="4" name="Picture 3">
          <a:extLst>
            <a:ext uri="{FF2B5EF4-FFF2-40B4-BE49-F238E27FC236}">
              <a16:creationId xmlns:a16="http://schemas.microsoft.com/office/drawing/2014/main" id="{B8A32AEF-E8F9-4601-BA76-A5954F0FB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8" y="567018"/>
          <a:ext cx="2496671" cy="1502795"/>
        </a:xfrm>
        <a:prstGeom prst="rect">
          <a:avLst/>
        </a:prstGeom>
        <a:ln w="57150">
          <a:solidFill>
            <a:schemeClr val="accent4"/>
          </a:solidFill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123265</xdr:colOff>
      <xdr:row>0</xdr:row>
      <xdr:rowOff>0</xdr:rowOff>
    </xdr:from>
    <xdr:to>
      <xdr:col>10</xdr:col>
      <xdr:colOff>67235</xdr:colOff>
      <xdr:row>2</xdr:row>
      <xdr:rowOff>11206</xdr:rowOff>
    </xdr:to>
    <xdr:pic macro="[0]!Macro1">
      <xdr:nvPicPr>
        <xdr:cNvPr id="2" name="Graphic 1" descr="Smart Phone with solid fill">
          <a:extLst>
            <a:ext uri="{FF2B5EF4-FFF2-40B4-BE49-F238E27FC236}">
              <a16:creationId xmlns:a16="http://schemas.microsoft.com/office/drawing/2014/main" id="{520FE4DD-3547-46D5-A4AD-6A0EA113F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86415" y="0"/>
          <a:ext cx="549088" cy="544606"/>
        </a:xfrm>
        <a:prstGeom prst="rect">
          <a:avLst/>
        </a:prstGeom>
      </xdr:spPr>
    </xdr:pic>
    <xdr:clientData/>
  </xdr:twoCellAnchor>
  <xdr:twoCellAnchor>
    <xdr:from>
      <xdr:col>2</xdr:col>
      <xdr:colOff>56027</xdr:colOff>
      <xdr:row>2</xdr:row>
      <xdr:rowOff>134471</xdr:rowOff>
    </xdr:from>
    <xdr:to>
      <xdr:col>2</xdr:col>
      <xdr:colOff>537880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762A73A5-802C-4D7C-ACA2-1070AE044090}"/>
            </a:ext>
          </a:extLst>
        </xdr:cNvPr>
        <xdr:cNvSpPr/>
      </xdr:nvSpPr>
      <xdr:spPr>
        <a:xfrm>
          <a:off x="2599202" y="667871"/>
          <a:ext cx="481853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33618</xdr:colOff>
      <xdr:row>2</xdr:row>
      <xdr:rowOff>33618</xdr:rowOff>
    </xdr:from>
    <xdr:to>
      <xdr:col>1</xdr:col>
      <xdr:colOff>1692089</xdr:colOff>
      <xdr:row>5</xdr:row>
      <xdr:rowOff>145763</xdr:rowOff>
    </xdr:to>
    <xdr:pic macro="[0]!NEW_INVOICE">
      <xdr:nvPicPr>
        <xdr:cNvPr id="4" name="Picture 3">
          <a:extLst>
            <a:ext uri="{FF2B5EF4-FFF2-40B4-BE49-F238E27FC236}">
              <a16:creationId xmlns:a16="http://schemas.microsoft.com/office/drawing/2014/main" id="{685BD606-0CE9-492C-A050-48D884846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8" y="567018"/>
          <a:ext cx="2496671" cy="1502795"/>
        </a:xfrm>
        <a:prstGeom prst="rect">
          <a:avLst/>
        </a:prstGeom>
        <a:ln w="57150">
          <a:solidFill>
            <a:schemeClr val="accent4"/>
          </a:solidFill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89648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6C06BC24-D81E-4920-A32B-70DCF66EE3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</xdr:spPr>
    </xdr:pic>
    <xdr:clientData/>
  </xdr:twoCellAnchor>
  <xdr:twoCellAnchor editAs="oneCell">
    <xdr:from>
      <xdr:col>9</xdr:col>
      <xdr:colOff>123265</xdr:colOff>
      <xdr:row>0</xdr:row>
      <xdr:rowOff>0</xdr:rowOff>
    </xdr:from>
    <xdr:to>
      <xdr:col>9</xdr:col>
      <xdr:colOff>672353</xdr:colOff>
      <xdr:row>2</xdr:row>
      <xdr:rowOff>11206</xdr:rowOff>
    </xdr:to>
    <xdr:pic macro="[0]!Macro1">
      <xdr:nvPicPr>
        <xdr:cNvPr id="4" name="Graphic 3" descr="Smart Phone with solid fill">
          <a:extLst>
            <a:ext uri="{FF2B5EF4-FFF2-40B4-BE49-F238E27FC236}">
              <a16:creationId xmlns:a16="http://schemas.microsoft.com/office/drawing/2014/main" id="{5E1CFAFF-D790-4324-87A9-236E92356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991165" y="0"/>
          <a:ext cx="544045" cy="544606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2</xdr:row>
      <xdr:rowOff>134471</xdr:rowOff>
    </xdr:from>
    <xdr:to>
      <xdr:col>3</xdr:col>
      <xdr:colOff>0</xdr:colOff>
      <xdr:row>2</xdr:row>
      <xdr:rowOff>560294</xdr:rowOff>
    </xdr:to>
    <xdr:sp macro="[0]!hide_sheet" textlink="">
      <xdr:nvSpPr>
        <xdr:cNvPr id="5" name="Star: 5 Points 4">
          <a:extLst>
            <a:ext uri="{FF2B5EF4-FFF2-40B4-BE49-F238E27FC236}">
              <a16:creationId xmlns:a16="http://schemas.microsoft.com/office/drawing/2014/main" id="{91F63261-D89B-4B16-8296-B4D2D6F83E41}"/>
            </a:ext>
          </a:extLst>
        </xdr:cNvPr>
        <xdr:cNvSpPr/>
      </xdr:nvSpPr>
      <xdr:spPr>
        <a:xfrm>
          <a:off x="2968999" y="667871"/>
          <a:ext cx="479051" cy="425823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89648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50F8AF32-6506-402F-A2DD-70DC01AFBA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</xdr:spPr>
    </xdr:pic>
    <xdr:clientData/>
  </xdr:twoCellAnchor>
  <xdr:twoCellAnchor>
    <xdr:from>
      <xdr:col>1</xdr:col>
      <xdr:colOff>56030</xdr:colOff>
      <xdr:row>19</xdr:row>
      <xdr:rowOff>56030</xdr:rowOff>
    </xdr:from>
    <xdr:to>
      <xdr:col>2</xdr:col>
      <xdr:colOff>280147</xdr:colOff>
      <xdr:row>24</xdr:row>
      <xdr:rowOff>179294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0882913-3177-934B-BBAD-07C9D17C853A}"/>
            </a:ext>
          </a:extLst>
        </xdr:cNvPr>
        <xdr:cNvSpPr txBox="1"/>
      </xdr:nvSpPr>
      <xdr:spPr>
        <a:xfrm>
          <a:off x="896471" y="4885765"/>
          <a:ext cx="1927411" cy="107576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INVOICE=1380</a:t>
          </a:r>
        </a:p>
        <a:p>
          <a:r>
            <a:rPr lang="en-IN" sz="1400" b="1"/>
            <a:t>OLD SILVER=900</a:t>
          </a:r>
        </a:p>
        <a:p>
          <a:endParaRPr lang="en-IN" sz="1400" b="1"/>
        </a:p>
        <a:p>
          <a:r>
            <a:rPr lang="en-IN" sz="1400" b="1"/>
            <a:t>NET BALANCE=480</a:t>
          </a:r>
          <a:r>
            <a:rPr lang="en-IN" sz="1400" b="1" baseline="0"/>
            <a:t> PAID ONLINE</a:t>
          </a:r>
          <a:endParaRPr lang="en-IN" sz="1400" b="1"/>
        </a:p>
      </xdr:txBody>
    </xdr:sp>
    <xdr:clientData/>
  </xdr:twoCellAnchor>
  <xdr:twoCellAnchor>
    <xdr:from>
      <xdr:col>2</xdr:col>
      <xdr:colOff>201707</xdr:colOff>
      <xdr:row>2</xdr:row>
      <xdr:rowOff>22413</xdr:rowOff>
    </xdr:from>
    <xdr:to>
      <xdr:col>10</xdr:col>
      <xdr:colOff>728383</xdr:colOff>
      <xdr:row>2</xdr:row>
      <xdr:rowOff>526677</xdr:rowOff>
    </xdr:to>
    <xdr:sp macro="[0]!hide_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3CFE3E3-1FF5-43D5-BC4D-BCC0B418221C}"/>
            </a:ext>
          </a:extLst>
        </xdr:cNvPr>
        <xdr:cNvSpPr/>
      </xdr:nvSpPr>
      <xdr:spPr>
        <a:xfrm>
          <a:off x="2745442" y="560295"/>
          <a:ext cx="8370794" cy="504264"/>
        </a:xfrm>
        <a:prstGeom prst="roundRect">
          <a:avLst/>
        </a:prstGeom>
        <a:solidFill>
          <a:srgbClr val="FFCC66">
            <a:alpha val="29020"/>
          </a:srgb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549088</xdr:colOff>
      <xdr:row>2</xdr:row>
      <xdr:rowOff>11206</xdr:rowOff>
    </xdr:to>
    <xdr:pic macro="[0]!Macro1">
      <xdr:nvPicPr>
        <xdr:cNvPr id="5" name="Graphic 4" descr="Smart Phone with solid fill">
          <a:extLst>
            <a:ext uri="{FF2B5EF4-FFF2-40B4-BE49-F238E27FC236}">
              <a16:creationId xmlns:a16="http://schemas.microsoft.com/office/drawing/2014/main" id="{BF934F24-447D-4673-A38E-703BFBDFB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782735" y="0"/>
          <a:ext cx="549088" cy="549088"/>
        </a:xfrm>
        <a:prstGeom prst="rect">
          <a:avLst/>
        </a:prstGeom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89648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DD4BF15F-BB75-4B3C-BC5E-22C4C80814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</xdr:spPr>
    </xdr:pic>
    <xdr:clientData/>
  </xdr:twoCellAnchor>
  <xdr:twoCellAnchor>
    <xdr:from>
      <xdr:col>1</xdr:col>
      <xdr:colOff>11206</xdr:colOff>
      <xdr:row>19</xdr:row>
      <xdr:rowOff>33618</xdr:rowOff>
    </xdr:from>
    <xdr:to>
      <xdr:col>3</xdr:col>
      <xdr:colOff>145676</xdr:colOff>
      <xdr:row>25</xdr:row>
      <xdr:rowOff>156883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73392B3-C680-C92D-F616-E0B2E0BD4C70}"/>
            </a:ext>
          </a:extLst>
        </xdr:cNvPr>
        <xdr:cNvSpPr txBox="1"/>
      </xdr:nvSpPr>
      <xdr:spPr>
        <a:xfrm>
          <a:off x="851647" y="4863353"/>
          <a:ext cx="2745441" cy="12662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/>
            <a:t>INVOICE</a:t>
          </a:r>
          <a:r>
            <a:rPr lang="en-IN" sz="1600" b="1" baseline="0"/>
            <a:t> =19450</a:t>
          </a:r>
        </a:p>
        <a:p>
          <a:r>
            <a:rPr lang="en-IN" sz="1600" b="1" baseline="0"/>
            <a:t>OLD GOLD=-13550</a:t>
          </a:r>
        </a:p>
        <a:p>
          <a:endParaRPr lang="en-IN" sz="1600" b="1" baseline="0"/>
        </a:p>
        <a:p>
          <a:r>
            <a:rPr lang="en-IN" sz="1600" b="1" baseline="0"/>
            <a:t>BALANCE=5900(PAYTM CARD)</a:t>
          </a:r>
          <a:endParaRPr lang="en-IN" sz="1600" b="1"/>
        </a:p>
      </xdr:txBody>
    </xdr:sp>
    <xdr:clientData/>
  </xdr:twoCellAnchor>
  <xdr:twoCellAnchor>
    <xdr:from>
      <xdr:col>2</xdr:col>
      <xdr:colOff>425824</xdr:colOff>
      <xdr:row>2</xdr:row>
      <xdr:rowOff>100853</xdr:rowOff>
    </xdr:from>
    <xdr:to>
      <xdr:col>10</xdr:col>
      <xdr:colOff>504265</xdr:colOff>
      <xdr:row>3</xdr:row>
      <xdr:rowOff>11205</xdr:rowOff>
    </xdr:to>
    <xdr:sp macro="[0]!hide_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AC59E3F-8E11-4C6C-A248-0197D946FD53}"/>
            </a:ext>
          </a:extLst>
        </xdr:cNvPr>
        <xdr:cNvSpPr/>
      </xdr:nvSpPr>
      <xdr:spPr>
        <a:xfrm>
          <a:off x="2969559" y="638735"/>
          <a:ext cx="8370794" cy="504264"/>
        </a:xfrm>
        <a:prstGeom prst="roundRect">
          <a:avLst/>
        </a:prstGeom>
        <a:solidFill>
          <a:srgbClr val="FFCC66">
            <a:alpha val="29020"/>
          </a:srgb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549088</xdr:colOff>
      <xdr:row>2</xdr:row>
      <xdr:rowOff>11206</xdr:rowOff>
    </xdr:to>
    <xdr:pic macro="[0]!Macro1">
      <xdr:nvPicPr>
        <xdr:cNvPr id="4" name="Graphic 3" descr="Smart Phone with solid fill">
          <a:extLst>
            <a:ext uri="{FF2B5EF4-FFF2-40B4-BE49-F238E27FC236}">
              <a16:creationId xmlns:a16="http://schemas.microsoft.com/office/drawing/2014/main" id="{5C6F10DF-89D2-4CD5-8C14-E31CAE206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962029" y="0"/>
          <a:ext cx="549088" cy="549088"/>
        </a:xfrm>
        <a:prstGeom prst="rect">
          <a:avLst/>
        </a:prstGeom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31670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ED6FA03F-7846-4DB7-A53D-01EDFF345C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</xdr:spPr>
    </xdr:pic>
    <xdr:clientData/>
  </xdr:twoCellAnchor>
  <xdr:twoCellAnchor>
    <xdr:from>
      <xdr:col>2</xdr:col>
      <xdr:colOff>496956</xdr:colOff>
      <xdr:row>2</xdr:row>
      <xdr:rowOff>57979</xdr:rowOff>
    </xdr:from>
    <xdr:to>
      <xdr:col>10</xdr:col>
      <xdr:colOff>1032402</xdr:colOff>
      <xdr:row>2</xdr:row>
      <xdr:rowOff>562243</xdr:rowOff>
    </xdr:to>
    <xdr:sp macro="[0]!hide_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70FCF7-87EB-4700-96B2-7B66E0723723}"/>
            </a:ext>
          </a:extLst>
        </xdr:cNvPr>
        <xdr:cNvSpPr/>
      </xdr:nvSpPr>
      <xdr:spPr>
        <a:xfrm>
          <a:off x="3097695" y="588066"/>
          <a:ext cx="8370794" cy="504264"/>
        </a:xfrm>
        <a:prstGeom prst="roundRect">
          <a:avLst/>
        </a:prstGeom>
        <a:solidFill>
          <a:srgbClr val="FFCC66">
            <a:alpha val="29020"/>
          </a:srgb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549088</xdr:colOff>
      <xdr:row>2</xdr:row>
      <xdr:rowOff>19001</xdr:rowOff>
    </xdr:to>
    <xdr:pic macro="[0]!Macro1">
      <xdr:nvPicPr>
        <xdr:cNvPr id="4" name="Graphic 3" descr="Smart Phone with solid fill">
          <a:extLst>
            <a:ext uri="{FF2B5EF4-FFF2-40B4-BE49-F238E27FC236}">
              <a16:creationId xmlns:a16="http://schemas.microsoft.com/office/drawing/2014/main" id="{560F825A-217E-413D-BFDD-AE6C54944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839739" y="0"/>
          <a:ext cx="549088" cy="549088"/>
        </a:xfrm>
        <a:prstGeom prst="rect">
          <a:avLst/>
        </a:prstGeom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1</xdr:col>
      <xdr:colOff>1532005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D172CD66-383F-4FB4-BDF4-E303C42D3C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</xdr:spPr>
    </xdr:pic>
    <xdr:clientData/>
  </xdr:twoCellAnchor>
  <xdr:twoCellAnchor>
    <xdr:from>
      <xdr:col>0</xdr:col>
      <xdr:colOff>829235</xdr:colOff>
      <xdr:row>21</xdr:row>
      <xdr:rowOff>56030</xdr:rowOff>
    </xdr:from>
    <xdr:to>
      <xdr:col>3</xdr:col>
      <xdr:colOff>963706</xdr:colOff>
      <xdr:row>31</xdr:row>
      <xdr:rowOff>168089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B2D0906-522F-ECB3-7203-EAA2CE9D477D}"/>
            </a:ext>
          </a:extLst>
        </xdr:cNvPr>
        <xdr:cNvSpPr txBox="1"/>
      </xdr:nvSpPr>
      <xdr:spPr>
        <a:xfrm>
          <a:off x="829235" y="5266765"/>
          <a:ext cx="3585883" cy="20170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/>
            <a:t>OLD</a:t>
          </a:r>
          <a:r>
            <a:rPr lang="en-IN" sz="1800" b="1" baseline="0"/>
            <a:t> GOLD:    41000</a:t>
          </a:r>
        </a:p>
        <a:p>
          <a:r>
            <a:rPr lang="en-IN" sz="1800" b="1" baseline="0"/>
            <a:t>INV VALUE:    26950</a:t>
          </a:r>
        </a:p>
        <a:p>
          <a:endParaRPr lang="en-IN" sz="1800" b="1" baseline="0"/>
        </a:p>
        <a:p>
          <a:r>
            <a:rPr lang="en-IN" sz="1800" b="1" baseline="0"/>
            <a:t>NET BALANCE:14050(RETURNED TO CUSTOMER)</a:t>
          </a:r>
          <a:endParaRPr lang="en-IN" sz="1800" b="1"/>
        </a:p>
      </xdr:txBody>
    </xdr:sp>
    <xdr:clientData/>
  </xdr:twoCellAnchor>
  <xdr:twoCellAnchor>
    <xdr:from>
      <xdr:col>2</xdr:col>
      <xdr:colOff>392206</xdr:colOff>
      <xdr:row>1</xdr:row>
      <xdr:rowOff>246530</xdr:rowOff>
    </xdr:from>
    <xdr:to>
      <xdr:col>10</xdr:col>
      <xdr:colOff>470647</xdr:colOff>
      <xdr:row>2</xdr:row>
      <xdr:rowOff>481853</xdr:rowOff>
    </xdr:to>
    <xdr:sp macro="[0]!hide_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8785F7-2DA1-4BA4-872D-25A9F39C74E4}"/>
            </a:ext>
          </a:extLst>
        </xdr:cNvPr>
        <xdr:cNvSpPr/>
      </xdr:nvSpPr>
      <xdr:spPr>
        <a:xfrm>
          <a:off x="2935941" y="515471"/>
          <a:ext cx="8370794" cy="504264"/>
        </a:xfrm>
        <a:prstGeom prst="roundRect">
          <a:avLst/>
        </a:prstGeom>
        <a:solidFill>
          <a:srgbClr val="FFCC66">
            <a:alpha val="29020"/>
          </a:srgb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549088</xdr:colOff>
      <xdr:row>2</xdr:row>
      <xdr:rowOff>4802</xdr:rowOff>
    </xdr:to>
    <xdr:pic macro="[0]!Macro1">
      <xdr:nvPicPr>
        <xdr:cNvPr id="5" name="Graphic 4" descr="Smart Phone with solid fill">
          <a:extLst>
            <a:ext uri="{FF2B5EF4-FFF2-40B4-BE49-F238E27FC236}">
              <a16:creationId xmlns:a16="http://schemas.microsoft.com/office/drawing/2014/main" id="{A5715739-B170-4E18-8840-ADB2E15F0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321143" y="0"/>
          <a:ext cx="549088" cy="549088"/>
        </a:xfrm>
        <a:prstGeom prst="rect">
          <a:avLst/>
        </a:prstGeom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89648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5DD26DF2-1376-4796-A7F5-C94E0D8F91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</xdr:spPr>
    </xdr:pic>
    <xdr:clientData/>
  </xdr:twoCellAnchor>
  <xdr:twoCellAnchor>
    <xdr:from>
      <xdr:col>2</xdr:col>
      <xdr:colOff>773206</xdr:colOff>
      <xdr:row>2</xdr:row>
      <xdr:rowOff>56029</xdr:rowOff>
    </xdr:from>
    <xdr:to>
      <xdr:col>10</xdr:col>
      <xdr:colOff>851647</xdr:colOff>
      <xdr:row>2</xdr:row>
      <xdr:rowOff>560293</xdr:rowOff>
    </xdr:to>
    <xdr:sp macro="[0]!hide_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23EC619-6829-4B5F-8F0C-9B314527431C}"/>
            </a:ext>
          </a:extLst>
        </xdr:cNvPr>
        <xdr:cNvSpPr/>
      </xdr:nvSpPr>
      <xdr:spPr>
        <a:xfrm>
          <a:off x="3316941" y="593911"/>
          <a:ext cx="8370794" cy="504264"/>
        </a:xfrm>
        <a:prstGeom prst="roundRect">
          <a:avLst/>
        </a:prstGeom>
        <a:solidFill>
          <a:srgbClr val="FFCC66">
            <a:alpha val="29020"/>
          </a:srgb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437034</xdr:colOff>
      <xdr:row>0</xdr:row>
      <xdr:rowOff>0</xdr:rowOff>
    </xdr:from>
    <xdr:to>
      <xdr:col>10</xdr:col>
      <xdr:colOff>112063</xdr:colOff>
      <xdr:row>2</xdr:row>
      <xdr:rowOff>11206</xdr:rowOff>
    </xdr:to>
    <xdr:pic macro="[0]!Macro1">
      <xdr:nvPicPr>
        <xdr:cNvPr id="4" name="Graphic 3" descr="Smart Phone with solid fill">
          <a:extLst>
            <a:ext uri="{FF2B5EF4-FFF2-40B4-BE49-F238E27FC236}">
              <a16:creationId xmlns:a16="http://schemas.microsoft.com/office/drawing/2014/main" id="{06455D79-5F66-4FA7-8A31-937456891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399063" y="0"/>
          <a:ext cx="549088" cy="549088"/>
        </a:xfrm>
        <a:prstGeom prst="rect">
          <a:avLst/>
        </a:prstGeom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89648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0CCCA070-FC1C-4076-BFA7-F785EA1548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</xdr:spPr>
    </xdr:pic>
    <xdr:clientData/>
  </xdr:twoCellAnchor>
  <xdr:twoCellAnchor>
    <xdr:from>
      <xdr:col>1</xdr:col>
      <xdr:colOff>11206</xdr:colOff>
      <xdr:row>23</xdr:row>
      <xdr:rowOff>0</xdr:rowOff>
    </xdr:from>
    <xdr:to>
      <xdr:col>3</xdr:col>
      <xdr:colOff>156882</xdr:colOff>
      <xdr:row>28</xdr:row>
      <xdr:rowOff>134471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172A105-F9EA-AD9E-F78A-71E04E546398}"/>
            </a:ext>
          </a:extLst>
        </xdr:cNvPr>
        <xdr:cNvSpPr txBox="1"/>
      </xdr:nvSpPr>
      <xdr:spPr>
        <a:xfrm>
          <a:off x="851647" y="5591735"/>
          <a:ext cx="2756647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/>
            <a:t>INVOICE 1800</a:t>
          </a:r>
        </a:p>
        <a:p>
          <a:r>
            <a:rPr lang="en-IN" sz="1600" b="1"/>
            <a:t>OLD</a:t>
          </a:r>
          <a:r>
            <a:rPr lang="en-IN" sz="1600" b="1" baseline="0"/>
            <a:t> SILVER-700</a:t>
          </a:r>
        </a:p>
        <a:p>
          <a:r>
            <a:rPr lang="en-IN" sz="1600" b="1" baseline="0"/>
            <a:t>REMAINING=1100 PAID ONLINE</a:t>
          </a:r>
          <a:endParaRPr lang="en-IN" sz="1600" b="1"/>
        </a:p>
      </xdr:txBody>
    </xdr:sp>
    <xdr:clientData/>
  </xdr:twoCellAnchor>
  <xdr:twoCellAnchor>
    <xdr:from>
      <xdr:col>2</xdr:col>
      <xdr:colOff>470647</xdr:colOff>
      <xdr:row>2</xdr:row>
      <xdr:rowOff>22412</xdr:rowOff>
    </xdr:from>
    <xdr:to>
      <xdr:col>10</xdr:col>
      <xdr:colOff>997323</xdr:colOff>
      <xdr:row>2</xdr:row>
      <xdr:rowOff>526676</xdr:rowOff>
    </xdr:to>
    <xdr:sp macro="[0]!hide_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379BC63-2413-487E-905C-3B126344BEBD}"/>
            </a:ext>
          </a:extLst>
        </xdr:cNvPr>
        <xdr:cNvSpPr/>
      </xdr:nvSpPr>
      <xdr:spPr>
        <a:xfrm>
          <a:off x="3014382" y="560294"/>
          <a:ext cx="8370794" cy="504264"/>
        </a:xfrm>
        <a:prstGeom prst="roundRect">
          <a:avLst/>
        </a:prstGeom>
        <a:solidFill>
          <a:srgbClr val="FFCC66">
            <a:alpha val="29020"/>
          </a:srgb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67236</xdr:colOff>
      <xdr:row>0</xdr:row>
      <xdr:rowOff>0</xdr:rowOff>
    </xdr:from>
    <xdr:to>
      <xdr:col>10</xdr:col>
      <xdr:colOff>11206</xdr:colOff>
      <xdr:row>2</xdr:row>
      <xdr:rowOff>11206</xdr:rowOff>
    </xdr:to>
    <xdr:pic macro="[0]!Macro1">
      <xdr:nvPicPr>
        <xdr:cNvPr id="5" name="Graphic 4" descr="Smart Phone with solid fill">
          <a:extLst>
            <a:ext uri="{FF2B5EF4-FFF2-40B4-BE49-F238E27FC236}">
              <a16:creationId xmlns:a16="http://schemas.microsoft.com/office/drawing/2014/main" id="{77B3B3A2-988A-4F85-8663-E8B245C79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849971" y="0"/>
          <a:ext cx="549088" cy="549088"/>
        </a:xfrm>
        <a:prstGeom prst="rect">
          <a:avLst/>
        </a:prstGeom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89648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4D42FC7C-2EE5-46E4-A182-84D34DB717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  <a:scene3d>
          <a:camera prst="obliqueTopLeft"/>
          <a:lightRig rig="threePt" dir="t"/>
        </a:scene3d>
      </xdr:spPr>
    </xdr:pic>
    <xdr:clientData/>
  </xdr:twoCellAnchor>
  <xdr:twoCellAnchor>
    <xdr:from>
      <xdr:col>2</xdr:col>
      <xdr:colOff>224117</xdr:colOff>
      <xdr:row>2</xdr:row>
      <xdr:rowOff>0</xdr:rowOff>
    </xdr:from>
    <xdr:to>
      <xdr:col>10</xdr:col>
      <xdr:colOff>302558</xdr:colOff>
      <xdr:row>2</xdr:row>
      <xdr:rowOff>504264</xdr:rowOff>
    </xdr:to>
    <xdr:sp macro="[0]!hide_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1B69E21-B4A9-4E9F-B3BE-DC5303B69017}"/>
            </a:ext>
          </a:extLst>
        </xdr:cNvPr>
        <xdr:cNvSpPr/>
      </xdr:nvSpPr>
      <xdr:spPr>
        <a:xfrm>
          <a:off x="2767852" y="537882"/>
          <a:ext cx="8370794" cy="504264"/>
        </a:xfrm>
        <a:prstGeom prst="roundRect">
          <a:avLst/>
        </a:prstGeom>
        <a:solidFill>
          <a:srgbClr val="FFCC66">
            <a:alpha val="29020"/>
          </a:srgb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425818</xdr:colOff>
      <xdr:row>0</xdr:row>
      <xdr:rowOff>33617</xdr:rowOff>
    </xdr:from>
    <xdr:to>
      <xdr:col>10</xdr:col>
      <xdr:colOff>100847</xdr:colOff>
      <xdr:row>2</xdr:row>
      <xdr:rowOff>44823</xdr:rowOff>
    </xdr:to>
    <xdr:pic macro="[0]!Macro1">
      <xdr:nvPicPr>
        <xdr:cNvPr id="4" name="Graphic 3" descr="Smart Phone with solid fill">
          <a:extLst>
            <a:ext uri="{FF2B5EF4-FFF2-40B4-BE49-F238E27FC236}">
              <a16:creationId xmlns:a16="http://schemas.microsoft.com/office/drawing/2014/main" id="{A57EE2A1-FF35-4BF3-B0F8-CC4368082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387847" y="33617"/>
          <a:ext cx="549088" cy="549088"/>
        </a:xfrm>
        <a:prstGeom prst="rect">
          <a:avLst/>
        </a:prstGeom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89648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96FAAD1B-DBEA-48B1-98CB-8BD322BC5C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</xdr:spPr>
    </xdr:pic>
    <xdr:clientData/>
  </xdr:twoCellAnchor>
  <xdr:twoCellAnchor>
    <xdr:from>
      <xdr:col>2</xdr:col>
      <xdr:colOff>392206</xdr:colOff>
      <xdr:row>2</xdr:row>
      <xdr:rowOff>67236</xdr:rowOff>
    </xdr:from>
    <xdr:to>
      <xdr:col>10</xdr:col>
      <xdr:colOff>560294</xdr:colOff>
      <xdr:row>2</xdr:row>
      <xdr:rowOff>571500</xdr:rowOff>
    </xdr:to>
    <xdr:sp macro="[0]!hide_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EDA9ADC-E967-BEE5-3FFF-22128E104E82}"/>
            </a:ext>
          </a:extLst>
        </xdr:cNvPr>
        <xdr:cNvSpPr/>
      </xdr:nvSpPr>
      <xdr:spPr>
        <a:xfrm>
          <a:off x="2935941" y="605118"/>
          <a:ext cx="8370794" cy="504264"/>
        </a:xfrm>
        <a:prstGeom prst="roundRect">
          <a:avLst/>
        </a:prstGeom>
        <a:solidFill>
          <a:srgbClr val="FFCC66">
            <a:alpha val="29020"/>
          </a:srgb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549088</xdr:colOff>
      <xdr:row>2</xdr:row>
      <xdr:rowOff>11206</xdr:rowOff>
    </xdr:to>
    <xdr:pic macro="[0]!Macro1">
      <xdr:nvPicPr>
        <xdr:cNvPr id="4" name="Graphic 3" descr="Smart Phone with solid fill">
          <a:extLst>
            <a:ext uri="{FF2B5EF4-FFF2-40B4-BE49-F238E27FC236}">
              <a16:creationId xmlns:a16="http://schemas.microsoft.com/office/drawing/2014/main" id="{0160D6EE-A9AD-43C2-AE81-86F41D146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962029" y="0"/>
          <a:ext cx="549088" cy="549088"/>
        </a:xfrm>
        <a:prstGeom prst="rect">
          <a:avLst/>
        </a:prstGeom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89648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B45E095F-151C-462C-AC62-E8F56B9823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</xdr:spPr>
    </xdr:pic>
    <xdr:clientData/>
  </xdr:twoCellAnchor>
  <xdr:twoCellAnchor>
    <xdr:from>
      <xdr:col>2</xdr:col>
      <xdr:colOff>560294</xdr:colOff>
      <xdr:row>2</xdr:row>
      <xdr:rowOff>134471</xdr:rowOff>
    </xdr:from>
    <xdr:to>
      <xdr:col>3</xdr:col>
      <xdr:colOff>190500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CC86F9E7-79FF-8BA7-8BAC-1E6D608CFDF6}"/>
            </a:ext>
          </a:extLst>
        </xdr:cNvPr>
        <xdr:cNvSpPr/>
      </xdr:nvSpPr>
      <xdr:spPr>
        <a:xfrm>
          <a:off x="3104029" y="672353"/>
          <a:ext cx="537883" cy="425823"/>
        </a:xfrm>
        <a:prstGeom prst="star5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perspectiveRelaxed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549088</xdr:colOff>
      <xdr:row>2</xdr:row>
      <xdr:rowOff>11206</xdr:rowOff>
    </xdr:to>
    <xdr:pic macro="[0]!Macro1">
      <xdr:nvPicPr>
        <xdr:cNvPr id="4" name="Graphic 3" descr="Smart Phone with solid fill">
          <a:extLst>
            <a:ext uri="{FF2B5EF4-FFF2-40B4-BE49-F238E27FC236}">
              <a16:creationId xmlns:a16="http://schemas.microsoft.com/office/drawing/2014/main" id="{607A6720-4C7D-4D62-9984-0AF535EFA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118912" y="0"/>
          <a:ext cx="549088" cy="549088"/>
        </a:xfrm>
        <a:prstGeom prst="rect">
          <a:avLst/>
        </a:prstGeom>
      </xdr:spPr>
    </xdr:pic>
    <xdr:clientData/>
  </xdr:twoCellAnchor>
</xdr:wsDr>
</file>

<file path=xl/drawings/drawing15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89648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6C272B76-C85F-417C-BCD6-885DC66589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</xdr:spPr>
    </xdr:pic>
    <xdr:clientData/>
  </xdr:twoCellAnchor>
  <xdr:twoCellAnchor>
    <xdr:from>
      <xdr:col>1</xdr:col>
      <xdr:colOff>22412</xdr:colOff>
      <xdr:row>26</xdr:row>
      <xdr:rowOff>156883</xdr:rowOff>
    </xdr:from>
    <xdr:to>
      <xdr:col>3</xdr:col>
      <xdr:colOff>997323</xdr:colOff>
      <xdr:row>39</xdr:row>
      <xdr:rowOff>100853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2F76116-0B0C-196D-9570-2AF850A245CB}"/>
            </a:ext>
          </a:extLst>
        </xdr:cNvPr>
        <xdr:cNvSpPr txBox="1"/>
      </xdr:nvSpPr>
      <xdr:spPr>
        <a:xfrm>
          <a:off x="862853" y="6320118"/>
          <a:ext cx="3585882" cy="2420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/>
            <a:t>2017</a:t>
          </a:r>
        </a:p>
        <a:p>
          <a:r>
            <a:rPr lang="en-IN" sz="1400"/>
            <a:t>INV VALUE:-2450</a:t>
          </a:r>
        </a:p>
        <a:p>
          <a:r>
            <a:rPr lang="en-IN" sz="1400"/>
            <a:t>PAID VALUE:2400</a:t>
          </a:r>
        </a:p>
        <a:p>
          <a:r>
            <a:rPr lang="en-IN" sz="1400"/>
            <a:t>LESS</a:t>
          </a:r>
          <a:r>
            <a:rPr lang="en-IN" sz="1400" baseline="0"/>
            <a:t> DISCOUNT: 50</a:t>
          </a:r>
        </a:p>
        <a:p>
          <a:endParaRPr lang="en-IN" sz="1400" baseline="0"/>
        </a:p>
        <a:p>
          <a:r>
            <a:rPr lang="en-IN" sz="1400" baseline="0"/>
            <a:t>2018</a:t>
          </a:r>
        </a:p>
        <a:p>
          <a:r>
            <a:rPr lang="en-IN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INV VALUE:-3870</a:t>
          </a:r>
          <a:endParaRPr lang="en-IN" sz="1400">
            <a:effectLst/>
          </a:endParaRPr>
        </a:p>
        <a:p>
          <a:r>
            <a:rPr lang="en-IN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PAID VALUE:3800</a:t>
          </a:r>
          <a:endParaRPr lang="en-IN" sz="1400">
            <a:effectLst/>
          </a:endParaRPr>
        </a:p>
        <a:p>
          <a:r>
            <a:rPr lang="en-IN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LESS</a:t>
          </a:r>
          <a:r>
            <a:rPr lang="en-IN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DISCOUNT: 70</a:t>
          </a:r>
          <a:endParaRPr lang="en-IN" sz="1400" baseline="0"/>
        </a:p>
        <a:p>
          <a:endParaRPr lang="en-IN" sz="1100"/>
        </a:p>
      </xdr:txBody>
    </xdr:sp>
    <xdr:clientData/>
  </xdr:twoCellAnchor>
  <xdr:twoCellAnchor>
    <xdr:from>
      <xdr:col>2</xdr:col>
      <xdr:colOff>324971</xdr:colOff>
      <xdr:row>2</xdr:row>
      <xdr:rowOff>33618</xdr:rowOff>
    </xdr:from>
    <xdr:to>
      <xdr:col>2</xdr:col>
      <xdr:colOff>862854</xdr:colOff>
      <xdr:row>2</xdr:row>
      <xdr:rowOff>459441</xdr:rowOff>
    </xdr:to>
    <xdr:sp macro="[0]!hide_sheet" textlink="">
      <xdr:nvSpPr>
        <xdr:cNvPr id="4" name="Star: 5 Points 3">
          <a:extLst>
            <a:ext uri="{FF2B5EF4-FFF2-40B4-BE49-F238E27FC236}">
              <a16:creationId xmlns:a16="http://schemas.microsoft.com/office/drawing/2014/main" id="{984B88B7-A44F-480C-82BC-2BD253ED3D0F}"/>
            </a:ext>
          </a:extLst>
        </xdr:cNvPr>
        <xdr:cNvSpPr/>
      </xdr:nvSpPr>
      <xdr:spPr>
        <a:xfrm>
          <a:off x="2868706" y="571500"/>
          <a:ext cx="537883" cy="425823"/>
        </a:xfrm>
        <a:prstGeom prst="star5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perspectiveRelaxed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549088</xdr:colOff>
      <xdr:row>2</xdr:row>
      <xdr:rowOff>11206</xdr:rowOff>
    </xdr:to>
    <xdr:pic macro="[0]!Macro1">
      <xdr:nvPicPr>
        <xdr:cNvPr id="5" name="Graphic 4" descr="Smart Phone with solid fill">
          <a:extLst>
            <a:ext uri="{FF2B5EF4-FFF2-40B4-BE49-F238E27FC236}">
              <a16:creationId xmlns:a16="http://schemas.microsoft.com/office/drawing/2014/main" id="{62058472-47E8-4FC4-A627-F56791D97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872382" y="0"/>
          <a:ext cx="549088" cy="549088"/>
        </a:xfrm>
        <a:prstGeom prst="rect">
          <a:avLst/>
        </a:prstGeom>
      </xdr:spPr>
    </xdr:pic>
    <xdr:clientData/>
  </xdr:twoCellAnchor>
</xdr:wsDr>
</file>

<file path=xl/drawings/drawing15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89648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849A4520-DEB7-4517-BD0F-6279A7427B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</xdr:spPr>
    </xdr:pic>
    <xdr:clientData/>
  </xdr:twoCellAnchor>
  <xdr:twoCellAnchor>
    <xdr:from>
      <xdr:col>2</xdr:col>
      <xdr:colOff>313765</xdr:colOff>
      <xdr:row>2</xdr:row>
      <xdr:rowOff>112059</xdr:rowOff>
    </xdr:from>
    <xdr:to>
      <xdr:col>2</xdr:col>
      <xdr:colOff>851648</xdr:colOff>
      <xdr:row>2</xdr:row>
      <xdr:rowOff>537882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69786C87-E765-4B1B-8EFE-74C21FE37FA1}"/>
            </a:ext>
          </a:extLst>
        </xdr:cNvPr>
        <xdr:cNvSpPr/>
      </xdr:nvSpPr>
      <xdr:spPr>
        <a:xfrm>
          <a:off x="2857500" y="649941"/>
          <a:ext cx="537883" cy="425823"/>
        </a:xfrm>
        <a:prstGeom prst="star5">
          <a:avLst>
            <a:gd name="adj" fmla="val 21423"/>
            <a:gd name="hf" fmla="val 105146"/>
            <a:gd name="vf" fmla="val 110557"/>
          </a:avLst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perspectiveRelaxed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549088</xdr:colOff>
      <xdr:row>2</xdr:row>
      <xdr:rowOff>11206</xdr:rowOff>
    </xdr:to>
    <xdr:pic macro="[0]!Macro1">
      <xdr:nvPicPr>
        <xdr:cNvPr id="4" name="Graphic 3" descr="Smart Phone with solid fill">
          <a:extLst>
            <a:ext uri="{FF2B5EF4-FFF2-40B4-BE49-F238E27FC236}">
              <a16:creationId xmlns:a16="http://schemas.microsoft.com/office/drawing/2014/main" id="{8CE0DBFD-8846-40A4-9A40-41106BEF9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872382" y="0"/>
          <a:ext cx="549088" cy="549088"/>
        </a:xfrm>
        <a:prstGeom prst="rect">
          <a:avLst/>
        </a:prstGeom>
      </xdr:spPr>
    </xdr:pic>
    <xdr:clientData/>
  </xdr:twoCellAnchor>
</xdr:wsDr>
</file>

<file path=xl/drawings/drawing15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89648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F5BC7300-7A77-4C63-988C-62A95C3877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</xdr:spPr>
    </xdr:pic>
    <xdr:clientData/>
  </xdr:twoCellAnchor>
  <xdr:twoCellAnchor>
    <xdr:from>
      <xdr:col>2</xdr:col>
      <xdr:colOff>224118</xdr:colOff>
      <xdr:row>2</xdr:row>
      <xdr:rowOff>134471</xdr:rowOff>
    </xdr:from>
    <xdr:to>
      <xdr:col>2</xdr:col>
      <xdr:colOff>762001</xdr:colOff>
      <xdr:row>2</xdr:row>
      <xdr:rowOff>560294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E3CF08AC-6081-4CFF-BD2B-E56601F23483}"/>
            </a:ext>
          </a:extLst>
        </xdr:cNvPr>
        <xdr:cNvSpPr/>
      </xdr:nvSpPr>
      <xdr:spPr>
        <a:xfrm>
          <a:off x="2767853" y="672353"/>
          <a:ext cx="537883" cy="425823"/>
        </a:xfrm>
        <a:prstGeom prst="star5">
          <a:avLst>
            <a:gd name="adj" fmla="val 21423"/>
            <a:gd name="hf" fmla="val 105146"/>
            <a:gd name="vf" fmla="val 110557"/>
          </a:avLst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perspectiveRelaxed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380999</xdr:colOff>
      <xdr:row>0</xdr:row>
      <xdr:rowOff>0</xdr:rowOff>
    </xdr:from>
    <xdr:to>
      <xdr:col>10</xdr:col>
      <xdr:colOff>145675</xdr:colOff>
      <xdr:row>2</xdr:row>
      <xdr:rowOff>11206</xdr:rowOff>
    </xdr:to>
    <xdr:pic macro="[0]!Macro1">
      <xdr:nvPicPr>
        <xdr:cNvPr id="4" name="Graphic 3" descr="Smart Phone with solid fill">
          <a:extLst>
            <a:ext uri="{FF2B5EF4-FFF2-40B4-BE49-F238E27FC236}">
              <a16:creationId xmlns:a16="http://schemas.microsoft.com/office/drawing/2014/main" id="{9CC62ACF-B3EF-47B7-A7F7-47D08DF29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343028" y="0"/>
          <a:ext cx="549088" cy="549088"/>
        </a:xfrm>
        <a:prstGeom prst="rect">
          <a:avLst/>
        </a:prstGeom>
      </xdr:spPr>
    </xdr:pic>
    <xdr:clientData/>
  </xdr:twoCellAnchor>
</xdr:wsDr>
</file>

<file path=xl/drawings/drawing15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89648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FB0FBB83-F0C6-4406-A20C-5A22915CB3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</xdr:spPr>
    </xdr:pic>
    <xdr:clientData/>
  </xdr:twoCellAnchor>
  <xdr:twoCellAnchor>
    <xdr:from>
      <xdr:col>2</xdr:col>
      <xdr:colOff>212912</xdr:colOff>
      <xdr:row>2</xdr:row>
      <xdr:rowOff>89648</xdr:rowOff>
    </xdr:from>
    <xdr:to>
      <xdr:col>2</xdr:col>
      <xdr:colOff>750795</xdr:colOff>
      <xdr:row>2</xdr:row>
      <xdr:rowOff>515471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37D30A64-5516-41B3-B91C-5FF5F9106B60}"/>
            </a:ext>
          </a:extLst>
        </xdr:cNvPr>
        <xdr:cNvSpPr/>
      </xdr:nvSpPr>
      <xdr:spPr>
        <a:xfrm>
          <a:off x="2756647" y="627530"/>
          <a:ext cx="537883" cy="425823"/>
        </a:xfrm>
        <a:prstGeom prst="star5">
          <a:avLst>
            <a:gd name="adj" fmla="val 21423"/>
            <a:gd name="hf" fmla="val 105146"/>
            <a:gd name="vf" fmla="val 110557"/>
          </a:avLst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perspectiveRelaxed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168106</xdr:colOff>
      <xdr:row>0</xdr:row>
      <xdr:rowOff>22410</xdr:rowOff>
    </xdr:from>
    <xdr:to>
      <xdr:col>10</xdr:col>
      <xdr:colOff>112076</xdr:colOff>
      <xdr:row>2</xdr:row>
      <xdr:rowOff>33616</xdr:rowOff>
    </xdr:to>
    <xdr:pic macro="[0]!Macro1">
      <xdr:nvPicPr>
        <xdr:cNvPr id="4" name="Graphic 3" descr="Smart Phone with solid fill">
          <a:extLst>
            <a:ext uri="{FF2B5EF4-FFF2-40B4-BE49-F238E27FC236}">
              <a16:creationId xmlns:a16="http://schemas.microsoft.com/office/drawing/2014/main" id="{1CA24577-6939-4C6C-B8E0-F7EC848ED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040488" y="22410"/>
          <a:ext cx="549088" cy="549088"/>
        </a:xfrm>
        <a:prstGeom prst="rect">
          <a:avLst/>
        </a:prstGeom>
      </xdr:spPr>
    </xdr:pic>
    <xdr:clientData/>
  </xdr:twoCellAnchor>
</xdr:wsDr>
</file>

<file path=xl/drawings/drawing15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89648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2115E809-D39F-4231-9157-53D7D4EC23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</xdr:spPr>
    </xdr:pic>
    <xdr:clientData/>
  </xdr:twoCellAnchor>
  <xdr:twoCellAnchor>
    <xdr:from>
      <xdr:col>0</xdr:col>
      <xdr:colOff>728382</xdr:colOff>
      <xdr:row>18</xdr:row>
      <xdr:rowOff>78441</xdr:rowOff>
    </xdr:from>
    <xdr:to>
      <xdr:col>3</xdr:col>
      <xdr:colOff>717176</xdr:colOff>
      <xdr:row>28</xdr:row>
      <xdr:rowOff>67236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D04E13A-7351-6FC9-6BCD-B960A8804DBC}"/>
            </a:ext>
          </a:extLst>
        </xdr:cNvPr>
        <xdr:cNvSpPr txBox="1"/>
      </xdr:nvSpPr>
      <xdr:spPr>
        <a:xfrm>
          <a:off x="728382" y="4717676"/>
          <a:ext cx="3440206" cy="1893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000" b="1"/>
            <a:t>OLD</a:t>
          </a:r>
          <a:r>
            <a:rPr lang="en-IN" sz="2000" b="1" baseline="0"/>
            <a:t> GOLD:           41500</a:t>
          </a:r>
        </a:p>
        <a:p>
          <a:r>
            <a:rPr lang="en-IN" sz="2000" b="1" baseline="0"/>
            <a:t>INVOICE VALUE    37280</a:t>
          </a:r>
        </a:p>
        <a:p>
          <a:r>
            <a:rPr lang="en-IN" sz="2000" b="1" baseline="0"/>
            <a:t>CASH PAID TO CUSTOMER=4300</a:t>
          </a:r>
          <a:endParaRPr lang="en-IN" sz="2000" b="1"/>
        </a:p>
      </xdr:txBody>
    </xdr:sp>
    <xdr:clientData/>
  </xdr:twoCellAnchor>
  <xdr:twoCellAnchor>
    <xdr:from>
      <xdr:col>2</xdr:col>
      <xdr:colOff>493059</xdr:colOff>
      <xdr:row>2</xdr:row>
      <xdr:rowOff>100853</xdr:rowOff>
    </xdr:from>
    <xdr:to>
      <xdr:col>3</xdr:col>
      <xdr:colOff>123265</xdr:colOff>
      <xdr:row>2</xdr:row>
      <xdr:rowOff>526676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61EE790A-AAC1-4D09-9ADF-FAC11AC0799C}"/>
            </a:ext>
          </a:extLst>
        </xdr:cNvPr>
        <xdr:cNvSpPr/>
      </xdr:nvSpPr>
      <xdr:spPr>
        <a:xfrm>
          <a:off x="3036794" y="638735"/>
          <a:ext cx="537883" cy="425823"/>
        </a:xfrm>
        <a:prstGeom prst="star5">
          <a:avLst>
            <a:gd name="adj" fmla="val 21423"/>
            <a:gd name="hf" fmla="val 105146"/>
            <a:gd name="vf" fmla="val 110557"/>
          </a:avLst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perspectiveRelaxed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313762</xdr:colOff>
      <xdr:row>0</xdr:row>
      <xdr:rowOff>0</xdr:rowOff>
    </xdr:from>
    <xdr:to>
      <xdr:col>9</xdr:col>
      <xdr:colOff>862850</xdr:colOff>
      <xdr:row>2</xdr:row>
      <xdr:rowOff>11206</xdr:rowOff>
    </xdr:to>
    <xdr:pic macro="[0]!Macro1">
      <xdr:nvPicPr>
        <xdr:cNvPr id="5" name="Graphic 4" descr="Smart Phone with solid fill">
          <a:extLst>
            <a:ext uri="{FF2B5EF4-FFF2-40B4-BE49-F238E27FC236}">
              <a16:creationId xmlns:a16="http://schemas.microsoft.com/office/drawing/2014/main" id="{B0F502AF-FE4B-4DB4-91A1-CE47D5398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275791" y="0"/>
          <a:ext cx="549088" cy="549088"/>
        </a:xfrm>
        <a:prstGeom prst="rect">
          <a:avLst/>
        </a:prstGeom>
      </xdr:spPr>
    </xdr:pic>
    <xdr:clientData/>
  </xdr:twoCellAnchor>
</xdr:wsDr>
</file>

<file path=xl/drawings/drawing15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89648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C6A8BA1E-572C-4C8C-BA98-D1AC72130D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</xdr:spPr>
    </xdr:pic>
    <xdr:clientData/>
  </xdr:twoCellAnchor>
  <xdr:twoCellAnchor>
    <xdr:from>
      <xdr:col>1</xdr:col>
      <xdr:colOff>22412</xdr:colOff>
      <xdr:row>23</xdr:row>
      <xdr:rowOff>123265</xdr:rowOff>
    </xdr:from>
    <xdr:to>
      <xdr:col>2</xdr:col>
      <xdr:colOff>728383</xdr:colOff>
      <xdr:row>31</xdr:row>
      <xdr:rowOff>145677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C0970E4-F8D0-48DE-2D41-8905DF2E756A}"/>
            </a:ext>
          </a:extLst>
        </xdr:cNvPr>
        <xdr:cNvSpPr txBox="1"/>
      </xdr:nvSpPr>
      <xdr:spPr>
        <a:xfrm>
          <a:off x="862853" y="5715000"/>
          <a:ext cx="2409265" cy="15464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/>
            <a:t>SLIP</a:t>
          </a:r>
          <a:r>
            <a:rPr lang="en-IN" sz="1100" b="1" baseline="0"/>
            <a:t> NO 2029</a:t>
          </a:r>
        </a:p>
        <a:p>
          <a:r>
            <a:rPr lang="en-IN" sz="1100" b="1" baseline="0"/>
            <a:t>SLIP VALUE=4650</a:t>
          </a:r>
        </a:p>
        <a:p>
          <a:r>
            <a:rPr lang="en-IN" sz="1100" b="1" baseline="0"/>
            <a:t>OLD SILVER=(1400)</a:t>
          </a:r>
        </a:p>
        <a:p>
          <a:r>
            <a:rPr lang="en-IN" sz="1100" b="1" baseline="0"/>
            <a:t>NET PAYABLE=3250</a:t>
          </a:r>
        </a:p>
        <a:p>
          <a:r>
            <a:rPr lang="en-IN" sz="1100" b="1" baseline="0"/>
            <a:t>AMT PAID    =(3100)</a:t>
          </a:r>
        </a:p>
        <a:p>
          <a:endParaRPr lang="en-IN" sz="1100" b="1" baseline="0"/>
        </a:p>
        <a:p>
          <a:r>
            <a:rPr lang="en-IN" sz="1100" b="1" baseline="0"/>
            <a:t>DISCOUNT=150</a:t>
          </a:r>
        </a:p>
      </xdr:txBody>
    </xdr:sp>
    <xdr:clientData/>
  </xdr:twoCellAnchor>
  <xdr:twoCellAnchor>
    <xdr:from>
      <xdr:col>2</xdr:col>
      <xdr:colOff>369795</xdr:colOff>
      <xdr:row>2</xdr:row>
      <xdr:rowOff>100853</xdr:rowOff>
    </xdr:from>
    <xdr:to>
      <xdr:col>3</xdr:col>
      <xdr:colOff>1</xdr:colOff>
      <xdr:row>2</xdr:row>
      <xdr:rowOff>526676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274BD8F2-9578-4C04-A43C-57467D9AF90D}"/>
            </a:ext>
          </a:extLst>
        </xdr:cNvPr>
        <xdr:cNvSpPr/>
      </xdr:nvSpPr>
      <xdr:spPr>
        <a:xfrm>
          <a:off x="2913530" y="638735"/>
          <a:ext cx="537883" cy="425823"/>
        </a:xfrm>
        <a:prstGeom prst="star5">
          <a:avLst>
            <a:gd name="adj" fmla="val 21423"/>
            <a:gd name="hf" fmla="val 105146"/>
            <a:gd name="vf" fmla="val 110557"/>
          </a:avLst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perspectiveRelaxed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549088</xdr:colOff>
      <xdr:row>2</xdr:row>
      <xdr:rowOff>11206</xdr:rowOff>
    </xdr:to>
    <xdr:pic macro="[0]!Macro1">
      <xdr:nvPicPr>
        <xdr:cNvPr id="5" name="Graphic 4" descr="Smart Phone with solid fill">
          <a:extLst>
            <a:ext uri="{FF2B5EF4-FFF2-40B4-BE49-F238E27FC236}">
              <a16:creationId xmlns:a16="http://schemas.microsoft.com/office/drawing/2014/main" id="{AB0D9B8B-8486-4CE9-84D9-CA0D76711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872382" y="0"/>
          <a:ext cx="549088" cy="549088"/>
        </a:xfrm>
        <a:prstGeom prst="rect">
          <a:avLst/>
        </a:prstGeom>
      </xdr:spPr>
    </xdr:pic>
    <xdr:clientData/>
  </xdr:twoCellAnchor>
</xdr:wsDr>
</file>

<file path=xl/drawings/drawing15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2</xdr:row>
      <xdr:rowOff>63500</xdr:rowOff>
    </xdr:from>
    <xdr:to>
      <xdr:col>2</xdr:col>
      <xdr:colOff>89648</xdr:colOff>
      <xdr:row>4</xdr:row>
      <xdr:rowOff>523874</xdr:rowOff>
    </xdr:to>
    <xdr:pic macro="[0]!Macro2">
      <xdr:nvPicPr>
        <xdr:cNvPr id="2" name="Picture 1">
          <a:extLst>
            <a:ext uri="{FF2B5EF4-FFF2-40B4-BE49-F238E27FC236}">
              <a16:creationId xmlns:a16="http://schemas.microsoft.com/office/drawing/2014/main" id="{2E1C4F62-5B25-4791-BEA4-78616BFAB2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351" b="31082"/>
        <a:stretch/>
      </xdr:blipFill>
      <xdr:spPr>
        <a:xfrm>
          <a:off x="31751" y="596900"/>
          <a:ext cx="2601072" cy="1289049"/>
        </a:xfrm>
        <a:prstGeom prst="rect">
          <a:avLst/>
        </a:prstGeom>
      </xdr:spPr>
    </xdr:pic>
    <xdr:clientData/>
  </xdr:twoCellAnchor>
  <xdr:twoCellAnchor>
    <xdr:from>
      <xdr:col>0</xdr:col>
      <xdr:colOff>268941</xdr:colOff>
      <xdr:row>17</xdr:row>
      <xdr:rowOff>168089</xdr:rowOff>
    </xdr:from>
    <xdr:to>
      <xdr:col>2</xdr:col>
      <xdr:colOff>134471</xdr:colOff>
      <xdr:row>24</xdr:row>
      <xdr:rowOff>44824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674FD74-CF14-5272-6C12-0A9C8BFDC16F}"/>
            </a:ext>
          </a:extLst>
        </xdr:cNvPr>
        <xdr:cNvSpPr txBox="1"/>
      </xdr:nvSpPr>
      <xdr:spPr>
        <a:xfrm>
          <a:off x="268941" y="4616824"/>
          <a:ext cx="2409265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/>
            <a:t>INVOICE-8670</a:t>
          </a:r>
        </a:p>
        <a:p>
          <a:r>
            <a:rPr lang="en-IN" sz="1800"/>
            <a:t>OLD SILVER-(1670)</a:t>
          </a:r>
        </a:p>
        <a:p>
          <a:endParaRPr lang="en-IN" sz="1800"/>
        </a:p>
        <a:p>
          <a:r>
            <a:rPr lang="en-IN" sz="1800"/>
            <a:t>NET PAYABLE=7000</a:t>
          </a:r>
        </a:p>
      </xdr:txBody>
    </xdr:sp>
    <xdr:clientData/>
  </xdr:twoCellAnchor>
  <xdr:twoCellAnchor>
    <xdr:from>
      <xdr:col>2</xdr:col>
      <xdr:colOff>403412</xdr:colOff>
      <xdr:row>2</xdr:row>
      <xdr:rowOff>123265</xdr:rowOff>
    </xdr:from>
    <xdr:to>
      <xdr:col>3</xdr:col>
      <xdr:colOff>33618</xdr:colOff>
      <xdr:row>2</xdr:row>
      <xdr:rowOff>549088</xdr:rowOff>
    </xdr:to>
    <xdr:sp macro="[0]!hide_sheet" textlink="">
      <xdr:nvSpPr>
        <xdr:cNvPr id="3" name="Star: 5 Points 2">
          <a:extLst>
            <a:ext uri="{FF2B5EF4-FFF2-40B4-BE49-F238E27FC236}">
              <a16:creationId xmlns:a16="http://schemas.microsoft.com/office/drawing/2014/main" id="{B3FFB523-D1A2-4AB5-9F27-B904A125EE2A}"/>
            </a:ext>
          </a:extLst>
        </xdr:cNvPr>
        <xdr:cNvSpPr/>
      </xdr:nvSpPr>
      <xdr:spPr>
        <a:xfrm>
          <a:off x="2947147" y="661147"/>
          <a:ext cx="537883" cy="425823"/>
        </a:xfrm>
        <a:prstGeom prst="star5">
          <a:avLst>
            <a:gd name="adj" fmla="val 21423"/>
            <a:gd name="hf" fmla="val 105146"/>
            <a:gd name="vf" fmla="val 110557"/>
          </a:avLst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perspectiveRelaxed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168102</xdr:colOff>
      <xdr:row>0</xdr:row>
      <xdr:rowOff>22409</xdr:rowOff>
    </xdr:from>
    <xdr:to>
      <xdr:col>10</xdr:col>
      <xdr:colOff>112072</xdr:colOff>
      <xdr:row>2</xdr:row>
      <xdr:rowOff>33615</xdr:rowOff>
    </xdr:to>
    <xdr:pic macro="[0]!Macro1">
      <xdr:nvPicPr>
        <xdr:cNvPr id="5" name="Graphic 4" descr="Smart Phone with solid fill">
          <a:extLst>
            <a:ext uri="{FF2B5EF4-FFF2-40B4-BE49-F238E27FC236}">
              <a16:creationId xmlns:a16="http://schemas.microsoft.com/office/drawing/2014/main" id="{9C58C461-946B-4105-91D4-6AA4CE9C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040484" y="22409"/>
          <a:ext cx="549088" cy="5490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336AE50-7F20-4954-B99E-8902C0102213}">
  <we:reference id="wa200005271" version="1.1.0.0" store="en-US" storeType="OMEX"/>
  <we:alternateReferences>
    <we:reference id="wa200005271" version="1.1.0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2.xml"/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3.xml"/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4.xml"/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5.xml"/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6.xml"/><Relationship Id="rId1" Type="http://schemas.openxmlformats.org/officeDocument/2006/relationships/printerSettings" Target="../printerSettings/printerSettings157.bin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7.xml"/><Relationship Id="rId1" Type="http://schemas.openxmlformats.org/officeDocument/2006/relationships/printerSettings" Target="../printerSettings/printerSettings158.bin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8.xml"/><Relationship Id="rId1" Type="http://schemas.openxmlformats.org/officeDocument/2006/relationships/printerSettings" Target="../printerSettings/printerSettings15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8"/>
  <sheetViews>
    <sheetView topLeftCell="A8" workbookViewId="0">
      <selection activeCell="F16" sqref="F16"/>
    </sheetView>
  </sheetViews>
  <sheetFormatPr defaultRowHeight="15" x14ac:dyDescent="0.25"/>
  <cols>
    <col min="1" max="2" width="19" customWidth="1"/>
    <col min="3" max="4" width="37.42578125" customWidth="1"/>
    <col min="5" max="5" width="12.42578125" style="1" customWidth="1"/>
    <col min="6" max="7" width="13.5703125" customWidth="1"/>
    <col min="8" max="8" width="22.42578125" customWidth="1"/>
    <col min="9" max="9" width="13.28515625" customWidth="1"/>
  </cols>
  <sheetData>
    <row r="1" spans="1:10" x14ac:dyDescent="0.25">
      <c r="A1" s="12" t="s">
        <v>0</v>
      </c>
      <c r="B1" s="44"/>
      <c r="C1" s="15" t="s">
        <v>1</v>
      </c>
      <c r="D1" s="15"/>
      <c r="E1" s="16"/>
      <c r="F1" s="15" t="s">
        <v>2</v>
      </c>
      <c r="G1" s="31"/>
      <c r="H1" s="17">
        <v>9815709286</v>
      </c>
    </row>
    <row r="2" spans="1:10" x14ac:dyDescent="0.25">
      <c r="A2" s="13" t="s">
        <v>3</v>
      </c>
      <c r="B2" s="45"/>
      <c r="C2" s="5" t="str">
        <f>MID(C1,3,10)</f>
        <v>ATZPK8198B</v>
      </c>
      <c r="D2" s="5"/>
      <c r="E2" s="6"/>
      <c r="F2" s="5"/>
      <c r="G2" s="32"/>
      <c r="H2" s="18">
        <v>9814809286</v>
      </c>
    </row>
    <row r="3" spans="1:10" ht="46.5" x14ac:dyDescent="0.7">
      <c r="A3" s="196" t="s">
        <v>4</v>
      </c>
      <c r="B3" s="197"/>
      <c r="C3" s="197"/>
      <c r="D3" s="197"/>
      <c r="E3" s="197"/>
      <c r="F3" s="197"/>
      <c r="G3" s="197"/>
      <c r="H3" s="198"/>
    </row>
    <row r="4" spans="1:10" ht="18.75" x14ac:dyDescent="0.3">
      <c r="A4" s="199" t="s">
        <v>5</v>
      </c>
      <c r="B4" s="200"/>
      <c r="C4" s="200"/>
      <c r="D4" s="200"/>
      <c r="E4" s="200"/>
      <c r="F4" s="200"/>
      <c r="G4" s="200"/>
      <c r="H4" s="201"/>
    </row>
    <row r="5" spans="1:10" ht="44.25" customHeight="1" x14ac:dyDescent="0.35">
      <c r="A5" s="202" t="s">
        <v>6</v>
      </c>
      <c r="B5" s="203"/>
      <c r="C5" s="204"/>
      <c r="D5" s="204"/>
      <c r="E5" s="204"/>
      <c r="F5" s="204"/>
      <c r="G5" s="204"/>
      <c r="H5" s="205"/>
    </row>
    <row r="6" spans="1:10" ht="15.75" thickBot="1" x14ac:dyDescent="0.3">
      <c r="A6" s="206"/>
      <c r="B6" s="207"/>
      <c r="C6" s="207"/>
      <c r="D6" s="207"/>
      <c r="E6" s="207"/>
      <c r="F6" s="207"/>
      <c r="G6" s="207"/>
      <c r="H6" s="208"/>
    </row>
    <row r="7" spans="1:10" x14ac:dyDescent="0.25">
      <c r="A7" s="23"/>
      <c r="B7" s="46"/>
      <c r="C7" s="24" t="s">
        <v>7</v>
      </c>
      <c r="D7" s="24"/>
      <c r="E7" s="25"/>
      <c r="F7" s="24"/>
      <c r="G7" s="33"/>
      <c r="H7" s="26"/>
    </row>
    <row r="8" spans="1:10" x14ac:dyDescent="0.25">
      <c r="A8" s="19" t="s">
        <v>8</v>
      </c>
      <c r="B8" s="47"/>
      <c r="C8" s="214"/>
      <c r="D8" s="214"/>
      <c r="E8" s="214"/>
      <c r="F8" s="7" t="s">
        <v>9</v>
      </c>
      <c r="G8" s="34"/>
      <c r="H8" s="20"/>
    </row>
    <row r="9" spans="1:10" x14ac:dyDescent="0.25">
      <c r="A9" s="19" t="s">
        <v>10</v>
      </c>
      <c r="B9" s="47"/>
      <c r="C9" s="41">
        <v>45141</v>
      </c>
      <c r="D9" s="30"/>
      <c r="E9" s="30"/>
      <c r="F9" s="7"/>
      <c r="G9" s="34"/>
      <c r="H9" s="20"/>
    </row>
    <row r="10" spans="1:10" x14ac:dyDescent="0.25">
      <c r="A10" s="19" t="s">
        <v>11</v>
      </c>
      <c r="B10" s="47"/>
      <c r="C10" s="214"/>
      <c r="D10" s="214"/>
      <c r="E10" s="214"/>
      <c r="F10" s="7" t="s">
        <v>12</v>
      </c>
      <c r="G10" s="34"/>
      <c r="H10" s="20"/>
    </row>
    <row r="11" spans="1:10" x14ac:dyDescent="0.25">
      <c r="A11" s="19" t="s">
        <v>13</v>
      </c>
      <c r="B11" s="47"/>
      <c r="C11" s="214"/>
      <c r="D11" s="214"/>
      <c r="E11" s="214"/>
      <c r="F11" s="7" t="s">
        <v>14</v>
      </c>
      <c r="G11" s="34"/>
      <c r="H11" s="20"/>
    </row>
    <row r="12" spans="1:10" ht="30" x14ac:dyDescent="0.25">
      <c r="A12" s="19" t="s">
        <v>15</v>
      </c>
      <c r="B12" s="47"/>
      <c r="C12" s="214"/>
      <c r="D12" s="214"/>
      <c r="E12" s="214"/>
      <c r="F12" s="8" t="s">
        <v>16</v>
      </c>
      <c r="G12" s="35"/>
      <c r="H12" s="20"/>
    </row>
    <row r="13" spans="1:10" x14ac:dyDescent="0.25">
      <c r="A13" s="209" t="s">
        <v>17</v>
      </c>
      <c r="B13" s="210"/>
      <c r="C13" s="211"/>
      <c r="D13" s="211"/>
      <c r="E13" s="211"/>
      <c r="F13" s="211"/>
      <c r="G13" s="212"/>
      <c r="H13" s="213"/>
      <c r="J13">
        <f>J14</f>
        <v>26</v>
      </c>
    </row>
    <row r="14" spans="1:10" ht="30" x14ac:dyDescent="0.25">
      <c r="A14" s="19" t="s">
        <v>18</v>
      </c>
      <c r="B14" s="47"/>
      <c r="C14" s="7" t="s">
        <v>19</v>
      </c>
      <c r="D14" s="7" t="s">
        <v>20</v>
      </c>
      <c r="E14" s="8" t="s">
        <v>21</v>
      </c>
      <c r="F14" s="7" t="s">
        <v>22</v>
      </c>
      <c r="G14" s="34" t="s">
        <v>23</v>
      </c>
      <c r="H14" s="21" t="s">
        <v>24</v>
      </c>
      <c r="J14">
        <f>ROUND(J27*1.5%,0)</f>
        <v>26</v>
      </c>
    </row>
    <row r="15" spans="1:10" x14ac:dyDescent="0.25">
      <c r="A15" s="43" cm="1">
        <f t="array" ref="A15">_xlfn.SEQUENCE(COUNTA($C$15:$C$31))</f>
        <v>1</v>
      </c>
      <c r="B15" s="22" t="s">
        <v>25</v>
      </c>
      <c r="C15" s="9" t="s">
        <v>26</v>
      </c>
      <c r="D15" s="9"/>
      <c r="E15" s="53">
        <v>7.67</v>
      </c>
      <c r="F15" s="42">
        <v>54500</v>
      </c>
      <c r="G15" s="39">
        <v>0.15</v>
      </c>
      <c r="H15" s="14" cm="1">
        <f t="array" ref="H15">_xlfn.IFS(B15=Sheet3!$B$1,ROUND((E15*(F15/10)),0),Sheet1!B15=Sheet3!$D$1,ROUND((Sheet1!E15*(Sheet1!F15/100)),0))</f>
        <v>41802</v>
      </c>
      <c r="I15" s="57">
        <v>1800</v>
      </c>
      <c r="J15" s="58">
        <f>ROUND(I15*100/103,0)</f>
        <v>1748</v>
      </c>
    </row>
    <row r="16" spans="1:10" x14ac:dyDescent="0.25">
      <c r="A16" s="43"/>
      <c r="B16" s="22" t="s">
        <v>27</v>
      </c>
      <c r="C16" s="9"/>
      <c r="D16" s="9"/>
      <c r="E16" s="53"/>
      <c r="F16" s="42" cm="1">
        <f t="array" ref="F16">_xlfn.IFS(B16=Sheet3!$B$1,_xlfn.XLOOKUP(Sheet1!$C$9,Sheet3!$A:$A,Sheet3!$B:$B),Sheet1!B16=Sheet3!$D$1,_xlfn.XLOOKUP(Sheet1!$C$9,Sheet3!$C:$C,Sheet3!$D:$D))</f>
        <v>74500</v>
      </c>
      <c r="G16" s="39"/>
      <c r="H16" s="14" cm="1">
        <f t="array" ref="H16">_xlfn.IFS(B16=Sheet3!$B$1,ROUND((E16*(F16/10)),0),Sheet1!B16=Sheet3!$D$1,ROUND((Sheet1!E16*(Sheet1!F16/100)),0))</f>
        <v>0</v>
      </c>
      <c r="I16" s="57"/>
      <c r="J16" s="58">
        <f t="shared" ref="J16:J31" si="0">ROUND(I16*100/103,0)</f>
        <v>0</v>
      </c>
    </row>
    <row r="17" spans="1:11" x14ac:dyDescent="0.25">
      <c r="A17" s="43"/>
      <c r="B17" s="22" t="s">
        <v>27</v>
      </c>
      <c r="C17" s="9"/>
      <c r="D17" s="9"/>
      <c r="E17" s="53"/>
      <c r="F17" s="42" cm="1">
        <f t="array" ref="F17">_xlfn.IFS(B17=Sheet3!$B$1,_xlfn.XLOOKUP(Sheet1!$C$9,Sheet3!$A:$A,Sheet3!$B:$B),Sheet1!B17=Sheet3!$D$1,_xlfn.XLOOKUP(Sheet1!$C$9,Sheet3!$C:$C,Sheet3!$D:$D))</f>
        <v>74500</v>
      </c>
      <c r="G17" s="39"/>
      <c r="H17" s="14" cm="1">
        <f t="array" ref="H17">_xlfn.IFS(B17=Sheet3!$B$1,ROUND((E17*(F17/10)),0),Sheet1!B17=Sheet3!$D$1,ROUND((Sheet1!E17*(Sheet1!F17/100)),0))</f>
        <v>0</v>
      </c>
      <c r="I17" s="57"/>
      <c r="J17" s="58">
        <f t="shared" si="0"/>
        <v>0</v>
      </c>
    </row>
    <row r="18" spans="1:11" x14ac:dyDescent="0.25">
      <c r="A18" s="22"/>
      <c r="B18" s="22" t="s">
        <v>27</v>
      </c>
      <c r="C18" s="9"/>
      <c r="D18" s="9"/>
      <c r="E18" s="53"/>
      <c r="F18" s="42" cm="1">
        <f t="array" ref="F18">_xlfn.IFS(B18=Sheet3!$B$1,_xlfn.XLOOKUP(Sheet1!$C$9,Sheet3!$A:$A,Sheet3!$B:$B),Sheet1!B18=Sheet3!$D$1,_xlfn.XLOOKUP(Sheet1!$C$9,Sheet3!$C:$C,Sheet3!$D:$D))</f>
        <v>74500</v>
      </c>
      <c r="G18" s="39"/>
      <c r="H18" s="14" cm="1">
        <f t="array" ref="H18">_xlfn.IFS(B18=Sheet3!$B$1,ROUND((E18*(F18/10)),0),Sheet1!B18=Sheet3!$D$1,ROUND((Sheet1!E18*(Sheet1!F18/100)),0))</f>
        <v>0</v>
      </c>
      <c r="I18" s="60"/>
      <c r="J18" s="59">
        <f t="shared" si="0"/>
        <v>0</v>
      </c>
    </row>
    <row r="19" spans="1:11" x14ac:dyDescent="0.25">
      <c r="A19" s="22"/>
      <c r="B19" s="9" t="s">
        <v>27</v>
      </c>
      <c r="C19" s="9"/>
      <c r="D19" s="9"/>
      <c r="E19" s="53"/>
      <c r="F19" s="42" cm="1">
        <f t="array" ref="F19">_xlfn.IFS(B19=Sheet3!$B$1,_xlfn.XLOOKUP(Sheet1!$C$9,Sheet3!$A:$A,Sheet3!$B:$B),Sheet1!B19=Sheet3!$D$1,_xlfn.XLOOKUP(Sheet1!$C$9,Sheet3!$C:$C,Sheet3!$D:$D))</f>
        <v>74500</v>
      </c>
      <c r="G19" s="39"/>
      <c r="H19" s="14" cm="1">
        <f t="array" ref="H19">_xlfn.IFS(B19=Sheet3!$B$1,ROUND((E19*(F19/10)),0),Sheet1!B19=Sheet3!$D$1,ROUND((Sheet1!E19*(Sheet1!F19/100)),0))</f>
        <v>0</v>
      </c>
      <c r="I19" s="60"/>
      <c r="J19" s="59">
        <f t="shared" si="0"/>
        <v>0</v>
      </c>
    </row>
    <row r="20" spans="1:11" x14ac:dyDescent="0.25">
      <c r="A20" s="22"/>
      <c r="B20" s="9" t="s">
        <v>27</v>
      </c>
      <c r="C20" s="9"/>
      <c r="D20" s="9"/>
      <c r="E20" s="53"/>
      <c r="F20" s="42" cm="1">
        <f t="array" ref="F20">_xlfn.IFS(B20=Sheet3!$B$1,_xlfn.XLOOKUP(Sheet1!$C$9,Sheet3!$A:$A,Sheet3!$B:$B),Sheet1!B20=Sheet3!$D$1,_xlfn.XLOOKUP(Sheet1!$C$9,Sheet3!$C:$C,Sheet3!$D:$D))</f>
        <v>74500</v>
      </c>
      <c r="G20" s="39"/>
      <c r="H20" s="14" cm="1">
        <f t="array" ref="H20">_xlfn.IFS(B20=Sheet3!$B$1,ROUND((E20*(F20/10)),0),Sheet1!B20=Sheet3!$D$1,ROUND((Sheet1!E20*(Sheet1!F20/100)),0))</f>
        <v>0</v>
      </c>
      <c r="I20" s="60"/>
      <c r="J20" s="59">
        <f t="shared" si="0"/>
        <v>0</v>
      </c>
    </row>
    <row r="21" spans="1:11" x14ac:dyDescent="0.25">
      <c r="A21" s="22"/>
      <c r="B21" s="9" t="s">
        <v>25</v>
      </c>
      <c r="C21" s="9"/>
      <c r="D21" s="9"/>
      <c r="E21" s="53"/>
      <c r="F21" s="42" cm="1">
        <f t="array" ref="F21">_xlfn.IFS(B21=Sheet3!$B$1,_xlfn.XLOOKUP(Sheet1!$C$9,Sheet3!$A:$A,Sheet3!$B:$B),Sheet1!B21=Sheet3!$D$1,_xlfn.XLOOKUP(Sheet1!$C$9,Sheet3!$C:$C,Sheet3!$D:$D))</f>
        <v>56400</v>
      </c>
      <c r="G21" s="39"/>
      <c r="H21" s="14" cm="1">
        <f t="array" ref="H21">_xlfn.IFS(B21=Sheet3!$B$1,ROUND((E21*(F21/10)),0),Sheet1!B21=Sheet3!$D$1,ROUND((Sheet1!E21*(Sheet1!F21/100)),0))</f>
        <v>0</v>
      </c>
      <c r="I21" s="60"/>
      <c r="J21">
        <f t="shared" si="0"/>
        <v>0</v>
      </c>
      <c r="K21" s="40"/>
    </row>
    <row r="22" spans="1:11" x14ac:dyDescent="0.25">
      <c r="A22" s="22"/>
      <c r="B22" s="9" t="s">
        <v>27</v>
      </c>
      <c r="C22" s="9"/>
      <c r="D22" s="9"/>
      <c r="E22" s="53"/>
      <c r="F22" s="42" cm="1">
        <f t="array" ref="F22">_xlfn.IFS(B22=Sheet3!$B$1,_xlfn.XLOOKUP(Sheet1!$C$9,Sheet3!$A:$A,Sheet3!$B:$B),Sheet1!B22=Sheet3!$D$1,_xlfn.XLOOKUP(Sheet1!$C$9,Sheet3!$C:$C,Sheet3!$D:$D))</f>
        <v>74500</v>
      </c>
      <c r="G22" s="39"/>
      <c r="H22" s="14" cm="1">
        <f t="array" ref="H22">_xlfn.IFS(B22=Sheet3!$B$1,ROUND((E22*(F22/10)),0),Sheet1!B22=Sheet3!$D$1,ROUND((Sheet1!E22*(Sheet1!F22/100)),0))</f>
        <v>0</v>
      </c>
      <c r="I22" s="60"/>
      <c r="J22">
        <f t="shared" si="0"/>
        <v>0</v>
      </c>
    </row>
    <row r="23" spans="1:11" x14ac:dyDescent="0.25">
      <c r="A23" s="22"/>
      <c r="B23" s="9" t="s">
        <v>27</v>
      </c>
      <c r="C23" s="9"/>
      <c r="D23" s="9"/>
      <c r="E23" s="53"/>
      <c r="F23" s="42" cm="1">
        <f t="array" ref="F23">_xlfn.IFS(B23=Sheet3!$B$1,_xlfn.XLOOKUP(Sheet1!$C$9,Sheet3!$A:$A,Sheet3!$B:$B),Sheet1!B23=Sheet3!$D$1,_xlfn.XLOOKUP(Sheet1!$C$9,Sheet3!$C:$C,Sheet3!$D:$D))</f>
        <v>74500</v>
      </c>
      <c r="G23" s="39"/>
      <c r="H23" s="14" cm="1">
        <f t="array" ref="H23">_xlfn.IFS(B23=Sheet3!$B$1,ROUND((E23*(F23/10)),0),Sheet1!B23=Sheet3!$D$1,ROUND((Sheet1!E23*(Sheet1!F23/100)),0))</f>
        <v>0</v>
      </c>
      <c r="I23" s="60"/>
      <c r="J23">
        <f t="shared" si="0"/>
        <v>0</v>
      </c>
    </row>
    <row r="24" spans="1:11" x14ac:dyDescent="0.25">
      <c r="A24" s="22"/>
      <c r="B24" s="9" t="s">
        <v>27</v>
      </c>
      <c r="C24" s="9"/>
      <c r="D24" s="9"/>
      <c r="E24" s="53"/>
      <c r="F24" s="42" cm="1">
        <f t="array" ref="F24">_xlfn.IFS(B24=Sheet3!$B$1,_xlfn.XLOOKUP(Sheet1!$C$9,Sheet3!$A:$A,Sheet3!$B:$B),Sheet1!B24=Sheet3!$D$1,_xlfn.XLOOKUP(Sheet1!$C$9,Sheet3!$C:$C,Sheet3!$D:$D))</f>
        <v>74500</v>
      </c>
      <c r="G24" s="39"/>
      <c r="H24" s="14" cm="1">
        <f t="array" ref="H24">_xlfn.IFS(B24=Sheet3!$B$1,ROUND((E24*(F24/10)),0),Sheet1!B24=Sheet3!$D$1,ROUND((Sheet1!E24*(Sheet1!F24/100)),0))</f>
        <v>0</v>
      </c>
      <c r="I24" s="60"/>
      <c r="J24">
        <f t="shared" si="0"/>
        <v>0</v>
      </c>
    </row>
    <row r="25" spans="1:11" x14ac:dyDescent="0.25">
      <c r="A25" s="22"/>
      <c r="B25" s="9" t="s">
        <v>27</v>
      </c>
      <c r="C25" s="9"/>
      <c r="D25" s="9"/>
      <c r="E25" s="53"/>
      <c r="F25" s="42" cm="1">
        <f t="array" ref="F25">_xlfn.IFS(B25=Sheet3!$B$1,_xlfn.XLOOKUP(Sheet1!$C$9,Sheet3!$A:$A,Sheet3!$B:$B),Sheet1!B25=Sheet3!$D$1,_xlfn.XLOOKUP(Sheet1!$C$9,Sheet3!$C:$C,Sheet3!$D:$D))</f>
        <v>74500</v>
      </c>
      <c r="G25" s="39"/>
      <c r="H25" s="14" cm="1">
        <f t="array" ref="H25">_xlfn.IFS(B25=Sheet3!$B$1,ROUND((E25*(F25/10)),0),Sheet1!B25=Sheet3!$D$1,ROUND((Sheet1!E25*(Sheet1!F25/100)),0))</f>
        <v>0</v>
      </c>
      <c r="I25" s="60"/>
      <c r="J25">
        <f t="shared" si="0"/>
        <v>0</v>
      </c>
    </row>
    <row r="26" spans="1:11" x14ac:dyDescent="0.25">
      <c r="A26" s="22"/>
      <c r="B26" s="9" t="s">
        <v>27</v>
      </c>
      <c r="C26" s="9"/>
      <c r="D26" s="9"/>
      <c r="E26" s="53"/>
      <c r="F26" s="42" cm="1">
        <f t="array" ref="F26">_xlfn.IFS(B26=Sheet3!$B$1,_xlfn.XLOOKUP(Sheet1!$C$9,Sheet3!$A:$A,Sheet3!$B:$B),Sheet1!B26=Sheet3!$D$1,_xlfn.XLOOKUP(Sheet1!$C$9,Sheet3!$C:$C,Sheet3!$D:$D))</f>
        <v>74500</v>
      </c>
      <c r="G26" s="39"/>
      <c r="H26" s="14" cm="1">
        <f t="array" ref="H26">_xlfn.IFS(B26=Sheet3!$B$1,ROUND((E26*(F26/10)),0),Sheet1!B26=Sheet3!$D$1,ROUND((Sheet1!E26*(Sheet1!F26/100)),0))</f>
        <v>0</v>
      </c>
      <c r="I26" s="60"/>
      <c r="J26">
        <f t="shared" si="0"/>
        <v>0</v>
      </c>
    </row>
    <row r="27" spans="1:11" x14ac:dyDescent="0.25">
      <c r="A27" s="22"/>
      <c r="B27" s="9" t="s">
        <v>25</v>
      </c>
      <c r="C27" s="9"/>
      <c r="D27" s="9"/>
      <c r="E27" s="53"/>
      <c r="F27" s="42" cm="1">
        <f t="array" ref="F27">_xlfn.IFS(B27=Sheet3!$B$1,_xlfn.XLOOKUP(Sheet1!$C$9,Sheet3!$A:$A,Sheet3!$B:$B),Sheet1!B27=Sheet3!$D$1,_xlfn.XLOOKUP(Sheet1!$C$9,Sheet3!$C:$C,Sheet3!$D:$D))</f>
        <v>56400</v>
      </c>
      <c r="G27" s="39"/>
      <c r="H27" s="14" cm="1">
        <f t="array" ref="H27">_xlfn.IFS(B27=Sheet3!$B$1,ROUND((E27*(F27/10)),0),Sheet1!B27=Sheet3!$D$1,ROUND((Sheet1!E27*(Sheet1!F27/100)),0))</f>
        <v>0</v>
      </c>
      <c r="I27" s="40">
        <f>SUM(I15:I24)</f>
        <v>1800</v>
      </c>
      <c r="J27">
        <f>SUM(J15:J26)</f>
        <v>1748</v>
      </c>
    </row>
    <row r="28" spans="1:11" x14ac:dyDescent="0.25">
      <c r="A28" s="22"/>
      <c r="B28" s="9" t="s">
        <v>25</v>
      </c>
      <c r="C28" s="9"/>
      <c r="D28" s="9"/>
      <c r="E28" s="53"/>
      <c r="F28" s="42" cm="1">
        <f t="array" ref="F28">_xlfn.IFS(B28=Sheet3!$B$1,_xlfn.XLOOKUP(Sheet1!$C$9,Sheet3!$A:$A,Sheet3!$B:$B),Sheet1!B28=Sheet3!$D$1,_xlfn.XLOOKUP(Sheet1!$C$9,Sheet3!$C:$C,Sheet3!$D:$D))</f>
        <v>56400</v>
      </c>
      <c r="G28" s="39"/>
      <c r="H28" s="14" cm="1">
        <f t="array" ref="H28">_xlfn.IFS(B28=Sheet3!$B$1,ROUND((E28*(F28/10)),0),Sheet1!B28=Sheet3!$D$1,ROUND((Sheet1!E28*(Sheet1!F28/100)),0))</f>
        <v>0</v>
      </c>
      <c r="I28">
        <v>-30</v>
      </c>
      <c r="J28">
        <f t="shared" si="0"/>
        <v>-29</v>
      </c>
    </row>
    <row r="29" spans="1:11" x14ac:dyDescent="0.25">
      <c r="A29" s="22"/>
      <c r="B29" s="9" t="s">
        <v>25</v>
      </c>
      <c r="C29" s="9"/>
      <c r="D29" s="9"/>
      <c r="E29" s="53"/>
      <c r="F29" s="42" cm="1">
        <f t="array" ref="F29">_xlfn.IFS(B29=Sheet3!$B$1,_xlfn.XLOOKUP(Sheet1!$C$9,Sheet3!$A:$A,Sheet3!$B:$B),Sheet1!B29=Sheet3!$D$1,_xlfn.XLOOKUP(Sheet1!$C$9,Sheet3!$C:$C,Sheet3!$D:$D))</f>
        <v>56400</v>
      </c>
      <c r="G29" s="39"/>
      <c r="H29" s="14" cm="1">
        <f t="array" ref="H29">_xlfn.IFS(B29=Sheet3!$B$1,ROUND((E29*(F29/10)),0),Sheet1!B29=Sheet3!$D$1,ROUND((Sheet1!E29*(Sheet1!F29/100)),0))</f>
        <v>0</v>
      </c>
      <c r="I29">
        <v>-30</v>
      </c>
      <c r="J29">
        <f t="shared" si="0"/>
        <v>-29</v>
      </c>
    </row>
    <row r="30" spans="1:11" x14ac:dyDescent="0.25">
      <c r="A30" s="22"/>
      <c r="B30" s="9" t="s">
        <v>25</v>
      </c>
      <c r="C30" s="9"/>
      <c r="D30" s="9"/>
      <c r="E30" s="53"/>
      <c r="F30" s="42" cm="1">
        <f t="array" ref="F30">_xlfn.IFS(B30=Sheet3!$B$1,_xlfn.XLOOKUP(Sheet1!$C$9,Sheet3!$A:$A,Sheet3!$B:$B),Sheet1!B30=Sheet3!$D$1,_xlfn.XLOOKUP(Sheet1!$C$9,Sheet3!$C:$C,Sheet3!$D:$D))</f>
        <v>56400</v>
      </c>
      <c r="G30" s="39"/>
      <c r="H30" s="14" cm="1">
        <f t="array" ref="H30">_xlfn.IFS(B30=Sheet3!$B$1,ROUND((E30*(F30/10)),0),Sheet1!B30=Sheet3!$D$1,ROUND((Sheet1!E30*(Sheet1!F30/100)),0))</f>
        <v>0</v>
      </c>
      <c r="I30">
        <v>-50</v>
      </c>
      <c r="J30">
        <f t="shared" si="0"/>
        <v>-49</v>
      </c>
    </row>
    <row r="31" spans="1:11" x14ac:dyDescent="0.25">
      <c r="A31" s="22"/>
      <c r="B31" s="9" t="s">
        <v>25</v>
      </c>
      <c r="C31" s="9"/>
      <c r="D31" s="9"/>
      <c r="E31" s="53"/>
      <c r="F31" s="42" cm="1">
        <f t="array" ref="F31">_xlfn.IFS(B31=Sheet3!$B$1,_xlfn.XLOOKUP(Sheet1!$C$9,Sheet3!$A:$A,Sheet3!$B:$B),Sheet1!B31=Sheet3!$D$1,_xlfn.XLOOKUP(Sheet1!$C$9,Sheet3!$C:$C,Sheet3!$D:$D))</f>
        <v>56400</v>
      </c>
      <c r="G31" s="39"/>
      <c r="H31" s="14" cm="1">
        <f t="array" ref="H31">_xlfn.IFS(B31=Sheet3!$B$1,ROUND((E31*(F31/10)),0),Sheet1!B31=Sheet3!$D$1,ROUND((Sheet1!E31*(Sheet1!F31/100)),0))</f>
        <v>0</v>
      </c>
      <c r="J31">
        <f t="shared" si="0"/>
        <v>0</v>
      </c>
    </row>
    <row r="32" spans="1:11" x14ac:dyDescent="0.25">
      <c r="A32" s="27"/>
      <c r="B32" s="48"/>
      <c r="C32" s="5" t="s">
        <v>28</v>
      </c>
      <c r="D32" s="5"/>
      <c r="E32" s="54">
        <f>SUM($E$15:$E$31)</f>
        <v>7.67</v>
      </c>
      <c r="F32" s="3"/>
      <c r="G32" s="36"/>
      <c r="H32" s="28">
        <f>SUM($H$15:$H$31)</f>
        <v>41802</v>
      </c>
    </row>
    <row r="33" spans="1:9" x14ac:dyDescent="0.25">
      <c r="A33" s="190" t="s">
        <v>29</v>
      </c>
      <c r="B33" s="191"/>
      <c r="C33" s="192"/>
      <c r="D33" s="192"/>
      <c r="E33" s="192"/>
      <c r="F33" s="2"/>
      <c r="G33" s="37"/>
      <c r="H33" s="28">
        <f>ROUND(SUMPRODUCT($H$15:$H$31,$G$15:$G$31),0)</f>
        <v>6270</v>
      </c>
    </row>
    <row r="34" spans="1:9" x14ac:dyDescent="0.25">
      <c r="A34" s="13"/>
      <c r="B34" s="45"/>
      <c r="C34" s="5" t="s">
        <v>30</v>
      </c>
      <c r="D34" s="10">
        <v>0.03</v>
      </c>
      <c r="E34" s="11">
        <v>0.05</v>
      </c>
      <c r="F34" s="3"/>
      <c r="G34" s="36"/>
      <c r="H34" s="28">
        <f>SUM(H32:H33)</f>
        <v>48072</v>
      </c>
    </row>
    <row r="35" spans="1:9" x14ac:dyDescent="0.25">
      <c r="A35" s="13"/>
      <c r="B35" s="45"/>
      <c r="C35" s="5" t="s">
        <v>31</v>
      </c>
      <c r="D35" s="4">
        <f>ROUND((($H$32*$D$34)/2),0)</f>
        <v>627</v>
      </c>
      <c r="E35" s="4">
        <f>ROUND((($H$33*$E$34)/2),0)</f>
        <v>157</v>
      </c>
      <c r="F35" s="3"/>
      <c r="G35" s="36"/>
      <c r="H35" s="28">
        <f>D35+E35</f>
        <v>784</v>
      </c>
    </row>
    <row r="36" spans="1:9" x14ac:dyDescent="0.25">
      <c r="A36" s="13"/>
      <c r="B36" s="45"/>
      <c r="C36" s="5" t="s">
        <v>32</v>
      </c>
      <c r="D36" s="4">
        <f>ROUND((($H$32*$D$34)/2),0)</f>
        <v>627</v>
      </c>
      <c r="E36" s="4">
        <f>ROUND((($H$33*$E$34)/2),0)</f>
        <v>157</v>
      </c>
      <c r="F36" s="3"/>
      <c r="G36" s="36"/>
      <c r="H36" s="28">
        <f>D36+E36</f>
        <v>784</v>
      </c>
    </row>
    <row r="37" spans="1:9" ht="15.75" thickBot="1" x14ac:dyDescent="0.3">
      <c r="A37" s="193" t="s">
        <v>33</v>
      </c>
      <c r="B37" s="194"/>
      <c r="C37" s="195"/>
      <c r="D37" s="195"/>
      <c r="E37" s="195"/>
      <c r="F37" s="195"/>
      <c r="G37" s="38"/>
      <c r="H37" s="29">
        <f>$H$32+$H$33+$H$35+$H$36</f>
        <v>49640</v>
      </c>
      <c r="I37">
        <v>284459</v>
      </c>
    </row>
    <row r="38" spans="1:9" x14ac:dyDescent="0.25">
      <c r="I38" s="40">
        <f>I37-H37</f>
        <v>234819</v>
      </c>
    </row>
  </sheetData>
  <sheetProtection selectLockedCells="1"/>
  <mergeCells count="11">
    <mergeCell ref="A33:E33"/>
    <mergeCell ref="A37:F37"/>
    <mergeCell ref="A3:H3"/>
    <mergeCell ref="A4:H4"/>
    <mergeCell ref="A5:H5"/>
    <mergeCell ref="A6:H6"/>
    <mergeCell ref="A13:H13"/>
    <mergeCell ref="C8:E8"/>
    <mergeCell ref="C10:E10"/>
    <mergeCell ref="C11:E11"/>
    <mergeCell ref="C12:E12"/>
  </mergeCells>
  <pageMargins left="0.7" right="0.7" top="0.75" bottom="0.75" header="0.3" footer="0.3"/>
  <pageSetup paperSize="9" scale="5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A5932-EFB5-4FED-9D2C-79152B6B375B}">
  <sheetPr codeName="Sheet2">
    <pageSetUpPr fitToPage="1"/>
  </sheetPr>
  <dimension ref="A1:L49"/>
  <sheetViews>
    <sheetView zoomScale="85" zoomScaleNormal="85" workbookViewId="0">
      <selection activeCell="F11" sqref="F11:K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8.5703125" bestFit="1" customWidth="1"/>
    <col min="10" max="10" width="9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65">
        <v>175</v>
      </c>
      <c r="C8" s="69" t="s">
        <v>10</v>
      </c>
      <c r="D8" s="71">
        <v>45141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34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35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 t="s">
        <v>36</v>
      </c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:A17">_xlfn.SEQUENCE(COUNTA($B$14:$B$48))</f>
        <v>1</v>
      </c>
      <c r="B14" s="74" t="s">
        <v>39</v>
      </c>
      <c r="C14" s="73">
        <v>711319</v>
      </c>
      <c r="D14" s="75">
        <v>27.78</v>
      </c>
      <c r="E14" s="74">
        <v>82.138183896862785</v>
      </c>
      <c r="F14" s="76"/>
      <c r="G14" s="81">
        <f>ROUND(D14*E14,0)</f>
        <v>2282</v>
      </c>
      <c r="H14" s="81">
        <f>ROUND(G14*$H$13,0)</f>
        <v>68</v>
      </c>
      <c r="I14" s="81">
        <f>ROUND(G14*F14,0)</f>
        <v>0</v>
      </c>
      <c r="J14" s="81">
        <f>ROUND(I14*$J$13,0)</f>
        <v>0</v>
      </c>
      <c r="K14" s="81">
        <f>SUM(G14:J14)</f>
        <v>2350</v>
      </c>
    </row>
    <row r="15" spans="1:11" x14ac:dyDescent="0.25">
      <c r="A15" s="73">
        <v>2</v>
      </c>
      <c r="B15" s="77" t="s">
        <v>40</v>
      </c>
      <c r="C15" s="73">
        <v>711319</v>
      </c>
      <c r="D15" s="75">
        <v>4.3</v>
      </c>
      <c r="E15" s="77">
        <v>83.517252534724278</v>
      </c>
      <c r="F15" s="77"/>
      <c r="G15" s="81">
        <f>ROUND(D15*E15,0)</f>
        <v>359</v>
      </c>
      <c r="H15" s="81">
        <f>ROUND(G15*$H$13,0)</f>
        <v>11</v>
      </c>
      <c r="I15" s="81">
        <f>ROUND(G15*F15,0)</f>
        <v>0</v>
      </c>
      <c r="J15" s="81">
        <f>ROUND(I15*$J$13,0)</f>
        <v>0</v>
      </c>
      <c r="K15" s="81">
        <f>SUM(G15:J15)</f>
        <v>370</v>
      </c>
    </row>
    <row r="16" spans="1:11" x14ac:dyDescent="0.25">
      <c r="A16" s="73">
        <v>3</v>
      </c>
      <c r="B16" s="77" t="s">
        <v>41</v>
      </c>
      <c r="C16" s="73">
        <v>711319</v>
      </c>
      <c r="D16" s="75">
        <v>11.8</v>
      </c>
      <c r="E16" s="77">
        <v>98.764382322769791</v>
      </c>
      <c r="F16" s="77"/>
      <c r="G16" s="81">
        <f t="shared" ref="G16:G17" si="0">ROUND(D16*E16,0)</f>
        <v>1165</v>
      </c>
      <c r="H16" s="81">
        <f t="shared" ref="H16:H17" si="1">ROUND(G16*$H$13,0)</f>
        <v>35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1200</v>
      </c>
    </row>
    <row r="17" spans="1:11" x14ac:dyDescent="0.25">
      <c r="A17" s="73">
        <v>4</v>
      </c>
      <c r="B17" s="77" t="s">
        <v>40</v>
      </c>
      <c r="C17" s="73">
        <v>711319</v>
      </c>
      <c r="D17" s="75">
        <v>4.3</v>
      </c>
      <c r="E17" s="77">
        <v>248.45254017559733</v>
      </c>
      <c r="F17" s="77"/>
      <c r="G17" s="81">
        <f t="shared" si="0"/>
        <v>1068</v>
      </c>
      <c r="H17" s="81">
        <f t="shared" si="1"/>
        <v>32</v>
      </c>
      <c r="I17" s="81">
        <f t="shared" si="2"/>
        <v>0</v>
      </c>
      <c r="J17" s="81">
        <f t="shared" si="3"/>
        <v>0</v>
      </c>
      <c r="K17" s="81">
        <f t="shared" si="4"/>
        <v>1100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48.179999999999993</v>
      </c>
      <c r="E49" s="79"/>
      <c r="F49" s="79"/>
      <c r="G49" s="83">
        <f>SUM(G14:G48)</f>
        <v>4874</v>
      </c>
      <c r="H49" s="83">
        <f>SUM(H14:H48)</f>
        <v>146</v>
      </c>
      <c r="I49" s="83">
        <f>SUM(I14:I48)</f>
        <v>0</v>
      </c>
      <c r="J49" s="83">
        <f>SUM(J14:J48)</f>
        <v>0</v>
      </c>
      <c r="K49" s="83">
        <f>SUM($K$14:$K$48)</f>
        <v>5020</v>
      </c>
    </row>
  </sheetData>
  <sheetProtection selectLockedCells="1"/>
  <mergeCells count="12">
    <mergeCell ref="A3:K3"/>
    <mergeCell ref="A4:K4"/>
    <mergeCell ref="A5:K5"/>
    <mergeCell ref="A6:K6"/>
    <mergeCell ref="B9:D9"/>
    <mergeCell ref="B10:D10"/>
    <mergeCell ref="B11:D11"/>
    <mergeCell ref="A12:K12"/>
    <mergeCell ref="F8:K8"/>
    <mergeCell ref="F11:K11"/>
    <mergeCell ref="F10:K10"/>
    <mergeCell ref="F9:K9"/>
  </mergeCells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20F23-6CD9-4305-B1AC-7E1CB00B6C16}">
  <sheetPr codeName="Sheet21">
    <pageSetUpPr fitToPage="1"/>
  </sheetPr>
  <dimension ref="A1:L49"/>
  <sheetViews>
    <sheetView topLeftCell="A3" zoomScale="85" zoomScaleNormal="85" workbookViewId="0">
      <selection activeCell="F11" sqref="F11:K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97">
        <v>202</v>
      </c>
      <c r="C8" s="69" t="s">
        <v>10</v>
      </c>
      <c r="D8" s="71">
        <v>45146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42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43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44</v>
      </c>
      <c r="C14" s="73">
        <v>711319</v>
      </c>
      <c r="D14" s="75">
        <v>4.1399999999999997</v>
      </c>
      <c r="E14" s="74">
        <v>5650</v>
      </c>
      <c r="F14" s="76">
        <v>0.11765472312703583</v>
      </c>
      <c r="G14" s="81">
        <f>ROUND(D14*E14,0)</f>
        <v>23391</v>
      </c>
      <c r="H14" s="81">
        <f>ROUND(G14*$H$13,0)</f>
        <v>702</v>
      </c>
      <c r="I14" s="81">
        <f>ROUND(G14*F14,0)</f>
        <v>2752</v>
      </c>
      <c r="J14" s="81">
        <f>ROUND(I14*$J$13,0)</f>
        <v>138</v>
      </c>
      <c r="K14" s="81">
        <f>SUM(G14:J14)</f>
        <v>26983</v>
      </c>
    </row>
    <row r="15" spans="1:11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4.1399999999999997</v>
      </c>
      <c r="E49" s="79"/>
      <c r="F49" s="79"/>
      <c r="G49" s="83">
        <f>SUM(G14:G48)</f>
        <v>23391</v>
      </c>
      <c r="H49" s="83">
        <f>SUM(H14:H48)</f>
        <v>702</v>
      </c>
      <c r="I49" s="83">
        <f>SUM(I14:I48)</f>
        <v>2752</v>
      </c>
      <c r="J49" s="83">
        <f>SUM(J14:J48)</f>
        <v>138</v>
      </c>
      <c r="K49" s="83">
        <f>SUM($K$14:$K$48)</f>
        <v>26983</v>
      </c>
    </row>
  </sheetData>
  <sheetProtection selectLockedCells="1"/>
  <mergeCells count="12">
    <mergeCell ref="B9:D9"/>
    <mergeCell ref="F9:K9"/>
    <mergeCell ref="A3:K3"/>
    <mergeCell ref="A4:K4"/>
    <mergeCell ref="A5:K5"/>
    <mergeCell ref="A6:K6"/>
    <mergeCell ref="F8:K8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23F9E-2418-4C65-AB27-D3AFC45A668E}">
  <sheetPr codeName="Sheet26">
    <pageSetUpPr fitToPage="1"/>
  </sheetPr>
  <dimension ref="A1:L49"/>
  <sheetViews>
    <sheetView topLeftCell="A3" zoomScale="85" zoomScaleNormal="85" workbookViewId="0">
      <selection activeCell="F11" sqref="F11:K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97">
        <v>205</v>
      </c>
      <c r="C8" s="69" t="s">
        <v>10</v>
      </c>
      <c r="D8" s="71">
        <v>45147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/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26</v>
      </c>
      <c r="C14" s="73">
        <v>711319</v>
      </c>
      <c r="D14" s="75">
        <v>9.23</v>
      </c>
      <c r="E14" s="74">
        <v>5630</v>
      </c>
      <c r="F14" s="76">
        <v>9.7945000000000004E-2</v>
      </c>
      <c r="G14" s="81">
        <f>ROUND(D14*E14,0)</f>
        <v>51965</v>
      </c>
      <c r="H14" s="81">
        <f>ROUND(G14*$H$13,0)</f>
        <v>1559</v>
      </c>
      <c r="I14" s="81">
        <f>ROUND(G14*F14,0)</f>
        <v>5090</v>
      </c>
      <c r="J14" s="81">
        <f>ROUND(I14*$J$13,0)</f>
        <v>255</v>
      </c>
      <c r="K14" s="81">
        <f>SUM(G14:J14)</f>
        <v>58869</v>
      </c>
    </row>
    <row r="15" spans="1:11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9.23</v>
      </c>
      <c r="E49" s="79"/>
      <c r="F49" s="79"/>
      <c r="G49" s="83">
        <f>SUM(G14:G48)</f>
        <v>51965</v>
      </c>
      <c r="H49" s="83">
        <f>SUM(H14:H48)</f>
        <v>1559</v>
      </c>
      <c r="I49" s="83">
        <f>SUM(I14:I48)</f>
        <v>5090</v>
      </c>
      <c r="J49" s="83">
        <f>SUM(J14:J48)</f>
        <v>255</v>
      </c>
      <c r="K49" s="83">
        <f>SUM($K$14:$K$48)</f>
        <v>58869</v>
      </c>
    </row>
  </sheetData>
  <sheetProtection selectLockedCells="1"/>
  <mergeCells count="12">
    <mergeCell ref="B9:D9"/>
    <mergeCell ref="F9:K9"/>
    <mergeCell ref="A3:K3"/>
    <mergeCell ref="A4:K4"/>
    <mergeCell ref="A5:K5"/>
    <mergeCell ref="A6:K6"/>
    <mergeCell ref="F8:K8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A2F-AB84-438A-8A06-C668E5C4F025}">
  <sheetPr codeName="Sheet22">
    <pageSetUpPr fitToPage="1"/>
  </sheetPr>
  <dimension ref="A1:L49"/>
  <sheetViews>
    <sheetView zoomScale="85" zoomScaleNormal="85" workbookViewId="0">
      <selection activeCell="F11" sqref="F11:K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97">
        <v>206</v>
      </c>
      <c r="C8" s="69" t="s">
        <v>10</v>
      </c>
      <c r="D8" s="71">
        <v>45147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45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46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47</v>
      </c>
      <c r="C14" s="73">
        <v>711319</v>
      </c>
      <c r="D14" s="75">
        <v>10.36</v>
      </c>
      <c r="E14" s="74">
        <v>5640</v>
      </c>
      <c r="F14" s="76">
        <v>9.8042489781990649E-2</v>
      </c>
      <c r="G14" s="81">
        <f>ROUND(D14*E14,0)</f>
        <v>58430</v>
      </c>
      <c r="H14" s="81">
        <f>ROUND(G14*$H$13,0)</f>
        <v>1753</v>
      </c>
      <c r="I14" s="81">
        <f>ROUND(G14*F14,0)</f>
        <v>5729</v>
      </c>
      <c r="J14" s="81">
        <f>ROUND(I14*$J$13,0)</f>
        <v>286</v>
      </c>
      <c r="K14" s="81">
        <f>SUM(G14:J14)</f>
        <v>66198</v>
      </c>
    </row>
    <row r="15" spans="1:11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10.36</v>
      </c>
      <c r="E49" s="79"/>
      <c r="F49" s="79"/>
      <c r="G49" s="83">
        <f>SUM(G14:G48)</f>
        <v>58430</v>
      </c>
      <c r="H49" s="83">
        <f>SUM(H14:H48)</f>
        <v>1753</v>
      </c>
      <c r="I49" s="83">
        <f>SUM(I14:I48)</f>
        <v>5729</v>
      </c>
      <c r="J49" s="83">
        <f>SUM(J14:J48)</f>
        <v>286</v>
      </c>
      <c r="K49" s="83">
        <f>SUM($K$14:$K$48)</f>
        <v>66198</v>
      </c>
    </row>
  </sheetData>
  <sheetProtection selectLockedCells="1"/>
  <mergeCells count="12">
    <mergeCell ref="B9:D9"/>
    <mergeCell ref="F9:K9"/>
    <mergeCell ref="A3:K3"/>
    <mergeCell ref="A4:K4"/>
    <mergeCell ref="A5:K5"/>
    <mergeCell ref="A6:K6"/>
    <mergeCell ref="F8:K8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561D9-91E2-47A4-B152-212D367C53A9}">
  <sheetPr codeName="Sheet27">
    <pageSetUpPr fitToPage="1"/>
  </sheetPr>
  <dimension ref="A1:L49"/>
  <sheetViews>
    <sheetView zoomScale="85" zoomScaleNormal="85" workbookViewId="0">
      <selection activeCell="A6" sqref="A6:K6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208</v>
      </c>
      <c r="C8" s="69" t="s">
        <v>10</v>
      </c>
      <c r="D8" s="71">
        <v>45147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48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43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49</v>
      </c>
      <c r="C14" s="73">
        <f>IF(A14&gt;0,711319,"")</f>
        <v>711319</v>
      </c>
      <c r="D14" s="75">
        <v>4.1500000000000004</v>
      </c>
      <c r="E14" s="74">
        <v>5640</v>
      </c>
      <c r="F14" s="76">
        <v>9.8048855696697579E-2</v>
      </c>
      <c r="G14" s="81">
        <f>ROUND(D14*E14,0)</f>
        <v>23406</v>
      </c>
      <c r="H14" s="81">
        <f>ROUND(G14*$H$13,0)</f>
        <v>702</v>
      </c>
      <c r="I14" s="81">
        <f>ROUND(G14*F14,0)</f>
        <v>2295</v>
      </c>
      <c r="J14" s="81">
        <f>ROUND(I14*$J$13,0)</f>
        <v>115</v>
      </c>
      <c r="K14" s="81">
        <f>SUM(G14:J14)</f>
        <v>26518</v>
      </c>
    </row>
    <row r="15" spans="1:11" x14ac:dyDescent="0.25">
      <c r="A15" s="73"/>
      <c r="B15" s="77"/>
      <c r="C15" s="73" t="str">
        <f t="shared" ref="C15:C20" si="0">IF(A15&gt;0,711319,"")</f>
        <v/>
      </c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7"/>
      <c r="F16" s="77"/>
      <c r="G16" s="81">
        <f t="shared" ref="G16:G17" si="1">ROUND(D16*E16,0)</f>
        <v>0</v>
      </c>
      <c r="H16" s="81">
        <f t="shared" ref="H16:H17" si="2">ROUND(G16*$H$13,0)</f>
        <v>0</v>
      </c>
      <c r="I16" s="81">
        <f t="shared" ref="I16:I17" si="3">ROUND(G16*F16,0)</f>
        <v>0</v>
      </c>
      <c r="J16" s="81">
        <f t="shared" ref="J16:J17" si="4">ROUND(I16*$J$13,0)</f>
        <v>0</v>
      </c>
      <c r="K16" s="81">
        <f t="shared" ref="K16:K17" si="5"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77"/>
      <c r="G17" s="81">
        <f t="shared" si="1"/>
        <v>0</v>
      </c>
      <c r="H17" s="81">
        <f t="shared" si="2"/>
        <v>0</v>
      </c>
      <c r="I17" s="81">
        <f t="shared" si="3"/>
        <v>0</v>
      </c>
      <c r="J17" s="81">
        <f t="shared" si="4"/>
        <v>0</v>
      </c>
      <c r="K17" s="81">
        <f t="shared" si="5"/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4.1500000000000004</v>
      </c>
      <c r="E49" s="79"/>
      <c r="F49" s="79"/>
      <c r="G49" s="83">
        <f>SUM(G14:G48)</f>
        <v>23406</v>
      </c>
      <c r="H49" s="83">
        <f>SUM(H14:H48)</f>
        <v>702</v>
      </c>
      <c r="I49" s="83">
        <f>SUM(I14:I48)</f>
        <v>2295</v>
      </c>
      <c r="J49" s="83">
        <f>SUM(J14:J48)</f>
        <v>115</v>
      </c>
      <c r="K49" s="83">
        <f>SUM($K$14:$K$48)</f>
        <v>26518</v>
      </c>
    </row>
  </sheetData>
  <sheetProtection selectLockedCells="1"/>
  <mergeCells count="13">
    <mergeCell ref="B9:D9"/>
    <mergeCell ref="F9:K9"/>
    <mergeCell ref="A7:K7"/>
    <mergeCell ref="A3:K3"/>
    <mergeCell ref="A4:K4"/>
    <mergeCell ref="A5:K5"/>
    <mergeCell ref="A6:K6"/>
    <mergeCell ref="F8:K8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070F7-E0DE-43BA-9BCB-59D0533B363D}">
  <sheetPr codeName="Sheet30">
    <pageSetUpPr fitToPage="1"/>
  </sheetPr>
  <dimension ref="A1:L49"/>
  <sheetViews>
    <sheetView zoomScale="85" zoomScaleNormal="85" workbookViewId="0">
      <selection activeCell="F20" sqref="F20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211</v>
      </c>
      <c r="C8" s="69" t="s">
        <v>10</v>
      </c>
      <c r="D8" s="71">
        <v>45148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50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49</v>
      </c>
      <c r="C14" s="73">
        <f>IF(A14&gt;0,711319,"")</f>
        <v>711319</v>
      </c>
      <c r="D14" s="75">
        <v>3.64</v>
      </c>
      <c r="E14" s="74">
        <v>5610</v>
      </c>
      <c r="F14" s="76">
        <v>9.7991049585592349E-2</v>
      </c>
      <c r="G14" s="81">
        <f>ROUND(D14*E14,0)</f>
        <v>20420</v>
      </c>
      <c r="H14" s="81">
        <f>ROUND(G14*$H$13,0)</f>
        <v>613</v>
      </c>
      <c r="I14" s="81">
        <f>ROUND(G14*F14,0)</f>
        <v>2001</v>
      </c>
      <c r="J14" s="81">
        <f>ROUND(I14*$J$13,0)</f>
        <v>100</v>
      </c>
      <c r="K14" s="81">
        <f>SUM(G14:J14)</f>
        <v>23134</v>
      </c>
    </row>
    <row r="15" spans="1:11" x14ac:dyDescent="0.25">
      <c r="A15" s="73"/>
      <c r="B15" s="77"/>
      <c r="C15" s="73" t="str">
        <f t="shared" ref="C15:C20" si="0">IF(A15&gt;0,711319,"")</f>
        <v/>
      </c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7"/>
      <c r="F16" s="77"/>
      <c r="G16" s="81">
        <f t="shared" ref="G16:G17" si="1">ROUND(D16*E16,0)</f>
        <v>0</v>
      </c>
      <c r="H16" s="81">
        <f t="shared" ref="H16:H17" si="2">ROUND(G16*$H$13,0)</f>
        <v>0</v>
      </c>
      <c r="I16" s="81">
        <f t="shared" ref="I16:I17" si="3">ROUND(G16*F16,0)</f>
        <v>0</v>
      </c>
      <c r="J16" s="81">
        <f t="shared" ref="J16:J17" si="4">ROUND(I16*$J$13,0)</f>
        <v>0</v>
      </c>
      <c r="K16" s="81">
        <f t="shared" ref="K16:K17" si="5"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77"/>
      <c r="G17" s="81">
        <f t="shared" si="1"/>
        <v>0</v>
      </c>
      <c r="H17" s="81">
        <f t="shared" si="2"/>
        <v>0</v>
      </c>
      <c r="I17" s="81">
        <f t="shared" si="3"/>
        <v>0</v>
      </c>
      <c r="J17" s="81">
        <f t="shared" si="4"/>
        <v>0</v>
      </c>
      <c r="K17" s="81">
        <f t="shared" si="5"/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3.64</v>
      </c>
      <c r="E49" s="79"/>
      <c r="F49" s="79"/>
      <c r="G49" s="83">
        <f>SUM(G14:G48)</f>
        <v>20420</v>
      </c>
      <c r="H49" s="83">
        <f>SUM(H14:H48)</f>
        <v>613</v>
      </c>
      <c r="I49" s="83">
        <f>SUM(I14:I48)</f>
        <v>2001</v>
      </c>
      <c r="J49" s="83">
        <f>SUM(J14:J48)</f>
        <v>100</v>
      </c>
      <c r="K49" s="83">
        <f>SUM($K$14:$K$48)</f>
        <v>23134</v>
      </c>
    </row>
  </sheetData>
  <sheetProtection selectLockedCells="1"/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78240-2CF9-4406-973A-0E46FBBF7B5C}">
  <sheetPr codeName="Sheet31">
    <pageSetUpPr fitToPage="1"/>
  </sheetPr>
  <dimension ref="A1:L49"/>
  <sheetViews>
    <sheetView zoomScale="85" zoomScaleNormal="85" workbookViewId="0">
      <selection activeCell="E11" sqref="E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1.710937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212</v>
      </c>
      <c r="C8" s="69" t="s">
        <v>10</v>
      </c>
      <c r="D8" s="71">
        <v>45149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52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6">
        <v>9800038156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53</v>
      </c>
      <c r="C14" s="73">
        <f>IF(A14&gt;0,711319,"")</f>
        <v>711319</v>
      </c>
      <c r="D14" s="75">
        <v>1.83</v>
      </c>
      <c r="E14" s="74">
        <v>5600</v>
      </c>
      <c r="F14" s="76">
        <v>9.7667092966060007E-2</v>
      </c>
      <c r="G14" s="81">
        <f>ROUND(D14*E14,0)</f>
        <v>10248</v>
      </c>
      <c r="H14" s="81">
        <f>ROUND(G14*$H$13,0)</f>
        <v>307</v>
      </c>
      <c r="I14" s="81">
        <f>ROUND(G14*F14,0)</f>
        <v>1001</v>
      </c>
      <c r="J14" s="81">
        <f>ROUND(I14*$J$13,0)</f>
        <v>50</v>
      </c>
      <c r="K14" s="81">
        <f>SUM(G14:J14)</f>
        <v>11606</v>
      </c>
    </row>
    <row r="15" spans="1:11" x14ac:dyDescent="0.25">
      <c r="A15" s="73"/>
      <c r="B15" s="77"/>
      <c r="C15" s="73" t="str">
        <f t="shared" ref="C15:C20" si="0">IF(A15&gt;0,711319,"")</f>
        <v/>
      </c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7"/>
      <c r="F16" s="77"/>
      <c r="G16" s="81">
        <f t="shared" ref="G16:G17" si="1">ROUND(D16*E16,0)</f>
        <v>0</v>
      </c>
      <c r="H16" s="81">
        <f t="shared" ref="H16:H17" si="2">ROUND(G16*$H$13,0)</f>
        <v>0</v>
      </c>
      <c r="I16" s="81">
        <f t="shared" ref="I16:I17" si="3">ROUND(G16*F16,0)</f>
        <v>0</v>
      </c>
      <c r="J16" s="81">
        <f t="shared" ref="J16:J17" si="4">ROUND(I16*$J$13,0)</f>
        <v>0</v>
      </c>
      <c r="K16" s="81">
        <f t="shared" ref="K16:K17" si="5"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77"/>
      <c r="G17" s="81">
        <f t="shared" si="1"/>
        <v>0</v>
      </c>
      <c r="H17" s="81">
        <f t="shared" si="2"/>
        <v>0</v>
      </c>
      <c r="I17" s="81">
        <f t="shared" si="3"/>
        <v>0</v>
      </c>
      <c r="J17" s="81">
        <f t="shared" si="4"/>
        <v>0</v>
      </c>
      <c r="K17" s="81">
        <f t="shared" si="5"/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1.83</v>
      </c>
      <c r="E49" s="79"/>
      <c r="F49" s="79"/>
      <c r="G49" s="83">
        <f>SUM(G14:G48)</f>
        <v>10248</v>
      </c>
      <c r="H49" s="83">
        <f>SUM(H14:H48)</f>
        <v>307</v>
      </c>
      <c r="I49" s="83">
        <f>SUM(I14:I48)</f>
        <v>1001</v>
      </c>
      <c r="J49" s="83">
        <f>SUM(J14:J48)</f>
        <v>50</v>
      </c>
      <c r="K49" s="83">
        <f>SUM($K$14:$K$48)</f>
        <v>11606</v>
      </c>
    </row>
  </sheetData>
  <sheetProtection selectLockedCells="1"/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2512D-43B5-40C5-BEFA-361869758CF8}">
  <sheetPr codeName="Sheet32">
    <pageSetUpPr fitToPage="1"/>
  </sheetPr>
  <dimension ref="A1:L49"/>
  <sheetViews>
    <sheetView zoomScale="85" zoomScaleNormal="85" workbookViewId="0">
      <selection activeCell="A7" sqref="A7:K7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1.710937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213</v>
      </c>
      <c r="C8" s="69" t="s">
        <v>10</v>
      </c>
      <c r="D8" s="71">
        <v>45150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54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55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6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56</v>
      </c>
      <c r="C14" s="73">
        <f>IF(A14&gt;0,711319,"")</f>
        <v>711319</v>
      </c>
      <c r="D14" s="75">
        <v>2.41</v>
      </c>
      <c r="E14" s="74">
        <v>5610</v>
      </c>
      <c r="F14" s="76">
        <v>0.11761163431353706</v>
      </c>
      <c r="G14" s="81">
        <f>ROUND(D14*E14,0)</f>
        <v>13520</v>
      </c>
      <c r="H14" s="81">
        <f>ROUND(G14*$H$13,0)</f>
        <v>406</v>
      </c>
      <c r="I14" s="81">
        <f>ROUND(G14*F14,0)</f>
        <v>1590</v>
      </c>
      <c r="J14" s="81">
        <f>ROUND(I14*$J$13,0)</f>
        <v>80</v>
      </c>
      <c r="K14" s="81">
        <f>SUM(G14:J14)</f>
        <v>15596</v>
      </c>
    </row>
    <row r="15" spans="1:11" x14ac:dyDescent="0.25">
      <c r="A15" s="73"/>
      <c r="B15" s="77"/>
      <c r="C15" s="73" t="str">
        <f t="shared" ref="C15:C20" si="0">IF(A15&gt;0,711319,"")</f>
        <v/>
      </c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7"/>
      <c r="F16" s="77"/>
      <c r="G16" s="81">
        <f t="shared" ref="G16:G17" si="1">ROUND(D16*E16,0)</f>
        <v>0</v>
      </c>
      <c r="H16" s="81">
        <f t="shared" ref="H16:H17" si="2">ROUND(G16*$H$13,0)</f>
        <v>0</v>
      </c>
      <c r="I16" s="81">
        <f t="shared" ref="I16:I17" si="3">ROUND(G16*F16,0)</f>
        <v>0</v>
      </c>
      <c r="J16" s="81">
        <f t="shared" ref="J16:J17" si="4">ROUND(I16*$J$13,0)</f>
        <v>0</v>
      </c>
      <c r="K16" s="81">
        <f t="shared" ref="K16:K17" si="5"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77"/>
      <c r="G17" s="81">
        <f t="shared" si="1"/>
        <v>0</v>
      </c>
      <c r="H17" s="81">
        <f t="shared" si="2"/>
        <v>0</v>
      </c>
      <c r="I17" s="81">
        <f t="shared" si="3"/>
        <v>0</v>
      </c>
      <c r="J17" s="81">
        <f t="shared" si="4"/>
        <v>0</v>
      </c>
      <c r="K17" s="81">
        <f t="shared" si="5"/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2.41</v>
      </c>
      <c r="E49" s="79"/>
      <c r="F49" s="79"/>
      <c r="G49" s="83">
        <f>SUM(G14:G48)</f>
        <v>13520</v>
      </c>
      <c r="H49" s="83">
        <f>SUM(H14:H48)</f>
        <v>406</v>
      </c>
      <c r="I49" s="83">
        <f>SUM(I14:I48)</f>
        <v>1590</v>
      </c>
      <c r="J49" s="83">
        <f>SUM(J14:J48)</f>
        <v>80</v>
      </c>
      <c r="K49" s="83">
        <f>SUM($K$14:$K$48)</f>
        <v>15596</v>
      </c>
    </row>
  </sheetData>
  <sheetProtection selectLockedCells="1"/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E5461-B0A6-4664-A7F8-D82DE5F8F577}">
  <sheetPr codeName="Sheet33">
    <pageSetUpPr fitToPage="1"/>
  </sheetPr>
  <dimension ref="A1:L49"/>
  <sheetViews>
    <sheetView zoomScale="85" zoomScaleNormal="85" workbookViewId="0">
      <selection activeCell="B25" sqref="B25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214</v>
      </c>
      <c r="C8" s="69" t="s">
        <v>10</v>
      </c>
      <c r="D8" s="71">
        <v>45150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57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6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:A15">_xlfn.SEQUENCE(COUNTA($B$14:$B$48))</f>
        <v>1</v>
      </c>
      <c r="B14" s="74" t="s">
        <v>58</v>
      </c>
      <c r="C14" s="73">
        <f>IF(A14&gt;0,711319,"")</f>
        <v>711319</v>
      </c>
      <c r="D14" s="75">
        <v>6.2</v>
      </c>
      <c r="E14" s="74">
        <v>5610</v>
      </c>
      <c r="F14" s="76">
        <v>9.8109623074959587E-2</v>
      </c>
      <c r="G14" s="81">
        <f>ROUND(D14*E14,0)</f>
        <v>34782</v>
      </c>
      <c r="H14" s="81">
        <f>ROUND(G14*$H$13,0)</f>
        <v>1043</v>
      </c>
      <c r="I14" s="81">
        <f>ROUND(G14*F14,0)</f>
        <v>3412</v>
      </c>
      <c r="J14" s="81">
        <f>ROUND(I14*$J$13,0)</f>
        <v>171</v>
      </c>
      <c r="K14" s="81">
        <f>SUM(G14:J14)</f>
        <v>39408</v>
      </c>
    </row>
    <row r="15" spans="1:11" x14ac:dyDescent="0.25">
      <c r="A15" s="73">
        <v>2</v>
      </c>
      <c r="B15" s="74" t="s">
        <v>58</v>
      </c>
      <c r="C15" s="73">
        <f t="shared" ref="C15:C20" si="0">IF(A15&gt;0,711319,"")</f>
        <v>711319</v>
      </c>
      <c r="D15" s="75">
        <v>2.08</v>
      </c>
      <c r="E15" s="77">
        <v>5610</v>
      </c>
      <c r="F15" s="98">
        <v>9.7969375682562782E-2</v>
      </c>
      <c r="G15" s="81">
        <f>ROUND(D15*E15,0)</f>
        <v>11669</v>
      </c>
      <c r="H15" s="81">
        <f>ROUND(G15*$H$13,0)</f>
        <v>350</v>
      </c>
      <c r="I15" s="81">
        <f>ROUND(G15*F15,0)</f>
        <v>1143</v>
      </c>
      <c r="J15" s="81">
        <f>ROUND(I15*$J$13,0)</f>
        <v>57</v>
      </c>
      <c r="K15" s="81">
        <f>SUM(G15:J15)</f>
        <v>13219</v>
      </c>
    </row>
    <row r="16" spans="1:11" x14ac:dyDescent="0.25">
      <c r="A16" s="73"/>
      <c r="B16" s="77"/>
      <c r="C16" s="73" t="str">
        <f t="shared" si="0"/>
        <v/>
      </c>
      <c r="D16" s="75"/>
      <c r="E16" s="77"/>
      <c r="F16" s="98"/>
      <c r="G16" s="81">
        <f t="shared" ref="G16:G17" si="1">ROUND(D16*E16,0)</f>
        <v>0</v>
      </c>
      <c r="H16" s="81">
        <f t="shared" ref="H16:H17" si="2">ROUND(G16*$H$13,0)</f>
        <v>0</v>
      </c>
      <c r="I16" s="81">
        <f t="shared" ref="I16:I17" si="3">ROUND(G16*F16,0)</f>
        <v>0</v>
      </c>
      <c r="J16" s="81">
        <f t="shared" ref="J16:J17" si="4">ROUND(I16*$J$13,0)</f>
        <v>0</v>
      </c>
      <c r="K16" s="81">
        <f t="shared" ref="K16:K17" si="5"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 t="shared" si="1"/>
        <v>0</v>
      </c>
      <c r="H17" s="81">
        <f t="shared" si="2"/>
        <v>0</v>
      </c>
      <c r="I17" s="81">
        <f t="shared" si="3"/>
        <v>0</v>
      </c>
      <c r="J17" s="81">
        <f t="shared" si="4"/>
        <v>0</v>
      </c>
      <c r="K17" s="81">
        <f t="shared" si="5"/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8.2800000000000011</v>
      </c>
      <c r="E49" s="79"/>
      <c r="F49" s="79"/>
      <c r="G49" s="83">
        <f>SUM(G14:G48)</f>
        <v>46451</v>
      </c>
      <c r="H49" s="83">
        <f>SUM(H14:H48)</f>
        <v>1393</v>
      </c>
      <c r="I49" s="83">
        <f>SUM(I14:I48)</f>
        <v>4555</v>
      </c>
      <c r="J49" s="83">
        <f>SUM(J14:J48)</f>
        <v>228</v>
      </c>
      <c r="K49" s="83">
        <f>SUM($K$14:$K$48)</f>
        <v>52627</v>
      </c>
    </row>
  </sheetData>
  <sheetProtection selectLockedCells="1"/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559A-94C8-480F-80B6-52DF44D9DB73}">
  <sheetPr codeName="Sheet34">
    <pageSetUpPr fitToPage="1"/>
  </sheetPr>
  <dimension ref="A1:L49"/>
  <sheetViews>
    <sheetView zoomScale="85" zoomScaleNormal="85" workbookViewId="0">
      <selection activeCell="E18" sqref="E1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215</v>
      </c>
      <c r="C8" s="69" t="s">
        <v>10</v>
      </c>
      <c r="D8" s="71">
        <v>45150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59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35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6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_xlfn.SEQUENCE(COUNTA($B$14:$B$48))</f>
        <v>1</v>
      </c>
      <c r="B14" s="74" t="s">
        <v>60</v>
      </c>
      <c r="C14" s="73">
        <f>IF(A14&gt;0,711319,"")</f>
        <v>711319</v>
      </c>
      <c r="D14" s="75">
        <v>3.78</v>
      </c>
      <c r="E14" s="74">
        <v>5610</v>
      </c>
      <c r="F14" s="76">
        <v>9.8027112057212124E-2</v>
      </c>
      <c r="G14" s="81">
        <f>ROUND(D14*E14,0)</f>
        <v>21206</v>
      </c>
      <c r="H14" s="81">
        <f>ROUND(G14*$H$13,0)</f>
        <v>636</v>
      </c>
      <c r="I14" s="81">
        <f>ROUND(G14*F14,0)</f>
        <v>2079</v>
      </c>
      <c r="J14" s="81">
        <f>ROUND(I14*$J$13,0)</f>
        <v>104</v>
      </c>
      <c r="K14" s="81">
        <f>SUM(G14:J14)</f>
        <v>24025</v>
      </c>
    </row>
    <row r="15" spans="1:11" x14ac:dyDescent="0.25">
      <c r="A15" s="73"/>
      <c r="B15" s="74"/>
      <c r="C15" s="73" t="str">
        <f t="shared" ref="C15:C20" si="0">IF(A15&gt;0,711319,"")</f>
        <v/>
      </c>
      <c r="D15" s="75"/>
      <c r="E15" s="77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7"/>
      <c r="F16" s="98"/>
      <c r="G16" s="81">
        <f t="shared" ref="G16:G17" si="1">ROUND(D16*E16,0)</f>
        <v>0</v>
      </c>
      <c r="H16" s="81">
        <f t="shared" ref="H16:H17" si="2">ROUND(G16*$H$13,0)</f>
        <v>0</v>
      </c>
      <c r="I16" s="81">
        <f t="shared" ref="I16:I17" si="3">ROUND(G16*F16,0)</f>
        <v>0</v>
      </c>
      <c r="J16" s="81">
        <f t="shared" ref="J16:J17" si="4">ROUND(I16*$J$13,0)</f>
        <v>0</v>
      </c>
      <c r="K16" s="81">
        <f t="shared" ref="K16:K17" si="5"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 t="shared" si="1"/>
        <v>0</v>
      </c>
      <c r="H17" s="81">
        <f t="shared" si="2"/>
        <v>0</v>
      </c>
      <c r="I17" s="81">
        <f t="shared" si="3"/>
        <v>0</v>
      </c>
      <c r="J17" s="81">
        <f t="shared" si="4"/>
        <v>0</v>
      </c>
      <c r="K17" s="81">
        <f t="shared" si="5"/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3.78</v>
      </c>
      <c r="E49" s="79"/>
      <c r="F49" s="79"/>
      <c r="G49" s="83">
        <f>SUM(G14:G48)</f>
        <v>21206</v>
      </c>
      <c r="H49" s="83">
        <f>SUM(H14:H48)</f>
        <v>636</v>
      </c>
      <c r="I49" s="83">
        <f>SUM(I14:I48)</f>
        <v>2079</v>
      </c>
      <c r="J49" s="83">
        <f>SUM(J14:J48)</f>
        <v>104</v>
      </c>
      <c r="K49" s="83">
        <f>SUM($K$14:$K$48)</f>
        <v>24025</v>
      </c>
    </row>
  </sheetData>
  <sheetProtection selectLockedCells="1"/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F53C-84A1-48D1-921D-1DB17EA4E2E5}">
  <sheetPr codeName="Sheet35">
    <pageSetUpPr fitToPage="1"/>
  </sheetPr>
  <dimension ref="A1:L49"/>
  <sheetViews>
    <sheetView zoomScale="85" zoomScaleNormal="85" workbookViewId="0">
      <selection activeCell="A12" sqref="A12:K12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8.5703125" bestFit="1" customWidth="1"/>
    <col min="10" max="10" width="9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216</v>
      </c>
      <c r="C8" s="69" t="s">
        <v>10</v>
      </c>
      <c r="D8" s="71">
        <v>45151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61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35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6">
        <v>7506013925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_xlfn.SEQUENCE(COUNTA($B$14:$B$48))</f>
        <v>1</v>
      </c>
      <c r="B14" s="74" t="s">
        <v>62</v>
      </c>
      <c r="C14" s="73">
        <f>IF(A14&gt;0,711319,"")</f>
        <v>711319</v>
      </c>
      <c r="D14" s="75">
        <v>10</v>
      </c>
      <c r="E14" s="74">
        <v>649.88402016462555</v>
      </c>
      <c r="F14" s="76"/>
      <c r="G14" s="81">
        <f>ROUND(D14*E14,0)</f>
        <v>6499</v>
      </c>
      <c r="H14" s="81">
        <f>ROUND(G14*$H$13,0)</f>
        <v>195</v>
      </c>
      <c r="I14" s="81">
        <f>ROUND(G14*F14,0)</f>
        <v>0</v>
      </c>
      <c r="J14" s="81">
        <f>ROUND(I14*$J$13,0)</f>
        <v>0</v>
      </c>
      <c r="K14" s="81">
        <f>SUM(G14:J14)</f>
        <v>6694</v>
      </c>
    </row>
    <row r="15" spans="1:11" x14ac:dyDescent="0.25">
      <c r="A15" s="73"/>
      <c r="B15" s="74"/>
      <c r="C15" s="73" t="str">
        <f t="shared" ref="C15:C20" si="0">IF(A15&gt;0,711319,"")</f>
        <v/>
      </c>
      <c r="D15" s="75"/>
      <c r="E15" s="77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7"/>
      <c r="F16" s="98"/>
      <c r="G16" s="81">
        <f t="shared" ref="G16:G17" si="1">ROUND(D16*E16,0)</f>
        <v>0</v>
      </c>
      <c r="H16" s="81">
        <f t="shared" ref="H16:H17" si="2">ROUND(G16*$H$13,0)</f>
        <v>0</v>
      </c>
      <c r="I16" s="81">
        <f t="shared" ref="I16:I17" si="3">ROUND(G16*F16,0)</f>
        <v>0</v>
      </c>
      <c r="J16" s="81">
        <f t="shared" ref="J16:J17" si="4">ROUND(I16*$J$13,0)</f>
        <v>0</v>
      </c>
      <c r="K16" s="81">
        <f t="shared" ref="K16:K17" si="5"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 t="shared" si="1"/>
        <v>0</v>
      </c>
      <c r="H17" s="81">
        <f t="shared" si="2"/>
        <v>0</v>
      </c>
      <c r="I17" s="81">
        <f t="shared" si="3"/>
        <v>0</v>
      </c>
      <c r="J17" s="81">
        <f t="shared" si="4"/>
        <v>0</v>
      </c>
      <c r="K17" s="81">
        <f t="shared" si="5"/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10</v>
      </c>
      <c r="E49" s="79"/>
      <c r="F49" s="79"/>
      <c r="G49" s="83">
        <f>SUM(G14:G48)</f>
        <v>6499</v>
      </c>
      <c r="H49" s="83">
        <f>SUM(H14:H48)</f>
        <v>195</v>
      </c>
      <c r="I49" s="83">
        <f>SUM(I14:I48)</f>
        <v>0</v>
      </c>
      <c r="J49" s="83">
        <f>SUM(J14:J48)</f>
        <v>0</v>
      </c>
      <c r="K49" s="83">
        <f>SUM($K$14:$K$48)</f>
        <v>6694</v>
      </c>
    </row>
  </sheetData>
  <sheetProtection selectLockedCells="1"/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DA16E-5B20-4AD3-8E71-D44016C180BD}">
  <sheetPr codeName="Sheet36">
    <pageSetUpPr fitToPage="1"/>
  </sheetPr>
  <dimension ref="A1:L49"/>
  <sheetViews>
    <sheetView zoomScale="85" zoomScaleNormal="85" workbookViewId="0">
      <selection activeCell="E15" sqref="E15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9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217</v>
      </c>
      <c r="C8" s="69" t="s">
        <v>10</v>
      </c>
      <c r="D8" s="71">
        <v>45151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63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64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6">
        <v>8872289665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:A16">_xlfn.SEQUENCE(COUNTA($B$14:$B$48))</f>
        <v>1</v>
      </c>
      <c r="B14" s="74" t="s">
        <v>65</v>
      </c>
      <c r="C14" s="73">
        <f>IF(A14&gt;0,711319,"")</f>
        <v>711319</v>
      </c>
      <c r="D14" s="75">
        <v>2.73</v>
      </c>
      <c r="E14" s="74">
        <v>5610</v>
      </c>
      <c r="F14" s="76"/>
      <c r="G14" s="81">
        <f>ROUND(D14*E14,0)</f>
        <v>15315</v>
      </c>
      <c r="H14" s="81">
        <f>ROUND(G14*$H$13,0)</f>
        <v>459</v>
      </c>
      <c r="I14" s="81">
        <f>ROUND(G14*F14,0)</f>
        <v>0</v>
      </c>
      <c r="J14" s="81">
        <f>ROUND(I14*$J$13,0)</f>
        <v>0</v>
      </c>
      <c r="K14" s="81">
        <f>SUM(G14:J14)</f>
        <v>15774</v>
      </c>
    </row>
    <row r="15" spans="1:11" x14ac:dyDescent="0.25">
      <c r="A15" s="73">
        <v>2</v>
      </c>
      <c r="B15" s="74" t="s">
        <v>65</v>
      </c>
      <c r="C15" s="73">
        <f t="shared" ref="C15:C20" si="0">IF(A15&gt;0,711319,"")</f>
        <v>711319</v>
      </c>
      <c r="D15" s="75">
        <v>2.2799999999999998</v>
      </c>
      <c r="E15" s="74">
        <v>5610</v>
      </c>
      <c r="F15" s="98"/>
      <c r="G15" s="81">
        <f>ROUND(D15*E15,0)</f>
        <v>12791</v>
      </c>
      <c r="H15" s="81">
        <f>ROUND(G15*$H$13,0)</f>
        <v>384</v>
      </c>
      <c r="I15" s="81">
        <f>ROUND(G15*F15,0)</f>
        <v>0</v>
      </c>
      <c r="J15" s="81">
        <f>ROUND(I15*$J$13,0)</f>
        <v>0</v>
      </c>
      <c r="K15" s="81">
        <f>SUM(G15:J15)</f>
        <v>13175</v>
      </c>
    </row>
    <row r="16" spans="1:11" x14ac:dyDescent="0.25">
      <c r="A16" s="73">
        <v>3</v>
      </c>
      <c r="B16" s="77" t="s">
        <v>66</v>
      </c>
      <c r="C16" s="73">
        <f t="shared" si="0"/>
        <v>711319</v>
      </c>
      <c r="D16" s="75">
        <v>5.7</v>
      </c>
      <c r="E16" s="74">
        <v>5610</v>
      </c>
      <c r="F16" s="98"/>
      <c r="G16" s="81">
        <f t="shared" ref="G16:G17" si="1">ROUND(D16*E16,0)</f>
        <v>31977</v>
      </c>
      <c r="H16" s="81">
        <f t="shared" ref="H16:H17" si="2">ROUND(G16*$H$13,0)</f>
        <v>959</v>
      </c>
      <c r="I16" s="81">
        <f t="shared" ref="I16:I17" si="3">ROUND(G16*F16,0)</f>
        <v>0</v>
      </c>
      <c r="J16" s="81">
        <f t="shared" ref="J16:J17" si="4">ROUND(I16*$J$13,0)</f>
        <v>0</v>
      </c>
      <c r="K16" s="81">
        <f t="shared" ref="K16:K17" si="5">SUM(G16:J16)</f>
        <v>32936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 t="shared" si="1"/>
        <v>0</v>
      </c>
      <c r="H17" s="81">
        <f t="shared" si="2"/>
        <v>0</v>
      </c>
      <c r="I17" s="81">
        <f t="shared" si="3"/>
        <v>0</v>
      </c>
      <c r="J17" s="81">
        <f t="shared" si="4"/>
        <v>0</v>
      </c>
      <c r="K17" s="81">
        <f t="shared" si="5"/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10.71</v>
      </c>
      <c r="E49" s="79"/>
      <c r="F49" s="79"/>
      <c r="G49" s="83">
        <f>SUM(G14:G48)</f>
        <v>60083</v>
      </c>
      <c r="H49" s="83">
        <f>SUM(H14:H48)</f>
        <v>1802</v>
      </c>
      <c r="I49" s="83">
        <f>SUM(I14:I48)</f>
        <v>0</v>
      </c>
      <c r="J49" s="83">
        <f>SUM(J14:J48)</f>
        <v>0</v>
      </c>
      <c r="K49" s="83">
        <f>SUM($K$14:$K$48)</f>
        <v>61885</v>
      </c>
    </row>
  </sheetData>
  <sheetProtection selectLockedCells="1"/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40EB4-0217-43B3-BF28-2E72AFC3080D}">
  <sheetPr codeName="Sheet37">
    <pageSetUpPr fitToPage="1"/>
  </sheetPr>
  <dimension ref="A1:L49"/>
  <sheetViews>
    <sheetView zoomScale="85" zoomScaleNormal="85" workbookViewId="0">
      <selection activeCell="F38" sqref="F3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218</v>
      </c>
      <c r="C8" s="69" t="s">
        <v>10</v>
      </c>
      <c r="D8" s="71">
        <v>45151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/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6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:A15">_xlfn.SEQUENCE(COUNTA($B$14:$B$48))</f>
        <v>1</v>
      </c>
      <c r="B14" s="74" t="s">
        <v>44</v>
      </c>
      <c r="C14" s="73">
        <f>IF(A14&gt;0,711319,"")</f>
        <v>711319</v>
      </c>
      <c r="D14" s="75">
        <v>2.7</v>
      </c>
      <c r="E14" s="74">
        <v>5610</v>
      </c>
      <c r="F14" s="76">
        <v>0.1</v>
      </c>
      <c r="G14" s="81">
        <f>ROUND(D14*E14,0)</f>
        <v>15147</v>
      </c>
      <c r="H14" s="81">
        <f>ROUND(G14*$H$13,0)</f>
        <v>454</v>
      </c>
      <c r="I14" s="81">
        <f>ROUND(G14*F14,0)</f>
        <v>1515</v>
      </c>
      <c r="J14" s="81">
        <f>ROUND(I14*$J$13,0)</f>
        <v>76</v>
      </c>
      <c r="K14" s="81">
        <f>SUM(G14:J14)</f>
        <v>17192</v>
      </c>
    </row>
    <row r="15" spans="1:11" x14ac:dyDescent="0.25">
      <c r="A15" s="73">
        <v>2</v>
      </c>
      <c r="B15" s="74" t="s">
        <v>67</v>
      </c>
      <c r="C15" s="73">
        <f t="shared" ref="C15:C20" si="0">IF(A15&gt;0,711319,"")</f>
        <v>711319</v>
      </c>
      <c r="D15" s="75">
        <v>3.2</v>
      </c>
      <c r="E15" s="74">
        <v>5610</v>
      </c>
      <c r="F15" s="98">
        <v>9.6297112305748944E-2</v>
      </c>
      <c r="G15" s="81">
        <f>ROUND(D15*E15,0)</f>
        <v>17952</v>
      </c>
      <c r="H15" s="81">
        <f>ROUND(G15*$H$13,0)</f>
        <v>539</v>
      </c>
      <c r="I15" s="81">
        <f>ROUND(G15*F15,0)</f>
        <v>1729</v>
      </c>
      <c r="J15" s="81">
        <f>ROUND(I15*$J$13,0)</f>
        <v>86</v>
      </c>
      <c r="K15" s="81">
        <f>SUM(G15:J15)</f>
        <v>20306</v>
      </c>
    </row>
    <row r="16" spans="1:11" x14ac:dyDescent="0.25">
      <c r="A16" s="73"/>
      <c r="B16" s="77"/>
      <c r="C16" s="73" t="str">
        <f t="shared" si="0"/>
        <v/>
      </c>
      <c r="D16" s="75"/>
      <c r="E16" s="74"/>
      <c r="F16" s="98"/>
      <c r="G16" s="81">
        <f t="shared" ref="G16:G17" si="1">ROUND(D16*E16,0)</f>
        <v>0</v>
      </c>
      <c r="H16" s="81">
        <f t="shared" ref="H16:H17" si="2">ROUND(G16*$H$13,0)</f>
        <v>0</v>
      </c>
      <c r="I16" s="81">
        <f t="shared" ref="I16:I17" si="3">ROUND(G16*F16,0)</f>
        <v>0</v>
      </c>
      <c r="J16" s="81">
        <f t="shared" ref="J16:J17" si="4">ROUND(I16*$J$13,0)</f>
        <v>0</v>
      </c>
      <c r="K16" s="81">
        <f t="shared" ref="K16:K17" si="5"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 t="shared" si="1"/>
        <v>0</v>
      </c>
      <c r="H17" s="81">
        <f t="shared" si="2"/>
        <v>0</v>
      </c>
      <c r="I17" s="81">
        <f t="shared" si="3"/>
        <v>0</v>
      </c>
      <c r="J17" s="81">
        <f t="shared" si="4"/>
        <v>0</v>
      </c>
      <c r="K17" s="81">
        <f t="shared" si="5"/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5.9</v>
      </c>
      <c r="E49" s="79"/>
      <c r="F49" s="79"/>
      <c r="G49" s="83">
        <f>SUM(G14:G48)</f>
        <v>33099</v>
      </c>
      <c r="H49" s="83">
        <f>SUM(H14:H48)</f>
        <v>993</v>
      </c>
      <c r="I49" s="83">
        <f>SUM(I14:I48)</f>
        <v>3244</v>
      </c>
      <c r="J49" s="83">
        <f>SUM(J14:J48)</f>
        <v>162</v>
      </c>
      <c r="K49" s="83">
        <f>SUM($K$14:$K$48)</f>
        <v>37498</v>
      </c>
    </row>
  </sheetData>
  <sheetProtection selectLockedCells="1"/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11258-D8E6-472F-8CFB-B78D514BE203}">
  <sheetPr codeName="Sheet38">
    <pageSetUpPr fitToPage="1"/>
  </sheetPr>
  <dimension ref="A1:L49"/>
  <sheetViews>
    <sheetView zoomScale="85" zoomScaleNormal="85" workbookViewId="0">
      <selection activeCell="K14" sqref="K1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9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219</v>
      </c>
      <c r="C8" s="69" t="s">
        <v>10</v>
      </c>
      <c r="D8" s="71">
        <v>45152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68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6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_xlfn.SEQUENCE(COUNTA($B$14:$B$48))</f>
        <v>1</v>
      </c>
      <c r="B14" s="74" t="s">
        <v>65</v>
      </c>
      <c r="C14" s="73">
        <f>IF(A14&gt;0,711319,"")</f>
        <v>711319</v>
      </c>
      <c r="D14" s="75">
        <v>2.98</v>
      </c>
      <c r="E14" s="74">
        <v>5610</v>
      </c>
      <c r="F14" s="76">
        <v>9.7943779396845898E-2</v>
      </c>
      <c r="G14" s="81">
        <f>ROUND(D14*E14,0)</f>
        <v>16718</v>
      </c>
      <c r="H14" s="81">
        <f>ROUND(G14*$H$13,0)</f>
        <v>502</v>
      </c>
      <c r="I14" s="81">
        <f>ROUND(G14*F14,0)</f>
        <v>1637</v>
      </c>
      <c r="J14" s="81">
        <f>ROUND(I14*$J$13,0)</f>
        <v>82</v>
      </c>
      <c r="K14" s="81">
        <f>SUM(G14:J14)</f>
        <v>18939</v>
      </c>
    </row>
    <row r="15" spans="1:11" x14ac:dyDescent="0.25">
      <c r="A15" s="73"/>
      <c r="B15" s="74"/>
      <c r="C15" s="73" t="str">
        <f t="shared" ref="C15:C20" si="0">IF(A15&gt;0,711319,"")</f>
        <v/>
      </c>
      <c r="D15" s="75"/>
      <c r="E15" s="74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4"/>
      <c r="F16" s="98"/>
      <c r="G16" s="81">
        <f t="shared" ref="G16:G17" si="1">ROUND(D16*E16,0)</f>
        <v>0</v>
      </c>
      <c r="H16" s="81">
        <f t="shared" ref="H16:H17" si="2">ROUND(G16*$H$13,0)</f>
        <v>0</v>
      </c>
      <c r="I16" s="81">
        <f t="shared" ref="I16:I17" si="3">ROUND(G16*F16,0)</f>
        <v>0</v>
      </c>
      <c r="J16" s="81">
        <f t="shared" ref="J16:J17" si="4">ROUND(I16*$J$13,0)</f>
        <v>0</v>
      </c>
      <c r="K16" s="81">
        <f t="shared" ref="K16:K17" si="5"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 t="shared" si="1"/>
        <v>0</v>
      </c>
      <c r="H17" s="81">
        <f t="shared" si="2"/>
        <v>0</v>
      </c>
      <c r="I17" s="81">
        <f t="shared" si="3"/>
        <v>0</v>
      </c>
      <c r="J17" s="81">
        <f t="shared" si="4"/>
        <v>0</v>
      </c>
      <c r="K17" s="81">
        <f t="shared" si="5"/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2.98</v>
      </c>
      <c r="E49" s="79"/>
      <c r="F49" s="79"/>
      <c r="G49" s="83">
        <f>SUM(G14:G48)</f>
        <v>16718</v>
      </c>
      <c r="H49" s="83">
        <f>SUM(H14:H48)</f>
        <v>502</v>
      </c>
      <c r="I49" s="83">
        <f>SUM(I14:I48)</f>
        <v>1637</v>
      </c>
      <c r="J49" s="83">
        <f>SUM(J14:J48)</f>
        <v>82</v>
      </c>
      <c r="K49" s="83">
        <f>SUM($K$14:$K$48)</f>
        <v>18939</v>
      </c>
    </row>
  </sheetData>
  <sheetProtection selectLockedCells="1"/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1544E-9819-4CF7-ADA5-264CA8DEE7E2}">
  <sheetPr codeName="Sheet39">
    <pageSetUpPr fitToPage="1"/>
  </sheetPr>
  <dimension ref="A1:L49"/>
  <sheetViews>
    <sheetView zoomScale="85" zoomScaleNormal="85" workbookViewId="0">
      <selection activeCell="D17" sqref="D17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1.710937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220</v>
      </c>
      <c r="C8" s="69" t="s">
        <v>10</v>
      </c>
      <c r="D8" s="71">
        <v>45152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69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_xlfn.SEQUENCE(COUNTA($B$14:$B$48))</f>
        <v>1</v>
      </c>
      <c r="B14" s="74" t="s">
        <v>66</v>
      </c>
      <c r="C14" s="73">
        <f t="shared" ref="C14:C20" si="0">IF(A14&gt;0,711319,"")</f>
        <v>711319</v>
      </c>
      <c r="D14" s="75">
        <v>2.48</v>
      </c>
      <c r="E14" s="74">
        <v>5610</v>
      </c>
      <c r="F14" s="76">
        <v>9.801375184936828E-2</v>
      </c>
      <c r="G14" s="81">
        <f>ROUND(D14*E14,0)</f>
        <v>13913</v>
      </c>
      <c r="H14" s="81">
        <f>ROUND(G14*$H$13,0)</f>
        <v>417</v>
      </c>
      <c r="I14" s="81">
        <f>ROUND(G14*F14,0)</f>
        <v>1364</v>
      </c>
      <c r="J14" s="81">
        <f>ROUND(I14*$J$13,0)</f>
        <v>68</v>
      </c>
      <c r="K14" s="81">
        <f>SUM(G14:J14)</f>
        <v>15762</v>
      </c>
    </row>
    <row r="15" spans="1:11" x14ac:dyDescent="0.25">
      <c r="A15" s="73"/>
      <c r="B15" s="74"/>
      <c r="C15" s="73" t="str">
        <f t="shared" si="0"/>
        <v/>
      </c>
      <c r="D15" s="75"/>
      <c r="E15" s="74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4"/>
      <c r="F16" s="98"/>
      <c r="G16" s="81">
        <f>ROUND(D16*E16,0)</f>
        <v>0</v>
      </c>
      <c r="H16" s="81">
        <f>ROUND(G16*$H$13,0)</f>
        <v>0</v>
      </c>
      <c r="I16" s="81">
        <f>ROUND(G16*F16,0)</f>
        <v>0</v>
      </c>
      <c r="J16" s="81">
        <f>ROUND(I16*$J$13,0)</f>
        <v>0</v>
      </c>
      <c r="K16" s="81">
        <f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>ROUND(D17*E17,0)</f>
        <v>0</v>
      </c>
      <c r="H17" s="81">
        <f>ROUND(G17*$H$13,0)</f>
        <v>0</v>
      </c>
      <c r="I17" s="81">
        <f>ROUND(G17*F17,0)</f>
        <v>0</v>
      </c>
      <c r="J17" s="81">
        <f>ROUND(I17*$J$13,0)</f>
        <v>0</v>
      </c>
      <c r="K17" s="81">
        <f>SUM(G17:J17)</f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2.48</v>
      </c>
      <c r="E49" s="79"/>
      <c r="F49" s="79"/>
      <c r="G49" s="83">
        <f>SUM(G14:G48)</f>
        <v>13913</v>
      </c>
      <c r="H49" s="83">
        <f>SUM(H14:H48)</f>
        <v>417</v>
      </c>
      <c r="I49" s="83">
        <f>SUM(I14:I48)</f>
        <v>1364</v>
      </c>
      <c r="J49" s="83">
        <f>SUM(J14:J48)</f>
        <v>68</v>
      </c>
      <c r="K49" s="83">
        <f>SUM($K$14:$K$48)</f>
        <v>15762</v>
      </c>
    </row>
  </sheetData>
  <mergeCells count="13">
    <mergeCell ref="F8:K8"/>
    <mergeCell ref="A3:K3"/>
    <mergeCell ref="A4:K4"/>
    <mergeCell ref="A5:K5"/>
    <mergeCell ref="A6:K6"/>
    <mergeCell ref="A7:K7"/>
    <mergeCell ref="A12:K12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26AAC-AAA8-4362-AFB1-F7F430964948}">
  <sheetPr codeName="Sheet40">
    <pageSetUpPr fitToPage="1"/>
  </sheetPr>
  <dimension ref="A1:L49"/>
  <sheetViews>
    <sheetView zoomScale="85" zoomScaleNormal="85" workbookViewId="0">
      <selection activeCell="D16" sqref="D16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221</v>
      </c>
      <c r="C8" s="69" t="s">
        <v>10</v>
      </c>
      <c r="D8" s="71">
        <v>45153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70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71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6280990524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ht="30" x14ac:dyDescent="0.25">
      <c r="A14" s="73" cm="1">
        <f t="array" ref="A14">_xlfn.SEQUENCE(COUNTA($B$14:$B$48))</f>
        <v>1</v>
      </c>
      <c r="B14" s="101" t="s">
        <v>72</v>
      </c>
      <c r="C14" s="73">
        <f t="shared" ref="C14:C20" si="0">IF(A14&gt;0,711319,"")</f>
        <v>711319</v>
      </c>
      <c r="D14" s="75">
        <v>6.17</v>
      </c>
      <c r="E14" s="74">
        <v>5640</v>
      </c>
      <c r="F14" s="76">
        <v>9.8069759707567913E-2</v>
      </c>
      <c r="G14" s="81">
        <f>ROUND(D14*E14,0)</f>
        <v>34799</v>
      </c>
      <c r="H14" s="81">
        <f>ROUND(G14*$H$13,0)</f>
        <v>1044</v>
      </c>
      <c r="I14" s="81">
        <f>ROUND(G14*F14,0)</f>
        <v>3413</v>
      </c>
      <c r="J14" s="81">
        <f>ROUND(I14*$J$13,0)</f>
        <v>171</v>
      </c>
      <c r="K14" s="81">
        <f>SUM(G14:J14)</f>
        <v>39427</v>
      </c>
    </row>
    <row r="15" spans="1:11" x14ac:dyDescent="0.25">
      <c r="A15" s="73"/>
      <c r="B15" s="74"/>
      <c r="C15" s="73" t="str">
        <f t="shared" si="0"/>
        <v/>
      </c>
      <c r="D15" s="75"/>
      <c r="E15" s="74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4"/>
      <c r="F16" s="98"/>
      <c r="G16" s="81">
        <f>ROUND(D16*E16,0)</f>
        <v>0</v>
      </c>
      <c r="H16" s="81">
        <f>ROUND(G16*$H$13,0)</f>
        <v>0</v>
      </c>
      <c r="I16" s="81">
        <f>ROUND(G16*F16,0)</f>
        <v>0</v>
      </c>
      <c r="J16" s="81">
        <f>ROUND(I16*$J$13,0)</f>
        <v>0</v>
      </c>
      <c r="K16" s="81">
        <f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>ROUND(D17*E17,0)</f>
        <v>0</v>
      </c>
      <c r="H17" s="81">
        <f>ROUND(G17*$H$13,0)</f>
        <v>0</v>
      </c>
      <c r="I17" s="81">
        <f>ROUND(G17*F17,0)</f>
        <v>0</v>
      </c>
      <c r="J17" s="81">
        <f>ROUND(I17*$J$13,0)</f>
        <v>0</v>
      </c>
      <c r="K17" s="81">
        <f>SUM(G17:J17)</f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6.17</v>
      </c>
      <c r="E49" s="79"/>
      <c r="F49" s="79"/>
      <c r="G49" s="83">
        <f>SUM(G14:G48)</f>
        <v>34799</v>
      </c>
      <c r="H49" s="83">
        <f>SUM(H14:H48)</f>
        <v>1044</v>
      </c>
      <c r="I49" s="83">
        <f>SUM(I14:I48)</f>
        <v>3413</v>
      </c>
      <c r="J49" s="83">
        <f>SUM(J14:J48)</f>
        <v>171</v>
      </c>
      <c r="K49" s="83">
        <f>SUM($K$14:$K$48)</f>
        <v>39427</v>
      </c>
    </row>
  </sheetData>
  <mergeCells count="13">
    <mergeCell ref="F8:K8"/>
    <mergeCell ref="A3:K3"/>
    <mergeCell ref="A4:K4"/>
    <mergeCell ref="A5:K5"/>
    <mergeCell ref="A6:K6"/>
    <mergeCell ref="A7:K7"/>
    <mergeCell ref="A12:K12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763D-A269-45A1-A4D1-F76B6E20E372}">
  <sheetPr codeName="Sheet41">
    <pageSetUpPr fitToPage="1"/>
  </sheetPr>
  <dimension ref="A1:L49"/>
  <sheetViews>
    <sheetView zoomScale="85" zoomScaleNormal="85" workbookViewId="0">
      <selection activeCell="B9" sqref="B9:D9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222</v>
      </c>
      <c r="C8" s="69" t="s">
        <v>10</v>
      </c>
      <c r="D8" s="71">
        <v>45153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70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71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6280990524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ht="30" x14ac:dyDescent="0.25">
      <c r="A14" s="73" cm="1">
        <f t="array" ref="A14">_xlfn.SEQUENCE(COUNTA($B$14:$B$48))</f>
        <v>1</v>
      </c>
      <c r="B14" s="101" t="s">
        <v>72</v>
      </c>
      <c r="C14" s="73">
        <f t="shared" ref="C14:C20" si="0">IF(A14&gt;0,711319,"")</f>
        <v>711319</v>
      </c>
      <c r="D14" s="75">
        <v>6.17</v>
      </c>
      <c r="E14" s="74">
        <v>5640</v>
      </c>
      <c r="F14" s="76">
        <v>9.8069759707567913E-2</v>
      </c>
      <c r="G14" s="81">
        <f>ROUND(D14*E14,0)</f>
        <v>34799</v>
      </c>
      <c r="H14" s="81">
        <f>ROUND(G14*$H$13,0)</f>
        <v>1044</v>
      </c>
      <c r="I14" s="81">
        <f>ROUND(G14*F14,0)</f>
        <v>3413</v>
      </c>
      <c r="J14" s="81">
        <f>ROUND(I14*$J$13,0)</f>
        <v>171</v>
      </c>
      <c r="K14" s="81">
        <f>SUM(G14:J14)</f>
        <v>39427</v>
      </c>
    </row>
    <row r="15" spans="1:11" x14ac:dyDescent="0.25">
      <c r="A15" s="73"/>
      <c r="B15" s="74"/>
      <c r="C15" s="73" t="str">
        <f t="shared" si="0"/>
        <v/>
      </c>
      <c r="D15" s="75"/>
      <c r="E15" s="74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4"/>
      <c r="F16" s="98"/>
      <c r="G16" s="81">
        <f>ROUND(D16*E16,0)</f>
        <v>0</v>
      </c>
      <c r="H16" s="81">
        <f>ROUND(G16*$H$13,0)</f>
        <v>0</v>
      </c>
      <c r="I16" s="81">
        <f>ROUND(G16*F16,0)</f>
        <v>0</v>
      </c>
      <c r="J16" s="81">
        <f>ROUND(I16*$J$13,0)</f>
        <v>0</v>
      </c>
      <c r="K16" s="81">
        <f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>ROUND(D17*E17,0)</f>
        <v>0</v>
      </c>
      <c r="H17" s="81">
        <f>ROUND(G17*$H$13,0)</f>
        <v>0</v>
      </c>
      <c r="I17" s="81">
        <f>ROUND(G17*F17,0)</f>
        <v>0</v>
      </c>
      <c r="J17" s="81">
        <f>ROUND(I17*$J$13,0)</f>
        <v>0</v>
      </c>
      <c r="K17" s="81">
        <f>SUM(G17:J17)</f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6.17</v>
      </c>
      <c r="E49" s="79"/>
      <c r="F49" s="79"/>
      <c r="G49" s="83">
        <f>SUM(G14:G48)</f>
        <v>34799</v>
      </c>
      <c r="H49" s="83">
        <f>SUM(H14:H48)</f>
        <v>1044</v>
      </c>
      <c r="I49" s="83">
        <f>SUM(I14:I48)</f>
        <v>3413</v>
      </c>
      <c r="J49" s="83">
        <f>SUM(J14:J48)</f>
        <v>171</v>
      </c>
      <c r="K49" s="83">
        <f>SUM($K$14:$K$48)</f>
        <v>39427</v>
      </c>
    </row>
  </sheetData>
  <mergeCells count="13">
    <mergeCell ref="F8:K8"/>
    <mergeCell ref="A3:K3"/>
    <mergeCell ref="A4:K4"/>
    <mergeCell ref="A5:K5"/>
    <mergeCell ref="A6:K6"/>
    <mergeCell ref="A7:K7"/>
    <mergeCell ref="A12:K12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7CA5A-DCB1-4E4C-9911-77D7D2AEF763}">
  <sheetPr codeName="Sheet42">
    <pageSetUpPr fitToPage="1"/>
  </sheetPr>
  <dimension ref="A1:L49"/>
  <sheetViews>
    <sheetView zoomScale="85" zoomScaleNormal="85" workbookViewId="0">
      <selection activeCell="F14" sqref="F1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9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223</v>
      </c>
      <c r="C8" s="69" t="s">
        <v>10</v>
      </c>
      <c r="D8" s="71">
        <v>45153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73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_xlfn.SEQUENCE(COUNTA($B$14:$B$48))</f>
        <v>1</v>
      </c>
      <c r="B14" s="101" t="s">
        <v>26</v>
      </c>
      <c r="C14" s="73">
        <f t="shared" ref="C14:C20" si="0">IF(A14&gt;0,711319,"")</f>
        <v>711319</v>
      </c>
      <c r="D14" s="75">
        <v>8.39</v>
      </c>
      <c r="E14" s="74">
        <v>5610</v>
      </c>
      <c r="F14" s="76">
        <v>9.7941903539260217E-2</v>
      </c>
      <c r="G14" s="81">
        <f>ROUND(D14*E14,0)</f>
        <v>47068</v>
      </c>
      <c r="H14" s="81">
        <f>ROUND(G14*$H$13,0)</f>
        <v>1412</v>
      </c>
      <c r="I14" s="81">
        <f>ROUND(G14*F14,0)</f>
        <v>4610</v>
      </c>
      <c r="J14" s="81">
        <f>ROUND(I14*$J$13,0)</f>
        <v>231</v>
      </c>
      <c r="K14" s="81">
        <f>SUM(G14:J14)</f>
        <v>53321</v>
      </c>
    </row>
    <row r="15" spans="1:11" x14ac:dyDescent="0.25">
      <c r="A15" s="73"/>
      <c r="B15" s="74"/>
      <c r="C15" s="73" t="str">
        <f t="shared" si="0"/>
        <v/>
      </c>
      <c r="D15" s="75"/>
      <c r="E15" s="74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4"/>
      <c r="F16" s="98"/>
      <c r="G16" s="81">
        <f>ROUND(D16*E16,0)</f>
        <v>0</v>
      </c>
      <c r="H16" s="81">
        <f>ROUND(G16*$H$13,0)</f>
        <v>0</v>
      </c>
      <c r="I16" s="81">
        <f>ROUND(G16*F16,0)</f>
        <v>0</v>
      </c>
      <c r="J16" s="81">
        <f>ROUND(I16*$J$13,0)</f>
        <v>0</v>
      </c>
      <c r="K16" s="81">
        <f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>ROUND(D17*E17,0)</f>
        <v>0</v>
      </c>
      <c r="H17" s="81">
        <f>ROUND(G17*$H$13,0)</f>
        <v>0</v>
      </c>
      <c r="I17" s="81">
        <f>ROUND(G17*F17,0)</f>
        <v>0</v>
      </c>
      <c r="J17" s="81">
        <f>ROUND(I17*$J$13,0)</f>
        <v>0</v>
      </c>
      <c r="K17" s="81">
        <f>SUM(G17:J17)</f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8.39</v>
      </c>
      <c r="E49" s="79"/>
      <c r="F49" s="79"/>
      <c r="G49" s="83">
        <f>SUM(G14:G48)</f>
        <v>47068</v>
      </c>
      <c r="H49" s="83">
        <f>SUM(H14:H48)</f>
        <v>1412</v>
      </c>
      <c r="I49" s="83">
        <f>SUM(I14:I48)</f>
        <v>4610</v>
      </c>
      <c r="J49" s="83">
        <f>SUM(J14:J48)</f>
        <v>231</v>
      </c>
      <c r="K49" s="83">
        <f>SUM($K$14:$K$48)</f>
        <v>53321</v>
      </c>
    </row>
  </sheetData>
  <mergeCells count="13">
    <mergeCell ref="F8:K8"/>
    <mergeCell ref="A3:K3"/>
    <mergeCell ref="A4:K4"/>
    <mergeCell ref="A5:K5"/>
    <mergeCell ref="A6:K6"/>
    <mergeCell ref="A7:K7"/>
    <mergeCell ref="A12:K12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25017-5029-4B41-B0FA-8EC3446C698F}">
  <sheetPr codeName="Sheet43">
    <pageSetUpPr fitToPage="1"/>
  </sheetPr>
  <dimension ref="A1:L49"/>
  <sheetViews>
    <sheetView topLeftCell="A3" zoomScale="85" zoomScaleNormal="85" workbookViewId="0">
      <selection activeCell="B9" sqref="B9:D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224</v>
      </c>
      <c r="C8" s="69" t="s">
        <v>10</v>
      </c>
      <c r="D8" s="71">
        <v>45153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74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75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7347672668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:A16">_xlfn.SEQUENCE(COUNTA($B$14:$B$48))</f>
        <v>1</v>
      </c>
      <c r="B14" s="101" t="s">
        <v>76</v>
      </c>
      <c r="C14" s="73">
        <f t="shared" ref="C14:C20" si="0">IF(A14&gt;0,711319,"")</f>
        <v>711319</v>
      </c>
      <c r="D14" s="75">
        <v>3.24</v>
      </c>
      <c r="E14" s="74">
        <v>5610</v>
      </c>
      <c r="F14" s="76">
        <v>0.11368695652173909</v>
      </c>
      <c r="G14" s="81">
        <f>ROUND(D14*E14,0)</f>
        <v>18176</v>
      </c>
      <c r="H14" s="81">
        <f>ROUND(G14*$H$13,0)</f>
        <v>545</v>
      </c>
      <c r="I14" s="81">
        <f>ROUND(G14*F14,0)</f>
        <v>2066</v>
      </c>
      <c r="J14" s="81">
        <f>ROUND(I14*$J$13,0)</f>
        <v>103</v>
      </c>
      <c r="K14" s="81">
        <f>SUM(G14:J14)</f>
        <v>20890</v>
      </c>
    </row>
    <row r="15" spans="1:11" x14ac:dyDescent="0.25">
      <c r="A15" s="73">
        <v>2</v>
      </c>
      <c r="B15" s="74" t="s">
        <v>49</v>
      </c>
      <c r="C15" s="73">
        <f t="shared" si="0"/>
        <v>711319</v>
      </c>
      <c r="D15" s="75">
        <v>3.26</v>
      </c>
      <c r="E15" s="74">
        <v>5610</v>
      </c>
      <c r="F15" s="98">
        <v>0.12</v>
      </c>
      <c r="G15" s="81">
        <f>ROUND(D15*E15,0)</f>
        <v>18289</v>
      </c>
      <c r="H15" s="81">
        <f>ROUND(G15*$H$13,0)</f>
        <v>549</v>
      </c>
      <c r="I15" s="81">
        <f>ROUND(G15*F15,0)</f>
        <v>2195</v>
      </c>
      <c r="J15" s="81">
        <f>ROUND(I15*$J$13,0)</f>
        <v>110</v>
      </c>
      <c r="K15" s="81">
        <f>SUM(G15:J15)</f>
        <v>21143</v>
      </c>
    </row>
    <row r="16" spans="1:11" x14ac:dyDescent="0.25">
      <c r="A16" s="73">
        <v>3</v>
      </c>
      <c r="B16" s="77" t="s">
        <v>77</v>
      </c>
      <c r="C16" s="73">
        <f t="shared" si="0"/>
        <v>711319</v>
      </c>
      <c r="D16" s="75">
        <v>2.25</v>
      </c>
      <c r="E16" s="74">
        <v>5610</v>
      </c>
      <c r="F16" s="98">
        <v>0.12</v>
      </c>
      <c r="G16" s="81">
        <f>ROUND(D16*E16,0)</f>
        <v>12623</v>
      </c>
      <c r="H16" s="81">
        <f>ROUND(G16*$H$13,0)</f>
        <v>379</v>
      </c>
      <c r="I16" s="81">
        <f>ROUND(G16*F16,0)</f>
        <v>1515</v>
      </c>
      <c r="J16" s="81">
        <f>ROUND(I16*$J$13,0)</f>
        <v>76</v>
      </c>
      <c r="K16" s="81">
        <f>SUM(G16:J16)</f>
        <v>14593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>ROUND(D17*E17,0)</f>
        <v>0</v>
      </c>
      <c r="H17" s="81">
        <f>ROUND(G17*$H$13,0)</f>
        <v>0</v>
      </c>
      <c r="I17" s="81">
        <f>ROUND(G17*F17,0)</f>
        <v>0</v>
      </c>
      <c r="J17" s="81">
        <f>ROUND(I17*$J$13,0)</f>
        <v>0</v>
      </c>
      <c r="K17" s="81">
        <f>SUM(G17:J17)</f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8.75</v>
      </c>
      <c r="E49" s="79"/>
      <c r="F49" s="79"/>
      <c r="G49" s="83">
        <f>SUM(G14:G48)</f>
        <v>49088</v>
      </c>
      <c r="H49" s="83">
        <f>SUM(H14:H48)</f>
        <v>1473</v>
      </c>
      <c r="I49" s="83">
        <f>SUM(I14:I48)</f>
        <v>5776</v>
      </c>
      <c r="J49" s="83">
        <f>SUM(J14:J48)</f>
        <v>289</v>
      </c>
      <c r="K49" s="83">
        <f>SUM($K$14:$K$48)</f>
        <v>56626</v>
      </c>
    </row>
  </sheetData>
  <mergeCells count="13">
    <mergeCell ref="F8:K8"/>
    <mergeCell ref="A3:K3"/>
    <mergeCell ref="A4:K4"/>
    <mergeCell ref="A5:K5"/>
    <mergeCell ref="A6:K6"/>
    <mergeCell ref="A7:K7"/>
    <mergeCell ref="A12:K12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F7DEA-45ED-4686-954E-BDA28FBC832C}">
  <sheetPr codeName="Sheet51">
    <pageSetUpPr fitToPage="1"/>
  </sheetPr>
  <dimension ref="A1:L49"/>
  <sheetViews>
    <sheetView zoomScale="85" zoomScaleNormal="85" workbookViewId="0">
      <selection activeCell="A12" sqref="A12:K12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232</v>
      </c>
      <c r="C8" s="69" t="s">
        <v>10</v>
      </c>
      <c r="D8" s="71">
        <v>45155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74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75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7347672668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_xlfn.SEQUENCE(COUNTA($B$14:$B$48))</f>
        <v>1</v>
      </c>
      <c r="B14" s="101" t="s">
        <v>78</v>
      </c>
      <c r="C14" s="73">
        <f t="shared" ref="C14:C20" si="0">IF(A14&gt;0,711319,"")</f>
        <v>711319</v>
      </c>
      <c r="D14" s="75">
        <v>24.17</v>
      </c>
      <c r="E14" s="74">
        <v>5560</v>
      </c>
      <c r="F14" s="76">
        <v>9.8100637845499647E-2</v>
      </c>
      <c r="G14" s="81">
        <f>ROUND(D14*E14,0)</f>
        <v>134385</v>
      </c>
      <c r="H14" s="81">
        <f>ROUND(G14*$H$13,0)</f>
        <v>4032</v>
      </c>
      <c r="I14" s="81">
        <f>ROUND(G14*F14,0)</f>
        <v>13183</v>
      </c>
      <c r="J14" s="81">
        <f>ROUND(I14*$J$13,0)</f>
        <v>659</v>
      </c>
      <c r="K14" s="81">
        <f>SUM(G14:J14)</f>
        <v>152259</v>
      </c>
    </row>
    <row r="15" spans="1:11" x14ac:dyDescent="0.25">
      <c r="A15" s="73"/>
      <c r="B15" s="74"/>
      <c r="C15" s="73" t="str">
        <f t="shared" si="0"/>
        <v/>
      </c>
      <c r="D15" s="75"/>
      <c r="E15" s="74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4"/>
      <c r="F16" s="98"/>
      <c r="G16" s="81">
        <f>ROUND(D16*E16,0)</f>
        <v>0</v>
      </c>
      <c r="H16" s="81">
        <f>ROUND(G16*$H$13,0)</f>
        <v>0</v>
      </c>
      <c r="I16" s="81">
        <f>ROUND(G16*F16,0)</f>
        <v>0</v>
      </c>
      <c r="J16" s="81">
        <f>ROUND(I16*$J$13,0)</f>
        <v>0</v>
      </c>
      <c r="K16" s="81">
        <f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>ROUND(D17*E17,0)</f>
        <v>0</v>
      </c>
      <c r="H17" s="81">
        <f>ROUND(G17*$H$13,0)</f>
        <v>0</v>
      </c>
      <c r="I17" s="81">
        <f>ROUND(G17*F17,0)</f>
        <v>0</v>
      </c>
      <c r="J17" s="81">
        <f>ROUND(I17*$J$13,0)</f>
        <v>0</v>
      </c>
      <c r="K17" s="81">
        <f>SUM(G17:J17)</f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24.17</v>
      </c>
      <c r="E49" s="79"/>
      <c r="F49" s="79"/>
      <c r="G49" s="83">
        <f>SUM(G14:G48)</f>
        <v>134385</v>
      </c>
      <c r="H49" s="83">
        <f>SUM(H14:H48)</f>
        <v>4032</v>
      </c>
      <c r="I49" s="83">
        <f>SUM(I14:I48)</f>
        <v>13183</v>
      </c>
      <c r="J49" s="83">
        <f>SUM(J14:J48)</f>
        <v>659</v>
      </c>
      <c r="K49" s="83">
        <f>SUM($K$14:$K$48)</f>
        <v>152259</v>
      </c>
    </row>
  </sheetData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4" fitToHeight="0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55D13-D2A6-4C13-A9EC-CC914DA42EB3}">
  <sheetPr codeName="Sheet54">
    <pageSetUpPr fitToPage="1"/>
  </sheetPr>
  <dimension ref="A1:L48"/>
  <sheetViews>
    <sheetView zoomScale="85" zoomScaleNormal="85" workbookViewId="0">
      <selection activeCell="K23" sqref="K23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234</v>
      </c>
      <c r="C8" s="69" t="s">
        <v>10</v>
      </c>
      <c r="D8" s="71">
        <v>45156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79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9988666288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_xlfn.SEQUENCE(COUNTA($B$14:$B$47))</f>
        <v>1</v>
      </c>
      <c r="B14" s="74" t="s">
        <v>65</v>
      </c>
      <c r="C14" s="73">
        <f>IF(A14&gt;0,711319,"")</f>
        <v>711319</v>
      </c>
      <c r="D14" s="75">
        <v>5.25</v>
      </c>
      <c r="E14" s="74">
        <v>5560</v>
      </c>
      <c r="F14" s="98">
        <v>8.8241260044791672E-2</v>
      </c>
      <c r="G14" s="81">
        <f>ROUND(D14*E14,0)</f>
        <v>29190</v>
      </c>
      <c r="H14" s="81">
        <f>ROUND(G14*$H$13,0)</f>
        <v>876</v>
      </c>
      <c r="I14" s="81">
        <f>ROUND(G14*F14,0)</f>
        <v>2576</v>
      </c>
      <c r="J14" s="81">
        <f>ROUND(I14*$J$13,0)</f>
        <v>129</v>
      </c>
      <c r="K14" s="81">
        <f>SUM(G14:J14)</f>
        <v>32771</v>
      </c>
    </row>
    <row r="15" spans="1:11" x14ac:dyDescent="0.25">
      <c r="A15" s="73"/>
      <c r="B15" s="77"/>
      <c r="C15" s="73"/>
      <c r="D15" s="75"/>
      <c r="E15" s="74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ref="C16:C19" si="0">IF(A16&gt;0,711319,"")</f>
        <v/>
      </c>
      <c r="D16" s="75"/>
      <c r="E16" s="77"/>
      <c r="F16" s="98"/>
      <c r="G16" s="81">
        <f>ROUND(D16*E16,0)</f>
        <v>0</v>
      </c>
      <c r="H16" s="81">
        <f>ROUND(G16*$H$13,0)</f>
        <v>0</v>
      </c>
      <c r="I16" s="81">
        <f>ROUND(G16*F16,0)</f>
        <v>0</v>
      </c>
      <c r="J16" s="81">
        <f>ROUND(I16*$J$13,0)</f>
        <v>0</v>
      </c>
      <c r="K16" s="81">
        <f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2"/>
      <c r="H17" s="82"/>
      <c r="I17" s="82"/>
      <c r="J17" s="82"/>
      <c r="K17" s="82"/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  <c r="L37" s="40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ht="15.75" thickBot="1" x14ac:dyDescent="0.3">
      <c r="A47" s="77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9.5" thickBot="1" x14ac:dyDescent="0.35">
      <c r="A48" s="79"/>
      <c r="B48" s="79" t="s">
        <v>33</v>
      </c>
      <c r="C48" s="79"/>
      <c r="D48" s="80">
        <f>SUM($D$14:$D$47)</f>
        <v>5.25</v>
      </c>
      <c r="E48" s="79"/>
      <c r="F48" s="79"/>
      <c r="G48" s="83">
        <f>SUM(G14:G47)</f>
        <v>29190</v>
      </c>
      <c r="H48" s="83">
        <f>SUM(H14:H47)</f>
        <v>876</v>
      </c>
      <c r="I48" s="83">
        <f>SUM(I14:I47)</f>
        <v>2576</v>
      </c>
      <c r="J48" s="83">
        <f>SUM(J14:J47)</f>
        <v>129</v>
      </c>
      <c r="K48" s="83">
        <f>SUM($K$14:$K$47)</f>
        <v>32771</v>
      </c>
    </row>
  </sheetData>
  <mergeCells count="13">
    <mergeCell ref="F8:K8"/>
    <mergeCell ref="A3:K3"/>
    <mergeCell ref="A4:K4"/>
    <mergeCell ref="A5:K5"/>
    <mergeCell ref="A6:K6"/>
    <mergeCell ref="A7:K7"/>
    <mergeCell ref="A12:K12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E0029-6291-466F-9702-603E5EB8A7F6}">
  <sheetPr codeName="Sheet55">
    <pageSetUpPr fitToPage="1"/>
  </sheetPr>
  <dimension ref="A1:L48"/>
  <sheetViews>
    <sheetView zoomScale="85" zoomScaleNormal="85" workbookViewId="0">
      <selection activeCell="B11" sqref="B11:D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1.7109375" bestFit="1" customWidth="1"/>
    <col min="9" max="9" width="18.5703125" bestFit="1" customWidth="1"/>
    <col min="10" max="10" width="9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235</v>
      </c>
      <c r="C8" s="69" t="s">
        <v>10</v>
      </c>
      <c r="D8" s="71">
        <v>45156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80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_xlfn.SEQUENCE(COUNTA($B$14:$B$47))</f>
        <v>1</v>
      </c>
      <c r="B14" s="74" t="s">
        <v>81</v>
      </c>
      <c r="C14" s="73">
        <f>IF(A14&gt;0,711319,"")</f>
        <v>711319</v>
      </c>
      <c r="D14" s="75">
        <v>21.49</v>
      </c>
      <c r="E14" s="74">
        <v>74.953015569878787</v>
      </c>
      <c r="F14" s="98"/>
      <c r="G14" s="81">
        <f>ROUND(D14*E14,0)</f>
        <v>1611</v>
      </c>
      <c r="H14" s="81">
        <f>ROUND(G14*$H$13,0)</f>
        <v>48</v>
      </c>
      <c r="I14" s="81">
        <f>ROUND(G14*F14,0)</f>
        <v>0</v>
      </c>
      <c r="J14" s="81">
        <f>ROUND(I14*$J$13,0)</f>
        <v>0</v>
      </c>
      <c r="K14" s="81">
        <f>SUM(G14:J14)</f>
        <v>1659</v>
      </c>
    </row>
    <row r="15" spans="1:11" x14ac:dyDescent="0.25">
      <c r="A15" s="73"/>
      <c r="B15" s="77"/>
      <c r="C15" s="73"/>
      <c r="D15" s="75"/>
      <c r="E15" s="74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ref="C16:C19" si="0">IF(A16&gt;0,711319,"")</f>
        <v/>
      </c>
      <c r="D16" s="75"/>
      <c r="E16" s="77"/>
      <c r="F16" s="98"/>
      <c r="G16" s="81">
        <f>ROUND(D16*E16,0)</f>
        <v>0</v>
      </c>
      <c r="H16" s="81">
        <f>ROUND(G16*$H$13,0)</f>
        <v>0</v>
      </c>
      <c r="I16" s="81">
        <f>ROUND(G16*F16,0)</f>
        <v>0</v>
      </c>
      <c r="J16" s="81">
        <f>ROUND(I16*$J$13,0)</f>
        <v>0</v>
      </c>
      <c r="K16" s="81">
        <f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2"/>
      <c r="H17" s="82"/>
      <c r="I17" s="82"/>
      <c r="J17" s="82"/>
      <c r="K17" s="82"/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  <c r="L37" s="40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ht="15.75" thickBot="1" x14ac:dyDescent="0.3">
      <c r="A47" s="77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9.5" thickBot="1" x14ac:dyDescent="0.35">
      <c r="A48" s="79"/>
      <c r="B48" s="79"/>
      <c r="C48" s="79"/>
      <c r="D48" s="80"/>
      <c r="E48" s="79"/>
      <c r="F48" s="79"/>
      <c r="G48" s="83">
        <f>SUM(G14:G47)</f>
        <v>1611</v>
      </c>
      <c r="H48" s="83">
        <f>SUM(H14:H47)</f>
        <v>48</v>
      </c>
      <c r="I48" s="83">
        <f>SUM(I14:I47)</f>
        <v>0</v>
      </c>
      <c r="J48" s="83">
        <f>SUM(J14:J47)</f>
        <v>0</v>
      </c>
      <c r="K48" s="83">
        <f>SUM($K$14:$K$47)</f>
        <v>1659</v>
      </c>
    </row>
  </sheetData>
  <mergeCells count="13">
    <mergeCell ref="F8:K8"/>
    <mergeCell ref="A3:K3"/>
    <mergeCell ref="A4:K4"/>
    <mergeCell ref="A5:K5"/>
    <mergeCell ref="A6:K6"/>
    <mergeCell ref="A7:K7"/>
    <mergeCell ref="A12:K12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8" fitToHeight="0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CF6C9-C185-4DBC-85AF-BA23E3017479}">
  <sheetPr codeName="Sheet56">
    <pageSetUpPr fitToPage="1"/>
  </sheetPr>
  <dimension ref="A1:L48"/>
  <sheetViews>
    <sheetView zoomScale="85" zoomScaleNormal="85" workbookViewId="0">
      <selection activeCell="B11" sqref="B11:D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236</v>
      </c>
      <c r="C8" s="69" t="s">
        <v>10</v>
      </c>
      <c r="D8" s="71">
        <v>45156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82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:A16">_xlfn.SEQUENCE(COUNTA($B$14:$B$47))</f>
        <v>1</v>
      </c>
      <c r="B14" s="74" t="s">
        <v>58</v>
      </c>
      <c r="C14" s="73">
        <f>IF(A14&gt;0,711319,"")</f>
        <v>711319</v>
      </c>
      <c r="D14" s="75">
        <v>10.54</v>
      </c>
      <c r="E14" s="74">
        <v>5430</v>
      </c>
      <c r="F14" s="98">
        <v>9.5673876871880198E-2</v>
      </c>
      <c r="G14" s="81">
        <f>IF(A14&gt;0,ROUND(D14*E14,0),"")</f>
        <v>57232</v>
      </c>
      <c r="H14" s="81">
        <f>IF(A14&gt;0,ROUND(G14*$H$13,0),"")</f>
        <v>1717</v>
      </c>
      <c r="I14" s="81">
        <f>IF(A14&gt;0,ROUND(G14*F14,0),"")</f>
        <v>5476</v>
      </c>
      <c r="J14" s="81">
        <f>IF(A14&gt;0,ROUND(I14*$J$13,0),"")</f>
        <v>274</v>
      </c>
      <c r="K14" s="81">
        <f>IF(A14&gt;0,SUM(G14:J14),"")</f>
        <v>64699</v>
      </c>
    </row>
    <row r="15" spans="1:11" x14ac:dyDescent="0.25">
      <c r="A15" s="73">
        <v>2</v>
      </c>
      <c r="B15" s="74" t="s">
        <v>65</v>
      </c>
      <c r="C15" s="73">
        <f t="shared" ref="C15:C47" si="0">IF(A15&gt;0,711319,"")</f>
        <v>711319</v>
      </c>
      <c r="D15" s="75">
        <v>6.52</v>
      </c>
      <c r="E15" s="74">
        <v>5430</v>
      </c>
      <c r="F15" s="98">
        <v>0.1</v>
      </c>
      <c r="G15" s="81">
        <f t="shared" ref="G15:G47" si="1">IF(A15&gt;0,ROUND(D15*E15,0),"")</f>
        <v>35404</v>
      </c>
      <c r="H15" s="81">
        <f t="shared" ref="H15:H47" si="2">IF(A15&gt;0,ROUND(G15*$H$13,0),"")</f>
        <v>1062</v>
      </c>
      <c r="I15" s="81">
        <f t="shared" ref="I15:I47" si="3">IF(A15&gt;0,ROUND(G15*F15,0),"")</f>
        <v>3540</v>
      </c>
      <c r="J15" s="81">
        <f t="shared" ref="J15:J47" si="4">IF(A15&gt;0,ROUND(I15*$J$13,0),"")</f>
        <v>177</v>
      </c>
      <c r="K15" s="81">
        <f t="shared" ref="K15:K47" si="5">IF(A15&gt;0,SUM(G15:J15),"")</f>
        <v>40183</v>
      </c>
    </row>
    <row r="16" spans="1:11" x14ac:dyDescent="0.25">
      <c r="A16" s="73">
        <v>3</v>
      </c>
      <c r="B16" s="74" t="s">
        <v>65</v>
      </c>
      <c r="C16" s="73">
        <f t="shared" si="0"/>
        <v>711319</v>
      </c>
      <c r="D16" s="75">
        <v>6.74</v>
      </c>
      <c r="E16" s="74">
        <v>5430</v>
      </c>
      <c r="F16" s="98">
        <v>0.1</v>
      </c>
      <c r="G16" s="81">
        <f t="shared" si="1"/>
        <v>36598</v>
      </c>
      <c r="H16" s="81">
        <f t="shared" si="2"/>
        <v>1098</v>
      </c>
      <c r="I16" s="81">
        <f t="shared" si="3"/>
        <v>3660</v>
      </c>
      <c r="J16" s="81">
        <f t="shared" si="4"/>
        <v>183</v>
      </c>
      <c r="K16" s="81">
        <f t="shared" si="5"/>
        <v>41539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1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1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1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1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1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1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1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</row>
    <row r="28" spans="1:11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</row>
    <row r="29" spans="1:11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</row>
    <row r="30" spans="1:11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</row>
    <row r="31" spans="1:11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1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23.799999999999997</v>
      </c>
      <c r="E48" s="79"/>
      <c r="F48" s="102">
        <f>AVERAGE($F$16:$F$47)</f>
        <v>0.1</v>
      </c>
      <c r="G48" s="83">
        <f>SUM($G$14:$G$47)</f>
        <v>129234</v>
      </c>
      <c r="H48" s="83">
        <f>SUM($H$14:$H$47)</f>
        <v>3877</v>
      </c>
      <c r="I48" s="83">
        <f>SUM($I$14:$I$47)</f>
        <v>12676</v>
      </c>
      <c r="J48" s="83">
        <f>SUM($J$14:$J$47)</f>
        <v>634</v>
      </c>
      <c r="K48" s="83">
        <f>SUM($K$14:$K$47)</f>
        <v>146421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4" fitToHeight="0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68A9E-69F2-4985-9AC5-5A86CB005DF4}">
  <sheetPr codeName="Sheet58">
    <pageSetUpPr fitToPage="1"/>
  </sheetPr>
  <dimension ref="A1:L48"/>
  <sheetViews>
    <sheetView zoomScale="85" zoomScaleNormal="85" workbookViewId="0">
      <selection activeCell="F14" sqref="F1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9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237</v>
      </c>
      <c r="C8" s="69" t="s">
        <v>10</v>
      </c>
      <c r="D8" s="71">
        <v>45156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83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_xlfn.SEQUENCE(COUNTA($B$14:$B$47))</f>
        <v>1</v>
      </c>
      <c r="B14" s="74" t="s">
        <v>84</v>
      </c>
      <c r="C14" s="73">
        <f>IF(A14&gt;0,711319,"")</f>
        <v>711319</v>
      </c>
      <c r="D14" s="75">
        <v>6.74</v>
      </c>
      <c r="E14" s="74">
        <v>5430</v>
      </c>
      <c r="F14" s="98">
        <v>9.8066458148804242E-2</v>
      </c>
      <c r="G14" s="81">
        <f>IF(A14&gt;0,ROUND(D14*E14,0),"")</f>
        <v>36598</v>
      </c>
      <c r="H14" s="81">
        <f>IF(A14&gt;0,ROUND(G14*$H$13,0),"")</f>
        <v>1098</v>
      </c>
      <c r="I14" s="81">
        <f>IF(A14&gt;0,ROUND(G14*F14,0),"")</f>
        <v>3589</v>
      </c>
      <c r="J14" s="81">
        <f>IF(A14&gt;0,ROUND(I14*$J$13,0),"")</f>
        <v>179</v>
      </c>
      <c r="K14" s="81">
        <f>IF(A14&gt;0,SUM(G14:J14),"")</f>
        <v>41464</v>
      </c>
    </row>
    <row r="15" spans="1:11" x14ac:dyDescent="0.25">
      <c r="A15" s="73"/>
      <c r="B15" s="74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74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1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1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1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1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1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1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1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</row>
    <row r="28" spans="1:11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</row>
    <row r="29" spans="1:11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</row>
    <row r="30" spans="1:11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</row>
    <row r="31" spans="1:11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1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6.74</v>
      </c>
      <c r="E48" s="79"/>
      <c r="F48" s="102" t="e">
        <f>AVERAGE($F$16:$F$47)</f>
        <v>#DIV/0!</v>
      </c>
      <c r="G48" s="83">
        <f>SUM($G$14:$G$47)</f>
        <v>36598</v>
      </c>
      <c r="H48" s="83">
        <f>SUM($H$14:$H$47)</f>
        <v>1098</v>
      </c>
      <c r="I48" s="83">
        <f>SUM($I$14:$I$47)</f>
        <v>3589</v>
      </c>
      <c r="J48" s="83">
        <f>SUM($J$14:$J$47)</f>
        <v>179</v>
      </c>
      <c r="K48" s="83">
        <f>SUM($K$14:$K$47)</f>
        <v>41464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DCA8F-F4FD-484E-A374-54AF21319700}">
  <sheetPr codeName="Sheet59">
    <pageSetUpPr fitToPage="1"/>
  </sheetPr>
  <dimension ref="A1:L48"/>
  <sheetViews>
    <sheetView zoomScale="85" zoomScaleNormal="85" workbookViewId="0">
      <selection activeCell="E15" sqref="E15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238</v>
      </c>
      <c r="C8" s="69" t="s">
        <v>10</v>
      </c>
      <c r="D8" s="71">
        <v>45157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85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35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_xlfn.SEQUENCE(COUNTA($B$14:$B$47))</f>
        <v>1</v>
      </c>
      <c r="B14" s="74" t="s">
        <v>49</v>
      </c>
      <c r="C14" s="73">
        <f>IF(A14&gt;0,711319,"")</f>
        <v>711319</v>
      </c>
      <c r="D14" s="75">
        <v>4.45</v>
      </c>
      <c r="E14" s="74">
        <v>5550</v>
      </c>
      <c r="F14" s="98">
        <v>0.14704703161141094</v>
      </c>
      <c r="G14" s="81">
        <f>IF(A14&gt;0,ROUND(D14*E14,0),"")</f>
        <v>24698</v>
      </c>
      <c r="H14" s="81">
        <f>IF(A14&gt;0,ROUND(G14*$H$13,0),"")</f>
        <v>741</v>
      </c>
      <c r="I14" s="81">
        <f>IF(A14&gt;0,ROUND(G14*F14,0),"")</f>
        <v>3632</v>
      </c>
      <c r="J14" s="81">
        <f>IF(A14&gt;0,ROUND(I14*$J$13,0),"")</f>
        <v>182</v>
      </c>
      <c r="K14" s="81">
        <f>IF(A14&gt;0,SUM(G14:J14),"")</f>
        <v>29253</v>
      </c>
    </row>
    <row r="15" spans="1:11" x14ac:dyDescent="0.25">
      <c r="A15" s="73"/>
      <c r="B15" s="74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74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1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1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1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1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1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1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1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</row>
    <row r="28" spans="1:11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</row>
    <row r="29" spans="1:11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</row>
    <row r="30" spans="1:11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</row>
    <row r="31" spans="1:11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1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4.45</v>
      </c>
      <c r="E48" s="79"/>
      <c r="F48" s="102" t="e">
        <f>AVERAGE($F$16:$F$47)</f>
        <v>#DIV/0!</v>
      </c>
      <c r="G48" s="83">
        <f>SUM($G$14:$G$47)</f>
        <v>24698</v>
      </c>
      <c r="H48" s="83">
        <f>SUM($H$14:$H$47)</f>
        <v>741</v>
      </c>
      <c r="I48" s="83">
        <f>SUM($I$14:$I$47)</f>
        <v>3632</v>
      </c>
      <c r="J48" s="83">
        <f>SUM($J$14:$J$47)</f>
        <v>182</v>
      </c>
      <c r="K48" s="83">
        <f>SUM($K$14:$K$47)</f>
        <v>29253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FC0CC-8007-4944-A153-04B1D17323D3}">
  <sheetPr codeName="Sheet60">
    <pageSetUpPr fitToPage="1"/>
  </sheetPr>
  <dimension ref="A1:L48"/>
  <sheetViews>
    <sheetView zoomScale="85" zoomScaleNormal="85" workbookViewId="0">
      <selection activeCell="A7" sqref="A7:K7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239</v>
      </c>
      <c r="C8" s="69" t="s">
        <v>10</v>
      </c>
      <c r="D8" s="71">
        <v>45170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74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75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7347672668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:A16">_xlfn.SEQUENCE(COUNTA($B$14:$B$47))</f>
        <v>1</v>
      </c>
      <c r="B14" s="74" t="s">
        <v>86</v>
      </c>
      <c r="C14" s="73">
        <f>IF(A14&gt;0,711319,"")</f>
        <v>711319</v>
      </c>
      <c r="D14" s="75">
        <v>20.18</v>
      </c>
      <c r="E14" s="74">
        <v>5630</v>
      </c>
      <c r="F14" s="98">
        <v>9.7267393126571663E-2</v>
      </c>
      <c r="G14" s="81">
        <f>IF(A14&gt;0,ROUND(D14*E14,0),"")</f>
        <v>113613</v>
      </c>
      <c r="H14" s="81">
        <f>IF(A14&gt;0,ROUND(G14*$H$13,0),"")</f>
        <v>3408</v>
      </c>
      <c r="I14" s="81">
        <f>IF(A14&gt;0,ROUND(G14*F14,0),"")</f>
        <v>11051</v>
      </c>
      <c r="J14" s="81">
        <f>IF(A14&gt;0,ROUND(I14*$J$13,0),"")</f>
        <v>553</v>
      </c>
      <c r="K14" s="81">
        <f>IF(A14&gt;0,SUM(G14:J14),"")</f>
        <v>128625</v>
      </c>
    </row>
    <row r="15" spans="1:11" x14ac:dyDescent="0.25">
      <c r="A15" s="73">
        <v>2</v>
      </c>
      <c r="B15" s="74" t="s">
        <v>67</v>
      </c>
      <c r="C15" s="73">
        <f t="shared" ref="C15:C47" si="0">IF(A15&gt;0,711319,"")</f>
        <v>711319</v>
      </c>
      <c r="D15" s="75">
        <v>4.08</v>
      </c>
      <c r="E15" s="74">
        <v>5630</v>
      </c>
      <c r="F15" s="98">
        <v>0.1</v>
      </c>
      <c r="G15" s="81">
        <f t="shared" ref="G15:G47" si="1">IF(A15&gt;0,ROUND(D15*E15,0),"")</f>
        <v>22970</v>
      </c>
      <c r="H15" s="81">
        <f t="shared" ref="H15:H47" si="2">IF(A15&gt;0,ROUND(G15*$H$13,0),"")</f>
        <v>689</v>
      </c>
      <c r="I15" s="81">
        <f t="shared" ref="I15:I47" si="3">IF(A15&gt;0,ROUND(G15*F15,0),"")</f>
        <v>2297</v>
      </c>
      <c r="J15" s="81">
        <f t="shared" ref="J15:J47" si="4">IF(A15&gt;0,ROUND(I15*$J$13,0),"")</f>
        <v>115</v>
      </c>
      <c r="K15" s="81">
        <f t="shared" ref="K15:K47" si="5">IF(A15&gt;0,SUM(G15:J15),"")</f>
        <v>26071</v>
      </c>
    </row>
    <row r="16" spans="1:11" x14ac:dyDescent="0.25">
      <c r="A16" s="73">
        <v>3</v>
      </c>
      <c r="B16" s="74" t="s">
        <v>67</v>
      </c>
      <c r="C16" s="73">
        <f t="shared" si="0"/>
        <v>711319</v>
      </c>
      <c r="D16" s="75">
        <v>4.62</v>
      </c>
      <c r="E16" s="74">
        <v>5630</v>
      </c>
      <c r="F16" s="98">
        <v>0.1</v>
      </c>
      <c r="G16" s="81">
        <f t="shared" si="1"/>
        <v>26011</v>
      </c>
      <c r="H16" s="81">
        <f t="shared" si="2"/>
        <v>780</v>
      </c>
      <c r="I16" s="81">
        <f t="shared" si="3"/>
        <v>2601</v>
      </c>
      <c r="J16" s="81">
        <f t="shared" si="4"/>
        <v>130</v>
      </c>
      <c r="K16" s="81">
        <f t="shared" si="5"/>
        <v>29522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1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1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1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1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1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1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1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</row>
    <row r="28" spans="1:11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</row>
    <row r="29" spans="1:11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</row>
    <row r="30" spans="1:11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</row>
    <row r="31" spans="1:11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1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28.88</v>
      </c>
      <c r="E48" s="79"/>
      <c r="F48" s="102">
        <f>AVERAGE($F$16:$F$47)</f>
        <v>0.1</v>
      </c>
      <c r="G48" s="83">
        <f>SUM($G$14:$G$47)</f>
        <v>162594</v>
      </c>
      <c r="H48" s="83">
        <f>SUM($H$14:$H$47)</f>
        <v>4877</v>
      </c>
      <c r="I48" s="83">
        <f>SUM($I$14:$I$47)</f>
        <v>15949</v>
      </c>
      <c r="J48" s="83">
        <f>SUM($J$14:$J$47)</f>
        <v>798</v>
      </c>
      <c r="K48" s="83">
        <f>SUM($K$14:$K$47)</f>
        <v>184218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4" fitToHeight="0" orientation="portrait" horizontalDpi="300" vertic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A531-AB45-46EE-9424-C4A235CA5B8A}">
  <sheetPr codeName="Sheet61">
    <pageSetUpPr fitToPage="1"/>
  </sheetPr>
  <dimension ref="A1:L48"/>
  <sheetViews>
    <sheetView zoomScale="85" zoomScaleNormal="85" workbookViewId="0">
      <selection activeCell="C17" sqref="C17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240</v>
      </c>
      <c r="C8" s="69" t="s">
        <v>10</v>
      </c>
      <c r="D8" s="71">
        <v>45170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87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7681910525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_xlfn.SEQUENCE(COUNTA($B$14:$B$47))</f>
        <v>1</v>
      </c>
      <c r="B14" s="74" t="s">
        <v>26</v>
      </c>
      <c r="C14" s="73">
        <f>IF(A14&gt;0,711319,"")</f>
        <v>711319</v>
      </c>
      <c r="D14" s="75">
        <v>9.85</v>
      </c>
      <c r="E14" s="74">
        <v>5550</v>
      </c>
      <c r="F14" s="98">
        <v>0.13731707317073172</v>
      </c>
      <c r="G14" s="81">
        <f>IF(A14&gt;0,ROUND(D14*E14,0),"")</f>
        <v>54668</v>
      </c>
      <c r="H14" s="81">
        <f>IF(A14&gt;0,ROUND(G14*$H$13,0),"")</f>
        <v>1640</v>
      </c>
      <c r="I14" s="81">
        <f>IF(A14&gt;0,ROUND(G14*F14,0),"")</f>
        <v>7507</v>
      </c>
      <c r="J14" s="81">
        <f>IF(A14&gt;0,ROUND(I14*$J$13,0),"")</f>
        <v>375</v>
      </c>
      <c r="K14" s="81">
        <f>IF(A14&gt;0,SUM(G14:J14),"")</f>
        <v>64190</v>
      </c>
    </row>
    <row r="15" spans="1:11" x14ac:dyDescent="0.25">
      <c r="A15" s="73"/>
      <c r="B15" s="74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74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1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1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1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1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1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1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1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</row>
    <row r="28" spans="1:11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</row>
    <row r="29" spans="1:11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</row>
    <row r="30" spans="1:11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</row>
    <row r="31" spans="1:11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1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9.85</v>
      </c>
      <c r="E48" s="79"/>
      <c r="F48" s="102" t="e">
        <f>AVERAGE($F$16:$F$47)</f>
        <v>#DIV/0!</v>
      </c>
      <c r="G48" s="83">
        <f>SUM($G$14:$G$47)</f>
        <v>54668</v>
      </c>
      <c r="H48" s="83">
        <f>SUM($H$14:$H$47)</f>
        <v>1640</v>
      </c>
      <c r="I48" s="83">
        <f>SUM($I$14:$I$47)</f>
        <v>7507</v>
      </c>
      <c r="J48" s="83">
        <f>SUM($J$14:$J$47)</f>
        <v>375</v>
      </c>
      <c r="K48" s="83">
        <f>SUM($K$14:$K$47)</f>
        <v>64190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CB892-2ECC-4954-8183-995ABBE25C59}">
  <sheetPr codeName="Sheet62">
    <pageSetUpPr fitToPage="1"/>
  </sheetPr>
  <dimension ref="A1:L48"/>
  <sheetViews>
    <sheetView zoomScale="85" zoomScaleNormal="85" workbookViewId="0">
      <selection activeCell="A5" sqref="A5:K5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241</v>
      </c>
      <c r="C8" s="69" t="s">
        <v>10</v>
      </c>
      <c r="D8" s="71">
        <v>45171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88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89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8872448555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_xlfn.SEQUENCE(COUNTA($B$14:$B$47))</f>
        <v>1</v>
      </c>
      <c r="B14" s="74" t="s">
        <v>90</v>
      </c>
      <c r="C14" s="73">
        <f>IF(A14&gt;0,711319,"")</f>
        <v>711319</v>
      </c>
      <c r="D14" s="75">
        <v>4.5</v>
      </c>
      <c r="E14" s="74">
        <v>5580</v>
      </c>
      <c r="F14" s="98">
        <v>0.14710170790622773</v>
      </c>
      <c r="G14" s="81">
        <f>IF(A14&gt;0,ROUND(D14*E14,0),"")</f>
        <v>25110</v>
      </c>
      <c r="H14" s="81">
        <f>IF(A14&gt;0,ROUND(G14*$H$13,0),"")</f>
        <v>753</v>
      </c>
      <c r="I14" s="81">
        <f>IF(A14&gt;0,ROUND(G14*F14,0),"")</f>
        <v>3694</v>
      </c>
      <c r="J14" s="81">
        <f>IF(A14&gt;0,ROUND(I14*$J$13,0),"")</f>
        <v>185</v>
      </c>
      <c r="K14" s="81">
        <f>IF(A14&gt;0,SUM(G14:J14),"")</f>
        <v>29742</v>
      </c>
    </row>
    <row r="15" spans="1:11" x14ac:dyDescent="0.25">
      <c r="A15" s="73"/>
      <c r="B15" s="74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74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1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1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1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1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1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1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1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</row>
    <row r="28" spans="1:11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</row>
    <row r="29" spans="1:11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</row>
    <row r="30" spans="1:11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</row>
    <row r="31" spans="1:11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1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4.5</v>
      </c>
      <c r="E48" s="79"/>
      <c r="F48" s="102" t="e">
        <f>AVERAGE($F$16:$F$47)</f>
        <v>#DIV/0!</v>
      </c>
      <c r="G48" s="83">
        <f>SUM($G$14:$G$47)</f>
        <v>25110</v>
      </c>
      <c r="H48" s="83">
        <f>SUM($H$14:$H$47)</f>
        <v>753</v>
      </c>
      <c r="I48" s="83">
        <f>SUM($I$14:$I$47)</f>
        <v>3694</v>
      </c>
      <c r="J48" s="83">
        <f>SUM($J$14:$J$47)</f>
        <v>185</v>
      </c>
      <c r="K48" s="83">
        <f>SUM($K$14:$K$47)</f>
        <v>29742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FB38F-ED5B-47FC-9AC3-0FA82563D171}">
  <sheetPr codeName="Sheet63">
    <pageSetUpPr fitToPage="1"/>
  </sheetPr>
  <dimension ref="A1:L48"/>
  <sheetViews>
    <sheetView zoomScale="85" zoomScaleNormal="85" workbookViewId="0">
      <selection activeCell="M14" sqref="M1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  <col min="13" max="13" width="7.140625" bestFit="1" customWidth="1"/>
    <col min="14" max="14" width="2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242</v>
      </c>
      <c r="C8" s="69" t="s">
        <v>10</v>
      </c>
      <c r="D8" s="71">
        <v>45171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91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92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9815076115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:A15">_xlfn.SEQUENCE(COUNTA($B$14:$B$47))</f>
        <v>1</v>
      </c>
      <c r="B14" s="74" t="s">
        <v>93</v>
      </c>
      <c r="C14" s="73">
        <f>IF(A14&gt;0,711319,"")</f>
        <v>711319</v>
      </c>
      <c r="D14" s="75">
        <v>30.46</v>
      </c>
      <c r="E14" s="74">
        <v>5560</v>
      </c>
      <c r="F14" s="98">
        <v>9.8932629062995589E-2</v>
      </c>
      <c r="G14" s="81">
        <f>IF(A14&gt;0,ROUND(D14*E14,0),"")</f>
        <v>169358</v>
      </c>
      <c r="H14" s="81">
        <f>IF(A14&gt;0,ROUND(G14*$H$13,0),"")</f>
        <v>5081</v>
      </c>
      <c r="I14" s="81">
        <f>IF(A14&gt;0,ROUND(G14*F14,0),"")</f>
        <v>16755</v>
      </c>
      <c r="J14" s="81">
        <f>IF(A14&gt;0,ROUND(I14*$J$13,0),"")</f>
        <v>838</v>
      </c>
      <c r="K14" s="81">
        <f>IF(A14&gt;0,SUM(G14:J14),"")</f>
        <v>192032</v>
      </c>
    </row>
    <row r="15" spans="1:11" x14ac:dyDescent="0.25">
      <c r="A15" s="73">
        <v>2</v>
      </c>
      <c r="B15" s="74" t="s">
        <v>94</v>
      </c>
      <c r="C15" s="73">
        <f t="shared" ref="C15:C47" si="0">IF(A15&gt;0,711319,"")</f>
        <v>711319</v>
      </c>
      <c r="D15" s="75">
        <v>51.95</v>
      </c>
      <c r="E15" s="74">
        <v>75</v>
      </c>
      <c r="F15" s="98">
        <v>0.25255596111305156</v>
      </c>
      <c r="G15" s="81">
        <f t="shared" ref="G15:G47" si="1">IF(A15&gt;0,ROUND(D15*E15,0),"")</f>
        <v>3896</v>
      </c>
      <c r="H15" s="81">
        <f t="shared" ref="H15:H47" si="2">IF(A15&gt;0,ROUND(G15*$H$13,0),"")</f>
        <v>117</v>
      </c>
      <c r="I15" s="81">
        <f t="shared" ref="I15:I47" si="3">IF(A15&gt;0,ROUND(G15*F15,0),"")</f>
        <v>984</v>
      </c>
      <c r="J15" s="81">
        <f t="shared" ref="J15:J47" si="4">IF(A15&gt;0,ROUND(I15*$J$13,0),"")</f>
        <v>49</v>
      </c>
      <c r="K15" s="81">
        <f t="shared" ref="K15:K47" si="5">IF(A15&gt;0,SUM(G15:J15),"")</f>
        <v>5046</v>
      </c>
    </row>
    <row r="16" spans="1:11" x14ac:dyDescent="0.25">
      <c r="A16" s="73"/>
      <c r="B16" s="74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1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1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1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1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1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1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1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</row>
    <row r="28" spans="1:11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</row>
    <row r="29" spans="1:11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</row>
    <row r="30" spans="1:11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</row>
    <row r="31" spans="1:11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1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82.41</v>
      </c>
      <c r="E48" s="79"/>
      <c r="F48" s="102" t="e">
        <f>AVERAGE($F$16:$F$47)</f>
        <v>#DIV/0!</v>
      </c>
      <c r="G48" s="83">
        <f>SUM($G$14:$G$47)</f>
        <v>173254</v>
      </c>
      <c r="H48" s="83">
        <f>SUM($H$14:$H$47)</f>
        <v>5198</v>
      </c>
      <c r="I48" s="83">
        <f>SUM($I$14:$I$47)</f>
        <v>17739</v>
      </c>
      <c r="J48" s="83">
        <f>SUM($J$14:$J$47)</f>
        <v>887</v>
      </c>
      <c r="K48" s="83">
        <f>SUM($K$14:$K$47)</f>
        <v>197078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4" fitToHeight="0" orientation="portrait" horizontalDpi="300" verticalDpi="3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38A97-AF3B-43AB-BA82-061C358230BC}">
  <sheetPr codeName="Sheet64">
    <pageSetUpPr fitToPage="1"/>
  </sheetPr>
  <dimension ref="A1:M48"/>
  <sheetViews>
    <sheetView zoomScale="85" zoomScaleNormal="85" workbookViewId="0">
      <selection activeCell="A24" sqref="A2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  <col min="13" max="13" width="32.7109375" bestFit="1" customWidth="1"/>
    <col min="14" max="14" width="2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243</v>
      </c>
      <c r="C8" s="69" t="s">
        <v>10</v>
      </c>
      <c r="D8" s="71">
        <v>45172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74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95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7347672668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_xlfn.SEQUENCE(COUNTA($B$14:$B$47))</f>
        <v>1</v>
      </c>
      <c r="B14" s="74" t="s">
        <v>96</v>
      </c>
      <c r="C14" s="73">
        <f>IF(A14&gt;0,711319,"")</f>
        <v>711319</v>
      </c>
      <c r="D14" s="75">
        <v>20.12</v>
      </c>
      <c r="E14" s="74">
        <v>5650</v>
      </c>
      <c r="F14" s="98">
        <v>7.8484096327105277E-2</v>
      </c>
      <c r="G14" s="81">
        <f>IF(A14&gt;0,ROUND(D14*E14,0),"")</f>
        <v>113678</v>
      </c>
      <c r="H14" s="81">
        <f>IF(A14&gt;0,ROUND(G14*$H$13,0),"")</f>
        <v>3410</v>
      </c>
      <c r="I14" s="81">
        <f>IF(A14&gt;0,ROUND(G14*F14,0),"")</f>
        <v>8922</v>
      </c>
      <c r="J14" s="81">
        <f>IF(A14&gt;0,ROUND(I14*$J$13,0),"")</f>
        <v>446</v>
      </c>
      <c r="K14" s="81">
        <f>IF(A14&gt;0,SUM(G14:J14),"")</f>
        <v>126456</v>
      </c>
    </row>
    <row r="15" spans="1:11" x14ac:dyDescent="0.25">
      <c r="A15" s="73"/>
      <c r="B15" s="74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74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77"/>
      <c r="C17" s="73" t="str">
        <f t="shared" si="0"/>
        <v/>
      </c>
      <c r="D17" s="75"/>
      <c r="E17" s="77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77"/>
      <c r="C18" s="73" t="str">
        <f t="shared" si="0"/>
        <v/>
      </c>
      <c r="D18" s="75"/>
      <c r="E18" s="77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7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20.12</v>
      </c>
      <c r="E48" s="79"/>
      <c r="F48" s="102" t="e">
        <f>AVERAGE($F$16:$F$47)</f>
        <v>#DIV/0!</v>
      </c>
      <c r="G48" s="83">
        <f>SUM($G$14:$G$47)</f>
        <v>113678</v>
      </c>
      <c r="H48" s="83">
        <f>SUM($H$14:$H$47)</f>
        <v>3410</v>
      </c>
      <c r="I48" s="83">
        <f>SUM($I$14:$I$47)</f>
        <v>8922</v>
      </c>
      <c r="J48" s="83">
        <f>SUM($J$14:$J$47)</f>
        <v>446</v>
      </c>
      <c r="K48" s="83">
        <f>SUM($K$14:$K$47)</f>
        <v>126456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4" fitToHeight="0" orientation="portrait" horizontalDpi="300" verticalDpi="3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A549-4A82-4715-AEDC-4D68FF5A8384}">
  <sheetPr codeName="Sheet65">
    <pageSetUpPr fitToPage="1"/>
  </sheetPr>
  <dimension ref="A1:M48"/>
  <sheetViews>
    <sheetView zoomScale="85" zoomScaleNormal="85" workbookViewId="0">
      <selection activeCell="B9" sqref="B9:D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  <col min="13" max="13" width="32.7109375" bestFit="1" customWidth="1"/>
    <col min="14" max="14" width="2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244</v>
      </c>
      <c r="C8" s="69" t="s">
        <v>10</v>
      </c>
      <c r="D8" s="71">
        <v>45106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97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98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9463200032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ht="30" x14ac:dyDescent="0.25">
      <c r="A14" s="73" cm="1">
        <f t="array" ref="A14">_xlfn.SEQUENCE(COUNTA($B$14:$B$47))</f>
        <v>1</v>
      </c>
      <c r="B14" s="101" t="s">
        <v>99</v>
      </c>
      <c r="C14" s="73">
        <f>IF(A14&gt;0,711319,"")</f>
        <v>711319</v>
      </c>
      <c r="D14" s="75">
        <v>25.28</v>
      </c>
      <c r="E14" s="74">
        <v>5500</v>
      </c>
      <c r="F14" s="98">
        <v>9.8095890943565051E-2</v>
      </c>
      <c r="G14" s="81">
        <f>IF(A14&gt;0,ROUND(D14*E14,0),"")</f>
        <v>139040</v>
      </c>
      <c r="H14" s="81">
        <f>IF(A14&gt;0,ROUND(G14*$H$13,0),"")</f>
        <v>4171</v>
      </c>
      <c r="I14" s="81">
        <f>IF(A14&gt;0,ROUND(G14*F14,0),"")</f>
        <v>13639</v>
      </c>
      <c r="J14" s="81">
        <f>IF(A14&gt;0,ROUND(I14*$J$13,0),"")</f>
        <v>682</v>
      </c>
      <c r="K14" s="81">
        <f>IF(A14&gt;0,SUM(G14:J14),"")</f>
        <v>157532</v>
      </c>
    </row>
    <row r="15" spans="1:11" x14ac:dyDescent="0.25">
      <c r="A15" s="73"/>
      <c r="B15" s="74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74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77"/>
      <c r="C17" s="73" t="str">
        <f t="shared" si="0"/>
        <v/>
      </c>
      <c r="D17" s="75"/>
      <c r="E17" s="77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77"/>
      <c r="C18" s="73" t="str">
        <f t="shared" si="0"/>
        <v/>
      </c>
      <c r="D18" s="75"/>
      <c r="E18" s="77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7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25.28</v>
      </c>
      <c r="E48" s="79"/>
      <c r="F48" s="102" t="e">
        <f>AVERAGE($F$16:$F$47)</f>
        <v>#DIV/0!</v>
      </c>
      <c r="G48" s="83">
        <f>SUM($G$14:$G$47)</f>
        <v>139040</v>
      </c>
      <c r="H48" s="83">
        <f>SUM($H$14:$H$47)</f>
        <v>4171</v>
      </c>
      <c r="I48" s="83">
        <f>SUM($I$14:$I$47)</f>
        <v>13639</v>
      </c>
      <c r="J48" s="83">
        <f>SUM($J$14:$J$47)</f>
        <v>682</v>
      </c>
      <c r="K48" s="83">
        <f>SUM($K$14:$K$47)</f>
        <v>157532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4" fitToHeight="0" orientation="portrait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B3951-2A81-463B-9E21-D13BF94BD428}">
  <sheetPr codeName="Sheet66">
    <pageSetUpPr fitToPage="1"/>
  </sheetPr>
  <dimension ref="A1:M48"/>
  <sheetViews>
    <sheetView zoomScale="85" zoomScaleNormal="85" workbookViewId="0">
      <selection activeCell="A4" sqref="A4:K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32.7109375" bestFit="1" customWidth="1"/>
    <col min="14" max="14" width="2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245</v>
      </c>
      <c r="C8" s="69" t="s">
        <v>10</v>
      </c>
      <c r="D8" s="71">
        <v>45172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97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98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9463200032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_xlfn.SEQUENCE(COUNTA($B$14:$B$47))</f>
        <v>1</v>
      </c>
      <c r="B14" s="101" t="s">
        <v>100</v>
      </c>
      <c r="C14" s="73">
        <f>IF(A14&gt;0,711319,"")</f>
        <v>711319</v>
      </c>
      <c r="D14" s="75">
        <v>4.18</v>
      </c>
      <c r="E14" s="74">
        <v>5550</v>
      </c>
      <c r="F14" s="98">
        <v>9.8074076768171758E-2</v>
      </c>
      <c r="G14" s="81">
        <f>IF(A14&gt;0,ROUND(D14*E14,0),"")</f>
        <v>23199</v>
      </c>
      <c r="H14" s="81">
        <f>IF(A14&gt;0,ROUND(G14*$H$13,0),"")</f>
        <v>696</v>
      </c>
      <c r="I14" s="81">
        <f>IF(A14&gt;0,ROUND(G14*F14,0),"")</f>
        <v>2275</v>
      </c>
      <c r="J14" s="81">
        <f>IF(A14&gt;0,ROUND(I14*$J$13,0),"")</f>
        <v>114</v>
      </c>
      <c r="K14" s="81">
        <f>IF(A14&gt;0,SUM(G14:J14),"")</f>
        <v>26284</v>
      </c>
    </row>
    <row r="15" spans="1:11" x14ac:dyDescent="0.25">
      <c r="A15" s="73"/>
      <c r="B15" s="74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74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77"/>
      <c r="C17" s="73" t="str">
        <f t="shared" si="0"/>
        <v/>
      </c>
      <c r="D17" s="75"/>
      <c r="E17" s="77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77"/>
      <c r="C18" s="73" t="str">
        <f t="shared" si="0"/>
        <v/>
      </c>
      <c r="D18" s="75"/>
      <c r="E18" s="77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7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4.18</v>
      </c>
      <c r="E48" s="79"/>
      <c r="F48" s="102" t="e">
        <f>AVERAGE($F$16:$F$47)</f>
        <v>#DIV/0!</v>
      </c>
      <c r="G48" s="83">
        <f>SUM($G$14:$G$47)</f>
        <v>23199</v>
      </c>
      <c r="H48" s="83">
        <f>SUM($H$14:$H$47)</f>
        <v>696</v>
      </c>
      <c r="I48" s="83">
        <f>SUM($I$14:$I$47)</f>
        <v>2275</v>
      </c>
      <c r="J48" s="83">
        <f>SUM($J$14:$J$47)</f>
        <v>114</v>
      </c>
      <c r="K48" s="83">
        <f>SUM($K$14:$K$47)</f>
        <v>26284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04EB2-D103-4D47-8D32-7ED5C740FA67}">
  <sheetPr codeName="Sheet67">
    <pageSetUpPr fitToPage="1"/>
  </sheetPr>
  <dimension ref="A1:M48"/>
  <sheetViews>
    <sheetView zoomScale="85" zoomScaleNormal="85" workbookViewId="0">
      <selection activeCell="E44" sqref="E4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  <col min="13" max="13" width="32.7109375" bestFit="1" customWidth="1"/>
    <col min="14" max="14" width="2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246</v>
      </c>
      <c r="C8" s="69" t="s">
        <v>10</v>
      </c>
      <c r="D8" s="71">
        <v>45173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101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:A19">_xlfn.SEQUENCE(COUNTA($B$14:$B$47))</f>
        <v>1</v>
      </c>
      <c r="B14" s="101" t="s">
        <v>66</v>
      </c>
      <c r="C14" s="73">
        <f>IF(A14&gt;0,711319,"")</f>
        <v>711319</v>
      </c>
      <c r="D14" s="75">
        <v>2.73</v>
      </c>
      <c r="E14" s="74">
        <v>5640</v>
      </c>
      <c r="F14" s="98">
        <v>7.0000000000000007E-2</v>
      </c>
      <c r="G14" s="81">
        <f>IF(A14&gt;0,ROUND(D14*E14,0),"")</f>
        <v>15397</v>
      </c>
      <c r="H14" s="81">
        <f>IF(A14&gt;0,ROUND(G14*$H$13,0),"")</f>
        <v>462</v>
      </c>
      <c r="I14" s="81">
        <f>IF(A14&gt;0,ROUND(G14*F14,0),"")</f>
        <v>1078</v>
      </c>
      <c r="J14" s="81">
        <f>IF(A14&gt;0,ROUND(I14*$J$13,0),"")</f>
        <v>54</v>
      </c>
      <c r="K14" s="81">
        <f>IF(A14&gt;0,SUM(G14:J14),"")</f>
        <v>16991</v>
      </c>
    </row>
    <row r="15" spans="1:11" x14ac:dyDescent="0.25">
      <c r="A15" s="73">
        <v>2</v>
      </c>
      <c r="B15" s="101" t="s">
        <v>66</v>
      </c>
      <c r="C15" s="73">
        <f t="shared" ref="C15:C47" si="0">IF(A15&gt;0,711319,"")</f>
        <v>711319</v>
      </c>
      <c r="D15" s="75">
        <v>1.98</v>
      </c>
      <c r="E15" s="74">
        <v>5640</v>
      </c>
      <c r="F15" s="98">
        <v>7.0000000000000007E-2</v>
      </c>
      <c r="G15" s="81">
        <f t="shared" ref="G15:G47" si="1">IF(A15&gt;0,ROUND(D15*E15,0),"")</f>
        <v>11167</v>
      </c>
      <c r="H15" s="81">
        <f t="shared" ref="H15:H47" si="2">IF(A15&gt;0,ROUND(G15*$H$13,0),"")</f>
        <v>335</v>
      </c>
      <c r="I15" s="81">
        <f t="shared" ref="I15:I47" si="3">IF(A15&gt;0,ROUND(G15*F15,0),"")</f>
        <v>782</v>
      </c>
      <c r="J15" s="81">
        <f t="shared" ref="J15:J47" si="4">IF(A15&gt;0,ROUND(I15*$J$13,0),"")</f>
        <v>39</v>
      </c>
      <c r="K15" s="81">
        <f t="shared" ref="K15:K47" si="5">IF(A15&gt;0,SUM(G15:J15),"")</f>
        <v>12323</v>
      </c>
    </row>
    <row r="16" spans="1:11" x14ac:dyDescent="0.25">
      <c r="A16" s="73">
        <v>3</v>
      </c>
      <c r="B16" s="101" t="s">
        <v>66</v>
      </c>
      <c r="C16" s="73">
        <f t="shared" si="0"/>
        <v>711319</v>
      </c>
      <c r="D16" s="75">
        <v>1.84</v>
      </c>
      <c r="E16" s="74">
        <v>5640</v>
      </c>
      <c r="F16" s="98">
        <v>5.7602631578947371E-2</v>
      </c>
      <c r="G16" s="81">
        <f t="shared" si="1"/>
        <v>10378</v>
      </c>
      <c r="H16" s="81">
        <f t="shared" si="2"/>
        <v>311</v>
      </c>
      <c r="I16" s="81">
        <f t="shared" si="3"/>
        <v>598</v>
      </c>
      <c r="J16" s="81">
        <f t="shared" si="4"/>
        <v>30</v>
      </c>
      <c r="K16" s="81">
        <f t="shared" si="5"/>
        <v>11317</v>
      </c>
    </row>
    <row r="17" spans="1:13" x14ac:dyDescent="0.25">
      <c r="A17" s="73">
        <v>4</v>
      </c>
      <c r="B17" s="101" t="s">
        <v>66</v>
      </c>
      <c r="C17" s="73">
        <f t="shared" si="0"/>
        <v>711319</v>
      </c>
      <c r="D17" s="75">
        <v>1.87</v>
      </c>
      <c r="E17" s="74">
        <v>5640</v>
      </c>
      <c r="F17" s="98">
        <v>7.0000000000000007E-2</v>
      </c>
      <c r="G17" s="81">
        <f t="shared" si="1"/>
        <v>10547</v>
      </c>
      <c r="H17" s="81">
        <f t="shared" si="2"/>
        <v>316</v>
      </c>
      <c r="I17" s="81">
        <f t="shared" si="3"/>
        <v>738</v>
      </c>
      <c r="J17" s="81">
        <f t="shared" si="4"/>
        <v>37</v>
      </c>
      <c r="K17" s="81">
        <f t="shared" si="5"/>
        <v>11638</v>
      </c>
    </row>
    <row r="18" spans="1:13" x14ac:dyDescent="0.25">
      <c r="A18" s="73">
        <v>5</v>
      </c>
      <c r="B18" s="101" t="s">
        <v>66</v>
      </c>
      <c r="C18" s="73">
        <f t="shared" si="0"/>
        <v>711319</v>
      </c>
      <c r="D18" s="75">
        <v>4.9000000000000004</v>
      </c>
      <c r="E18" s="74">
        <v>5640</v>
      </c>
      <c r="F18" s="98">
        <v>7.0000000000000007E-2</v>
      </c>
      <c r="G18" s="81">
        <f t="shared" si="1"/>
        <v>27636</v>
      </c>
      <c r="H18" s="81">
        <f t="shared" si="2"/>
        <v>829</v>
      </c>
      <c r="I18" s="81">
        <f t="shared" si="3"/>
        <v>1935</v>
      </c>
      <c r="J18" s="81">
        <f t="shared" si="4"/>
        <v>97</v>
      </c>
      <c r="K18" s="81">
        <f t="shared" si="5"/>
        <v>30497</v>
      </c>
    </row>
    <row r="19" spans="1:13" x14ac:dyDescent="0.25">
      <c r="A19" s="73">
        <v>6</v>
      </c>
      <c r="B19" s="77" t="s">
        <v>49</v>
      </c>
      <c r="C19" s="73">
        <f t="shared" si="0"/>
        <v>711319</v>
      </c>
      <c r="D19" s="75">
        <v>3.27</v>
      </c>
      <c r="E19" s="74">
        <v>5640</v>
      </c>
      <c r="F19" s="98">
        <v>7.0000000000000007E-2</v>
      </c>
      <c r="G19" s="81">
        <f t="shared" si="1"/>
        <v>18443</v>
      </c>
      <c r="H19" s="81">
        <f t="shared" si="2"/>
        <v>553</v>
      </c>
      <c r="I19" s="81">
        <f t="shared" si="3"/>
        <v>1291</v>
      </c>
      <c r="J19" s="81">
        <f t="shared" si="4"/>
        <v>65</v>
      </c>
      <c r="K19" s="81">
        <f t="shared" si="5"/>
        <v>20352</v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16.59</v>
      </c>
      <c r="E48" s="79"/>
      <c r="F48" s="102">
        <f>AVERAGE($F$16:$F$47)</f>
        <v>6.6900657894736842E-2</v>
      </c>
      <c r="G48" s="83">
        <f>SUM($G$14:$G$47)</f>
        <v>93568</v>
      </c>
      <c r="H48" s="83">
        <f>SUM($H$14:$H$47)</f>
        <v>2806</v>
      </c>
      <c r="I48" s="83">
        <f>SUM($I$14:$I$47)</f>
        <v>6422</v>
      </c>
      <c r="J48" s="83">
        <f>SUM($J$14:$J$47)</f>
        <v>322</v>
      </c>
      <c r="K48" s="83">
        <f>SUM($K$14:$K$47)</f>
        <v>103118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5A7B6-5C97-4769-8630-31EDEABCEA19}">
  <sheetPr codeName="Sheet68">
    <pageSetUpPr fitToPage="1"/>
  </sheetPr>
  <dimension ref="A1:M48"/>
  <sheetViews>
    <sheetView zoomScale="85" zoomScaleNormal="85" workbookViewId="0">
      <selection activeCell="D17" sqref="D17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  <col min="13" max="13" width="32.7109375" bestFit="1" customWidth="1"/>
    <col min="14" max="14" width="2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247</v>
      </c>
      <c r="C8" s="69" t="s">
        <v>10</v>
      </c>
      <c r="D8" s="71">
        <v>45174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85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8360612290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_xlfn.SEQUENCE(COUNTA($B$14:$B$47))</f>
        <v>1</v>
      </c>
      <c r="B14" s="101" t="s">
        <v>102</v>
      </c>
      <c r="C14" s="73">
        <f>IF(A14&gt;0,711319,"")</f>
        <v>711319</v>
      </c>
      <c r="D14" s="75">
        <v>23.05</v>
      </c>
      <c r="E14" s="74">
        <v>5550</v>
      </c>
      <c r="F14" s="98">
        <v>9.8071484274506779E-2</v>
      </c>
      <c r="G14" s="81">
        <f>IF(A14&gt;0,ROUND(D14*E14,0),"")</f>
        <v>127928</v>
      </c>
      <c r="H14" s="81">
        <f>IF(A14&gt;0,ROUND(G14*$H$13,0),"")</f>
        <v>3838</v>
      </c>
      <c r="I14" s="81">
        <f>IF(A14&gt;0,ROUND(G14*F14,0),"")</f>
        <v>12546</v>
      </c>
      <c r="J14" s="81">
        <f>IF(A14&gt;0,ROUND(I14*$J$13,0),"")</f>
        <v>627</v>
      </c>
      <c r="K14" s="81">
        <f>IF(A14&gt;0,SUM(G14:J14),"")</f>
        <v>144939</v>
      </c>
    </row>
    <row r="15" spans="1:11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23.05</v>
      </c>
      <c r="E48" s="79"/>
      <c r="F48" s="102" t="e">
        <f>AVERAGE($F$16:$F$47)</f>
        <v>#DIV/0!</v>
      </c>
      <c r="G48" s="83">
        <f>SUM($G$14:$G$47)</f>
        <v>127928</v>
      </c>
      <c r="H48" s="83">
        <f>SUM($H$14:$H$47)</f>
        <v>3838</v>
      </c>
      <c r="I48" s="83">
        <f>SUM($I$14:$I$47)</f>
        <v>12546</v>
      </c>
      <c r="J48" s="83">
        <f>SUM($J$14:$J$47)</f>
        <v>627</v>
      </c>
      <c r="K48" s="83">
        <f>SUM($K$14:$K$47)</f>
        <v>144939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4" fitToHeight="0" orientation="portrait" horizontalDpi="300" verticalDpi="3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AB0A-B90A-4E5A-9702-32C17DEAAA83}">
  <sheetPr codeName="Sheet69">
    <pageSetUpPr fitToPage="1"/>
  </sheetPr>
  <dimension ref="A1:M48"/>
  <sheetViews>
    <sheetView zoomScale="85" zoomScaleNormal="85" workbookViewId="0">
      <selection activeCell="B9" sqref="B9:D9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5.42578125" bestFit="1" customWidth="1"/>
    <col min="11" max="11" width="19.140625" bestFit="1" customWidth="1"/>
    <col min="13" max="13" width="32.7109375" bestFit="1" customWidth="1"/>
    <col min="14" max="14" width="2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248</v>
      </c>
      <c r="C8" s="69" t="s">
        <v>10</v>
      </c>
      <c r="D8" s="71">
        <v>45175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103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8360612296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ht="30" x14ac:dyDescent="0.25">
      <c r="A14" s="73" cm="1">
        <f t="array" ref="A14">_xlfn.SEQUENCE(COUNTA($B$14:$B$47))</f>
        <v>1</v>
      </c>
      <c r="B14" s="101" t="s">
        <v>104</v>
      </c>
      <c r="C14" s="73">
        <f>IF(A14&gt;0,711319,"")</f>
        <v>711319</v>
      </c>
      <c r="D14" s="75">
        <v>36.61</v>
      </c>
      <c r="E14" s="74">
        <v>5800</v>
      </c>
      <c r="F14" s="98">
        <v>9.8088195215410165E-2</v>
      </c>
      <c r="G14" s="81">
        <f>IF(A14&gt;0,ROUND(D14*E14,0),"")</f>
        <v>212338</v>
      </c>
      <c r="H14" s="81">
        <f>IF(A14&gt;0,ROUND(G14*$H$13,0),"")</f>
        <v>6370</v>
      </c>
      <c r="I14" s="81">
        <f>IF(A14&gt;0,ROUND(G14*F14,0),"")</f>
        <v>20828</v>
      </c>
      <c r="J14" s="81">
        <f>IF(A14&gt;0,ROUND(I14*$J$13,0),"")</f>
        <v>1041</v>
      </c>
      <c r="K14" s="81">
        <f>IF(A14&gt;0,SUM(G14:J14),"")</f>
        <v>240577</v>
      </c>
    </row>
    <row r="15" spans="1:11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36.61</v>
      </c>
      <c r="E48" s="79"/>
      <c r="F48" s="102" t="e">
        <f>AVERAGE($F$16:$F$47)</f>
        <v>#DIV/0!</v>
      </c>
      <c r="G48" s="83">
        <f>SUM($G$14:$G$47)</f>
        <v>212338</v>
      </c>
      <c r="H48" s="83">
        <f>SUM($H$14:$H$47)</f>
        <v>6370</v>
      </c>
      <c r="I48" s="83">
        <f>SUM($I$14:$I$47)</f>
        <v>20828</v>
      </c>
      <c r="J48" s="83">
        <f>SUM($J$14:$J$47)</f>
        <v>1041</v>
      </c>
      <c r="K48" s="83">
        <f>SUM($K$14:$K$47)</f>
        <v>240577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3" fitToHeight="0" orientation="portrait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9DC17-6246-49BF-994D-564174FDF137}">
  <sheetPr codeName="Sheet70">
    <pageSetUpPr fitToPage="1"/>
  </sheetPr>
  <dimension ref="A1:M48"/>
  <sheetViews>
    <sheetView zoomScale="85" zoomScaleNormal="85" workbookViewId="0">
      <selection activeCell="J1" sqref="J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  <col min="13" max="13" width="32.7109375" bestFit="1" customWidth="1"/>
    <col min="14" max="14" width="2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249</v>
      </c>
      <c r="C8" s="69" t="s">
        <v>10</v>
      </c>
      <c r="D8" s="71">
        <v>45175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85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8360612290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_xlfn.SEQUENCE(COUNTA($B$14:$B$47))</f>
        <v>1</v>
      </c>
      <c r="B14" s="101" t="s">
        <v>26</v>
      </c>
      <c r="C14" s="73">
        <f>IF(A14&gt;0,711319,"")</f>
        <v>711319</v>
      </c>
      <c r="D14" s="75">
        <v>17.510000000000002</v>
      </c>
      <c r="E14" s="74">
        <v>5800</v>
      </c>
      <c r="F14" s="98">
        <v>9.8069389277491703E-2</v>
      </c>
      <c r="G14" s="81">
        <f>IF(A14&gt;0,ROUND(D14*E14,0),"")</f>
        <v>101558</v>
      </c>
      <c r="H14" s="81">
        <f>IF(A14&gt;0,ROUND(G14*$H$13,0),"")</f>
        <v>3047</v>
      </c>
      <c r="I14" s="81">
        <f>IF(A14&gt;0,ROUND(G14*F14,0),"")</f>
        <v>9960</v>
      </c>
      <c r="J14" s="81">
        <f>IF(A14&gt;0,ROUND(I14*$J$13,0),"")</f>
        <v>498</v>
      </c>
      <c r="K14" s="81">
        <f>IF(A14&gt;0,SUM(G14:J14),"")</f>
        <v>115063</v>
      </c>
    </row>
    <row r="15" spans="1:11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17.510000000000002</v>
      </c>
      <c r="E48" s="79"/>
      <c r="F48" s="102" t="e">
        <f>AVERAGE($F$16:$F$47)</f>
        <v>#DIV/0!</v>
      </c>
      <c r="G48" s="83">
        <f>SUM($G$14:$G$47)</f>
        <v>101558</v>
      </c>
      <c r="H48" s="83">
        <f>SUM($H$14:$H$47)</f>
        <v>3047</v>
      </c>
      <c r="I48" s="83">
        <f>SUM($I$14:$I$47)</f>
        <v>9960</v>
      </c>
      <c r="J48" s="83">
        <f>SUM($J$14:$J$47)</f>
        <v>498</v>
      </c>
      <c r="K48" s="83">
        <f>SUM($K$14:$K$47)</f>
        <v>115063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4" fitToHeight="0" orientation="portrait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2140-AFF0-49E3-AEC6-17F3EA75CDCA}">
  <sheetPr codeName="Sheet71">
    <pageSetUpPr fitToPage="1"/>
  </sheetPr>
  <dimension ref="A1:M48"/>
  <sheetViews>
    <sheetView zoomScale="85" zoomScaleNormal="85" workbookViewId="0">
      <selection activeCell="D18" sqref="D1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32.7109375" bestFit="1" customWidth="1"/>
    <col min="14" max="14" width="2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250</v>
      </c>
      <c r="C8" s="69" t="s">
        <v>10</v>
      </c>
      <c r="D8" s="71">
        <v>45173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105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106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9872515985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_xlfn.SEQUENCE(COUNTA($B$14:$B$47))</f>
        <v>1</v>
      </c>
      <c r="B14" s="101" t="s">
        <v>49</v>
      </c>
      <c r="C14" s="73">
        <f>IF(A14&gt;0,711319,"")</f>
        <v>711319</v>
      </c>
      <c r="D14" s="75">
        <v>3.64</v>
      </c>
      <c r="E14" s="74">
        <v>5660</v>
      </c>
      <c r="F14" s="98">
        <v>0.1177207582061951</v>
      </c>
      <c r="G14" s="81">
        <f>IF(A14&gt;0,ROUND(D14*E14,0),"")</f>
        <v>20602</v>
      </c>
      <c r="H14" s="81">
        <f>IF(A14&gt;0,ROUND(G14*$H$13,0),"")</f>
        <v>618</v>
      </c>
      <c r="I14" s="81">
        <f>IF(A14&gt;0,ROUND(G14*F14,0),"")</f>
        <v>2425</v>
      </c>
      <c r="J14" s="81">
        <f>IF(A14&gt;0,ROUND(I14*$J$13,0),"")</f>
        <v>121</v>
      </c>
      <c r="K14" s="81">
        <f>IF(A14&gt;0,SUM(G14:J14),"")</f>
        <v>23766</v>
      </c>
    </row>
    <row r="15" spans="1:11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3.64</v>
      </c>
      <c r="E48" s="79"/>
      <c r="F48" s="102" t="e">
        <f>AVERAGE($F$16:$F$47)</f>
        <v>#DIV/0!</v>
      </c>
      <c r="G48" s="83">
        <f>SUM($G$14:$G$47)</f>
        <v>20602</v>
      </c>
      <c r="H48" s="83">
        <f>SUM($H$14:$H$47)</f>
        <v>618</v>
      </c>
      <c r="I48" s="83">
        <f>SUM($I$14:$I$47)</f>
        <v>2425</v>
      </c>
      <c r="J48" s="83">
        <f>SUM($J$14:$J$47)</f>
        <v>121</v>
      </c>
      <c r="K48" s="83">
        <f>SUM($K$14:$K$47)</f>
        <v>23766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CD314-0D78-4040-9D5E-F87F8D5A141D}">
  <sheetPr codeName="Sheet73">
    <pageSetUpPr fitToPage="1"/>
  </sheetPr>
  <dimension ref="A1:M48"/>
  <sheetViews>
    <sheetView zoomScale="85" zoomScaleNormal="85" workbookViewId="0">
      <selection activeCell="E18" sqref="E1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  <col min="13" max="13" width="32.7109375" bestFit="1" customWidth="1"/>
    <col min="14" max="14" width="2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251</v>
      </c>
      <c r="C8" s="69" t="s">
        <v>10</v>
      </c>
      <c r="D8" s="71">
        <v>45174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107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108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_xlfn.SEQUENCE(COUNTA($B$14:$B$47))</f>
        <v>1</v>
      </c>
      <c r="B14" s="101" t="s">
        <v>109</v>
      </c>
      <c r="C14" s="73">
        <f>IF(A14&gt;0,711319,"")</f>
        <v>711319</v>
      </c>
      <c r="D14" s="75">
        <v>17.29</v>
      </c>
      <c r="E14" s="74">
        <v>5610</v>
      </c>
      <c r="F14" s="98">
        <v>0.11713796150525621</v>
      </c>
      <c r="G14" s="81">
        <f>IF(A14&gt;0,ROUND(D14*E14,0),"")</f>
        <v>96997</v>
      </c>
      <c r="H14" s="81">
        <f>IF(A14&gt;0,ROUND(G14*$H$13,0),"")</f>
        <v>2910</v>
      </c>
      <c r="I14" s="81">
        <f>IF(A14&gt;0,ROUND(G14*F14,0),"")</f>
        <v>11362</v>
      </c>
      <c r="J14" s="81">
        <f>IF(A14&gt;0,ROUND(I14*$J$13,0),"")</f>
        <v>568</v>
      </c>
      <c r="K14" s="81">
        <f>IF(A14&gt;0,SUM(G14:J14),"")</f>
        <v>111837</v>
      </c>
    </row>
    <row r="15" spans="1:11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17.29</v>
      </c>
      <c r="E48" s="79"/>
      <c r="F48" s="102" t="e">
        <f>AVERAGE($F$16:$F$47)</f>
        <v>#DIV/0!</v>
      </c>
      <c r="G48" s="83">
        <f>SUM($G$14:$G$47)</f>
        <v>96997</v>
      </c>
      <c r="H48" s="83">
        <f>SUM($H$14:$H$47)</f>
        <v>2910</v>
      </c>
      <c r="I48" s="83">
        <f>SUM($I$14:$I$47)</f>
        <v>11362</v>
      </c>
      <c r="J48" s="83">
        <f>SUM($J$14:$J$47)</f>
        <v>568</v>
      </c>
      <c r="K48" s="83">
        <f>SUM($K$14:$K$47)</f>
        <v>111837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4B32A-9990-48E6-8245-8F0457E78539}">
  <sheetPr codeName="Sheet74">
    <pageSetUpPr fitToPage="1"/>
  </sheetPr>
  <dimension ref="A1:M48"/>
  <sheetViews>
    <sheetView zoomScale="85" zoomScaleNormal="85" workbookViewId="0">
      <selection activeCell="A7" sqref="A7:K7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5.42578125" bestFit="1" customWidth="1"/>
    <col min="11" max="11" width="19.140625" bestFit="1" customWidth="1"/>
    <col min="13" max="13" width="32.7109375" bestFit="1" customWidth="1"/>
    <col min="14" max="14" width="2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252</v>
      </c>
      <c r="C8" s="69" t="s">
        <v>10</v>
      </c>
      <c r="D8" s="71">
        <v>45175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110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_xlfn.SEQUENCE(COUNTA($B$14:$B$47))</f>
        <v>1</v>
      </c>
      <c r="B14" s="101" t="s">
        <v>111</v>
      </c>
      <c r="C14" s="73">
        <f>IF(A14&gt;0,711319,"")</f>
        <v>711319</v>
      </c>
      <c r="D14" s="75">
        <v>50.1</v>
      </c>
      <c r="E14" s="74">
        <v>5560</v>
      </c>
      <c r="F14" s="98">
        <v>9.8092308223115973E-2</v>
      </c>
      <c r="G14" s="81">
        <f>IF(A14&gt;0,ROUND(D14*E14,0),"")</f>
        <v>278556</v>
      </c>
      <c r="H14" s="81">
        <f>IF(A14&gt;0,ROUND(G14*$H$13,0),"")</f>
        <v>8357</v>
      </c>
      <c r="I14" s="81">
        <f>IF(A14&gt;0,ROUND(G14*F14,0),"")</f>
        <v>27324</v>
      </c>
      <c r="J14" s="81">
        <f>IF(A14&gt;0,ROUND(I14*$J$13,0),"")</f>
        <v>1366</v>
      </c>
      <c r="K14" s="81">
        <f>IF(A14&gt;0,SUM(G14:J14),"")</f>
        <v>315603</v>
      </c>
    </row>
    <row r="15" spans="1:11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50.1</v>
      </c>
      <c r="E48" s="79"/>
      <c r="F48" s="102" t="e">
        <f>AVERAGE($F$16:$F$47)</f>
        <v>#DIV/0!</v>
      </c>
      <c r="G48" s="83">
        <f>SUM($G$14:$G$47)</f>
        <v>278556</v>
      </c>
      <c r="H48" s="83">
        <f>SUM($H$14:$H$47)</f>
        <v>8357</v>
      </c>
      <c r="I48" s="83">
        <f>SUM($I$14:$I$47)</f>
        <v>27324</v>
      </c>
      <c r="J48" s="83">
        <f>SUM($J$14:$J$47)</f>
        <v>1366</v>
      </c>
      <c r="K48" s="83">
        <f>SUM($K$14:$K$47)</f>
        <v>315603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3" fitToHeight="0" orientation="portrait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9467-99DD-4BD1-88F0-213BE7010C63}">
  <sheetPr codeName="Sheet75">
    <pageSetUpPr fitToPage="1"/>
  </sheetPr>
  <dimension ref="A1:M48"/>
  <sheetViews>
    <sheetView topLeftCell="B1" zoomScale="85" zoomScaleNormal="85" workbookViewId="0">
      <selection activeCell="B11" sqref="B11:D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5.42578125" bestFit="1" customWidth="1"/>
    <col min="11" max="11" width="19.140625" bestFit="1" customWidth="1"/>
    <col min="13" max="13" width="6.140625" bestFit="1" customWidth="1"/>
    <col min="14" max="14" width="2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253</v>
      </c>
      <c r="C8" s="69" t="s">
        <v>10</v>
      </c>
      <c r="D8" s="71">
        <v>45176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112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ht="45" x14ac:dyDescent="0.25">
      <c r="A14" s="73" cm="1">
        <f t="array" ref="A14:A16">_xlfn.SEQUENCE(COUNTA($B$14:$B$47))</f>
        <v>1</v>
      </c>
      <c r="B14" s="101" t="s">
        <v>113</v>
      </c>
      <c r="C14" s="73">
        <f>IF(A14&gt;0,711319,"")</f>
        <v>711319</v>
      </c>
      <c r="D14" s="75">
        <v>45.83</v>
      </c>
      <c r="E14" s="74">
        <v>4699</v>
      </c>
      <c r="F14" s="98">
        <v>9.7400831973298324E-2</v>
      </c>
      <c r="G14" s="81">
        <f>IF(A14&gt;0,ROUND(D14*E14,0),"")</f>
        <v>215355</v>
      </c>
      <c r="H14" s="81">
        <f>IF(A14&gt;0,ROUND(G14*$H$13,0),"")</f>
        <v>6461</v>
      </c>
      <c r="I14" s="81">
        <f>IF(A14&gt;0,ROUND(G14*F14,0),"")</f>
        <v>20976</v>
      </c>
      <c r="J14" s="81">
        <f>IF(A14&gt;0,ROUND(I14*$J$13,0),"")</f>
        <v>1049</v>
      </c>
      <c r="K14" s="81">
        <f>IF(A14&gt;0,SUM(G14:J14),"")</f>
        <v>243841</v>
      </c>
    </row>
    <row r="15" spans="1:11" x14ac:dyDescent="0.25">
      <c r="A15" s="73">
        <v>2</v>
      </c>
      <c r="B15" s="101" t="s">
        <v>78</v>
      </c>
      <c r="C15" s="73">
        <f t="shared" ref="C15:C47" si="0">IF(A15&gt;0,711319,"")</f>
        <v>711319</v>
      </c>
      <c r="D15" s="75">
        <v>12.86</v>
      </c>
      <c r="E15" s="74">
        <v>4699</v>
      </c>
      <c r="F15" s="98">
        <v>0.1</v>
      </c>
      <c r="G15" s="81">
        <f t="shared" ref="G15:G47" si="1">IF(A15&gt;0,ROUND(D15*E15,0),"")</f>
        <v>60429</v>
      </c>
      <c r="H15" s="81">
        <f t="shared" ref="H15:H47" si="2">IF(A15&gt;0,ROUND(G15*$H$13,0),"")</f>
        <v>1813</v>
      </c>
      <c r="I15" s="81">
        <f t="shared" ref="I15:I47" si="3">IF(A15&gt;0,ROUND(G15*F15,0),"")</f>
        <v>6043</v>
      </c>
      <c r="J15" s="81">
        <f t="shared" ref="J15:J47" si="4">IF(A15&gt;0,ROUND(I15*$J$13,0),"")</f>
        <v>302</v>
      </c>
      <c r="K15" s="81">
        <f t="shared" ref="K15:K47" si="5">IF(A15&gt;0,SUM(G15:J15),"")</f>
        <v>68587</v>
      </c>
    </row>
    <row r="16" spans="1:11" x14ac:dyDescent="0.25">
      <c r="A16" s="73">
        <v>3</v>
      </c>
      <c r="B16" s="101" t="s">
        <v>67</v>
      </c>
      <c r="C16" s="73">
        <f t="shared" si="0"/>
        <v>711319</v>
      </c>
      <c r="D16" s="75">
        <v>3.44</v>
      </c>
      <c r="E16" s="74">
        <v>4699</v>
      </c>
      <c r="F16" s="98">
        <v>0.1</v>
      </c>
      <c r="G16" s="81">
        <f t="shared" si="1"/>
        <v>16165</v>
      </c>
      <c r="H16" s="81">
        <f t="shared" si="2"/>
        <v>485</v>
      </c>
      <c r="I16" s="81">
        <f t="shared" si="3"/>
        <v>1617</v>
      </c>
      <c r="J16" s="81">
        <f t="shared" si="4"/>
        <v>81</v>
      </c>
      <c r="K16" s="81">
        <f t="shared" si="5"/>
        <v>18348</v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62.129999999999995</v>
      </c>
      <c r="E48" s="79"/>
      <c r="F48" s="102">
        <f>AVERAGE($F$16:$F$47)</f>
        <v>0.1</v>
      </c>
      <c r="G48" s="83">
        <f>SUM($G$14:$G$47)</f>
        <v>291949</v>
      </c>
      <c r="H48" s="83">
        <f>SUM($H$14:$H$47)</f>
        <v>8759</v>
      </c>
      <c r="I48" s="83">
        <f>SUM($I$14:$I$47)</f>
        <v>28636</v>
      </c>
      <c r="J48" s="83">
        <f>SUM($J$14:$J$47)</f>
        <v>1432</v>
      </c>
      <c r="K48" s="83">
        <f>SUM($K$14:$K$47)</f>
        <v>330776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3" fitToHeight="0"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D80B-EF69-489B-8223-570042768DEF}">
  <sheetPr codeName="Sheet76">
    <pageSetUpPr fitToPage="1"/>
  </sheetPr>
  <dimension ref="A1:M48"/>
  <sheetViews>
    <sheetView zoomScale="85" zoomScaleNormal="85" workbookViewId="0">
      <selection activeCell="K48" sqref="K4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5.42578125" bestFit="1" customWidth="1"/>
    <col min="11" max="11" width="19.140625" bestFit="1" customWidth="1"/>
    <col min="13" max="13" width="6.140625" bestFit="1" customWidth="1"/>
    <col min="14" max="14" width="2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254</v>
      </c>
      <c r="C8" s="69" t="s">
        <v>10</v>
      </c>
      <c r="D8" s="71">
        <v>45176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114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:A17">_xlfn.SEQUENCE(COUNTA($B$14:$B$47))</f>
        <v>1</v>
      </c>
      <c r="B14" s="101" t="s">
        <v>115</v>
      </c>
      <c r="C14" s="73">
        <f>IF(A14&gt;0,711319,"")</f>
        <v>711319</v>
      </c>
      <c r="D14" s="75">
        <v>29.89</v>
      </c>
      <c r="E14" s="74">
        <v>4700</v>
      </c>
      <c r="F14" s="98">
        <v>9.6476172238332325E-2</v>
      </c>
      <c r="G14" s="81">
        <f>IF(A14&gt;0,ROUND(D14*E14,0),"")</f>
        <v>140483</v>
      </c>
      <c r="H14" s="81">
        <f>IF(A14&gt;0,ROUND(G14*$H$13,0),"")</f>
        <v>4214</v>
      </c>
      <c r="I14" s="81">
        <f>IF(A14&gt;0,ROUND(G14*F14,0),"")</f>
        <v>13553</v>
      </c>
      <c r="J14" s="81">
        <f>IF(A14&gt;0,ROUND(I14*$J$13,0),"")</f>
        <v>678</v>
      </c>
      <c r="K14" s="81">
        <f>IF(A14&gt;0,SUM(G14:J14),"")</f>
        <v>158928</v>
      </c>
    </row>
    <row r="15" spans="1:11" ht="30" x14ac:dyDescent="0.25">
      <c r="A15" s="73">
        <v>2</v>
      </c>
      <c r="B15" s="101" t="s">
        <v>116</v>
      </c>
      <c r="C15" s="73">
        <f t="shared" ref="C15:C47" si="0">IF(A15&gt;0,711319,"")</f>
        <v>711319</v>
      </c>
      <c r="D15" s="75">
        <f>13.37-0.8</f>
        <v>12.569999999999999</v>
      </c>
      <c r="E15" s="74">
        <v>4700</v>
      </c>
      <c r="F15" s="98">
        <v>0.1</v>
      </c>
      <c r="G15" s="81">
        <f t="shared" ref="G15:G47" si="1">IF(A15&gt;0,ROUND(D15*E15,0),"")</f>
        <v>59079</v>
      </c>
      <c r="H15" s="81">
        <f t="shared" ref="H15:H47" si="2">IF(A15&gt;0,ROUND(G15*$H$13,0),"")</f>
        <v>1772</v>
      </c>
      <c r="I15" s="81">
        <f t="shared" ref="I15:I47" si="3">IF(A15&gt;0,ROUND(G15*F15,0),"")</f>
        <v>5908</v>
      </c>
      <c r="J15" s="81">
        <f t="shared" ref="J15:J47" si="4">IF(A15&gt;0,ROUND(I15*$J$13,0),"")</f>
        <v>295</v>
      </c>
      <c r="K15" s="81">
        <f t="shared" ref="K15:K47" si="5">IF(A15&gt;0,SUM(G15:J15),"")</f>
        <v>67054</v>
      </c>
    </row>
    <row r="16" spans="1:11" x14ac:dyDescent="0.25">
      <c r="A16" s="73">
        <v>3</v>
      </c>
      <c r="B16" s="101" t="s">
        <v>26</v>
      </c>
      <c r="C16" s="73">
        <f t="shared" si="0"/>
        <v>711319</v>
      </c>
      <c r="D16" s="75">
        <v>10.64</v>
      </c>
      <c r="E16" s="74">
        <v>4700</v>
      </c>
      <c r="F16" s="98">
        <v>0.1</v>
      </c>
      <c r="G16" s="81">
        <f t="shared" si="1"/>
        <v>50008</v>
      </c>
      <c r="H16" s="81">
        <f t="shared" si="2"/>
        <v>1500</v>
      </c>
      <c r="I16" s="81">
        <f t="shared" si="3"/>
        <v>5001</v>
      </c>
      <c r="J16" s="81">
        <f t="shared" si="4"/>
        <v>250</v>
      </c>
      <c r="K16" s="81">
        <f t="shared" si="5"/>
        <v>56759</v>
      </c>
    </row>
    <row r="17" spans="1:13" x14ac:dyDescent="0.25">
      <c r="A17" s="73">
        <v>4</v>
      </c>
      <c r="B17" s="101" t="s">
        <v>67</v>
      </c>
      <c r="C17" s="73">
        <f t="shared" si="0"/>
        <v>711319</v>
      </c>
      <c r="D17" s="75">
        <v>2.2599999999999998</v>
      </c>
      <c r="E17" s="74">
        <v>4700</v>
      </c>
      <c r="F17" s="98">
        <v>0.1</v>
      </c>
      <c r="G17" s="81">
        <f t="shared" si="1"/>
        <v>10622</v>
      </c>
      <c r="H17" s="81">
        <f t="shared" si="2"/>
        <v>319</v>
      </c>
      <c r="I17" s="81">
        <f t="shared" si="3"/>
        <v>1062</v>
      </c>
      <c r="J17" s="81">
        <f t="shared" si="4"/>
        <v>53</v>
      </c>
      <c r="K17" s="81">
        <f t="shared" si="5"/>
        <v>12056</v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55.36</v>
      </c>
      <c r="E48" s="79"/>
      <c r="F48" s="102">
        <f>AVERAGE($F$16:$F$47)</f>
        <v>0.1</v>
      </c>
      <c r="G48" s="83">
        <f>SUM($G$14:$G$47)</f>
        <v>260192</v>
      </c>
      <c r="H48" s="83">
        <f>SUM($H$14:$H$47)</f>
        <v>7805</v>
      </c>
      <c r="I48" s="83">
        <f>SUM($I$14:$I$47)</f>
        <v>25524</v>
      </c>
      <c r="J48" s="83">
        <f>SUM($J$14:$J$47)</f>
        <v>1276</v>
      </c>
      <c r="K48" s="83">
        <f>SUM($K$14:$K$47)</f>
        <v>294797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3" fitToHeight="0"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4E13D-4D61-4700-BE43-D7A97B29F95B}">
  <sheetPr codeName="Sheet77">
    <pageSetUpPr fitToPage="1"/>
  </sheetPr>
  <dimension ref="A1:M48"/>
  <sheetViews>
    <sheetView zoomScale="85" zoomScaleNormal="85" workbookViewId="0">
      <selection activeCell="K14" sqref="K1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9" bestFit="1" customWidth="1"/>
    <col min="11" max="11" width="19.140625" bestFit="1" customWidth="1"/>
    <col min="13" max="13" width="6.140625" bestFit="1" customWidth="1"/>
    <col min="14" max="14" width="2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255</v>
      </c>
      <c r="C8" s="69" t="s">
        <v>10</v>
      </c>
      <c r="D8" s="71">
        <v>45177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117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ht="45" x14ac:dyDescent="0.25">
      <c r="A14" s="73" cm="1">
        <f t="array" ref="A14">_xlfn.SEQUENCE(COUNTA($B$14:$B$47))</f>
        <v>1</v>
      </c>
      <c r="B14" s="101" t="s">
        <v>118</v>
      </c>
      <c r="C14" s="73">
        <f>IF(A14&gt;0,711319,"")</f>
        <v>711319</v>
      </c>
      <c r="D14" s="75">
        <v>34.369999999999997</v>
      </c>
      <c r="E14" s="74">
        <v>5200</v>
      </c>
      <c r="F14" s="98">
        <v>9.8091696038405826E-2</v>
      </c>
      <c r="G14" s="81">
        <f>IF(A14&gt;0,ROUND(D14*E14,0),"")</f>
        <v>178724</v>
      </c>
      <c r="H14" s="81">
        <f>IF(A14&gt;0,ROUND(G14*$H$13,0),"")</f>
        <v>5362</v>
      </c>
      <c r="I14" s="81">
        <f>IF(A14&gt;0,ROUND(G14*F14,0),"")</f>
        <v>17531</v>
      </c>
      <c r="J14" s="81">
        <f>IF(A14&gt;0,ROUND(I14*$J$13,0),"")</f>
        <v>877</v>
      </c>
      <c r="K14" s="81">
        <f>IF(A14&gt;0,SUM(G14:J14),"")</f>
        <v>202494</v>
      </c>
    </row>
    <row r="15" spans="1:11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34.369999999999997</v>
      </c>
      <c r="E48" s="79"/>
      <c r="F48" s="102" t="e">
        <f>AVERAGE($F$16:$F$47)</f>
        <v>#DIV/0!</v>
      </c>
      <c r="G48" s="83">
        <f>SUM($G$14:$G$47)</f>
        <v>178724</v>
      </c>
      <c r="H48" s="83">
        <f>SUM($H$14:$H$47)</f>
        <v>5362</v>
      </c>
      <c r="I48" s="83">
        <f>SUM($I$14:$I$47)</f>
        <v>17531</v>
      </c>
      <c r="J48" s="83">
        <f>SUM($J$14:$J$47)</f>
        <v>877</v>
      </c>
      <c r="K48" s="83">
        <f>SUM($K$14:$K$47)</f>
        <v>202494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EBEB4-2D8A-42B3-BCA9-972C4254B387}">
  <sheetPr codeName="Sheet78">
    <pageSetUpPr fitToPage="1"/>
  </sheetPr>
  <dimension ref="A1:M48"/>
  <sheetViews>
    <sheetView zoomScale="85" zoomScaleNormal="85" workbookViewId="0">
      <selection activeCell="F16" sqref="F16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6.140625" bestFit="1" customWidth="1"/>
    <col min="14" max="14" width="2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256</v>
      </c>
      <c r="C8" s="69" t="s">
        <v>10</v>
      </c>
      <c r="D8" s="71">
        <v>45177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119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7009037632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_xlfn.SEQUENCE(COUNTA($B$14:$B$47))</f>
        <v>1</v>
      </c>
      <c r="B14" s="101" t="s">
        <v>120</v>
      </c>
      <c r="C14" s="73">
        <f>IF(A14&gt;0,711319,"")</f>
        <v>711319</v>
      </c>
      <c r="D14" s="75">
        <v>8.23</v>
      </c>
      <c r="E14" s="74">
        <v>5630</v>
      </c>
      <c r="F14" s="98">
        <v>0.10783449705475512</v>
      </c>
      <c r="G14" s="81">
        <f>IF(A14&gt;0,ROUND(D14*E14,0),"")</f>
        <v>46335</v>
      </c>
      <c r="H14" s="81">
        <f>IF(A14&gt;0,ROUND(G14*$H$13,0),"")</f>
        <v>1390</v>
      </c>
      <c r="I14" s="81">
        <f>IF(A14&gt;0,ROUND(G14*F14,0),"")</f>
        <v>4997</v>
      </c>
      <c r="J14" s="81">
        <f>IF(A14&gt;0,ROUND(I14*$J$13,0),"")</f>
        <v>250</v>
      </c>
      <c r="K14" s="81">
        <f>IF(A14&gt;0,SUM(G14:J14),"")</f>
        <v>52972</v>
      </c>
    </row>
    <row r="15" spans="1:11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8.23</v>
      </c>
      <c r="E48" s="79"/>
      <c r="F48" s="102" t="e">
        <f>AVERAGE($F$16:$F$47)</f>
        <v>#DIV/0!</v>
      </c>
      <c r="G48" s="83">
        <f>SUM($G$14:$G$47)</f>
        <v>46335</v>
      </c>
      <c r="H48" s="83">
        <f>SUM($H$14:$H$47)</f>
        <v>1390</v>
      </c>
      <c r="I48" s="83">
        <f>SUM($I$14:$I$47)</f>
        <v>4997</v>
      </c>
      <c r="J48" s="83">
        <f>SUM($J$14:$J$47)</f>
        <v>250</v>
      </c>
      <c r="K48" s="83">
        <f>SUM($K$14:$K$47)</f>
        <v>52972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2497F-E0F1-4CAF-9A5F-BC5BFDF440DE}">
  <sheetPr codeName="Sheet79">
    <pageSetUpPr fitToPage="1"/>
  </sheetPr>
  <dimension ref="A1:M48"/>
  <sheetViews>
    <sheetView zoomScale="85" zoomScaleNormal="85" workbookViewId="0">
      <selection activeCell="E15" sqref="E15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6.140625" bestFit="1" customWidth="1"/>
    <col min="14" max="14" width="2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257</v>
      </c>
      <c r="C8" s="69" t="s">
        <v>10</v>
      </c>
      <c r="D8" s="71">
        <v>45178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119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7009037362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ht="30" x14ac:dyDescent="0.25">
      <c r="A14" s="73" cm="1">
        <f t="array" ref="A14">_xlfn.SEQUENCE(COUNTA($B$14:$B$47))</f>
        <v>1</v>
      </c>
      <c r="B14" s="101" t="s">
        <v>121</v>
      </c>
      <c r="C14" s="73">
        <f>IF(A14&gt;0,711319,"")</f>
        <v>711319</v>
      </c>
      <c r="D14" s="75">
        <v>5.86</v>
      </c>
      <c r="E14" s="74">
        <v>5630</v>
      </c>
      <c r="F14" s="98">
        <v>0.11762355643657223</v>
      </c>
      <c r="G14" s="81">
        <f>IF(A14&gt;0,ROUND(D14*E14,0),"")</f>
        <v>32992</v>
      </c>
      <c r="H14" s="81">
        <f>IF(A14&gt;0,ROUND(G14*$H$13,0),"")</f>
        <v>990</v>
      </c>
      <c r="I14" s="81">
        <f>IF(A14&gt;0,ROUND(G14*F14,0),"")</f>
        <v>3881</v>
      </c>
      <c r="J14" s="81">
        <f>IF(A14&gt;0,ROUND(I14*$J$13,0),"")</f>
        <v>194</v>
      </c>
      <c r="K14" s="81">
        <f>IF(A14&gt;0,SUM(G14:J14),"")</f>
        <v>38057</v>
      </c>
    </row>
    <row r="15" spans="1:11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5.86</v>
      </c>
      <c r="E48" s="79"/>
      <c r="F48" s="102" t="e">
        <f>AVERAGE($F$16:$F$47)</f>
        <v>#DIV/0!</v>
      </c>
      <c r="G48" s="83">
        <f>SUM($G$14:$G$47)</f>
        <v>32992</v>
      </c>
      <c r="H48" s="83">
        <f>SUM($H$14:$H$47)</f>
        <v>990</v>
      </c>
      <c r="I48" s="83">
        <f>SUM($I$14:$I$47)</f>
        <v>3881</v>
      </c>
      <c r="J48" s="83">
        <f>SUM($J$14:$J$47)</f>
        <v>194</v>
      </c>
      <c r="K48" s="83">
        <f>SUM($K$14:$K$47)</f>
        <v>38057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68C0C-1D77-488D-A8E3-241F20545F58}">
  <sheetPr codeName="Sheet80">
    <pageSetUpPr fitToPage="1"/>
  </sheetPr>
  <dimension ref="A1:M48"/>
  <sheetViews>
    <sheetView zoomScale="85" zoomScaleNormal="85" workbookViewId="0">
      <selection activeCell="J2" sqref="J2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5.42578125" bestFit="1" customWidth="1"/>
    <col min="11" max="11" width="19.140625" bestFit="1" customWidth="1"/>
    <col min="13" max="13" width="6.140625" bestFit="1" customWidth="1"/>
    <col min="14" max="14" width="2.140625" bestFit="1" customWidth="1"/>
    <col min="15" max="15" width="7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258</v>
      </c>
      <c r="C8" s="69" t="s">
        <v>10</v>
      </c>
      <c r="D8" s="71">
        <v>45178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122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_xlfn.SEQUENCE(COUNTA($B$14:$B$47))</f>
        <v>1</v>
      </c>
      <c r="B14" s="101" t="s">
        <v>111</v>
      </c>
      <c r="C14" s="73">
        <f>IF(A14&gt;0,711319,"")</f>
        <v>711319</v>
      </c>
      <c r="D14" s="75">
        <v>40.33</v>
      </c>
      <c r="E14" s="74">
        <v>5600</v>
      </c>
      <c r="F14" s="98">
        <v>9.8089416979207394E-2</v>
      </c>
      <c r="G14" s="81">
        <f>IF(A14&gt;0,ROUND(D14*E14,0),"")</f>
        <v>225848</v>
      </c>
      <c r="H14" s="81">
        <f>IF(A14&gt;0,ROUND(G14*$H$13,0),"")</f>
        <v>6775</v>
      </c>
      <c r="I14" s="81">
        <f>IF(A14&gt;0,ROUND(G14*F14,0),"")</f>
        <v>22153</v>
      </c>
      <c r="J14" s="81">
        <f>IF(A14&gt;0,ROUND(I14*$J$13,0),"")</f>
        <v>1108</v>
      </c>
      <c r="K14" s="81">
        <f>IF(A14&gt;0,SUM(G14:J14),"")</f>
        <v>255884</v>
      </c>
    </row>
    <row r="15" spans="1:11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1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40.33</v>
      </c>
      <c r="E48" s="79"/>
      <c r="F48" s="102" t="e">
        <f>AVERAGE($F$16:$F$47)</f>
        <v>#DIV/0!</v>
      </c>
      <c r="G48" s="83">
        <f>SUM($G$14:$G$47)</f>
        <v>225848</v>
      </c>
      <c r="H48" s="83">
        <f>SUM($H$14:$H$47)</f>
        <v>6775</v>
      </c>
      <c r="I48" s="83">
        <f>SUM($I$14:$I$47)</f>
        <v>22153</v>
      </c>
      <c r="J48" s="83">
        <f>SUM($J$14:$J$47)</f>
        <v>1108</v>
      </c>
      <c r="K48" s="83">
        <f>SUM($K$14:$K$47)</f>
        <v>255884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3" fitToHeight="0"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A8BC5-D115-4109-AC12-672F4F15F328}">
  <sheetPr codeName="Sheet81">
    <pageSetUpPr fitToPage="1"/>
  </sheetPr>
  <dimension ref="A1:O48"/>
  <sheetViews>
    <sheetView zoomScale="85" zoomScaleNormal="85" workbookViewId="0">
      <selection activeCell="K14" sqref="K1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10.7109375" bestFit="1" customWidth="1"/>
  </cols>
  <sheetData>
    <row r="1" spans="1:15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5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5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5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5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5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5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</row>
    <row r="8" spans="1:15" x14ac:dyDescent="0.25">
      <c r="A8" s="69" t="s">
        <v>8</v>
      </c>
      <c r="B8" s="97">
        <v>259</v>
      </c>
      <c r="C8" s="69" t="s">
        <v>10</v>
      </c>
      <c r="D8" s="71">
        <v>45178</v>
      </c>
      <c r="E8" s="70" t="s">
        <v>9</v>
      </c>
      <c r="F8" s="174"/>
      <c r="G8" s="172"/>
      <c r="H8" s="172"/>
      <c r="I8" s="172"/>
      <c r="J8" s="172"/>
      <c r="K8" s="173"/>
    </row>
    <row r="9" spans="1:15" x14ac:dyDescent="0.25">
      <c r="A9" s="69" t="s">
        <v>11</v>
      </c>
      <c r="B9" s="170" t="s">
        <v>123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5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5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5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5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5" x14ac:dyDescent="0.25">
      <c r="A14" s="73" cm="1">
        <f t="array" ref="A14">_xlfn.SEQUENCE(COUNTA($B$14:$B$47))</f>
        <v>1</v>
      </c>
      <c r="B14" s="101" t="s">
        <v>84</v>
      </c>
      <c r="C14" s="73">
        <f>IF(A14&gt;0,711319,"")</f>
        <v>711319</v>
      </c>
      <c r="D14" s="75">
        <v>12.06</v>
      </c>
      <c r="E14" s="74">
        <v>5560</v>
      </c>
      <c r="F14" s="98">
        <v>0.14712430607116203</v>
      </c>
      <c r="G14" s="81">
        <f>IF(A14&gt;0,ROUND(D14*E14,0),"")</f>
        <v>67054</v>
      </c>
      <c r="H14" s="81">
        <f>IF(A14&gt;0,ROUND(G14*$H$13,0),"")</f>
        <v>2012</v>
      </c>
      <c r="I14" s="81">
        <f>IF(A14&gt;0,ROUND(G14*F14,0),"")</f>
        <v>9865</v>
      </c>
      <c r="J14" s="81">
        <f>IF(A14&gt;0,ROUND(I14*$J$13,0),"")</f>
        <v>493</v>
      </c>
      <c r="K14" s="81">
        <f>IF(A14&gt;0,SUM(G14:J14),"")</f>
        <v>79424</v>
      </c>
    </row>
    <row r="15" spans="1:15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5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12.06</v>
      </c>
      <c r="E48" s="79"/>
      <c r="F48" s="102" t="e">
        <f>AVERAGE($F$16:$F$47)</f>
        <v>#DIV/0!</v>
      </c>
      <c r="G48" s="83">
        <f>SUM($G$14:$G$47)</f>
        <v>67054</v>
      </c>
      <c r="H48" s="83">
        <f>SUM($H$14:$H$47)</f>
        <v>2012</v>
      </c>
      <c r="I48" s="83">
        <f>SUM($I$14:$I$47)</f>
        <v>9865</v>
      </c>
      <c r="J48" s="83">
        <f>SUM($J$14:$J$47)</f>
        <v>493</v>
      </c>
      <c r="K48" s="83">
        <f>SUM($K$14:$K$47)</f>
        <v>79424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74951-DAAB-45B7-8F42-F971A85E0711}">
  <sheetPr codeName="Sheet82">
    <pageSetUpPr fitToPage="1"/>
  </sheetPr>
  <dimension ref="A1:O48"/>
  <sheetViews>
    <sheetView zoomScale="85" zoomScaleNormal="85" workbookViewId="0">
      <selection activeCell="D15" sqref="D15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1.7109375" bestFit="1" customWidth="1"/>
    <col min="9" max="9" width="18.5703125" bestFit="1" customWidth="1"/>
    <col min="10" max="10" width="9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10.7109375" bestFit="1" customWidth="1"/>
  </cols>
  <sheetData>
    <row r="1" spans="1:15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5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5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5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5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5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5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</row>
    <row r="8" spans="1:15" x14ac:dyDescent="0.25">
      <c r="A8" s="69" t="s">
        <v>8</v>
      </c>
      <c r="B8" s="97">
        <v>260</v>
      </c>
      <c r="C8" s="69" t="s">
        <v>10</v>
      </c>
      <c r="D8" s="71">
        <v>45179</v>
      </c>
      <c r="E8" s="70" t="s">
        <v>9</v>
      </c>
      <c r="F8" s="174"/>
      <c r="G8" s="172"/>
      <c r="H8" s="172"/>
      <c r="I8" s="172"/>
      <c r="J8" s="172"/>
      <c r="K8" s="173"/>
    </row>
    <row r="9" spans="1:15" x14ac:dyDescent="0.25">
      <c r="A9" s="69" t="s">
        <v>11</v>
      </c>
      <c r="B9" s="170" t="s">
        <v>124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5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5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5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5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5" x14ac:dyDescent="0.25">
      <c r="A14" s="73" cm="1">
        <f t="array" ref="A14">_xlfn.SEQUENCE(COUNTA($B$14:$B$47))</f>
        <v>1</v>
      </c>
      <c r="B14" s="101" t="s">
        <v>39</v>
      </c>
      <c r="C14" s="73">
        <f>IF(A14&gt;0,711319,"")</f>
        <v>711319</v>
      </c>
      <c r="D14" s="75">
        <v>42.6</v>
      </c>
      <c r="E14" s="74">
        <v>70.031932324131802</v>
      </c>
      <c r="F14" s="98"/>
      <c r="G14" s="81">
        <f>IF(A14&gt;0,ROUND(D14*E14,0),"")</f>
        <v>2983</v>
      </c>
      <c r="H14" s="81">
        <f>IF(A14&gt;0,ROUND(G14*$H$13,0),"")</f>
        <v>89</v>
      </c>
      <c r="I14" s="81">
        <f>IF(A14&gt;0,ROUND(G14*F14,0),"")</f>
        <v>0</v>
      </c>
      <c r="J14" s="81">
        <f>IF(A14&gt;0,ROUND(I14*$J$13,0),"")</f>
        <v>0</v>
      </c>
      <c r="K14" s="81">
        <f>IF(A14&gt;0,SUM(G14:J14),"")</f>
        <v>3072</v>
      </c>
    </row>
    <row r="15" spans="1:15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5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42.6</v>
      </c>
      <c r="E48" s="79"/>
      <c r="F48" s="102" t="e">
        <f>AVERAGE($F$16:$F$47)</f>
        <v>#DIV/0!</v>
      </c>
      <c r="G48" s="83">
        <f>SUM($G$14:$G$47)</f>
        <v>2983</v>
      </c>
      <c r="H48" s="83">
        <f>SUM($H$14:$H$47)</f>
        <v>89</v>
      </c>
      <c r="I48" s="83">
        <f>SUM($I$14:$I$47)</f>
        <v>0</v>
      </c>
      <c r="J48" s="83">
        <f>SUM($J$14:$J$47)</f>
        <v>0</v>
      </c>
      <c r="K48" s="83">
        <f>SUM($K$14:$K$47)</f>
        <v>3072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8" fitToHeight="0" orientation="portrait" horizontalDpi="300" verticalDpi="3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B2671-5C4C-47BE-BC21-49A8AC82AE7B}">
  <sheetPr codeName="Sheet83">
    <pageSetUpPr fitToPage="1"/>
  </sheetPr>
  <dimension ref="A1:O48"/>
  <sheetViews>
    <sheetView zoomScale="85" zoomScaleNormal="85" workbookViewId="0">
      <selection activeCell="E24" sqref="E2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1.7109375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10.7109375" bestFit="1" customWidth="1"/>
  </cols>
  <sheetData>
    <row r="1" spans="1:15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5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5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5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5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5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5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</row>
    <row r="8" spans="1:15" x14ac:dyDescent="0.25">
      <c r="A8" s="69" t="s">
        <v>8</v>
      </c>
      <c r="B8" s="97">
        <v>261</v>
      </c>
      <c r="C8" s="69" t="s">
        <v>10</v>
      </c>
      <c r="D8" s="71">
        <v>45179</v>
      </c>
      <c r="E8" s="70" t="s">
        <v>9</v>
      </c>
      <c r="F8" s="174"/>
      <c r="G8" s="172"/>
      <c r="H8" s="172"/>
      <c r="I8" s="172"/>
      <c r="J8" s="172"/>
      <c r="K8" s="173"/>
    </row>
    <row r="9" spans="1:15" x14ac:dyDescent="0.25">
      <c r="A9" s="69" t="s">
        <v>11</v>
      </c>
      <c r="B9" s="170" t="s">
        <v>124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5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5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5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5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5" x14ac:dyDescent="0.25">
      <c r="A14" s="73" cm="1">
        <f t="array" ref="A14:A15">_xlfn.SEQUENCE(COUNTA($B$14:$B$47))</f>
        <v>1</v>
      </c>
      <c r="B14" s="101" t="s">
        <v>39</v>
      </c>
      <c r="C14" s="73">
        <f>IF(A14&gt;0,711319,"")</f>
        <v>711319</v>
      </c>
      <c r="D14" s="75">
        <v>109.34</v>
      </c>
      <c r="E14" s="74">
        <v>69.956906906906909</v>
      </c>
      <c r="F14" s="98">
        <v>1.6366399557888919E-2</v>
      </c>
      <c r="G14" s="81">
        <f>IF(A14&gt;0,ROUND(D14*E14,0),"")</f>
        <v>7649</v>
      </c>
      <c r="H14" s="81">
        <f>IF(A14&gt;0,ROUND(G14*$H$13,0),"")</f>
        <v>229</v>
      </c>
      <c r="I14" s="81">
        <f>IF(A14&gt;0,ROUND(G14*F14,0),"")</f>
        <v>125</v>
      </c>
      <c r="J14" s="81">
        <f>IF(A14&gt;0,ROUND(I14*$J$13,0),"")</f>
        <v>6</v>
      </c>
      <c r="K14" s="81">
        <f>IF(A14&gt;0,SUM(G14:J14),"")</f>
        <v>8009</v>
      </c>
    </row>
    <row r="15" spans="1:15" x14ac:dyDescent="0.25">
      <c r="A15" s="73">
        <v>2</v>
      </c>
      <c r="B15" s="101" t="s">
        <v>39</v>
      </c>
      <c r="C15" s="73">
        <f t="shared" ref="C15:C47" si="0">IF(A15&gt;0,711319,"")</f>
        <v>711319</v>
      </c>
      <c r="D15" s="75">
        <v>81.489999999999995</v>
      </c>
      <c r="E15" s="74">
        <v>70</v>
      </c>
      <c r="F15" s="98">
        <v>2.1929824561403508E-2</v>
      </c>
      <c r="G15" s="81">
        <f t="shared" ref="G15:G47" si="1">IF(A15&gt;0,ROUND(D15*E15,0),"")</f>
        <v>5704</v>
      </c>
      <c r="H15" s="81">
        <f t="shared" ref="H15:H47" si="2">IF(A15&gt;0,ROUND(G15*$H$13,0),"")</f>
        <v>171</v>
      </c>
      <c r="I15" s="81">
        <f t="shared" ref="I15:I47" si="3">IF(A15&gt;0,ROUND(G15*F15,0),"")</f>
        <v>125</v>
      </c>
      <c r="J15" s="81">
        <f t="shared" ref="J15:J47" si="4">IF(A15&gt;0,ROUND(I15*$J$13,0),"")</f>
        <v>6</v>
      </c>
      <c r="K15" s="81">
        <f t="shared" ref="K15:K47" si="5">IF(A15&gt;0,SUM(G15:J15),"")</f>
        <v>6006</v>
      </c>
    </row>
    <row r="16" spans="1:15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190.82999999999998</v>
      </c>
      <c r="E48" s="79"/>
      <c r="F48" s="102">
        <f>AVERAGE($F$14:$F$47)</f>
        <v>1.9148112059646213E-2</v>
      </c>
      <c r="G48" s="83">
        <f>SUM($G$14:$G$47)</f>
        <v>13353</v>
      </c>
      <c r="H48" s="83">
        <f>SUM($H$14:$H$47)</f>
        <v>400</v>
      </c>
      <c r="I48" s="83">
        <f>SUM($I$14:$I$47)</f>
        <v>250</v>
      </c>
      <c r="J48" s="83">
        <f>SUM($J$14:$J$47)</f>
        <v>12</v>
      </c>
      <c r="K48" s="83">
        <f>SUM($K$14:$K$47)</f>
        <v>14015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14EDF-9C76-45D2-9062-42F542AB1083}">
  <sheetPr codeName="Sheet84">
    <pageSetUpPr fitToPage="1"/>
  </sheetPr>
  <dimension ref="A1:O48"/>
  <sheetViews>
    <sheetView zoomScale="85" zoomScaleNormal="85" workbookViewId="0">
      <selection activeCell="F16" sqref="F16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10.7109375" bestFit="1" customWidth="1"/>
  </cols>
  <sheetData>
    <row r="1" spans="1:15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5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5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5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5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5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5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</row>
    <row r="8" spans="1:15" x14ac:dyDescent="0.25">
      <c r="A8" s="69" t="s">
        <v>8</v>
      </c>
      <c r="B8" s="97">
        <v>262</v>
      </c>
      <c r="C8" s="69" t="s">
        <v>10</v>
      </c>
      <c r="D8" s="71">
        <v>45180</v>
      </c>
      <c r="E8" s="70" t="s">
        <v>9</v>
      </c>
      <c r="F8" s="174"/>
      <c r="G8" s="172"/>
      <c r="H8" s="172"/>
      <c r="I8" s="172"/>
      <c r="J8" s="172"/>
      <c r="K8" s="173"/>
    </row>
    <row r="9" spans="1:15" x14ac:dyDescent="0.25">
      <c r="A9" s="69" t="s">
        <v>11</v>
      </c>
      <c r="B9" s="170" t="s">
        <v>125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5" x14ac:dyDescent="0.25">
      <c r="A10" s="69" t="s">
        <v>13</v>
      </c>
      <c r="B10" s="170" t="s">
        <v>126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5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5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5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5" x14ac:dyDescent="0.25">
      <c r="A14" s="73" cm="1">
        <f t="array" ref="A14">_xlfn.SEQUENCE(COUNTA($B$14:$B$47))</f>
        <v>1</v>
      </c>
      <c r="B14" s="101" t="s">
        <v>115</v>
      </c>
      <c r="C14" s="73">
        <f>IF(A14&gt;0,711319,"")</f>
        <v>711319</v>
      </c>
      <c r="D14" s="75">
        <v>13.55</v>
      </c>
      <c r="E14" s="74">
        <v>5580</v>
      </c>
      <c r="F14" s="98">
        <v>9.8098238576827992E-2</v>
      </c>
      <c r="G14" s="81">
        <f>IF(A14&gt;0,ROUND(D14*E14,0),"")</f>
        <v>75609</v>
      </c>
      <c r="H14" s="81">
        <f>IF(A14&gt;0,ROUND(G14*$H$13,0),"")</f>
        <v>2268</v>
      </c>
      <c r="I14" s="81">
        <f>IF(A14&gt;0,ROUND(G14*F14,0),"")</f>
        <v>7417</v>
      </c>
      <c r="J14" s="81">
        <f>IF(A14&gt;0,ROUND(I14*$J$13,0),"")</f>
        <v>371</v>
      </c>
      <c r="K14" s="81">
        <f>IF(A14&gt;0,SUM(G14:J14),"")</f>
        <v>85665</v>
      </c>
    </row>
    <row r="15" spans="1:15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5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13.55</v>
      </c>
      <c r="E48" s="79"/>
      <c r="F48" s="102">
        <f>AVERAGE($F$14:$F$47)</f>
        <v>9.8098238576827992E-2</v>
      </c>
      <c r="G48" s="83">
        <f>SUM($G$14:$G$47)</f>
        <v>75609</v>
      </c>
      <c r="H48" s="83">
        <f>SUM($H$14:$H$47)</f>
        <v>2268</v>
      </c>
      <c r="I48" s="83">
        <f>SUM($I$14:$I$47)</f>
        <v>7417</v>
      </c>
      <c r="J48" s="83">
        <f>SUM($J$14:$J$47)</f>
        <v>371</v>
      </c>
      <c r="K48" s="83">
        <f>SUM($K$14:$K$47)</f>
        <v>85665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50432-CFDA-48C0-9E0C-BD397BD797A4}">
  <sheetPr codeName="Sheet85">
    <pageSetUpPr fitToPage="1"/>
  </sheetPr>
  <dimension ref="A1:O48"/>
  <sheetViews>
    <sheetView zoomScale="85" zoomScaleNormal="85" workbookViewId="0">
      <selection activeCell="E16" sqref="E16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10.7109375" bestFit="1" customWidth="1"/>
  </cols>
  <sheetData>
    <row r="1" spans="1:15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5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5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5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5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5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5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</row>
    <row r="8" spans="1:15" x14ac:dyDescent="0.25">
      <c r="A8" s="69" t="s">
        <v>8</v>
      </c>
      <c r="B8" s="97">
        <v>263</v>
      </c>
      <c r="C8" s="69" t="s">
        <v>10</v>
      </c>
      <c r="D8" s="71">
        <v>45181</v>
      </c>
      <c r="E8" s="70" t="s">
        <v>9</v>
      </c>
      <c r="F8" s="174"/>
      <c r="G8" s="172"/>
      <c r="H8" s="172"/>
      <c r="I8" s="172"/>
      <c r="J8" s="172"/>
      <c r="K8" s="173"/>
    </row>
    <row r="9" spans="1:15" x14ac:dyDescent="0.25">
      <c r="A9" s="69" t="s">
        <v>11</v>
      </c>
      <c r="B9" s="170" t="s">
        <v>127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5" x14ac:dyDescent="0.25">
      <c r="A10" s="69" t="s">
        <v>13</v>
      </c>
      <c r="B10" s="170" t="s">
        <v>35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5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5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5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5" x14ac:dyDescent="0.25">
      <c r="A14" s="73" cm="1">
        <f t="array" ref="A14">_xlfn.SEQUENCE(COUNTA($B$14:$B$47))</f>
        <v>1</v>
      </c>
      <c r="B14" s="101" t="s">
        <v>84</v>
      </c>
      <c r="C14" s="73">
        <f>IF(A14&gt;0,711319,"")</f>
        <v>711319</v>
      </c>
      <c r="D14" s="75">
        <v>2.96</v>
      </c>
      <c r="E14" s="74">
        <v>5610</v>
      </c>
      <c r="F14" s="98">
        <v>0.1206651376146789</v>
      </c>
      <c r="G14" s="81">
        <f>IF(A14&gt;0,ROUND(D14*E14,0),"")</f>
        <v>16606</v>
      </c>
      <c r="H14" s="81">
        <f>IF(A14&gt;0,ROUND(G14*$H$13,0),"")</f>
        <v>498</v>
      </c>
      <c r="I14" s="81">
        <f>IF(A14&gt;0,ROUND(G14*F14,0),"")</f>
        <v>2004</v>
      </c>
      <c r="J14" s="81">
        <f>IF(A14&gt;0,ROUND(I14*$J$13,0),"")</f>
        <v>100</v>
      </c>
      <c r="K14" s="81">
        <f>IF(A14&gt;0,SUM(G14:J14),"")</f>
        <v>19208</v>
      </c>
    </row>
    <row r="15" spans="1:15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5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2.96</v>
      </c>
      <c r="E48" s="79"/>
      <c r="F48" s="102">
        <f>AVERAGE($F$14:$F$47)</f>
        <v>0.1206651376146789</v>
      </c>
      <c r="G48" s="83">
        <f>SUM($G$14:$G$47)</f>
        <v>16606</v>
      </c>
      <c r="H48" s="83">
        <f>SUM($H$14:$H$47)</f>
        <v>498</v>
      </c>
      <c r="I48" s="83">
        <f>SUM($I$14:$I$47)</f>
        <v>2004</v>
      </c>
      <c r="J48" s="83">
        <f>SUM($J$14:$J$47)</f>
        <v>100</v>
      </c>
      <c r="K48" s="83">
        <f>SUM($K$14:$K$47)</f>
        <v>19208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19B88-D4A9-4167-BD45-6F211446F1F8}">
  <sheetPr codeName="Sheet86">
    <pageSetUpPr fitToPage="1"/>
  </sheetPr>
  <dimension ref="A1:O48"/>
  <sheetViews>
    <sheetView zoomScale="85" zoomScaleNormal="85" workbookViewId="0">
      <selection activeCell="K14" sqref="K1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8.5703125" bestFit="1" customWidth="1"/>
    <col min="10" max="10" width="9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10.7109375" bestFit="1" customWidth="1"/>
  </cols>
  <sheetData>
    <row r="1" spans="1:15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5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5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5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5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5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5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</row>
    <row r="8" spans="1:15" x14ac:dyDescent="0.25">
      <c r="A8" s="69" t="s">
        <v>8</v>
      </c>
      <c r="B8" s="97">
        <v>264</v>
      </c>
      <c r="C8" s="69" t="s">
        <v>10</v>
      </c>
      <c r="D8" s="71">
        <v>45181</v>
      </c>
      <c r="E8" s="70" t="s">
        <v>9</v>
      </c>
      <c r="F8" s="174"/>
      <c r="G8" s="172"/>
      <c r="H8" s="172"/>
      <c r="I8" s="172"/>
      <c r="J8" s="172"/>
      <c r="K8" s="173"/>
    </row>
    <row r="9" spans="1:15" x14ac:dyDescent="0.25">
      <c r="A9" s="69" t="s">
        <v>11</v>
      </c>
      <c r="B9" s="170" t="s">
        <v>128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5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5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5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5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5" x14ac:dyDescent="0.25">
      <c r="A14" s="73" cm="1">
        <f t="array" ref="A14">_xlfn.SEQUENCE(COUNTA($B$14:$B$47))</f>
        <v>1</v>
      </c>
      <c r="B14" s="101" t="s">
        <v>129</v>
      </c>
      <c r="C14" s="73">
        <f>IF(A14&gt;0,711319,"")</f>
        <v>711319</v>
      </c>
      <c r="D14" s="75">
        <v>1.41</v>
      </c>
      <c r="E14" s="74">
        <v>5630</v>
      </c>
      <c r="F14" s="98">
        <v>0.14345323741007193</v>
      </c>
      <c r="G14" s="81">
        <f>IF(A14&gt;0,ROUND(D14*E14,0),"")</f>
        <v>7938</v>
      </c>
      <c r="H14" s="81">
        <f>IF(A14&gt;0,ROUND(G14*$H$13,0),"")</f>
        <v>238</v>
      </c>
      <c r="I14" s="81">
        <f>IF(A14&gt;0,ROUND(G14*F14,0),"")</f>
        <v>1139</v>
      </c>
      <c r="J14" s="81">
        <f>IF(A14&gt;0,ROUND(I14*$J$13,0),"")</f>
        <v>57</v>
      </c>
      <c r="K14" s="81">
        <f>IF(A14&gt;0,SUM(G14:J14),"")</f>
        <v>9372</v>
      </c>
    </row>
    <row r="15" spans="1:15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5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1.41</v>
      </c>
      <c r="E48" s="79"/>
      <c r="F48" s="102">
        <f>AVERAGE($F$14:$F$47)</f>
        <v>0.14345323741007193</v>
      </c>
      <c r="G48" s="83">
        <f>SUM($G$14:$G$47)</f>
        <v>7938</v>
      </c>
      <c r="H48" s="83">
        <f>SUM($H$14:$H$47)</f>
        <v>238</v>
      </c>
      <c r="I48" s="83">
        <f>SUM($I$14:$I$47)</f>
        <v>1139</v>
      </c>
      <c r="J48" s="83">
        <f>SUM($J$14:$J$47)</f>
        <v>57</v>
      </c>
      <c r="K48" s="83">
        <f>SUM($K$14:$K$47)</f>
        <v>9372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E200-05C3-4779-B049-7AECEAB21E3D}">
  <sheetPr codeName="Sheet87">
    <pageSetUpPr fitToPage="1"/>
  </sheetPr>
  <dimension ref="A1:O48"/>
  <sheetViews>
    <sheetView zoomScale="85" zoomScaleNormal="85" workbookViewId="0">
      <selection activeCell="F17" sqref="F17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  <col min="13" max="13" width="6.140625" bestFit="1" customWidth="1"/>
    <col min="14" max="14" width="2.140625" bestFit="1" customWidth="1"/>
    <col min="15" max="15" width="10.7109375" bestFit="1" customWidth="1"/>
  </cols>
  <sheetData>
    <row r="1" spans="1:15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5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5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5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5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5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5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</row>
    <row r="8" spans="1:15" x14ac:dyDescent="0.25">
      <c r="A8" s="69" t="s">
        <v>8</v>
      </c>
      <c r="B8" s="97">
        <v>265</v>
      </c>
      <c r="C8" s="69" t="s">
        <v>10</v>
      </c>
      <c r="D8" s="71">
        <v>45181</v>
      </c>
      <c r="E8" s="70" t="s">
        <v>9</v>
      </c>
      <c r="F8" s="174"/>
      <c r="G8" s="172"/>
      <c r="H8" s="172"/>
      <c r="I8" s="172"/>
      <c r="J8" s="172"/>
      <c r="K8" s="173"/>
    </row>
    <row r="9" spans="1:15" x14ac:dyDescent="0.25">
      <c r="A9" s="69" t="s">
        <v>11</v>
      </c>
      <c r="B9" s="170" t="s">
        <v>124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5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5" ht="30" x14ac:dyDescent="0.25">
      <c r="A11" s="69" t="s">
        <v>15</v>
      </c>
      <c r="B11" s="217">
        <v>9988822989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5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5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5" x14ac:dyDescent="0.25">
      <c r="A14" s="73" cm="1">
        <f t="array" ref="A14">_xlfn.SEQUENCE(COUNTA($B$14:$B$47))</f>
        <v>1</v>
      </c>
      <c r="B14" s="101" t="s">
        <v>66</v>
      </c>
      <c r="C14" s="73">
        <f>IF(A14&gt;0,711319,"")</f>
        <v>711319</v>
      </c>
      <c r="D14" s="75">
        <v>20.32</v>
      </c>
      <c r="E14" s="74">
        <v>5630</v>
      </c>
      <c r="F14" s="98">
        <v>8.8268113450049243E-2</v>
      </c>
      <c r="G14" s="81">
        <f>IF(A14&gt;0,ROUND(D14*E14,0),"")</f>
        <v>114402</v>
      </c>
      <c r="H14" s="81">
        <f>IF(A14&gt;0,ROUND(G14*$H$13,0),"")</f>
        <v>3432</v>
      </c>
      <c r="I14" s="81">
        <f>IF(A14&gt;0,ROUND(G14*F14,0),"")</f>
        <v>10098</v>
      </c>
      <c r="J14" s="81">
        <f>IF(A14&gt;0,ROUND(I14*$J$13,0),"")</f>
        <v>505</v>
      </c>
      <c r="K14" s="81">
        <f>IF(A14&gt;0,SUM(G14:J14),"")</f>
        <v>128437</v>
      </c>
    </row>
    <row r="15" spans="1:15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5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20.32</v>
      </c>
      <c r="E48" s="79"/>
      <c r="F48" s="102">
        <f>AVERAGE($F$14:$F$47)</f>
        <v>8.8268113450049243E-2</v>
      </c>
      <c r="G48" s="83">
        <f>SUM($G$14:$G$47)</f>
        <v>114402</v>
      </c>
      <c r="H48" s="83">
        <f>SUM($H$14:$H$47)</f>
        <v>3432</v>
      </c>
      <c r="I48" s="83">
        <f>SUM($I$14:$I$47)</f>
        <v>10098</v>
      </c>
      <c r="J48" s="83">
        <f>SUM($J$14:$J$47)</f>
        <v>505</v>
      </c>
      <c r="K48" s="83">
        <f>SUM($K$14:$K$47)</f>
        <v>128437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4" fitToHeight="0" orientation="portrait" horizontalDpi="300" verticalDpi="3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29301-C3D1-47EC-9EF2-1AE07E6CA062}">
  <sheetPr codeName="Sheet88">
    <pageSetUpPr fitToPage="1"/>
  </sheetPr>
  <dimension ref="A1:P48"/>
  <sheetViews>
    <sheetView topLeftCell="B1" zoomScale="85" zoomScaleNormal="85" workbookViewId="0">
      <selection activeCell="O3" sqref="O3:R10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9.28515625" bestFit="1" customWidth="1"/>
    <col min="16" max="16" width="4.7109375" bestFit="1" customWidth="1"/>
    <col min="17" max="17" width="5.140625" bestFit="1" customWidth="1"/>
    <col min="18" max="18" width="4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>
        <v>266</v>
      </c>
      <c r="C8" s="69" t="s">
        <v>10</v>
      </c>
      <c r="D8" s="71">
        <v>45181</v>
      </c>
      <c r="E8" s="70" t="s">
        <v>9</v>
      </c>
      <c r="F8" s="174"/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130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6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" x14ac:dyDescent="0.25">
      <c r="A11" s="69" t="s">
        <v>15</v>
      </c>
      <c r="B11" s="217">
        <v>7506203777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x14ac:dyDescent="0.25">
      <c r="A14" s="73" cm="1">
        <f t="array" ref="A14:A17">_xlfn.SEQUENCE(COUNTA($B$14:$B$47))</f>
        <v>1</v>
      </c>
      <c r="B14" s="101" t="s">
        <v>26</v>
      </c>
      <c r="C14" s="73">
        <f>IF(A14&gt;0,711319,"")</f>
        <v>711319</v>
      </c>
      <c r="D14" s="75">
        <v>3.4</v>
      </c>
      <c r="E14" s="74">
        <v>5630</v>
      </c>
      <c r="F14" s="98">
        <v>0.11716417910447761</v>
      </c>
      <c r="G14" s="81">
        <f>IF(A14&gt;0,ROUND(D14*E14,0),"")</f>
        <v>19142</v>
      </c>
      <c r="H14" s="81">
        <f>IF(A14&gt;0,ROUND(G14*$H$13,0),"")</f>
        <v>574</v>
      </c>
      <c r="I14" s="81">
        <f>IF(A14&gt;0,ROUND(G14*F14,0),"")</f>
        <v>2243</v>
      </c>
      <c r="J14" s="81">
        <f>IF(A14&gt;0,ROUND(I14*$J$13,0),"")</f>
        <v>112</v>
      </c>
      <c r="K14" s="81">
        <f>IF(A14&gt;0,SUM(G14:J14),"")</f>
        <v>22071</v>
      </c>
    </row>
    <row r="15" spans="1:16" x14ac:dyDescent="0.25">
      <c r="A15" s="73">
        <v>2</v>
      </c>
      <c r="B15" s="101" t="s">
        <v>131</v>
      </c>
      <c r="C15" s="73">
        <f t="shared" ref="C15:C47" si="0">IF(A15&gt;0,711319,"")</f>
        <v>711319</v>
      </c>
      <c r="D15" s="75">
        <v>6.42</v>
      </c>
      <c r="E15" s="74">
        <v>240</v>
      </c>
      <c r="F15" s="98">
        <v>0.06</v>
      </c>
      <c r="G15" s="81">
        <f t="shared" ref="G15:G47" si="1">IF(A15&gt;0,ROUND(D15*E15,0),"")</f>
        <v>1541</v>
      </c>
      <c r="H15" s="81">
        <f t="shared" ref="H15:H47" si="2">IF(A15&gt;0,ROUND(G15*$H$13,0),"")</f>
        <v>46</v>
      </c>
      <c r="I15" s="81">
        <f t="shared" ref="I15:I47" si="3">IF(A15&gt;0,ROUND(G15*F15,0),"")</f>
        <v>92</v>
      </c>
      <c r="J15" s="81">
        <f t="shared" ref="J15:J47" si="4">IF(A15&gt;0,ROUND(I15*$J$13,0),"")</f>
        <v>5</v>
      </c>
      <c r="K15" s="81">
        <f t="shared" ref="K15:K47" si="5">IF(A15&gt;0,SUM(G15:J15),"")</f>
        <v>1684</v>
      </c>
    </row>
    <row r="16" spans="1:16" x14ac:dyDescent="0.25">
      <c r="A16" s="73">
        <v>3</v>
      </c>
      <c r="B16" s="101" t="s">
        <v>131</v>
      </c>
      <c r="C16" s="73">
        <f t="shared" si="0"/>
        <v>711319</v>
      </c>
      <c r="D16" s="75">
        <v>3.7</v>
      </c>
      <c r="E16" s="74">
        <v>240</v>
      </c>
      <c r="F16" s="98">
        <v>0.06</v>
      </c>
      <c r="G16" s="81">
        <f t="shared" si="1"/>
        <v>888</v>
      </c>
      <c r="H16" s="81">
        <f t="shared" si="2"/>
        <v>27</v>
      </c>
      <c r="I16" s="81">
        <f t="shared" si="3"/>
        <v>53</v>
      </c>
      <c r="J16" s="81">
        <f t="shared" si="4"/>
        <v>3</v>
      </c>
      <c r="K16" s="81">
        <f t="shared" si="5"/>
        <v>971</v>
      </c>
    </row>
    <row r="17" spans="1:13" x14ac:dyDescent="0.25">
      <c r="A17" s="73">
        <v>4</v>
      </c>
      <c r="B17" s="101" t="s">
        <v>132</v>
      </c>
      <c r="C17" s="73">
        <f t="shared" si="0"/>
        <v>711319</v>
      </c>
      <c r="D17" s="75">
        <v>13.3</v>
      </c>
      <c r="E17" s="74">
        <v>75</v>
      </c>
      <c r="F17" s="98">
        <v>7.0000000000000007E-2</v>
      </c>
      <c r="G17" s="81">
        <f t="shared" si="1"/>
        <v>998</v>
      </c>
      <c r="H17" s="81">
        <f t="shared" si="2"/>
        <v>30</v>
      </c>
      <c r="I17" s="81">
        <f t="shared" si="3"/>
        <v>70</v>
      </c>
      <c r="J17" s="81">
        <f t="shared" si="4"/>
        <v>4</v>
      </c>
      <c r="K17" s="81">
        <f t="shared" si="5"/>
        <v>1102</v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26.82</v>
      </c>
      <c r="E48" s="79"/>
      <c r="F48" s="102">
        <f>AVERAGE($F$14:$F$47)</f>
        <v>7.6791044776119408E-2</v>
      </c>
      <c r="G48" s="83">
        <f>SUM($G$14:$G$47)</f>
        <v>22569</v>
      </c>
      <c r="H48" s="83">
        <f>SUM($H$14:$H$47)</f>
        <v>677</v>
      </c>
      <c r="I48" s="83">
        <f>SUM($I$14:$I$47)</f>
        <v>2458</v>
      </c>
      <c r="J48" s="83">
        <f>SUM($J$14:$J$47)</f>
        <v>124</v>
      </c>
      <c r="K48" s="83">
        <f>SUM($K$14:$K$47)</f>
        <v>25828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9D84F-AA8E-456C-90EA-85A75D2CF349}">
  <sheetPr codeName="Sheet89">
    <pageSetUpPr fitToPage="1"/>
  </sheetPr>
  <dimension ref="A1:P48"/>
  <sheetViews>
    <sheetView zoomScale="85" zoomScaleNormal="85" workbookViewId="0">
      <selection activeCell="B15" sqref="B15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  <col min="13" max="13" width="6.140625" bestFit="1" customWidth="1"/>
    <col min="14" max="14" width="2.140625" bestFit="1" customWidth="1"/>
    <col min="15" max="15" width="9.28515625" bestFit="1" customWidth="1"/>
    <col min="16" max="16" width="4.7109375" bestFit="1" customWidth="1"/>
    <col min="17" max="17" width="5.140625" bestFit="1" customWidth="1"/>
    <col min="18" max="18" width="4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>
        <v>267</v>
      </c>
      <c r="C8" s="69" t="s">
        <v>10</v>
      </c>
      <c r="D8" s="71">
        <v>45182</v>
      </c>
      <c r="E8" s="70" t="s">
        <v>9</v>
      </c>
      <c r="F8" s="174"/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133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6" x14ac:dyDescent="0.25">
      <c r="A10" s="69" t="s">
        <v>13</v>
      </c>
      <c r="B10" s="170" t="s">
        <v>134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" x14ac:dyDescent="0.25">
      <c r="A11" s="69" t="s">
        <v>15</v>
      </c>
      <c r="B11" s="217">
        <v>9888896595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x14ac:dyDescent="0.25">
      <c r="A14" s="73" cm="1">
        <f t="array" ref="A14">_xlfn.SEQUENCE(COUNTA($B$14:$B$47))</f>
        <v>1</v>
      </c>
      <c r="B14" s="101" t="s">
        <v>135</v>
      </c>
      <c r="C14" s="73">
        <f>IF(A14&gt;0,711319,"")</f>
        <v>711319</v>
      </c>
      <c r="D14" s="75">
        <v>30.04</v>
      </c>
      <c r="E14" s="74">
        <v>5630</v>
      </c>
      <c r="F14" s="98">
        <v>7.839527073388744E-2</v>
      </c>
      <c r="G14" s="81">
        <f>IF(A14&gt;0,ROUND(D14*E14,0),"")</f>
        <v>169125</v>
      </c>
      <c r="H14" s="81">
        <f>IF(A14&gt;0,ROUND(G14*$H$13,0),"")</f>
        <v>5074</v>
      </c>
      <c r="I14" s="81">
        <f>IF(A14&gt;0,ROUND(G14*F14,0),"")</f>
        <v>13259</v>
      </c>
      <c r="J14" s="81">
        <f>IF(A14&gt;0,ROUND(I14*$J$13,0),"")</f>
        <v>663</v>
      </c>
      <c r="K14" s="81">
        <f>IF(A14&gt;0,SUM(G14:J14),"")</f>
        <v>188121</v>
      </c>
    </row>
    <row r="15" spans="1:16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6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30.04</v>
      </c>
      <c r="E48" s="79"/>
      <c r="F48" s="102">
        <f>AVERAGE($F$14:$F$47)</f>
        <v>7.839527073388744E-2</v>
      </c>
      <c r="G48" s="83">
        <f>SUM($G$14:$G$47)</f>
        <v>169125</v>
      </c>
      <c r="H48" s="83">
        <f>SUM($H$14:$H$47)</f>
        <v>5074</v>
      </c>
      <c r="I48" s="83">
        <f>SUM($I$14:$I$47)</f>
        <v>13259</v>
      </c>
      <c r="J48" s="83">
        <f>SUM($J$14:$J$47)</f>
        <v>663</v>
      </c>
      <c r="K48" s="83">
        <f>SUM($K$14:$K$47)</f>
        <v>188121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4" fitToHeight="0" orientation="portrait" horizontalDpi="300" verticalDpi="3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FD07C-53FF-498A-BBAB-2B6572D7C61F}">
  <sheetPr codeName="Sheet90">
    <pageSetUpPr fitToPage="1"/>
  </sheetPr>
  <dimension ref="A1:P48"/>
  <sheetViews>
    <sheetView zoomScale="85" zoomScaleNormal="85" workbookViewId="0">
      <selection activeCell="A5" sqref="A5:K5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9.28515625" bestFit="1" customWidth="1"/>
    <col min="16" max="16" width="4.7109375" bestFit="1" customWidth="1"/>
    <col min="17" max="17" width="5.140625" bestFit="1" customWidth="1"/>
    <col min="18" max="18" width="4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>
        <v>268</v>
      </c>
      <c r="C8" s="69" t="s">
        <v>10</v>
      </c>
      <c r="D8" s="71">
        <v>45182</v>
      </c>
      <c r="E8" s="70" t="s">
        <v>9</v>
      </c>
      <c r="F8" s="174"/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136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6" x14ac:dyDescent="0.25">
      <c r="A10" s="69" t="s">
        <v>13</v>
      </c>
      <c r="B10" s="170" t="s">
        <v>137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" x14ac:dyDescent="0.25">
      <c r="A11" s="69" t="s">
        <v>15</v>
      </c>
      <c r="B11" s="217">
        <v>9888516477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ht="45" x14ac:dyDescent="0.25">
      <c r="A14" s="73" cm="1">
        <f t="array" ref="A14">_xlfn.SEQUENCE(COUNTA($B$14:$B$47))</f>
        <v>1</v>
      </c>
      <c r="B14" s="101" t="s">
        <v>138</v>
      </c>
      <c r="C14" s="73">
        <f>IF(A14&gt;0,711319,"")</f>
        <v>711319</v>
      </c>
      <c r="D14" s="75">
        <v>14.23</v>
      </c>
      <c r="E14" s="74">
        <v>5550</v>
      </c>
      <c r="F14" s="98">
        <v>0.1039157617744406</v>
      </c>
      <c r="G14" s="81">
        <f>IF(A14&gt;0,ROUND(D14*E14,0),"")</f>
        <v>78977</v>
      </c>
      <c r="H14" s="81">
        <f>IF(A14&gt;0,ROUND(G14*$H$13,0),"")</f>
        <v>2369</v>
      </c>
      <c r="I14" s="81">
        <f>IF(A14&gt;0,ROUND(G14*F14,0),"")</f>
        <v>8207</v>
      </c>
      <c r="J14" s="81">
        <f>IF(A14&gt;0,ROUND(I14*$J$13,0),"")</f>
        <v>410</v>
      </c>
      <c r="K14" s="81">
        <f>IF(A14&gt;0,SUM(G14:J14),"")</f>
        <v>89963</v>
      </c>
    </row>
    <row r="15" spans="1:16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6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14.23</v>
      </c>
      <c r="E48" s="79"/>
      <c r="F48" s="102">
        <f>AVERAGE($F$14:$F$47)</f>
        <v>0.1039157617744406</v>
      </c>
      <c r="G48" s="83">
        <f>SUM($G$14:$G$47)</f>
        <v>78977</v>
      </c>
      <c r="H48" s="83">
        <f>SUM($H$14:$H$47)</f>
        <v>2369</v>
      </c>
      <c r="I48" s="83">
        <f>SUM($I$14:$I$47)</f>
        <v>8207</v>
      </c>
      <c r="J48" s="83">
        <f>SUM($J$14:$J$47)</f>
        <v>410</v>
      </c>
      <c r="K48" s="83">
        <f>SUM($K$14:$K$47)</f>
        <v>89963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47617-D707-420A-8CA4-8DB994E902F7}">
  <sheetPr codeName="Sheet91">
    <pageSetUpPr fitToPage="1"/>
  </sheetPr>
  <dimension ref="A1:P48"/>
  <sheetViews>
    <sheetView zoomScale="85" zoomScaleNormal="85" workbookViewId="0">
      <selection activeCell="B17" sqref="B17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9.28515625" bestFit="1" customWidth="1"/>
    <col min="16" max="16" width="4.7109375" bestFit="1" customWidth="1"/>
    <col min="17" max="17" width="5.140625" bestFit="1" customWidth="1"/>
    <col min="18" max="18" width="4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>
        <v>269</v>
      </c>
      <c r="C8" s="69" t="s">
        <v>10</v>
      </c>
      <c r="D8" s="71">
        <v>45183</v>
      </c>
      <c r="E8" s="70" t="s">
        <v>9</v>
      </c>
      <c r="F8" s="174"/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139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6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" x14ac:dyDescent="0.25">
      <c r="A11" s="69" t="s">
        <v>15</v>
      </c>
      <c r="B11" s="217">
        <v>7889270965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x14ac:dyDescent="0.25">
      <c r="A14" s="73" cm="1">
        <f t="array" ref="A14">_xlfn.SEQUENCE(COUNTA($B$14:$B$47))</f>
        <v>1</v>
      </c>
      <c r="B14" s="101" t="s">
        <v>76</v>
      </c>
      <c r="C14" s="73">
        <f>IF(A14&gt;0,711319,"")</f>
        <v>711319</v>
      </c>
      <c r="D14" s="75">
        <v>4.18</v>
      </c>
      <c r="E14" s="74">
        <v>5630</v>
      </c>
      <c r="F14" s="98">
        <v>0.11764872521246458</v>
      </c>
      <c r="G14" s="81">
        <f>IF(A14&gt;0,ROUND(D14*E14,0),"")</f>
        <v>23533</v>
      </c>
      <c r="H14" s="81">
        <f>IF(A14&gt;0,ROUND(G14*$H$13,0),"")</f>
        <v>706</v>
      </c>
      <c r="I14" s="81">
        <f>IF(A14&gt;0,ROUND(G14*F14,0),"")</f>
        <v>2769</v>
      </c>
      <c r="J14" s="81">
        <f>IF(A14&gt;0,ROUND(I14*$J$13,0),"")</f>
        <v>138</v>
      </c>
      <c r="K14" s="81">
        <f>IF(A14&gt;0,SUM(G14:J14),"")</f>
        <v>27146</v>
      </c>
    </row>
    <row r="15" spans="1:16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6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4.18</v>
      </c>
      <c r="E48" s="79"/>
      <c r="F48" s="102">
        <f>AVERAGE($F$14:$F$47)</f>
        <v>0.11764872521246458</v>
      </c>
      <c r="G48" s="83">
        <f>SUM($G$14:$G$47)</f>
        <v>23533</v>
      </c>
      <c r="H48" s="83">
        <f>SUM($H$14:$H$47)</f>
        <v>706</v>
      </c>
      <c r="I48" s="83">
        <f>SUM($I$14:$I$47)</f>
        <v>2769</v>
      </c>
      <c r="J48" s="83">
        <f>SUM($J$14:$J$47)</f>
        <v>138</v>
      </c>
      <c r="K48" s="83">
        <f>SUM($K$14:$K$47)</f>
        <v>27146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9887A-4E01-47D0-AF38-6E01F19313DF}">
  <sheetPr codeName="Sheet92">
    <pageSetUpPr fitToPage="1"/>
  </sheetPr>
  <dimension ref="A1:P48"/>
  <sheetViews>
    <sheetView zoomScale="85" zoomScaleNormal="85" workbookViewId="0">
      <selection activeCell="K48" sqref="K4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9.28515625" bestFit="1" customWidth="1"/>
    <col min="16" max="16" width="4.7109375" bestFit="1" customWidth="1"/>
    <col min="17" max="17" width="5.140625" bestFit="1" customWidth="1"/>
    <col min="18" max="18" width="4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>
        <v>270</v>
      </c>
      <c r="C8" s="69" t="s">
        <v>10</v>
      </c>
      <c r="D8" s="71">
        <v>45184</v>
      </c>
      <c r="E8" s="70" t="s">
        <v>9</v>
      </c>
      <c r="F8" s="174"/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140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6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" x14ac:dyDescent="0.25">
      <c r="A11" s="69" t="s">
        <v>15</v>
      </c>
      <c r="B11" s="217">
        <v>9815683796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x14ac:dyDescent="0.25">
      <c r="A14" s="73" cm="1">
        <f t="array" ref="A14:A15">_xlfn.SEQUENCE(COUNTA($B$14:$B$47))</f>
        <v>1</v>
      </c>
      <c r="B14" s="101" t="s">
        <v>66</v>
      </c>
      <c r="C14" s="73">
        <f>IF(A14&gt;0,711319,"")</f>
        <v>711319</v>
      </c>
      <c r="D14" s="75">
        <v>4.92</v>
      </c>
      <c r="E14" s="74">
        <v>5600</v>
      </c>
      <c r="F14" s="98">
        <v>0.13512967090599187</v>
      </c>
      <c r="G14" s="81">
        <f>IF(A14&gt;0,ROUND(D14*E14,0),"")</f>
        <v>27552</v>
      </c>
      <c r="H14" s="81">
        <f>IF(A14&gt;0,ROUND(G14*$H$13,0),"")</f>
        <v>827</v>
      </c>
      <c r="I14" s="81">
        <f>IF(A14&gt;0,ROUND(G14*F14,0),"")</f>
        <v>3723</v>
      </c>
      <c r="J14" s="81">
        <f>IF(A14&gt;0,ROUND(I14*$J$13,0),"")</f>
        <v>186</v>
      </c>
      <c r="K14" s="81">
        <f>IF(A14&gt;0,SUM(G14:J14),"")</f>
        <v>32288</v>
      </c>
    </row>
    <row r="15" spans="1:16" x14ac:dyDescent="0.25">
      <c r="A15" s="73">
        <v>2</v>
      </c>
      <c r="B15" s="101" t="s">
        <v>49</v>
      </c>
      <c r="C15" s="73">
        <f t="shared" ref="C15:C47" si="0">IF(A15&gt;0,711319,"")</f>
        <v>711319</v>
      </c>
      <c r="D15" s="75">
        <v>4.0599999999999996</v>
      </c>
      <c r="E15" s="74">
        <v>5600</v>
      </c>
      <c r="F15" s="98">
        <v>0.14000000000000001</v>
      </c>
      <c r="G15" s="81">
        <f t="shared" ref="G15:G47" si="1">IF(A15&gt;0,ROUND(D15*E15,0),"")</f>
        <v>22736</v>
      </c>
      <c r="H15" s="81">
        <f t="shared" ref="H15:H47" si="2">IF(A15&gt;0,ROUND(G15*$H$13,0),"")</f>
        <v>682</v>
      </c>
      <c r="I15" s="81">
        <f t="shared" ref="I15:I47" si="3">IF(A15&gt;0,ROUND(G15*F15,0),"")</f>
        <v>3183</v>
      </c>
      <c r="J15" s="81">
        <f t="shared" ref="J15:J47" si="4">IF(A15&gt;0,ROUND(I15*$J$13,0),"")</f>
        <v>159</v>
      </c>
      <c r="K15" s="81">
        <f t="shared" ref="K15:K47" si="5">IF(A15&gt;0,SUM(G15:J15),"")</f>
        <v>26760</v>
      </c>
    </row>
    <row r="16" spans="1:16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8.98</v>
      </c>
      <c r="E48" s="79"/>
      <c r="F48" s="102">
        <f>AVERAGE($F$14:$F$47)</f>
        <v>0.13756483545299594</v>
      </c>
      <c r="G48" s="83">
        <f>SUM($G$14:$G$47)</f>
        <v>50288</v>
      </c>
      <c r="H48" s="83">
        <f>SUM($H$14:$H$47)</f>
        <v>1509</v>
      </c>
      <c r="I48" s="83">
        <f>SUM($I$14:$I$47)</f>
        <v>6906</v>
      </c>
      <c r="J48" s="83">
        <f>SUM($J$14:$J$47)</f>
        <v>345</v>
      </c>
      <c r="K48" s="83">
        <f>SUM($K$14:$K$47)</f>
        <v>59048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393C7-C4B2-449E-9E00-F98F495D4A4E}">
  <sheetPr codeName="Sheet93">
    <pageSetUpPr fitToPage="1"/>
  </sheetPr>
  <dimension ref="A1:P48"/>
  <sheetViews>
    <sheetView zoomScale="85" zoomScaleNormal="85" workbookViewId="0">
      <selection activeCell="E19" sqref="E19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9.28515625" bestFit="1" customWidth="1"/>
    <col min="16" max="16" width="4.7109375" bestFit="1" customWidth="1"/>
    <col min="17" max="17" width="5.140625" bestFit="1" customWidth="1"/>
    <col min="18" max="18" width="4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>
        <v>271</v>
      </c>
      <c r="C8" s="69" t="s">
        <v>10</v>
      </c>
      <c r="D8" s="71">
        <v>45190</v>
      </c>
      <c r="E8" s="70" t="s">
        <v>9</v>
      </c>
      <c r="F8" s="174"/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141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6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" x14ac:dyDescent="0.25">
      <c r="A11" s="69" t="s">
        <v>15</v>
      </c>
      <c r="B11" s="217">
        <v>6280015788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x14ac:dyDescent="0.25">
      <c r="A14" s="73" cm="1">
        <f t="array" ref="A14">_xlfn.SEQUENCE(COUNTA($B$14:$B$47))</f>
        <v>1</v>
      </c>
      <c r="B14" s="101" t="s">
        <v>66</v>
      </c>
      <c r="C14" s="73">
        <f>IF(A14&gt;0,711319,"")</f>
        <v>711319</v>
      </c>
      <c r="D14" s="75">
        <v>5.47</v>
      </c>
      <c r="E14" s="74">
        <v>5640</v>
      </c>
      <c r="F14" s="98">
        <v>0.10290123456790123</v>
      </c>
      <c r="G14" s="81">
        <f>IF(A14&gt;0,ROUND(D14*E14,0),"")</f>
        <v>30851</v>
      </c>
      <c r="H14" s="81">
        <f>IF(A14&gt;0,ROUND(G14*$H$13,0),"")</f>
        <v>926</v>
      </c>
      <c r="I14" s="81">
        <f>IF(A14&gt;0,ROUND(G14*F14,0),"")</f>
        <v>3175</v>
      </c>
      <c r="J14" s="81">
        <f>IF(A14&gt;0,ROUND(I14*$J$13,0),"")</f>
        <v>159</v>
      </c>
      <c r="K14" s="81">
        <f>IF(A14&gt;0,SUM(G14:J14),"")</f>
        <v>35111</v>
      </c>
    </row>
    <row r="15" spans="1:16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6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5.47</v>
      </c>
      <c r="E48" s="79"/>
      <c r="F48" s="102">
        <f>AVERAGE($F$14:$F$47)</f>
        <v>0.10290123456790123</v>
      </c>
      <c r="G48" s="83">
        <f>SUM($G$14:$G$47)</f>
        <v>30851</v>
      </c>
      <c r="H48" s="83">
        <f>SUM($H$14:$H$47)</f>
        <v>926</v>
      </c>
      <c r="I48" s="83">
        <f>SUM($I$14:$I$47)</f>
        <v>3175</v>
      </c>
      <c r="J48" s="83">
        <f>SUM($J$14:$J$47)</f>
        <v>159</v>
      </c>
      <c r="K48" s="83">
        <f>SUM(K14:K47)</f>
        <v>35111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E442D-B817-4D29-8A41-90124E219543}">
  <sheetPr codeName="Sheet94">
    <pageSetUpPr fitToPage="1"/>
  </sheetPr>
  <dimension ref="A1:P48"/>
  <sheetViews>
    <sheetView zoomScale="85" zoomScaleNormal="85" workbookViewId="0">
      <selection activeCell="A3" sqref="A3:K3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9.28515625" bestFit="1" customWidth="1"/>
    <col min="16" max="16" width="4.7109375" bestFit="1" customWidth="1"/>
    <col min="17" max="17" width="5.140625" bestFit="1" customWidth="1"/>
    <col min="18" max="18" width="4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>
        <v>272</v>
      </c>
      <c r="C8" s="69" t="s">
        <v>10</v>
      </c>
      <c r="D8" s="71">
        <v>45185</v>
      </c>
      <c r="E8" s="70" t="s">
        <v>9</v>
      </c>
      <c r="F8" s="174"/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142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6" x14ac:dyDescent="0.25">
      <c r="A10" s="69" t="s">
        <v>13</v>
      </c>
      <c r="B10" s="170" t="s">
        <v>143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x14ac:dyDescent="0.25">
      <c r="A14" s="73" cm="1">
        <f t="array" ref="A14">_xlfn.SEQUENCE(COUNTA($B$14:$B$47))</f>
        <v>1</v>
      </c>
      <c r="B14" s="101" t="s">
        <v>76</v>
      </c>
      <c r="C14" s="73">
        <f>IF(A14&gt;0,711319,"")</f>
        <v>711319</v>
      </c>
      <c r="D14" s="75">
        <v>5.89</v>
      </c>
      <c r="E14" s="74">
        <v>5635</v>
      </c>
      <c r="F14" s="98">
        <v>9.7851237267285743E-2</v>
      </c>
      <c r="G14" s="81">
        <f>IF(A14&gt;0,ROUND(D14*E14,0),"")</f>
        <v>33190</v>
      </c>
      <c r="H14" s="81">
        <f>IF(A14&gt;0,ROUND(G14*$H$13,0),"")</f>
        <v>996</v>
      </c>
      <c r="I14" s="81">
        <f>IF(A14&gt;0,ROUND(G14*F14,0),"")</f>
        <v>3248</v>
      </c>
      <c r="J14" s="81">
        <f>IF(A14&gt;0,ROUND(I14*$J$13,0),"")</f>
        <v>162</v>
      </c>
      <c r="K14" s="81">
        <f>IF(A14&gt;0,SUM(G14:J14),"")</f>
        <v>37596</v>
      </c>
    </row>
    <row r="15" spans="1:16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6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5.89</v>
      </c>
      <c r="E48" s="79"/>
      <c r="F48" s="102">
        <f>AVERAGE($F$14:$F$47)</f>
        <v>9.7851237267285743E-2</v>
      </c>
      <c r="G48" s="83">
        <f>SUM($G$14:$G$47)</f>
        <v>33190</v>
      </c>
      <c r="H48" s="83">
        <f>SUM($H$14:$H$47)</f>
        <v>996</v>
      </c>
      <c r="I48" s="83">
        <f>SUM($I$14:$I$47)</f>
        <v>3248</v>
      </c>
      <c r="J48" s="83">
        <f>SUM($J$14:$J$47)</f>
        <v>162</v>
      </c>
      <c r="K48" s="83">
        <f>SUM(K14:K47)</f>
        <v>37596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BF578-5AE6-404C-AA7F-1A130D407281}">
  <sheetPr codeName="Sheet95">
    <pageSetUpPr fitToPage="1"/>
  </sheetPr>
  <dimension ref="A1:P48"/>
  <sheetViews>
    <sheetView zoomScale="85" zoomScaleNormal="85" workbookViewId="0">
      <selection activeCell="F8" sqref="F8:K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8.5703125" bestFit="1" customWidth="1"/>
    <col min="10" max="10" width="9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9.28515625" bestFit="1" customWidth="1"/>
    <col min="16" max="16" width="4.7109375" bestFit="1" customWidth="1"/>
    <col min="17" max="17" width="5.140625" bestFit="1" customWidth="1"/>
    <col min="18" max="18" width="4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>
        <v>273</v>
      </c>
      <c r="C8" s="69" t="s">
        <v>10</v>
      </c>
      <c r="D8" s="71">
        <v>45185</v>
      </c>
      <c r="E8" s="70" t="s">
        <v>9</v>
      </c>
      <c r="F8" s="174"/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144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6" x14ac:dyDescent="0.25">
      <c r="A10" s="69" t="s">
        <v>13</v>
      </c>
      <c r="B10" s="170" t="s">
        <v>43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x14ac:dyDescent="0.25">
      <c r="A14" s="73" cm="1">
        <f t="array" ref="A14">_xlfn.SEQUENCE(COUNTA($B$14:$B$47))</f>
        <v>1</v>
      </c>
      <c r="B14" s="101" t="s">
        <v>39</v>
      </c>
      <c r="C14" s="73">
        <f>IF(A14&gt;0,711319,"")</f>
        <v>711319</v>
      </c>
      <c r="D14" s="75">
        <v>88.4</v>
      </c>
      <c r="E14" s="74">
        <v>73.997349762277707</v>
      </c>
      <c r="F14" s="98"/>
      <c r="G14" s="81">
        <f>IF(A14&gt;0,ROUND(D14*E14,0),"")</f>
        <v>6541</v>
      </c>
      <c r="H14" s="81">
        <f>IF(A14&gt;0,ROUND(G14*$H$13,0),"")</f>
        <v>196</v>
      </c>
      <c r="I14" s="81">
        <f>IF(A14&gt;0,ROUND(G14*F14,0),"")</f>
        <v>0</v>
      </c>
      <c r="J14" s="81">
        <f>IF(A14&gt;0,ROUND(I14*$J$13,0),"")</f>
        <v>0</v>
      </c>
      <c r="K14" s="81">
        <f>IF(A14&gt;0,SUM(G14:J14),"")</f>
        <v>6737</v>
      </c>
    </row>
    <row r="15" spans="1:16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6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88.4</v>
      </c>
      <c r="E48" s="79"/>
      <c r="F48" s="102" t="e">
        <f>AVERAGE($F$14:$F$47)</f>
        <v>#DIV/0!</v>
      </c>
      <c r="G48" s="83">
        <f>SUM($G$14:$G$47)</f>
        <v>6541</v>
      </c>
      <c r="H48" s="83">
        <f>SUM($H$14:$H$47)</f>
        <v>196</v>
      </c>
      <c r="I48" s="83">
        <f>SUM($I$14:$I$47)</f>
        <v>0</v>
      </c>
      <c r="J48" s="83">
        <f>SUM($J$14:$J$47)</f>
        <v>0</v>
      </c>
      <c r="K48" s="83">
        <f>SUM(K14:K47)</f>
        <v>6737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64CFF-8D0B-4178-9629-DF2DBE3D9C6F}">
  <sheetPr codeName="Sheet96">
    <pageSetUpPr fitToPage="1"/>
  </sheetPr>
  <dimension ref="A1:P48"/>
  <sheetViews>
    <sheetView zoomScale="85" zoomScaleNormal="85" workbookViewId="0">
      <selection activeCell="E27" sqref="E27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9.28515625" bestFit="1" customWidth="1"/>
    <col min="16" max="16" width="4.7109375" bestFit="1" customWidth="1"/>
    <col min="17" max="17" width="5.140625" bestFit="1" customWidth="1"/>
    <col min="18" max="18" width="4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>
        <v>274</v>
      </c>
      <c r="C8" s="69" t="s">
        <v>10</v>
      </c>
      <c r="D8" s="71">
        <v>45186</v>
      </c>
      <c r="E8" s="70" t="s">
        <v>9</v>
      </c>
      <c r="F8" s="174"/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145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6" x14ac:dyDescent="0.25">
      <c r="A10" s="69" t="s">
        <v>13</v>
      </c>
      <c r="B10" s="170" t="s">
        <v>146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x14ac:dyDescent="0.25">
      <c r="A14" s="73" cm="1">
        <f t="array" ref="A14:A16">_xlfn.SEQUENCE(COUNTA($B$14:$B$47))</f>
        <v>1</v>
      </c>
      <c r="B14" s="101" t="s">
        <v>44</v>
      </c>
      <c r="C14" s="73">
        <f>IF(A14&gt;0,711319,"")</f>
        <v>711319</v>
      </c>
      <c r="D14" s="75">
        <v>4.3600000000000003</v>
      </c>
      <c r="E14" s="74">
        <v>5635</v>
      </c>
      <c r="F14" s="98">
        <v>0.1</v>
      </c>
      <c r="G14" s="81">
        <f>IF(A14&gt;0,ROUND(D14*E14,0),"")</f>
        <v>24569</v>
      </c>
      <c r="H14" s="81">
        <f>IF(A14&gt;0,ROUND(G14*$H$13,0),"")</f>
        <v>737</v>
      </c>
      <c r="I14" s="81">
        <f>IF(A14&gt;0,ROUND(G14*F14,0),"")</f>
        <v>2457</v>
      </c>
      <c r="J14" s="81">
        <f>IF(A14&gt;0,ROUND(I14*$J$13,0),"")</f>
        <v>123</v>
      </c>
      <c r="K14" s="81">
        <f>IF(A14&gt;0,SUM(G14:J14),"")</f>
        <v>27886</v>
      </c>
    </row>
    <row r="15" spans="1:16" x14ac:dyDescent="0.25">
      <c r="A15" s="73">
        <v>2</v>
      </c>
      <c r="B15" s="101" t="s">
        <v>67</v>
      </c>
      <c r="C15" s="73">
        <f t="shared" ref="C15:C47" si="0">IF(A15&gt;0,711319,"")</f>
        <v>711319</v>
      </c>
      <c r="D15" s="75">
        <v>3.8</v>
      </c>
      <c r="E15" s="74">
        <v>5635</v>
      </c>
      <c r="F15" s="98">
        <v>0.1</v>
      </c>
      <c r="G15" s="81">
        <f t="shared" ref="G15:G47" si="1">IF(A15&gt;0,ROUND(D15*E15,0),"")</f>
        <v>21413</v>
      </c>
      <c r="H15" s="81">
        <f t="shared" ref="H15:H47" si="2">IF(A15&gt;0,ROUND(G15*$H$13,0),"")</f>
        <v>642</v>
      </c>
      <c r="I15" s="81">
        <f t="shared" ref="I15:I47" si="3">IF(A15&gt;0,ROUND(G15*F15,0),"")</f>
        <v>2141</v>
      </c>
      <c r="J15" s="81">
        <f t="shared" ref="J15:J47" si="4">IF(A15&gt;0,ROUND(I15*$J$13,0),"")</f>
        <v>107</v>
      </c>
      <c r="K15" s="81">
        <f t="shared" ref="K15:K47" si="5">IF(A15&gt;0,SUM(G15:J15),"")</f>
        <v>24303</v>
      </c>
    </row>
    <row r="16" spans="1:16" x14ac:dyDescent="0.25">
      <c r="A16" s="73">
        <v>3</v>
      </c>
      <c r="B16" s="101" t="s">
        <v>120</v>
      </c>
      <c r="C16" s="73">
        <f t="shared" si="0"/>
        <v>711319</v>
      </c>
      <c r="D16" s="75">
        <v>7.14</v>
      </c>
      <c r="E16" s="74">
        <v>5635</v>
      </c>
      <c r="F16" s="98">
        <v>9.583333333333334E-2</v>
      </c>
      <c r="G16" s="81">
        <f t="shared" si="1"/>
        <v>40234</v>
      </c>
      <c r="H16" s="81">
        <f t="shared" si="2"/>
        <v>1207</v>
      </c>
      <c r="I16" s="81">
        <f t="shared" si="3"/>
        <v>3856</v>
      </c>
      <c r="J16" s="81">
        <f t="shared" si="4"/>
        <v>193</v>
      </c>
      <c r="K16" s="81">
        <f t="shared" si="5"/>
        <v>45490</v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15.3</v>
      </c>
      <c r="E48" s="79"/>
      <c r="F48" s="102">
        <f>AVERAGE($F$14:$F$47)</f>
        <v>9.8611111111111108E-2</v>
      </c>
      <c r="G48" s="83">
        <f>SUM($G$14:$G$47)</f>
        <v>86216</v>
      </c>
      <c r="H48" s="83">
        <f>SUM($H$14:$H$47)</f>
        <v>2586</v>
      </c>
      <c r="I48" s="83">
        <f>SUM($I$14:$I$47)</f>
        <v>8454</v>
      </c>
      <c r="J48" s="83">
        <f>SUM($J$14:$J$47)</f>
        <v>423</v>
      </c>
      <c r="K48" s="83">
        <f>SUM(K14:K47)</f>
        <v>97679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8291D-944E-4F51-8CD9-5E2668508BC0}">
  <sheetPr codeName="Sheet97">
    <pageSetUpPr fitToPage="1"/>
  </sheetPr>
  <dimension ref="A1:P48"/>
  <sheetViews>
    <sheetView zoomScale="85" zoomScaleNormal="85" workbookViewId="0">
      <selection activeCell="F8" sqref="F8:K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9.28515625" bestFit="1" customWidth="1"/>
    <col min="16" max="16" width="4.7109375" bestFit="1" customWidth="1"/>
    <col min="17" max="17" width="5.140625" bestFit="1" customWidth="1"/>
    <col min="18" max="18" width="4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>
        <v>275</v>
      </c>
      <c r="C8" s="69" t="s">
        <v>10</v>
      </c>
      <c r="D8" s="71">
        <v>45191</v>
      </c>
      <c r="E8" s="70" t="s">
        <v>9</v>
      </c>
      <c r="F8" s="174"/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147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6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" x14ac:dyDescent="0.25">
      <c r="A11" s="69" t="s">
        <v>15</v>
      </c>
      <c r="B11" s="217">
        <v>9888009009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x14ac:dyDescent="0.25">
      <c r="A14" s="73" cm="1">
        <f t="array" ref="A14">_xlfn.SEQUENCE(COUNTA($B$14:$B$47))</f>
        <v>1</v>
      </c>
      <c r="B14" s="101" t="s">
        <v>26</v>
      </c>
      <c r="C14" s="73">
        <f>IF(A14&gt;0,711319,"")</f>
        <v>711319</v>
      </c>
      <c r="D14" s="75">
        <v>9.75</v>
      </c>
      <c r="E14" s="74">
        <v>5610</v>
      </c>
      <c r="F14" s="98">
        <v>0.11779948193162372</v>
      </c>
      <c r="G14" s="81">
        <f>IF(A14&gt;0,ROUND(D14*E14,0),"")</f>
        <v>54698</v>
      </c>
      <c r="H14" s="81">
        <f>IF(A14&gt;0,ROUND(G14*$H$13,0),"")</f>
        <v>1641</v>
      </c>
      <c r="I14" s="81">
        <f>IF(A14&gt;0,ROUND(G14*F14,0),"")</f>
        <v>6443</v>
      </c>
      <c r="J14" s="81">
        <f>IF(A14&gt;0,ROUND(I14*$J$13,0),"")</f>
        <v>322</v>
      </c>
      <c r="K14" s="81">
        <f>IF(A14&gt;0,SUM(G14:J14),"")</f>
        <v>63104</v>
      </c>
    </row>
    <row r="15" spans="1:16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6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9.75</v>
      </c>
      <c r="E48" s="79"/>
      <c r="F48" s="102">
        <f>AVERAGE($F$14:$F$47)</f>
        <v>0.11779948193162372</v>
      </c>
      <c r="G48" s="83">
        <f>SUM($G$14:$G$47)</f>
        <v>54698</v>
      </c>
      <c r="H48" s="83">
        <f>SUM($H$14:$H$47)</f>
        <v>1641</v>
      </c>
      <c r="I48" s="83">
        <f>SUM($I$14:$I$47)</f>
        <v>6443</v>
      </c>
      <c r="J48" s="83">
        <f>SUM($J$14:$J$47)</f>
        <v>322</v>
      </c>
      <c r="K48" s="83">
        <f>SUM(K14:K47)</f>
        <v>63104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42C07-9CCE-4D98-AB7E-932B1D3CEF8F}">
  <sheetPr codeName="Sheet98">
    <pageSetUpPr fitToPage="1"/>
  </sheetPr>
  <dimension ref="A1:P48"/>
  <sheetViews>
    <sheetView zoomScale="85" zoomScaleNormal="85" workbookViewId="0">
      <selection activeCell="B14" activeCellId="1" sqref="B9:D9 B1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9.28515625" bestFit="1" customWidth="1"/>
    <col min="16" max="16" width="4.7109375" bestFit="1" customWidth="1"/>
    <col min="17" max="17" width="5.140625" bestFit="1" customWidth="1"/>
    <col min="18" max="18" width="4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>
        <v>276</v>
      </c>
      <c r="C8" s="69" t="s">
        <v>10</v>
      </c>
      <c r="D8" s="71">
        <v>45187</v>
      </c>
      <c r="E8" s="70" t="s">
        <v>9</v>
      </c>
      <c r="F8" s="174"/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148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6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x14ac:dyDescent="0.25">
      <c r="A14" s="73" cm="1">
        <f t="array" ref="A14">_xlfn.SEQUENCE(COUNTA($B$14:$B$47))</f>
        <v>1</v>
      </c>
      <c r="B14" s="101" t="s">
        <v>26</v>
      </c>
      <c r="C14" s="73">
        <f>IF(A14&gt;0,711319,"")</f>
        <v>711319</v>
      </c>
      <c r="D14" s="75">
        <v>8.8800000000000008</v>
      </c>
      <c r="E14" s="74">
        <v>5650</v>
      </c>
      <c r="F14" s="98">
        <v>0.11770690964312833</v>
      </c>
      <c r="G14" s="81">
        <f>IF(A14&gt;0,ROUND(D14*E14,0),"")</f>
        <v>50172</v>
      </c>
      <c r="H14" s="81">
        <f>IF(A14&gt;0,ROUND(G14*$H$13,0),"")</f>
        <v>1505</v>
      </c>
      <c r="I14" s="81">
        <f>IF(A14&gt;0,ROUND(G14*F14,0),"")</f>
        <v>5906</v>
      </c>
      <c r="J14" s="81">
        <f>IF(A14&gt;0,ROUND(I14*$J$13,0),"")</f>
        <v>295</v>
      </c>
      <c r="K14" s="81">
        <f>IF(A14&gt;0,SUM(G14:J14),"")</f>
        <v>57878</v>
      </c>
    </row>
    <row r="15" spans="1:16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6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8.8800000000000008</v>
      </c>
      <c r="E48" s="79"/>
      <c r="F48" s="102">
        <f>AVERAGE($F$14:$F$47)</f>
        <v>0.11770690964312833</v>
      </c>
      <c r="G48" s="83">
        <f>SUM($G$14:$G$47)</f>
        <v>50172</v>
      </c>
      <c r="H48" s="83">
        <f>SUM($H$14:$H$47)</f>
        <v>1505</v>
      </c>
      <c r="I48" s="83">
        <f>SUM($I$14:$I$47)</f>
        <v>5906</v>
      </c>
      <c r="J48" s="83">
        <f>SUM($J$14:$J$47)</f>
        <v>295</v>
      </c>
      <c r="K48" s="83">
        <f>SUM(K14:K47)</f>
        <v>57878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D5AA8-F4D8-4654-A2B3-CE9EF64DA43A}">
  <sheetPr codeName="Sheet99">
    <pageSetUpPr fitToPage="1"/>
  </sheetPr>
  <dimension ref="A1:P48"/>
  <sheetViews>
    <sheetView zoomScale="85" zoomScaleNormal="85" workbookViewId="0">
      <selection activeCell="B14" activeCellId="1" sqref="B9:D10 B1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8.5703125" bestFit="1" customWidth="1"/>
    <col min="10" max="10" width="11.7109375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9.28515625" bestFit="1" customWidth="1"/>
    <col min="16" max="16" width="4.7109375" bestFit="1" customWidth="1"/>
    <col min="17" max="17" width="5.140625" bestFit="1" customWidth="1"/>
    <col min="18" max="18" width="4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>
        <v>277</v>
      </c>
      <c r="C8" s="69" t="s">
        <v>10</v>
      </c>
      <c r="D8" s="71">
        <v>45187</v>
      </c>
      <c r="E8" s="70" t="s">
        <v>9</v>
      </c>
      <c r="F8" s="174"/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149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6" x14ac:dyDescent="0.25">
      <c r="A10" s="69" t="s">
        <v>13</v>
      </c>
      <c r="B10" s="170" t="s">
        <v>143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x14ac:dyDescent="0.25">
      <c r="A14" s="73" cm="1">
        <f t="array" ref="A14">_xlfn.SEQUENCE(COUNTA($B$14:$B$47))</f>
        <v>1</v>
      </c>
      <c r="B14" s="101" t="s">
        <v>150</v>
      </c>
      <c r="C14" s="73">
        <f>IF(A14&gt;0,711319,"")</f>
        <v>711319</v>
      </c>
      <c r="D14" s="75">
        <v>1.36</v>
      </c>
      <c r="E14" s="74">
        <v>5650</v>
      </c>
      <c r="F14" s="98">
        <v>0.14709718638450822</v>
      </c>
      <c r="G14" s="81">
        <f>IF(A14&gt;0,ROUND(D14*E14,0),"")</f>
        <v>7684</v>
      </c>
      <c r="H14" s="81">
        <f>IF(A14&gt;0,ROUND(G14*$H$13,0),"")</f>
        <v>231</v>
      </c>
      <c r="I14" s="81">
        <f>IF(A14&gt;0,ROUND(G14*F14,0),"")</f>
        <v>1130</v>
      </c>
      <c r="J14" s="81">
        <f>IF(A14&gt;0,ROUND(I14*$J$13,0),"")</f>
        <v>57</v>
      </c>
      <c r="K14" s="81">
        <f>IF(A14&gt;0,SUM(G14:J14),"")</f>
        <v>9102</v>
      </c>
    </row>
    <row r="15" spans="1:16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6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1.36</v>
      </c>
      <c r="E48" s="79"/>
      <c r="F48" s="102">
        <f>AVERAGE($F$14:$F$47)</f>
        <v>0.14709718638450822</v>
      </c>
      <c r="G48" s="83">
        <f>SUM($G$14:$G$47)</f>
        <v>7684</v>
      </c>
      <c r="H48" s="83">
        <f>SUM($H$14:$H$47)</f>
        <v>231</v>
      </c>
      <c r="I48" s="83">
        <f>SUM($I$14:$I$47)</f>
        <v>1130</v>
      </c>
      <c r="J48" s="83">
        <f>SUM($J$14:$J$47)</f>
        <v>57</v>
      </c>
      <c r="K48" s="83">
        <f>SUM(K14:K47)</f>
        <v>9102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38707-76CB-4782-9BB2-26B4AD778E1F}">
  <sheetPr codeName="Sheet100">
    <pageSetUpPr fitToPage="1"/>
  </sheetPr>
  <dimension ref="A1:P48"/>
  <sheetViews>
    <sheetView zoomScale="85" zoomScaleNormal="85" workbookViewId="0">
      <selection activeCell="A12" sqref="A12:K12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  <col min="13" max="13" width="6.140625" bestFit="1" customWidth="1"/>
    <col min="14" max="14" width="2.140625" bestFit="1" customWidth="1"/>
    <col min="15" max="15" width="9.28515625" bestFit="1" customWidth="1"/>
    <col min="16" max="16" width="4.7109375" bestFit="1" customWidth="1"/>
    <col min="17" max="17" width="5.140625" bestFit="1" customWidth="1"/>
    <col min="18" max="18" width="4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>
        <v>278</v>
      </c>
      <c r="C8" s="69" t="s">
        <v>10</v>
      </c>
      <c r="D8" s="71">
        <v>45188</v>
      </c>
      <c r="E8" s="70" t="s">
        <v>9</v>
      </c>
      <c r="F8" s="174"/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151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6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x14ac:dyDescent="0.25">
      <c r="A14" s="73" cm="1">
        <f t="array" ref="A14:A15">_xlfn.SEQUENCE(COUNTA($B$14:$B$47))</f>
        <v>1</v>
      </c>
      <c r="B14" s="101" t="s">
        <v>26</v>
      </c>
      <c r="C14" s="73">
        <f>IF(A14&gt;0,711319,"")</f>
        <v>711319</v>
      </c>
      <c r="D14" s="75">
        <v>10.02</v>
      </c>
      <c r="E14" s="74">
        <v>5640</v>
      </c>
      <c r="F14" s="98">
        <v>0.1</v>
      </c>
      <c r="G14" s="81">
        <f>IF(A14&gt;0,ROUND(D14*E14,0),"")</f>
        <v>56513</v>
      </c>
      <c r="H14" s="81">
        <f>IF(A14&gt;0,ROUND(G14*$H$13,0),"")</f>
        <v>1695</v>
      </c>
      <c r="I14" s="81">
        <f>IF(A14&gt;0,ROUND(G14*F14,0),"")</f>
        <v>5651</v>
      </c>
      <c r="J14" s="81">
        <f>IF(A14&gt;0,ROUND(I14*$J$13,0),"")</f>
        <v>283</v>
      </c>
      <c r="K14" s="81">
        <f>IF(A14&gt;0,SUM(G14:J14),"")</f>
        <v>64142</v>
      </c>
    </row>
    <row r="15" spans="1:16" x14ac:dyDescent="0.25">
      <c r="A15" s="73">
        <v>2</v>
      </c>
      <c r="B15" s="101" t="s">
        <v>152</v>
      </c>
      <c r="C15" s="73">
        <f t="shared" ref="C15:C47" si="0">IF(A15&gt;0,711319,"")</f>
        <v>711319</v>
      </c>
      <c r="D15" s="75">
        <v>11.18</v>
      </c>
      <c r="E15" s="74">
        <v>5640</v>
      </c>
      <c r="F15" s="98">
        <v>9.6365221577823082E-2</v>
      </c>
      <c r="G15" s="81">
        <f t="shared" ref="G15:G47" si="1">IF(A15&gt;0,ROUND(D15*E15,0),"")</f>
        <v>63055</v>
      </c>
      <c r="H15" s="81">
        <f t="shared" ref="H15:H47" si="2">IF(A15&gt;0,ROUND(G15*$H$13,0),"")</f>
        <v>1892</v>
      </c>
      <c r="I15" s="81">
        <f t="shared" ref="I15:I47" si="3">IF(A15&gt;0,ROUND(G15*F15,0),"")</f>
        <v>6076</v>
      </c>
      <c r="J15" s="81">
        <f t="shared" ref="J15:J47" si="4">IF(A15&gt;0,ROUND(I15*$J$13,0),"")</f>
        <v>304</v>
      </c>
      <c r="K15" s="81">
        <f t="shared" ref="K15:K47" si="5">IF(A15&gt;0,SUM(G15:J15),"")</f>
        <v>71327</v>
      </c>
    </row>
    <row r="16" spans="1:16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21.2</v>
      </c>
      <c r="E48" s="79"/>
      <c r="F48" s="102">
        <f>AVERAGE($F$14:$F$47)</f>
        <v>9.8182610788911551E-2</v>
      </c>
      <c r="G48" s="83">
        <f>SUM($G$14:$G$47)</f>
        <v>119568</v>
      </c>
      <c r="H48" s="83">
        <f>SUM($H$14:$H$47)</f>
        <v>3587</v>
      </c>
      <c r="I48" s="83">
        <f>SUM($I$14:$I$47)</f>
        <v>11727</v>
      </c>
      <c r="J48" s="83">
        <f>SUM($J$14:$J$47)</f>
        <v>587</v>
      </c>
      <c r="K48" s="83">
        <f>SUM(K14:K47)</f>
        <v>135469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4" fitToHeight="0" orientation="portrait" horizontalDpi="300" verticalDpi="30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050D4-9094-4B62-90E4-6891FDF0414D}">
  <sheetPr codeName="Sheet101">
    <pageSetUpPr fitToPage="1"/>
  </sheetPr>
  <dimension ref="A1:P48"/>
  <sheetViews>
    <sheetView zoomScale="85" zoomScaleNormal="85" workbookViewId="0">
      <selection activeCell="A3" sqref="A3:K3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9.28515625" bestFit="1" customWidth="1"/>
    <col min="16" max="16" width="4.7109375" bestFit="1" customWidth="1"/>
    <col min="17" max="17" width="5.140625" bestFit="1" customWidth="1"/>
    <col min="18" max="18" width="4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>
        <v>279</v>
      </c>
      <c r="C8" s="69" t="s">
        <v>10</v>
      </c>
      <c r="D8" s="71">
        <v>45188</v>
      </c>
      <c r="E8" s="70" t="s">
        <v>9</v>
      </c>
      <c r="F8" s="174"/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151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6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.75" x14ac:dyDescent="0.3">
      <c r="A11" s="69" t="s">
        <v>15</v>
      </c>
      <c r="B11" s="175">
        <v>9988343010</v>
      </c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x14ac:dyDescent="0.25">
      <c r="A14" s="73" cm="1">
        <f t="array" ref="A14">_xlfn.SEQUENCE(COUNTA($B$14:$B$47))</f>
        <v>1</v>
      </c>
      <c r="B14" s="101" t="s">
        <v>44</v>
      </c>
      <c r="C14" s="73">
        <f>IF(A14&gt;0,711319,"")</f>
        <v>711319</v>
      </c>
      <c r="D14" s="75">
        <v>6.47</v>
      </c>
      <c r="E14" s="74">
        <v>5630</v>
      </c>
      <c r="F14" s="98">
        <v>0.14709803921568626</v>
      </c>
      <c r="G14" s="81">
        <f>IF(A14&gt;0,ROUND(D14*E14,0),"")</f>
        <v>36426</v>
      </c>
      <c r="H14" s="81">
        <f>IF(A14&gt;0,ROUND(G14*$H$13,0),"")</f>
        <v>1093</v>
      </c>
      <c r="I14" s="81">
        <f>IF(A14&gt;0,ROUND(G14*F14,0),"")</f>
        <v>5358</v>
      </c>
      <c r="J14" s="81">
        <f>IF(A14&gt;0,ROUND(I14*$J$13,0),"")</f>
        <v>268</v>
      </c>
      <c r="K14" s="81">
        <f>IF(A14&gt;0,SUM(G14:J14),"")</f>
        <v>43145</v>
      </c>
    </row>
    <row r="15" spans="1:16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6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6.47</v>
      </c>
      <c r="E48" s="79"/>
      <c r="F48" s="102">
        <f>AVERAGE($F$14:$F$47)</f>
        <v>0.14709803921568626</v>
      </c>
      <c r="G48" s="83">
        <f>SUM($G$14:$G$47)</f>
        <v>36426</v>
      </c>
      <c r="H48" s="83">
        <f>SUM($H$14:$H$47)</f>
        <v>1093</v>
      </c>
      <c r="I48" s="83">
        <f>SUM($I$14:$I$47)</f>
        <v>5358</v>
      </c>
      <c r="J48" s="83">
        <f>SUM($J$14:$J$47)</f>
        <v>268</v>
      </c>
      <c r="K48" s="83">
        <f>SUM(K14:K47)</f>
        <v>43145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DF7F4-39F4-4237-85F6-A6F4107D491F}">
  <sheetPr codeName="Sheet102">
    <pageSetUpPr fitToPage="1"/>
  </sheetPr>
  <dimension ref="A1:P48"/>
  <sheetViews>
    <sheetView zoomScale="85" zoomScaleNormal="85" workbookViewId="0">
      <selection activeCell="A5" sqref="A5:K5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3" width="6.140625" bestFit="1" customWidth="1"/>
    <col min="14" max="14" width="2.140625" bestFit="1" customWidth="1"/>
    <col min="15" max="15" width="9.28515625" bestFit="1" customWidth="1"/>
    <col min="16" max="16" width="4.7109375" bestFit="1" customWidth="1"/>
    <col min="17" max="17" width="12.28515625" bestFit="1" customWidth="1"/>
    <col min="18" max="18" width="6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>
        <v>280</v>
      </c>
      <c r="C8" s="69" t="s">
        <v>10</v>
      </c>
      <c r="D8" s="71">
        <v>45189</v>
      </c>
      <c r="E8" s="70" t="s">
        <v>9</v>
      </c>
      <c r="F8" s="174"/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153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6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.75" x14ac:dyDescent="0.3">
      <c r="A11" s="69" t="s">
        <v>15</v>
      </c>
      <c r="B11" s="175"/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x14ac:dyDescent="0.25">
      <c r="A14" s="73" cm="1">
        <f t="array" ref="A14">_xlfn.SEQUENCE(COUNTA($B$14:$B$47))</f>
        <v>1</v>
      </c>
      <c r="B14" s="101" t="s">
        <v>56</v>
      </c>
      <c r="C14" s="73">
        <f>IF(A14&gt;0,711319,"")</f>
        <v>711319</v>
      </c>
      <c r="D14" s="75">
        <v>3.74</v>
      </c>
      <c r="E14" s="74">
        <v>5650</v>
      </c>
      <c r="F14" s="98">
        <v>9.8018041094373065E-2</v>
      </c>
      <c r="G14" s="81">
        <f>IF(A14&gt;0,ROUND(D14*E14,0),"")</f>
        <v>21131</v>
      </c>
      <c r="H14" s="81">
        <f>IF(A14&gt;0,ROUND(G14*$H$13,0),"")</f>
        <v>634</v>
      </c>
      <c r="I14" s="81">
        <f>IF(A14&gt;0,ROUND(G14*F14,0),"")</f>
        <v>2071</v>
      </c>
      <c r="J14" s="81">
        <f>IF(A14&gt;0,ROUND(I14*$J$13,0),"")</f>
        <v>104</v>
      </c>
      <c r="K14" s="81">
        <f>IF(A14&gt;0,SUM(G14:J14),"")</f>
        <v>23940</v>
      </c>
    </row>
    <row r="15" spans="1:16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6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3.74</v>
      </c>
      <c r="E48" s="79"/>
      <c r="F48" s="102">
        <f>AVERAGE($F$14:$F$47)</f>
        <v>9.8018041094373065E-2</v>
      </c>
      <c r="G48" s="83">
        <f>SUM($G$14:$G$47)</f>
        <v>21131</v>
      </c>
      <c r="H48" s="83">
        <f>SUM($H$14:$H$47)</f>
        <v>634</v>
      </c>
      <c r="I48" s="83">
        <f>SUM($I$14:$I$47)</f>
        <v>2071</v>
      </c>
      <c r="J48" s="83">
        <f>SUM($J$14:$J$47)</f>
        <v>104</v>
      </c>
      <c r="K48" s="83">
        <f>SUM(K14:K47)</f>
        <v>23940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78C1-7164-46EC-BC75-ADC906868FB3}">
  <sheetPr codeName="Sheet103">
    <pageSetUpPr fitToPage="1"/>
  </sheetPr>
  <dimension ref="A1:P48"/>
  <sheetViews>
    <sheetView zoomScale="85" zoomScaleNormal="85" workbookViewId="0">
      <selection activeCell="L11" sqref="L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5" width="6.140625" bestFit="1" customWidth="1"/>
    <col min="16" max="16" width="4.7109375" bestFit="1" customWidth="1"/>
    <col min="17" max="17" width="5.140625" bestFit="1" customWidth="1"/>
    <col min="18" max="18" width="6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2407</v>
      </c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154</v>
      </c>
      <c r="C9" s="170"/>
      <c r="D9" s="170"/>
      <c r="E9" s="70" t="s">
        <v>12</v>
      </c>
      <c r="F9" s="171">
        <v>45165</v>
      </c>
      <c r="G9" s="172"/>
      <c r="H9" s="172"/>
      <c r="I9" s="172"/>
      <c r="J9" s="172"/>
      <c r="K9" s="173"/>
    </row>
    <row r="10" spans="1:16" x14ac:dyDescent="0.25">
      <c r="A10" s="69" t="s">
        <v>155</v>
      </c>
      <c r="B10" s="221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.75" x14ac:dyDescent="0.3">
      <c r="A11" s="69" t="s">
        <v>15</v>
      </c>
      <c r="B11" s="175">
        <v>9915660057</v>
      </c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ht="30" x14ac:dyDescent="0.25">
      <c r="A14" s="73" cm="1">
        <f t="array" ref="A14">_xlfn.SEQUENCE(COUNTA($B$14:$B$47))</f>
        <v>1</v>
      </c>
      <c r="B14" s="101" t="s">
        <v>156</v>
      </c>
      <c r="C14" s="73">
        <f>IF(A14&gt;0,711319,"")</f>
        <v>711319</v>
      </c>
      <c r="D14" s="75">
        <v>5.3</v>
      </c>
      <c r="E14" s="74">
        <v>5587</v>
      </c>
      <c r="F14" s="98">
        <v>0.11421357349630107</v>
      </c>
      <c r="G14" s="81">
        <f>IF(A14&gt;0,ROUND(D14*E14,0),"")</f>
        <v>29611</v>
      </c>
      <c r="H14" s="81">
        <f>IF(A14&gt;0,ROUND(G14*$H$13,0),"")</f>
        <v>888</v>
      </c>
      <c r="I14" s="81">
        <f>IF(A14&gt;0,ROUND(G14*F14,0),"")</f>
        <v>3382</v>
      </c>
      <c r="J14" s="81">
        <f>IF(A14&gt;0,ROUND(I14*$J$13,0),"")</f>
        <v>169</v>
      </c>
      <c r="K14" s="81">
        <f>IF(A14&gt;0,SUM(G14:J14),"")</f>
        <v>34050</v>
      </c>
    </row>
    <row r="15" spans="1:16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6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5.3</v>
      </c>
      <c r="E48" s="79"/>
      <c r="F48" s="102">
        <f>AVERAGE($F$14:$F$47)</f>
        <v>0.11421357349630107</v>
      </c>
      <c r="G48" s="83">
        <f>SUM($G$14:$G$47)</f>
        <v>29611</v>
      </c>
      <c r="H48" s="83">
        <f>SUM($H$14:$H$47)</f>
        <v>888</v>
      </c>
      <c r="I48" s="83">
        <f>SUM($I$14:$I$47)</f>
        <v>3382</v>
      </c>
      <c r="J48" s="83">
        <f>SUM($J$14:$J$47)</f>
        <v>169</v>
      </c>
      <c r="K48" s="83">
        <f>SUM(K14:K47)</f>
        <v>34050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51C8E-8171-43BA-8610-26B81C0880CE}">
  <sheetPr codeName="Sheet104">
    <pageSetUpPr fitToPage="1"/>
  </sheetPr>
  <dimension ref="A1:P48"/>
  <sheetViews>
    <sheetView zoomScale="85" zoomScaleNormal="85" workbookViewId="0">
      <selection activeCell="A12" sqref="A12:K12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1.7109375" bestFit="1" customWidth="1"/>
    <col min="9" max="9" width="18.5703125" bestFit="1" customWidth="1"/>
    <col min="10" max="10" width="9" bestFit="1" customWidth="1"/>
    <col min="11" max="11" width="18.140625" bestFit="1" customWidth="1"/>
    <col min="13" max="15" width="6.140625" bestFit="1" customWidth="1"/>
    <col min="16" max="16" width="4.7109375" bestFit="1" customWidth="1"/>
    <col min="17" max="17" width="5.140625" bestFit="1" customWidth="1"/>
    <col min="18" max="18" width="6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104"/>
    </row>
    <row r="8" spans="1:16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2408</v>
      </c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157</v>
      </c>
      <c r="C9" s="170"/>
      <c r="D9" s="170"/>
      <c r="E9" s="70" t="s">
        <v>12</v>
      </c>
      <c r="F9" s="171">
        <v>45165</v>
      </c>
      <c r="G9" s="172"/>
      <c r="H9" s="172"/>
      <c r="I9" s="172"/>
      <c r="J9" s="172"/>
      <c r="K9" s="173"/>
    </row>
    <row r="10" spans="1:16" x14ac:dyDescent="0.25">
      <c r="A10" s="69" t="s">
        <v>155</v>
      </c>
      <c r="B10" s="221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.75" x14ac:dyDescent="0.3">
      <c r="A11" s="69" t="s">
        <v>15</v>
      </c>
      <c r="B11" s="175"/>
      <c r="C11" s="175"/>
      <c r="D11" s="175"/>
      <c r="E11" s="72" t="s">
        <v>16</v>
      </c>
      <c r="F11" s="174" t="s">
        <v>158</v>
      </c>
      <c r="G11" s="172"/>
      <c r="H11" s="172"/>
      <c r="I11" s="172"/>
      <c r="J11" s="172"/>
      <c r="K11" s="173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6" x14ac:dyDescent="0.25">
      <c r="A14" s="73" cm="1">
        <f t="array" ref="A14">_xlfn.SEQUENCE(COUNTA($B$14:$B$47))</f>
        <v>1</v>
      </c>
      <c r="B14" s="101" t="s">
        <v>39</v>
      </c>
      <c r="C14" s="73">
        <f>IF(A14&gt;0,711319,"")</f>
        <v>711319</v>
      </c>
      <c r="D14" s="75">
        <v>23.45</v>
      </c>
      <c r="E14" s="74">
        <v>88.991501190363465</v>
      </c>
      <c r="F14" s="98"/>
      <c r="G14" s="81">
        <f>IF(A14&gt;0,ROUND(D14*E14,0),"")</f>
        <v>2087</v>
      </c>
      <c r="H14" s="81">
        <f>IF(A14&gt;0,ROUND(G14*$H$13,0),"")</f>
        <v>63</v>
      </c>
      <c r="I14" s="81">
        <f>IF(A14&gt;0,ROUND(G14*F14,0),"")</f>
        <v>0</v>
      </c>
      <c r="J14" s="81">
        <f>IF(A14&gt;0,ROUND(I14*$J$13,0),"")</f>
        <v>0</v>
      </c>
      <c r="K14" s="81">
        <f>IF(A14&gt;0,SUM(G14:J14),"")</f>
        <v>2150</v>
      </c>
    </row>
    <row r="15" spans="1:16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6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23.45</v>
      </c>
      <c r="E48" s="79"/>
      <c r="F48" s="102" t="e">
        <f>AVERAGE($F$14:$F$47)</f>
        <v>#DIV/0!</v>
      </c>
      <c r="G48" s="83">
        <f>SUM($G$14:$G$47)</f>
        <v>2087</v>
      </c>
      <c r="H48" s="83">
        <f>SUM($H$14:$H$47)</f>
        <v>63</v>
      </c>
      <c r="I48" s="83">
        <f>SUM($I$14:$I$47)</f>
        <v>0</v>
      </c>
      <c r="J48" s="83">
        <f>SUM($J$14:$J$47)</f>
        <v>0</v>
      </c>
      <c r="K48" s="83">
        <f>SUM(K14:K47)</f>
        <v>2150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8" fitToHeight="0" orientation="portrait" horizontalDpi="300" verticalDpi="300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DA4FF-FA88-4245-9FDF-C60F95D70745}">
  <sheetPr codeName="Sheet105">
    <pageSetUpPr fitToPage="1"/>
  </sheetPr>
  <dimension ref="A1:Q48"/>
  <sheetViews>
    <sheetView zoomScale="85" zoomScaleNormal="85" workbookViewId="0">
      <selection activeCell="A5" sqref="A5:K5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4" width="6.140625" bestFit="1" customWidth="1"/>
    <col min="15" max="15" width="11.7109375" bestFit="1" customWidth="1"/>
    <col min="16" max="16" width="10.28515625" bestFit="1" customWidth="1"/>
    <col min="17" max="17" width="5.140625" bestFit="1" customWidth="1"/>
    <col min="18" max="18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 s="104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>
        <v>26770</v>
      </c>
      <c r="P7" s="106">
        <f>ROUND(O7*100/110,0)</f>
        <v>24336</v>
      </c>
      <c r="Q7">
        <f>ROUND(P7/$D$14,0)</f>
        <v>5767</v>
      </c>
    </row>
    <row r="8" spans="1:17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2411</v>
      </c>
      <c r="G8" s="172"/>
      <c r="H8" s="172"/>
      <c r="I8" s="172"/>
      <c r="J8" s="172"/>
      <c r="K8" s="173"/>
      <c r="O8" s="40">
        <v>26770</v>
      </c>
      <c r="P8" s="106">
        <f>ROUND(O8*100/112,0)</f>
        <v>23902</v>
      </c>
      <c r="Q8">
        <f>ROUND(P8/$D$14,0)</f>
        <v>5664</v>
      </c>
    </row>
    <row r="9" spans="1:17" x14ac:dyDescent="0.25">
      <c r="A9" s="69" t="s">
        <v>11</v>
      </c>
      <c r="B9" s="170" t="s">
        <v>159</v>
      </c>
      <c r="C9" s="170"/>
      <c r="D9" s="170"/>
      <c r="E9" s="70" t="s">
        <v>12</v>
      </c>
      <c r="F9" s="171">
        <v>45165</v>
      </c>
      <c r="G9" s="172"/>
      <c r="H9" s="172"/>
      <c r="I9" s="172"/>
      <c r="J9" s="172"/>
      <c r="K9" s="173"/>
      <c r="O9" s="40">
        <v>26770</v>
      </c>
      <c r="P9" s="106">
        <f>ROUND(O9*100/115,0)</f>
        <v>23278</v>
      </c>
      <c r="Q9">
        <f>ROUND(P9/$D$14,0)</f>
        <v>5516</v>
      </c>
    </row>
    <row r="10" spans="1:17" x14ac:dyDescent="0.25">
      <c r="A10" s="69" t="s">
        <v>155</v>
      </c>
      <c r="B10" s="221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P10" s="106"/>
    </row>
    <row r="11" spans="1:17" ht="30.75" x14ac:dyDescent="0.3">
      <c r="A11" s="69" t="s">
        <v>15</v>
      </c>
      <c r="B11" s="175">
        <v>9899278635</v>
      </c>
      <c r="C11" s="175"/>
      <c r="D11" s="175"/>
      <c r="E11" s="72" t="s">
        <v>16</v>
      </c>
      <c r="F11" s="174" t="s">
        <v>160</v>
      </c>
      <c r="G11" s="172"/>
      <c r="H11" s="172"/>
      <c r="I11" s="172"/>
      <c r="J11" s="172"/>
      <c r="K11" s="173"/>
      <c r="P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P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P13" s="106"/>
    </row>
    <row r="14" spans="1:17" x14ac:dyDescent="0.25">
      <c r="A14" s="73" cm="1">
        <f t="array" ref="A14:A15">_xlfn.SEQUENCE(COUNTA($B$14:$B$47))</f>
        <v>1</v>
      </c>
      <c r="B14" s="101" t="s">
        <v>161</v>
      </c>
      <c r="C14" s="73">
        <f>IF(A14&gt;0,711319,"")</f>
        <v>711319</v>
      </c>
      <c r="D14" s="75">
        <v>4.22</v>
      </c>
      <c r="E14" s="74">
        <v>5516</v>
      </c>
      <c r="F14" s="98">
        <v>0.1142962356792144</v>
      </c>
      <c r="G14" s="81">
        <f>IF(A14&gt;0,ROUND(D14*E14,0),"")</f>
        <v>23278</v>
      </c>
      <c r="H14" s="81">
        <f>IF(A14&gt;0,ROUND(G14*$H$13,0),"")</f>
        <v>698</v>
      </c>
      <c r="I14" s="81">
        <f>IF(A14&gt;0,ROUND(G14*F14,0),"")</f>
        <v>2661</v>
      </c>
      <c r="J14" s="81">
        <f>IF(A14&gt;0,ROUND(I14*$J$13,0),"")</f>
        <v>133</v>
      </c>
      <c r="K14" s="81">
        <f>IF(A14&gt;0,SUM(G14:J14),"")</f>
        <v>26770</v>
      </c>
    </row>
    <row r="15" spans="1:17" x14ac:dyDescent="0.25">
      <c r="A15" s="73">
        <v>2</v>
      </c>
      <c r="B15" s="101" t="s">
        <v>162</v>
      </c>
      <c r="C15" s="73">
        <f t="shared" ref="C15:C47" si="0">IF(A15&gt;0,711319,"")</f>
        <v>711319</v>
      </c>
      <c r="D15" s="75">
        <v>1.55</v>
      </c>
      <c r="E15" s="74">
        <v>288.2473619631902</v>
      </c>
      <c r="F15" s="98"/>
      <c r="G15" s="81">
        <f t="shared" ref="G15:G47" si="1">IF(A15&gt;0,ROUND(D15*E15,0),"")</f>
        <v>447</v>
      </c>
      <c r="H15" s="81">
        <f t="shared" ref="H15:H47" si="2">IF(A15&gt;0,ROUND(G15*$H$13,0),"")</f>
        <v>13</v>
      </c>
      <c r="I15" s="81">
        <f t="shared" ref="I15:I47" si="3">IF(A15&gt;0,ROUND(G15*F15,0),"")</f>
        <v>0</v>
      </c>
      <c r="J15" s="81">
        <f t="shared" ref="J15:J47" si="4">IF(A15&gt;0,ROUND(I15*$J$13,0),"")</f>
        <v>0</v>
      </c>
      <c r="K15" s="81">
        <f t="shared" ref="K15:K47" si="5">IF(A15&gt;0,SUM(G15:J15),"")</f>
        <v>460</v>
      </c>
    </row>
    <row r="16" spans="1:17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5.77</v>
      </c>
      <c r="E48" s="79"/>
      <c r="F48" s="102">
        <f>AVERAGE($F$14:$F$47)</f>
        <v>0.1142962356792144</v>
      </c>
      <c r="G48" s="83">
        <f>SUM($G$14:$G$47)</f>
        <v>23725</v>
      </c>
      <c r="H48" s="83">
        <f>SUM($H$14:$H$47)</f>
        <v>711</v>
      </c>
      <c r="I48" s="83">
        <f>SUM($I$14:$I$47)</f>
        <v>2661</v>
      </c>
      <c r="J48" s="83">
        <f>SUM($J$14:$J$47)</f>
        <v>133</v>
      </c>
      <c r="K48" s="83">
        <f>SUM(K14:K47)</f>
        <v>27230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44" fitToHeight="0" orientation="portrait" horizontalDpi="300" verticalDpi="300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DE7FB-D2CA-4F87-8AD0-385EB31244AA}">
  <sheetPr codeName="Sheet106">
    <pageSetUpPr fitToPage="1"/>
  </sheetPr>
  <dimension ref="A1:P48"/>
  <sheetViews>
    <sheetView topLeftCell="B1" zoomScale="85" zoomScaleNormal="85" workbookViewId="0">
      <selection activeCell="O6" sqref="O6:Q10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1.7109375" bestFit="1" customWidth="1"/>
    <col min="9" max="9" width="18.5703125" bestFit="1" customWidth="1"/>
    <col min="10" max="10" width="9" bestFit="1" customWidth="1"/>
    <col min="11" max="11" width="18.140625" bestFit="1" customWidth="1"/>
    <col min="13" max="14" width="6.140625" bestFit="1" customWidth="1"/>
    <col min="15" max="15" width="11.7109375" bestFit="1" customWidth="1"/>
    <col min="16" max="16" width="10.28515625" bestFit="1" customWidth="1"/>
    <col min="17" max="17" width="5.140625" bestFit="1" customWidth="1"/>
    <col min="18" max="18" width="6.140625" bestFit="1" customWidth="1"/>
  </cols>
  <sheetData>
    <row r="1" spans="1:16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6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6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6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6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P5" s="104"/>
    </row>
    <row r="6" spans="1:16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6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6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2413</v>
      </c>
      <c r="G8" s="172"/>
      <c r="H8" s="172"/>
      <c r="I8" s="172"/>
      <c r="J8" s="172"/>
      <c r="K8" s="173"/>
    </row>
    <row r="9" spans="1:16" x14ac:dyDescent="0.25">
      <c r="A9" s="69" t="s">
        <v>11</v>
      </c>
      <c r="B9" s="170" t="s">
        <v>163</v>
      </c>
      <c r="C9" s="170"/>
      <c r="D9" s="170"/>
      <c r="E9" s="70" t="s">
        <v>12</v>
      </c>
      <c r="F9" s="171">
        <v>45165</v>
      </c>
      <c r="G9" s="172"/>
      <c r="H9" s="172"/>
      <c r="I9" s="172"/>
      <c r="J9" s="172"/>
      <c r="K9" s="173"/>
    </row>
    <row r="10" spans="1:16" x14ac:dyDescent="0.25">
      <c r="A10" s="69" t="s">
        <v>155</v>
      </c>
      <c r="B10" s="221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6" ht="30.75" x14ac:dyDescent="0.3">
      <c r="A11" s="69" t="s">
        <v>15</v>
      </c>
      <c r="B11" s="175"/>
      <c r="C11" s="175"/>
      <c r="D11" s="175"/>
      <c r="E11" s="72" t="s">
        <v>16</v>
      </c>
      <c r="F11" s="174" t="s">
        <v>36</v>
      </c>
      <c r="G11" s="172"/>
      <c r="H11" s="172"/>
      <c r="I11" s="172"/>
      <c r="J11" s="172"/>
      <c r="K11" s="173"/>
      <c r="P11" s="106"/>
    </row>
    <row r="12" spans="1:16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P12" s="106"/>
    </row>
    <row r="13" spans="1:16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P13" s="106"/>
    </row>
    <row r="14" spans="1:16" x14ac:dyDescent="0.25">
      <c r="A14" s="73" cm="1">
        <f t="array" ref="A14">_xlfn.SEQUENCE(COUNTA($B$14:$B$47))</f>
        <v>1</v>
      </c>
      <c r="B14" s="101" t="s">
        <v>164</v>
      </c>
      <c r="C14" s="73">
        <f>IF(A14&gt;0,711319,"")</f>
        <v>711319</v>
      </c>
      <c r="D14" s="75">
        <v>16.600000000000001</v>
      </c>
      <c r="E14" s="74">
        <v>117.00278718584836</v>
      </c>
      <c r="F14" s="98"/>
      <c r="G14" s="81">
        <f>IF(A14&gt;0,ROUND(D14*E14,0),"")</f>
        <v>1942</v>
      </c>
      <c r="H14" s="81">
        <f>IF(A14&gt;0,ROUND(G14*$H$13,0),"")</f>
        <v>58</v>
      </c>
      <c r="I14" s="81">
        <f>IF(A14&gt;0,ROUND(G14*F14,0),"")</f>
        <v>0</v>
      </c>
      <c r="J14" s="81">
        <f>IF(A14&gt;0,ROUND(I14*$J$13,0),"")</f>
        <v>0</v>
      </c>
      <c r="K14" s="81">
        <f>IF(A14&gt;0,SUM(G14:J14),"")</f>
        <v>2000</v>
      </c>
    </row>
    <row r="15" spans="1:16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6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16.600000000000001</v>
      </c>
      <c r="E48" s="79"/>
      <c r="F48" s="102" t="e">
        <f>AVERAGE($F$14:$F$47)</f>
        <v>#DIV/0!</v>
      </c>
      <c r="G48" s="83">
        <f>SUM($G$14:$G$47)</f>
        <v>1942</v>
      </c>
      <c r="H48" s="83">
        <f>SUM($H$14:$H$47)</f>
        <v>58</v>
      </c>
      <c r="I48" s="83">
        <f>SUM($I$14:$I$47)</f>
        <v>0</v>
      </c>
      <c r="J48" s="83">
        <f>SUM($J$14:$J$47)</f>
        <v>0</v>
      </c>
      <c r="K48" s="83">
        <f>SUM(K14:K47)</f>
        <v>2000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45" fitToHeight="0" orientation="portrait" horizontalDpi="300" verticalDpi="3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928CC-E7B1-4E15-8664-F220223F8DDA}">
  <sheetPr codeName="Sheet107">
    <pageSetUpPr fitToPage="1"/>
  </sheetPr>
  <dimension ref="A1:R48"/>
  <sheetViews>
    <sheetView zoomScale="85" zoomScaleNormal="85" workbookViewId="0">
      <selection activeCell="A12" sqref="A12:K12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1.7109375" bestFit="1" customWidth="1"/>
    <col min="11" max="11" width="18.140625" bestFit="1" customWidth="1"/>
    <col min="13" max="14" width="6.140625" bestFit="1" customWidth="1"/>
    <col min="15" max="15" width="10.7109375" bestFit="1" customWidth="1"/>
    <col min="16" max="16" width="10.7109375" customWidth="1"/>
    <col min="17" max="17" width="9.28515625" bestFit="1" customWidth="1"/>
    <col min="18" max="18" width="5.140625" bestFit="1" customWidth="1"/>
    <col min="19" max="19" width="6.140625" bestFit="1" customWidth="1"/>
  </cols>
  <sheetData>
    <row r="1" spans="1:18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8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8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8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8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4"/>
    </row>
    <row r="6" spans="1:18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4"/>
    </row>
    <row r="7" spans="1:18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>
        <v>7900</v>
      </c>
      <c r="P7" s="40">
        <f>O7*100/103</f>
        <v>7669.9029126213591</v>
      </c>
      <c r="Q7" s="106">
        <f>ROUND(P7*100/110,0)</f>
        <v>6973</v>
      </c>
      <c r="R7">
        <f>ROUND(Q7/$D$14,0)</f>
        <v>5909</v>
      </c>
    </row>
    <row r="8" spans="1:18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2416</v>
      </c>
      <c r="G8" s="172"/>
      <c r="H8" s="172"/>
      <c r="I8" s="172"/>
      <c r="J8" s="172"/>
      <c r="K8" s="173"/>
      <c r="O8" s="40">
        <v>7900</v>
      </c>
      <c r="P8" s="40">
        <f>O8*100/103</f>
        <v>7669.9029126213591</v>
      </c>
      <c r="Q8" s="106">
        <f>ROUND(P8*100/112,0)</f>
        <v>6848</v>
      </c>
      <c r="R8">
        <f t="shared" ref="R8:R9" si="0">ROUND(Q8/$D$14,0)</f>
        <v>5803</v>
      </c>
    </row>
    <row r="9" spans="1:18" x14ac:dyDescent="0.25">
      <c r="A9" s="69" t="s">
        <v>11</v>
      </c>
      <c r="B9" s="170" t="s">
        <v>165</v>
      </c>
      <c r="C9" s="170"/>
      <c r="D9" s="170"/>
      <c r="E9" s="70" t="s">
        <v>12</v>
      </c>
      <c r="F9" s="171">
        <v>45165</v>
      </c>
      <c r="G9" s="172"/>
      <c r="H9" s="172"/>
      <c r="I9" s="172"/>
      <c r="J9" s="172"/>
      <c r="K9" s="173"/>
      <c r="O9" s="40">
        <v>7900</v>
      </c>
      <c r="P9" s="40">
        <f>O9*100/103</f>
        <v>7669.9029126213591</v>
      </c>
      <c r="Q9" s="106">
        <f>ROUND(P9*100/115,0)</f>
        <v>6669</v>
      </c>
      <c r="R9">
        <f t="shared" si="0"/>
        <v>5652</v>
      </c>
    </row>
    <row r="10" spans="1:18" x14ac:dyDescent="0.25">
      <c r="A10" s="69" t="s">
        <v>155</v>
      </c>
      <c r="B10" s="170" t="s">
        <v>166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8" ht="30.75" x14ac:dyDescent="0.3">
      <c r="A11" s="69" t="s">
        <v>15</v>
      </c>
      <c r="B11" s="175">
        <v>6239549625</v>
      </c>
      <c r="C11" s="175"/>
      <c r="D11" s="175"/>
      <c r="E11" s="72" t="s">
        <v>16</v>
      </c>
      <c r="F11" s="174" t="s">
        <v>36</v>
      </c>
      <c r="G11" s="172"/>
      <c r="H11" s="172"/>
      <c r="I11" s="172"/>
      <c r="J11" s="172"/>
      <c r="K11" s="173"/>
      <c r="Q11" s="106"/>
    </row>
    <row r="12" spans="1:18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8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8" x14ac:dyDescent="0.25">
      <c r="A14" s="73" cm="1">
        <f t="array" ref="A14:A16">_xlfn.SEQUENCE(COUNTA($B$14:$B$47))</f>
        <v>1</v>
      </c>
      <c r="B14" s="101" t="s">
        <v>60</v>
      </c>
      <c r="C14" s="73">
        <f>IF(A14&gt;0,711319,"")</f>
        <v>711319</v>
      </c>
      <c r="D14" s="75">
        <v>1.18</v>
      </c>
      <c r="E14" s="74">
        <v>5652</v>
      </c>
      <c r="F14" s="98">
        <v>0.14723307574948089</v>
      </c>
      <c r="G14" s="81">
        <f>IF(A14&gt;0,ROUND(D14*E14,0),"")</f>
        <v>6669</v>
      </c>
      <c r="H14" s="81">
        <f>IF(A14&gt;0,ROUND(G14*$H$13,0),"")</f>
        <v>200</v>
      </c>
      <c r="I14" s="81">
        <f>IF(A14&gt;0,ROUND(G14*F14,0),"")</f>
        <v>982</v>
      </c>
      <c r="J14" s="81">
        <f>IF(A14&gt;0,ROUND(I14*$J$13,0),"")</f>
        <v>49</v>
      </c>
      <c r="K14" s="81">
        <f>IF(A14&gt;0,SUM(G14:J14),"")</f>
        <v>7900</v>
      </c>
    </row>
    <row r="15" spans="1:18" x14ac:dyDescent="0.25">
      <c r="A15" s="73">
        <v>2</v>
      </c>
      <c r="B15" s="101" t="s">
        <v>167</v>
      </c>
      <c r="C15" s="73">
        <f t="shared" ref="C15:C47" si="1">IF(A15&gt;0,711319,"")</f>
        <v>711319</v>
      </c>
      <c r="D15" s="75">
        <v>36.299999999999997</v>
      </c>
      <c r="E15" s="74">
        <v>82.933084111329578</v>
      </c>
      <c r="F15" s="98"/>
      <c r="G15" s="81">
        <f t="shared" ref="G15:G47" si="2">IF(A15&gt;0,ROUND(D15*E15,0),"")</f>
        <v>3010</v>
      </c>
      <c r="H15" s="81">
        <f t="shared" ref="H15:H47" si="3">IF(A15&gt;0,ROUND(G15*$H$13,0),"")</f>
        <v>90</v>
      </c>
      <c r="I15" s="81">
        <f t="shared" ref="I15:I47" si="4">IF(A15&gt;0,ROUND(G15*F15,0),"")</f>
        <v>0</v>
      </c>
      <c r="J15" s="81">
        <f t="shared" ref="J15:J47" si="5">IF(A15&gt;0,ROUND(I15*$J$13,0),"")</f>
        <v>0</v>
      </c>
      <c r="K15" s="81">
        <f t="shared" ref="K15:K47" si="6">IF(A15&gt;0,SUM(G15:J15),"")</f>
        <v>3100</v>
      </c>
    </row>
    <row r="16" spans="1:18" x14ac:dyDescent="0.25">
      <c r="A16" s="73">
        <v>3</v>
      </c>
      <c r="B16" s="101" t="s">
        <v>168</v>
      </c>
      <c r="C16" s="73">
        <f t="shared" si="1"/>
        <v>711319</v>
      </c>
      <c r="D16" s="75">
        <v>19.600000000000001</v>
      </c>
      <c r="E16" s="74">
        <v>84.179828448236321</v>
      </c>
      <c r="F16" s="98"/>
      <c r="G16" s="81">
        <f t="shared" si="2"/>
        <v>1650</v>
      </c>
      <c r="H16" s="81">
        <f t="shared" si="3"/>
        <v>50</v>
      </c>
      <c r="I16" s="81">
        <f t="shared" si="4"/>
        <v>0</v>
      </c>
      <c r="J16" s="81">
        <f t="shared" si="5"/>
        <v>0</v>
      </c>
      <c r="K16" s="81">
        <f t="shared" si="6"/>
        <v>1700</v>
      </c>
    </row>
    <row r="17" spans="1:13" x14ac:dyDescent="0.25">
      <c r="A17" s="73"/>
      <c r="B17" s="101"/>
      <c r="C17" s="73" t="str">
        <f t="shared" si="1"/>
        <v/>
      </c>
      <c r="D17" s="75"/>
      <c r="E17" s="74"/>
      <c r="F17" s="98"/>
      <c r="G17" s="81" t="str">
        <f t="shared" si="2"/>
        <v/>
      </c>
      <c r="H17" s="81" t="str">
        <f t="shared" si="3"/>
        <v/>
      </c>
      <c r="I17" s="81" t="str">
        <f t="shared" si="4"/>
        <v/>
      </c>
      <c r="J17" s="81" t="str">
        <f t="shared" si="5"/>
        <v/>
      </c>
      <c r="K17" s="81" t="str">
        <f t="shared" si="6"/>
        <v/>
      </c>
    </row>
    <row r="18" spans="1:13" x14ac:dyDescent="0.25">
      <c r="A18" s="73"/>
      <c r="B18" s="101"/>
      <c r="C18" s="73" t="str">
        <f t="shared" si="1"/>
        <v/>
      </c>
      <c r="D18" s="75"/>
      <c r="E18" s="74"/>
      <c r="F18" s="98"/>
      <c r="G18" s="81" t="str">
        <f t="shared" si="2"/>
        <v/>
      </c>
      <c r="H18" s="81" t="str">
        <f t="shared" si="3"/>
        <v/>
      </c>
      <c r="I18" s="81" t="str">
        <f t="shared" si="4"/>
        <v/>
      </c>
      <c r="J18" s="81" t="str">
        <f t="shared" si="5"/>
        <v/>
      </c>
      <c r="K18" s="81" t="str">
        <f t="shared" si="6"/>
        <v/>
      </c>
    </row>
    <row r="19" spans="1:13" x14ac:dyDescent="0.25">
      <c r="A19" s="73"/>
      <c r="B19" s="77"/>
      <c r="C19" s="73" t="str">
        <f t="shared" si="1"/>
        <v/>
      </c>
      <c r="D19" s="75"/>
      <c r="E19" s="74"/>
      <c r="F19" s="98"/>
      <c r="G19" s="81" t="str">
        <f t="shared" si="2"/>
        <v/>
      </c>
      <c r="H19" s="81" t="str">
        <f t="shared" si="3"/>
        <v/>
      </c>
      <c r="I19" s="81" t="str">
        <f t="shared" si="4"/>
        <v/>
      </c>
      <c r="J19" s="81" t="str">
        <f t="shared" si="5"/>
        <v/>
      </c>
      <c r="K19" s="81" t="str">
        <f t="shared" si="6"/>
        <v/>
      </c>
    </row>
    <row r="20" spans="1:13" x14ac:dyDescent="0.25">
      <c r="A20" s="73"/>
      <c r="B20" s="77"/>
      <c r="C20" s="73" t="str">
        <f t="shared" si="1"/>
        <v/>
      </c>
      <c r="D20" s="75"/>
      <c r="E20" s="77"/>
      <c r="F20" s="98"/>
      <c r="G20" s="81" t="str">
        <f t="shared" si="2"/>
        <v/>
      </c>
      <c r="H20" s="81" t="str">
        <f t="shared" si="3"/>
        <v/>
      </c>
      <c r="I20" s="81" t="str">
        <f t="shared" si="4"/>
        <v/>
      </c>
      <c r="J20" s="81" t="str">
        <f t="shared" si="5"/>
        <v/>
      </c>
      <c r="K20" s="81" t="str">
        <f t="shared" si="6"/>
        <v/>
      </c>
    </row>
    <row r="21" spans="1:13" x14ac:dyDescent="0.25">
      <c r="A21" s="73"/>
      <c r="B21" s="77"/>
      <c r="C21" s="73" t="str">
        <f t="shared" si="1"/>
        <v/>
      </c>
      <c r="D21" s="75"/>
      <c r="E21" s="77"/>
      <c r="F21" s="98"/>
      <c r="G21" s="81" t="str">
        <f t="shared" si="2"/>
        <v/>
      </c>
      <c r="H21" s="81" t="str">
        <f t="shared" si="3"/>
        <v/>
      </c>
      <c r="I21" s="81" t="str">
        <f t="shared" si="4"/>
        <v/>
      </c>
      <c r="J21" s="81" t="str">
        <f t="shared" si="5"/>
        <v/>
      </c>
      <c r="K21" s="81" t="str">
        <f t="shared" si="6"/>
        <v/>
      </c>
    </row>
    <row r="22" spans="1:13" x14ac:dyDescent="0.25">
      <c r="A22" s="73"/>
      <c r="B22" s="77"/>
      <c r="C22" s="73" t="str">
        <f t="shared" si="1"/>
        <v/>
      </c>
      <c r="D22" s="75"/>
      <c r="E22" s="77"/>
      <c r="F22" s="98"/>
      <c r="G22" s="81" t="str">
        <f t="shared" si="2"/>
        <v/>
      </c>
      <c r="H22" s="81" t="str">
        <f t="shared" si="3"/>
        <v/>
      </c>
      <c r="I22" s="81" t="str">
        <f t="shared" si="4"/>
        <v/>
      </c>
      <c r="J22" s="81" t="str">
        <f t="shared" si="5"/>
        <v/>
      </c>
      <c r="K22" s="81" t="str">
        <f t="shared" si="6"/>
        <v/>
      </c>
    </row>
    <row r="23" spans="1:13" x14ac:dyDescent="0.25">
      <c r="A23" s="73"/>
      <c r="B23" s="77"/>
      <c r="C23" s="73" t="str">
        <f t="shared" si="1"/>
        <v/>
      </c>
      <c r="D23" s="75"/>
      <c r="E23" s="77"/>
      <c r="F23" s="98"/>
      <c r="G23" s="81" t="str">
        <f t="shared" si="2"/>
        <v/>
      </c>
      <c r="H23" s="81" t="str">
        <f t="shared" si="3"/>
        <v/>
      </c>
      <c r="I23" s="81" t="str">
        <f t="shared" si="4"/>
        <v/>
      </c>
      <c r="J23" s="81" t="str">
        <f t="shared" si="5"/>
        <v/>
      </c>
      <c r="K23" s="81" t="str">
        <f t="shared" si="6"/>
        <v/>
      </c>
    </row>
    <row r="24" spans="1:13" x14ac:dyDescent="0.25">
      <c r="A24" s="73"/>
      <c r="B24" s="77"/>
      <c r="C24" s="73" t="str">
        <f t="shared" si="1"/>
        <v/>
      </c>
      <c r="D24" s="75"/>
      <c r="E24" s="77"/>
      <c r="F24" s="98"/>
      <c r="G24" s="81" t="str">
        <f t="shared" si="2"/>
        <v/>
      </c>
      <c r="H24" s="81" t="str">
        <f t="shared" si="3"/>
        <v/>
      </c>
      <c r="I24" s="81" t="str">
        <f t="shared" si="4"/>
        <v/>
      </c>
      <c r="J24" s="81" t="str">
        <f t="shared" si="5"/>
        <v/>
      </c>
      <c r="K24" s="81" t="str">
        <f t="shared" si="6"/>
        <v/>
      </c>
    </row>
    <row r="25" spans="1:13" x14ac:dyDescent="0.25">
      <c r="A25" s="73"/>
      <c r="B25" s="77"/>
      <c r="C25" s="73" t="str">
        <f t="shared" si="1"/>
        <v/>
      </c>
      <c r="D25" s="75"/>
      <c r="E25" s="77"/>
      <c r="F25" s="77"/>
      <c r="G25" s="81" t="str">
        <f t="shared" si="2"/>
        <v/>
      </c>
      <c r="H25" s="81" t="str">
        <f t="shared" si="3"/>
        <v/>
      </c>
      <c r="I25" s="81" t="str">
        <f t="shared" si="4"/>
        <v/>
      </c>
      <c r="J25" s="81" t="str">
        <f t="shared" si="5"/>
        <v/>
      </c>
      <c r="K25" s="81" t="str">
        <f t="shared" si="6"/>
        <v/>
      </c>
    </row>
    <row r="26" spans="1:13" x14ac:dyDescent="0.25">
      <c r="A26" s="73"/>
      <c r="B26" s="77"/>
      <c r="C26" s="73" t="str">
        <f t="shared" si="1"/>
        <v/>
      </c>
      <c r="D26" s="75"/>
      <c r="E26" s="77"/>
      <c r="F26" s="77"/>
      <c r="G26" s="81" t="str">
        <f t="shared" si="2"/>
        <v/>
      </c>
      <c r="H26" s="81" t="str">
        <f t="shared" si="3"/>
        <v/>
      </c>
      <c r="I26" s="81" t="str">
        <f t="shared" si="4"/>
        <v/>
      </c>
      <c r="J26" s="81" t="str">
        <f t="shared" si="5"/>
        <v/>
      </c>
      <c r="K26" s="81" t="str">
        <f t="shared" si="6"/>
        <v/>
      </c>
    </row>
    <row r="27" spans="1:13" x14ac:dyDescent="0.25">
      <c r="A27" s="73"/>
      <c r="B27" s="77"/>
      <c r="C27" s="73" t="str">
        <f t="shared" si="1"/>
        <v/>
      </c>
      <c r="D27" s="75"/>
      <c r="E27" s="77"/>
      <c r="F27" s="77"/>
      <c r="G27" s="81" t="str">
        <f t="shared" si="2"/>
        <v/>
      </c>
      <c r="H27" s="81" t="str">
        <f t="shared" si="3"/>
        <v/>
      </c>
      <c r="I27" s="81" t="str">
        <f t="shared" si="4"/>
        <v/>
      </c>
      <c r="J27" s="81" t="str">
        <f t="shared" si="5"/>
        <v/>
      </c>
      <c r="K27" s="81" t="str">
        <f t="shared" si="6"/>
        <v/>
      </c>
      <c r="M27" s="103"/>
    </row>
    <row r="28" spans="1:13" x14ac:dyDescent="0.25">
      <c r="A28" s="73"/>
      <c r="B28" s="77"/>
      <c r="C28" s="73" t="str">
        <f t="shared" si="1"/>
        <v/>
      </c>
      <c r="D28" s="75"/>
      <c r="E28" s="77"/>
      <c r="F28" s="77"/>
      <c r="G28" s="81" t="str">
        <f t="shared" si="2"/>
        <v/>
      </c>
      <c r="H28" s="81" t="str">
        <f t="shared" si="3"/>
        <v/>
      </c>
      <c r="I28" s="81" t="str">
        <f t="shared" si="4"/>
        <v/>
      </c>
      <c r="J28" s="81" t="str">
        <f t="shared" si="5"/>
        <v/>
      </c>
      <c r="K28" s="81" t="str">
        <f t="shared" si="6"/>
        <v/>
      </c>
      <c r="M28" s="103"/>
    </row>
    <row r="29" spans="1:13" x14ac:dyDescent="0.25">
      <c r="A29" s="73"/>
      <c r="B29" s="77"/>
      <c r="C29" s="73" t="str">
        <f t="shared" si="1"/>
        <v/>
      </c>
      <c r="D29" s="75"/>
      <c r="E29" s="77"/>
      <c r="F29" s="77"/>
      <c r="G29" s="81" t="str">
        <f t="shared" si="2"/>
        <v/>
      </c>
      <c r="H29" s="81" t="str">
        <f t="shared" si="3"/>
        <v/>
      </c>
      <c r="I29" s="81" t="str">
        <f t="shared" si="4"/>
        <v/>
      </c>
      <c r="J29" s="81" t="str">
        <f t="shared" si="5"/>
        <v/>
      </c>
      <c r="K29" s="81" t="str">
        <f t="shared" si="6"/>
        <v/>
      </c>
      <c r="M29" s="103"/>
    </row>
    <row r="30" spans="1:13" x14ac:dyDescent="0.25">
      <c r="A30" s="73"/>
      <c r="B30" s="77"/>
      <c r="C30" s="73" t="str">
        <f t="shared" si="1"/>
        <v/>
      </c>
      <c r="D30" s="75"/>
      <c r="E30" s="77"/>
      <c r="F30" s="77"/>
      <c r="G30" s="81" t="str">
        <f t="shared" si="2"/>
        <v/>
      </c>
      <c r="H30" s="81" t="str">
        <f t="shared" si="3"/>
        <v/>
      </c>
      <c r="I30" s="81" t="str">
        <f t="shared" si="4"/>
        <v/>
      </c>
      <c r="J30" s="81" t="str">
        <f t="shared" si="5"/>
        <v/>
      </c>
      <c r="K30" s="81" t="str">
        <f t="shared" si="6"/>
        <v/>
      </c>
      <c r="M30" s="103"/>
    </row>
    <row r="31" spans="1:13" x14ac:dyDescent="0.25">
      <c r="A31" s="73"/>
      <c r="B31" s="77"/>
      <c r="C31" s="73" t="str">
        <f t="shared" si="1"/>
        <v/>
      </c>
      <c r="D31" s="75"/>
      <c r="E31" s="77"/>
      <c r="F31" s="77"/>
      <c r="G31" s="81" t="str">
        <f t="shared" si="2"/>
        <v/>
      </c>
      <c r="H31" s="81" t="str">
        <f t="shared" si="3"/>
        <v/>
      </c>
      <c r="I31" s="81" t="str">
        <f t="shared" si="4"/>
        <v/>
      </c>
      <c r="J31" s="81" t="str">
        <f t="shared" si="5"/>
        <v/>
      </c>
      <c r="K31" s="81" t="str">
        <f t="shared" si="6"/>
        <v/>
      </c>
    </row>
    <row r="32" spans="1:13" x14ac:dyDescent="0.25">
      <c r="A32" s="73"/>
      <c r="B32" s="77"/>
      <c r="C32" s="73" t="str">
        <f t="shared" si="1"/>
        <v/>
      </c>
      <c r="D32" s="75"/>
      <c r="E32" s="77"/>
      <c r="F32" s="77"/>
      <c r="G32" s="81" t="str">
        <f t="shared" si="2"/>
        <v/>
      </c>
      <c r="H32" s="81" t="str">
        <f t="shared" si="3"/>
        <v/>
      </c>
      <c r="I32" s="81" t="str">
        <f t="shared" si="4"/>
        <v/>
      </c>
      <c r="J32" s="81" t="str">
        <f t="shared" si="5"/>
        <v/>
      </c>
      <c r="K32" s="81" t="str">
        <f t="shared" si="6"/>
        <v/>
      </c>
    </row>
    <row r="33" spans="1:12" x14ac:dyDescent="0.25">
      <c r="A33" s="73"/>
      <c r="B33" s="77"/>
      <c r="C33" s="73" t="str">
        <f t="shared" si="1"/>
        <v/>
      </c>
      <c r="D33" s="75"/>
      <c r="E33" s="77"/>
      <c r="F33" s="77"/>
      <c r="G33" s="81" t="str">
        <f t="shared" si="2"/>
        <v/>
      </c>
      <c r="H33" s="81" t="str">
        <f t="shared" si="3"/>
        <v/>
      </c>
      <c r="I33" s="81" t="str">
        <f t="shared" si="4"/>
        <v/>
      </c>
      <c r="J33" s="81" t="str">
        <f t="shared" si="5"/>
        <v/>
      </c>
      <c r="K33" s="81" t="str">
        <f t="shared" si="6"/>
        <v/>
      </c>
    </row>
    <row r="34" spans="1:12" x14ac:dyDescent="0.25">
      <c r="A34" s="73"/>
      <c r="B34" s="77"/>
      <c r="C34" s="73" t="str">
        <f t="shared" si="1"/>
        <v/>
      </c>
      <c r="D34" s="75"/>
      <c r="E34" s="77"/>
      <c r="F34" s="77"/>
      <c r="G34" s="81" t="str">
        <f t="shared" si="2"/>
        <v/>
      </c>
      <c r="H34" s="81" t="str">
        <f t="shared" si="3"/>
        <v/>
      </c>
      <c r="I34" s="81" t="str">
        <f t="shared" si="4"/>
        <v/>
      </c>
      <c r="J34" s="81" t="str">
        <f t="shared" si="5"/>
        <v/>
      </c>
      <c r="K34" s="81" t="str">
        <f t="shared" si="6"/>
        <v/>
      </c>
    </row>
    <row r="35" spans="1:12" x14ac:dyDescent="0.25">
      <c r="A35" s="73"/>
      <c r="B35" s="77"/>
      <c r="C35" s="73" t="str">
        <f t="shared" si="1"/>
        <v/>
      </c>
      <c r="D35" s="75"/>
      <c r="E35" s="77"/>
      <c r="F35" s="77"/>
      <c r="G35" s="81" t="str">
        <f t="shared" si="2"/>
        <v/>
      </c>
      <c r="H35" s="81" t="str">
        <f t="shared" si="3"/>
        <v/>
      </c>
      <c r="I35" s="81" t="str">
        <f t="shared" si="4"/>
        <v/>
      </c>
      <c r="J35" s="81" t="str">
        <f t="shared" si="5"/>
        <v/>
      </c>
      <c r="K35" s="81" t="str">
        <f t="shared" si="6"/>
        <v/>
      </c>
    </row>
    <row r="36" spans="1:12" x14ac:dyDescent="0.25">
      <c r="A36" s="73"/>
      <c r="B36" s="77"/>
      <c r="C36" s="73" t="str">
        <f t="shared" si="1"/>
        <v/>
      </c>
      <c r="D36" s="75"/>
      <c r="E36" s="77"/>
      <c r="F36" s="77"/>
      <c r="G36" s="81" t="str">
        <f t="shared" si="2"/>
        <v/>
      </c>
      <c r="H36" s="81" t="str">
        <f t="shared" si="3"/>
        <v/>
      </c>
      <c r="I36" s="81" t="str">
        <f t="shared" si="4"/>
        <v/>
      </c>
      <c r="J36" s="81" t="str">
        <f t="shared" si="5"/>
        <v/>
      </c>
      <c r="K36" s="81" t="str">
        <f t="shared" si="6"/>
        <v/>
      </c>
    </row>
    <row r="37" spans="1:12" x14ac:dyDescent="0.25">
      <c r="A37" s="73"/>
      <c r="B37" s="77"/>
      <c r="C37" s="73" t="str">
        <f t="shared" si="1"/>
        <v/>
      </c>
      <c r="D37" s="75"/>
      <c r="E37" s="77"/>
      <c r="F37" s="77"/>
      <c r="G37" s="81" t="str">
        <f t="shared" si="2"/>
        <v/>
      </c>
      <c r="H37" s="81" t="str">
        <f t="shared" si="3"/>
        <v/>
      </c>
      <c r="I37" s="81" t="str">
        <f t="shared" si="4"/>
        <v/>
      </c>
      <c r="J37" s="81" t="str">
        <f t="shared" si="5"/>
        <v/>
      </c>
      <c r="K37" s="81" t="str">
        <f t="shared" si="6"/>
        <v/>
      </c>
      <c r="L37" s="40"/>
    </row>
    <row r="38" spans="1:12" x14ac:dyDescent="0.25">
      <c r="A38" s="73"/>
      <c r="B38" s="77"/>
      <c r="C38" s="73" t="str">
        <f t="shared" si="1"/>
        <v/>
      </c>
      <c r="D38" s="75"/>
      <c r="E38" s="77"/>
      <c r="F38" s="77"/>
      <c r="G38" s="81" t="str">
        <f t="shared" si="2"/>
        <v/>
      </c>
      <c r="H38" s="81" t="str">
        <f t="shared" si="3"/>
        <v/>
      </c>
      <c r="I38" s="81" t="str">
        <f t="shared" si="4"/>
        <v/>
      </c>
      <c r="J38" s="81" t="str">
        <f t="shared" si="5"/>
        <v/>
      </c>
      <c r="K38" s="81" t="str">
        <f t="shared" si="6"/>
        <v/>
      </c>
    </row>
    <row r="39" spans="1:12" x14ac:dyDescent="0.25">
      <c r="A39" s="73"/>
      <c r="B39" s="77"/>
      <c r="C39" s="73" t="str">
        <f t="shared" si="1"/>
        <v/>
      </c>
      <c r="D39" s="75"/>
      <c r="E39" s="77"/>
      <c r="F39" s="77"/>
      <c r="G39" s="81" t="str">
        <f t="shared" si="2"/>
        <v/>
      </c>
      <c r="H39" s="81" t="str">
        <f t="shared" si="3"/>
        <v/>
      </c>
      <c r="I39" s="81" t="str">
        <f t="shared" si="4"/>
        <v/>
      </c>
      <c r="J39" s="81" t="str">
        <f t="shared" si="5"/>
        <v/>
      </c>
      <c r="K39" s="81" t="str">
        <f t="shared" si="6"/>
        <v/>
      </c>
    </row>
    <row r="40" spans="1:12" x14ac:dyDescent="0.25">
      <c r="A40" s="73"/>
      <c r="B40" s="77"/>
      <c r="C40" s="73" t="str">
        <f t="shared" si="1"/>
        <v/>
      </c>
      <c r="D40" s="75"/>
      <c r="E40" s="77"/>
      <c r="F40" s="77"/>
      <c r="G40" s="81" t="str">
        <f t="shared" si="2"/>
        <v/>
      </c>
      <c r="H40" s="81" t="str">
        <f t="shared" si="3"/>
        <v/>
      </c>
      <c r="I40" s="81" t="str">
        <f t="shared" si="4"/>
        <v/>
      </c>
      <c r="J40" s="81" t="str">
        <f t="shared" si="5"/>
        <v/>
      </c>
      <c r="K40" s="81" t="str">
        <f t="shared" si="6"/>
        <v/>
      </c>
    </row>
    <row r="41" spans="1:12" x14ac:dyDescent="0.25">
      <c r="A41" s="73"/>
      <c r="B41" s="77"/>
      <c r="C41" s="73" t="str">
        <f t="shared" si="1"/>
        <v/>
      </c>
      <c r="D41" s="75"/>
      <c r="E41" s="77"/>
      <c r="F41" s="77"/>
      <c r="G41" s="81" t="str">
        <f t="shared" si="2"/>
        <v/>
      </c>
      <c r="H41" s="81" t="str">
        <f t="shared" si="3"/>
        <v/>
      </c>
      <c r="I41" s="81" t="str">
        <f t="shared" si="4"/>
        <v/>
      </c>
      <c r="J41" s="81" t="str">
        <f t="shared" si="5"/>
        <v/>
      </c>
      <c r="K41" s="81" t="str">
        <f t="shared" si="6"/>
        <v/>
      </c>
    </row>
    <row r="42" spans="1:12" x14ac:dyDescent="0.25">
      <c r="A42" s="73"/>
      <c r="B42" s="77"/>
      <c r="C42" s="73" t="str">
        <f t="shared" si="1"/>
        <v/>
      </c>
      <c r="D42" s="75"/>
      <c r="E42" s="77"/>
      <c r="F42" s="77"/>
      <c r="G42" s="81" t="str">
        <f t="shared" si="2"/>
        <v/>
      </c>
      <c r="H42" s="81" t="str">
        <f t="shared" si="3"/>
        <v/>
      </c>
      <c r="I42" s="81" t="str">
        <f t="shared" si="4"/>
        <v/>
      </c>
      <c r="J42" s="81" t="str">
        <f t="shared" si="5"/>
        <v/>
      </c>
      <c r="K42" s="81" t="str">
        <f t="shared" si="6"/>
        <v/>
      </c>
    </row>
    <row r="43" spans="1:12" x14ac:dyDescent="0.25">
      <c r="A43" s="73"/>
      <c r="B43" s="77"/>
      <c r="C43" s="73" t="str">
        <f t="shared" si="1"/>
        <v/>
      </c>
      <c r="D43" s="75"/>
      <c r="E43" s="77"/>
      <c r="F43" s="77"/>
      <c r="G43" s="81" t="str">
        <f t="shared" si="2"/>
        <v/>
      </c>
      <c r="H43" s="81" t="str">
        <f t="shared" si="3"/>
        <v/>
      </c>
      <c r="I43" s="81" t="str">
        <f t="shared" si="4"/>
        <v/>
      </c>
      <c r="J43" s="81" t="str">
        <f t="shared" si="5"/>
        <v/>
      </c>
      <c r="K43" s="81" t="str">
        <f t="shared" si="6"/>
        <v/>
      </c>
    </row>
    <row r="44" spans="1:12" x14ac:dyDescent="0.25">
      <c r="A44" s="73"/>
      <c r="B44" s="77"/>
      <c r="C44" s="73" t="str">
        <f t="shared" si="1"/>
        <v/>
      </c>
      <c r="D44" s="75"/>
      <c r="E44" s="77"/>
      <c r="F44" s="77"/>
      <c r="G44" s="81" t="str">
        <f t="shared" si="2"/>
        <v/>
      </c>
      <c r="H44" s="81" t="str">
        <f t="shared" si="3"/>
        <v/>
      </c>
      <c r="I44" s="81" t="str">
        <f t="shared" si="4"/>
        <v/>
      </c>
      <c r="J44" s="81" t="str">
        <f t="shared" si="5"/>
        <v/>
      </c>
      <c r="K44" s="81" t="str">
        <f t="shared" si="6"/>
        <v/>
      </c>
    </row>
    <row r="45" spans="1:12" x14ac:dyDescent="0.25">
      <c r="A45" s="73"/>
      <c r="B45" s="77"/>
      <c r="C45" s="73" t="str">
        <f t="shared" si="1"/>
        <v/>
      </c>
      <c r="D45" s="75"/>
      <c r="E45" s="77"/>
      <c r="F45" s="77"/>
      <c r="G45" s="81" t="str">
        <f t="shared" si="2"/>
        <v/>
      </c>
      <c r="H45" s="81" t="str">
        <f t="shared" si="3"/>
        <v/>
      </c>
      <c r="I45" s="81" t="str">
        <f t="shared" si="4"/>
        <v/>
      </c>
      <c r="J45" s="81" t="str">
        <f t="shared" si="5"/>
        <v/>
      </c>
      <c r="K45" s="81" t="str">
        <f t="shared" si="6"/>
        <v/>
      </c>
    </row>
    <row r="46" spans="1:12" x14ac:dyDescent="0.25">
      <c r="A46" s="73"/>
      <c r="B46" s="77"/>
      <c r="C46" s="73" t="str">
        <f t="shared" si="1"/>
        <v/>
      </c>
      <c r="D46" s="75"/>
      <c r="E46" s="77"/>
      <c r="F46" s="77"/>
      <c r="G46" s="81" t="str">
        <f t="shared" si="2"/>
        <v/>
      </c>
      <c r="H46" s="81" t="str">
        <f t="shared" si="3"/>
        <v/>
      </c>
      <c r="I46" s="81" t="str">
        <f t="shared" si="4"/>
        <v/>
      </c>
      <c r="J46" s="81" t="str">
        <f t="shared" si="5"/>
        <v/>
      </c>
      <c r="K46" s="81" t="str">
        <f t="shared" si="6"/>
        <v/>
      </c>
    </row>
    <row r="47" spans="1:12" ht="15.75" thickBot="1" x14ac:dyDescent="0.3">
      <c r="A47" s="77"/>
      <c r="B47" s="77"/>
      <c r="C47" s="73" t="str">
        <f t="shared" si="1"/>
        <v/>
      </c>
      <c r="D47" s="75"/>
      <c r="E47" s="77"/>
      <c r="F47" s="77"/>
      <c r="G47" s="81" t="str">
        <f t="shared" si="2"/>
        <v/>
      </c>
      <c r="H47" s="81" t="str">
        <f t="shared" si="3"/>
        <v/>
      </c>
      <c r="I47" s="81" t="str">
        <f t="shared" si="4"/>
        <v/>
      </c>
      <c r="J47" s="81" t="str">
        <f t="shared" si="5"/>
        <v/>
      </c>
      <c r="K47" s="81" t="str">
        <f t="shared" si="6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57.08</v>
      </c>
      <c r="E48" s="79"/>
      <c r="F48" s="102">
        <f>AVERAGE($F$14:$F$47)</f>
        <v>0.14723307574948089</v>
      </c>
      <c r="G48" s="83">
        <f>SUM($G$14:$G$47)</f>
        <v>11329</v>
      </c>
      <c r="H48" s="83">
        <f>SUM($H$14:$H$47)</f>
        <v>340</v>
      </c>
      <c r="I48" s="83">
        <f>SUM($I$14:$I$47)</f>
        <v>982</v>
      </c>
      <c r="J48" s="83">
        <f>SUM($J$14:$J$47)</f>
        <v>49</v>
      </c>
      <c r="K48" s="83">
        <f>SUM(K14:K47)</f>
        <v>12700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42" fitToHeight="0" orientation="portrait" horizontalDpi="300" verticalDpi="3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22F82-23D9-4972-973C-9A03A1E96477}">
  <sheetPr codeName="Sheet108">
    <pageSetUpPr fitToPage="1"/>
  </sheetPr>
  <dimension ref="A1:Q48"/>
  <sheetViews>
    <sheetView zoomScale="85" zoomScaleNormal="85" workbookViewId="0">
      <selection activeCell="D16" sqref="D16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1.7109375" bestFit="1" customWidth="1"/>
    <col min="9" max="9" width="18.5703125" bestFit="1" customWidth="1"/>
    <col min="10" max="10" width="9" bestFit="1" customWidth="1"/>
    <col min="11" max="11" width="18.140625" bestFit="1" customWidth="1"/>
    <col min="13" max="14" width="6.140625" bestFit="1" customWidth="1"/>
    <col min="15" max="15" width="10.7109375" bestFit="1" customWidth="1"/>
    <col min="16" max="16" width="10.7109375" customWidth="1"/>
    <col min="17" max="17" width="9.28515625" bestFit="1" customWidth="1"/>
    <col min="18" max="18" width="7.85546875" bestFit="1" customWidth="1"/>
    <col min="19" max="19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4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4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40"/>
      <c r="Q7" s="106"/>
    </row>
    <row r="8" spans="1:17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2420</v>
      </c>
      <c r="G8" s="172"/>
      <c r="H8" s="172"/>
      <c r="I8" s="172"/>
      <c r="J8" s="172"/>
      <c r="K8" s="173"/>
      <c r="O8" s="40"/>
      <c r="P8" s="40"/>
      <c r="Q8" s="106"/>
    </row>
    <row r="9" spans="1:17" x14ac:dyDescent="0.25">
      <c r="A9" s="69" t="s">
        <v>11</v>
      </c>
      <c r="B9" s="170" t="s">
        <v>169</v>
      </c>
      <c r="C9" s="170"/>
      <c r="D9" s="170"/>
      <c r="E9" s="70" t="s">
        <v>12</v>
      </c>
      <c r="F9" s="171">
        <v>45166</v>
      </c>
      <c r="G9" s="172"/>
      <c r="H9" s="172"/>
      <c r="I9" s="172"/>
      <c r="J9" s="172"/>
      <c r="K9" s="173"/>
      <c r="O9" s="40"/>
      <c r="P9" s="40"/>
      <c r="Q9" s="106"/>
    </row>
    <row r="10" spans="1:17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7" ht="30.75" x14ac:dyDescent="0.3">
      <c r="A11" s="69" t="s">
        <v>15</v>
      </c>
      <c r="B11" s="175"/>
      <c r="C11" s="175"/>
      <c r="D11" s="175"/>
      <c r="E11" s="72" t="s">
        <v>16</v>
      </c>
      <c r="F11" s="174" t="s">
        <v>158</v>
      </c>
      <c r="G11" s="172"/>
      <c r="H11" s="172"/>
      <c r="I11" s="172"/>
      <c r="J11" s="172"/>
      <c r="K11" s="173"/>
      <c r="Q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7" x14ac:dyDescent="0.25">
      <c r="A14" s="73" cm="1">
        <f t="array" ref="A14">_xlfn.SEQUENCE(COUNTA($B$14:$B$47))</f>
        <v>1</v>
      </c>
      <c r="B14" s="101" t="s">
        <v>170</v>
      </c>
      <c r="C14" s="73">
        <f>IF(A14&gt;0,711319,"")</f>
        <v>711319</v>
      </c>
      <c r="D14" s="75">
        <v>0.18</v>
      </c>
      <c r="E14" s="74">
        <v>6745.047512355849</v>
      </c>
      <c r="F14" s="98"/>
      <c r="G14" s="81">
        <f>IF(A14&gt;0,ROUND(D14*E14,0),"")</f>
        <v>1214</v>
      </c>
      <c r="H14" s="81">
        <f>IF(A14&gt;0,ROUND(G14*$H$13,0),"")</f>
        <v>36</v>
      </c>
      <c r="I14" s="81">
        <f>IF(A14&gt;0,ROUND(G14*F14,0),"")</f>
        <v>0</v>
      </c>
      <c r="J14" s="81">
        <f>IF(A14&gt;0,ROUND(I14*$J$13,0),"")</f>
        <v>0</v>
      </c>
      <c r="K14" s="81">
        <f>IF(A14&gt;0,SUM(G14:J14),"")</f>
        <v>1250</v>
      </c>
    </row>
    <row r="15" spans="1:17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7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0.18</v>
      </c>
      <c r="E48" s="79"/>
      <c r="F48" s="102" t="e">
        <f>AVERAGE($F$14:$F$47)</f>
        <v>#DIV/0!</v>
      </c>
      <c r="G48" s="83">
        <f>SUM($G$14:$G$47)</f>
        <v>1214</v>
      </c>
      <c r="H48" s="83">
        <f>SUM($H$14:$H$47)</f>
        <v>36</v>
      </c>
      <c r="I48" s="83">
        <f>SUM($I$14:$I$47)</f>
        <v>0</v>
      </c>
      <c r="J48" s="83">
        <f>SUM($J$14:$J$47)</f>
        <v>0</v>
      </c>
      <c r="K48" s="83">
        <f>SUM(K14:K47)</f>
        <v>1250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9DC42-4371-44E0-A7F0-434A519AC17A}">
  <sheetPr codeName="Sheet109">
    <pageSetUpPr fitToPage="1"/>
  </sheetPr>
  <dimension ref="A1:Q48"/>
  <sheetViews>
    <sheetView zoomScale="85" zoomScaleNormal="85" workbookViewId="0">
      <selection activeCell="F9" sqref="F9:K9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1.7109375" bestFit="1" customWidth="1"/>
    <col min="9" max="9" width="18.5703125" bestFit="1" customWidth="1"/>
    <col min="10" max="10" width="9" bestFit="1" customWidth="1"/>
    <col min="11" max="11" width="18.140625" bestFit="1" customWidth="1"/>
    <col min="13" max="14" width="6.140625" bestFit="1" customWidth="1"/>
    <col min="15" max="15" width="10.7109375" bestFit="1" customWidth="1"/>
    <col min="16" max="16" width="10.7109375" customWidth="1"/>
    <col min="17" max="17" width="9.28515625" bestFit="1" customWidth="1"/>
    <col min="18" max="18" width="7.85546875" bestFit="1" customWidth="1"/>
    <col min="19" max="19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4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4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 s="40"/>
      <c r="Q7" s="106"/>
    </row>
    <row r="8" spans="1:17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2421</v>
      </c>
      <c r="G8" s="172"/>
      <c r="H8" s="172"/>
      <c r="I8" s="172"/>
      <c r="J8" s="172"/>
      <c r="K8" s="173"/>
      <c r="O8" s="40"/>
      <c r="P8" s="40"/>
      <c r="Q8" s="106"/>
    </row>
    <row r="9" spans="1:17" x14ac:dyDescent="0.25">
      <c r="A9" s="69" t="s">
        <v>11</v>
      </c>
      <c r="B9" s="170" t="s">
        <v>169</v>
      </c>
      <c r="C9" s="170"/>
      <c r="D9" s="170"/>
      <c r="E9" s="70" t="s">
        <v>12</v>
      </c>
      <c r="F9" s="171">
        <v>45166</v>
      </c>
      <c r="G9" s="172"/>
      <c r="H9" s="172"/>
      <c r="I9" s="172"/>
      <c r="J9" s="172"/>
      <c r="K9" s="173"/>
      <c r="O9" s="40"/>
      <c r="P9" s="40"/>
      <c r="Q9" s="106"/>
    </row>
    <row r="10" spans="1:17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7" ht="30.75" x14ac:dyDescent="0.3">
      <c r="A11" s="69" t="s">
        <v>15</v>
      </c>
      <c r="B11" s="175"/>
      <c r="C11" s="175"/>
      <c r="D11" s="175"/>
      <c r="E11" s="72" t="s">
        <v>16</v>
      </c>
      <c r="F11" s="174" t="s">
        <v>158</v>
      </c>
      <c r="G11" s="172"/>
      <c r="H11" s="172"/>
      <c r="I11" s="172"/>
      <c r="J11" s="172"/>
      <c r="K11" s="173"/>
      <c r="Q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7" x14ac:dyDescent="0.25">
      <c r="A14" s="73" cm="1">
        <f t="array" ref="A14">_xlfn.SEQUENCE(COUNTA($B$14:$B$47))</f>
        <v>1</v>
      </c>
      <c r="B14" s="101" t="s">
        <v>170</v>
      </c>
      <c r="C14" s="73">
        <f>IF(A14&gt;0,711319,"")</f>
        <v>711319</v>
      </c>
      <c r="D14" s="75">
        <v>0.18</v>
      </c>
      <c r="E14" s="74">
        <v>6745.047512355849</v>
      </c>
      <c r="F14" s="98"/>
      <c r="G14" s="81">
        <f>IF(A14&gt;0,ROUND(D14*E14,0),"")</f>
        <v>1214</v>
      </c>
      <c r="H14" s="81">
        <f>IF(A14&gt;0,ROUND(G14*$H$13,0),"")</f>
        <v>36</v>
      </c>
      <c r="I14" s="81">
        <f>IF(A14&gt;0,ROUND(G14*F14,0),"")</f>
        <v>0</v>
      </c>
      <c r="J14" s="81">
        <f>IF(A14&gt;0,ROUND(I14*$J$13,0),"")</f>
        <v>0</v>
      </c>
      <c r="K14" s="81">
        <f>IF(A14&gt;0,SUM(G14:J14),"")</f>
        <v>1250</v>
      </c>
    </row>
    <row r="15" spans="1:17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7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0.18</v>
      </c>
      <c r="E48" s="79"/>
      <c r="F48" s="102" t="e">
        <f>AVERAGE($F$14:$F$47)</f>
        <v>#DIV/0!</v>
      </c>
      <c r="G48" s="83">
        <f>SUM($G$14:$G$47)</f>
        <v>1214</v>
      </c>
      <c r="H48" s="83">
        <f>SUM($H$14:$H$47)</f>
        <v>36</v>
      </c>
      <c r="I48" s="83">
        <f>SUM($I$14:$I$47)</f>
        <v>0</v>
      </c>
      <c r="J48" s="83">
        <f>SUM($J$14:$J$47)</f>
        <v>0</v>
      </c>
      <c r="K48" s="83">
        <f>SUM(K14:K47)</f>
        <v>1250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830D7-24B9-415C-88CE-140698973B27}">
  <sheetPr codeName="Sheet110">
    <pageSetUpPr fitToPage="1"/>
  </sheetPr>
  <dimension ref="A1:R48"/>
  <sheetViews>
    <sheetView topLeftCell="A3" zoomScale="85" zoomScaleNormal="85" workbookViewId="0">
      <selection activeCell="E10" sqref="E10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6" width="6.140625" bestFit="1" customWidth="1"/>
    <col min="17" max="17" width="10.28515625" bestFit="1" customWidth="1"/>
    <col min="18" max="18" width="5.140625" bestFit="1" customWidth="1"/>
    <col min="19" max="19" width="6.140625" bestFit="1" customWidth="1"/>
  </cols>
  <sheetData>
    <row r="1" spans="1:18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8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8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8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8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O5">
        <v>40700</v>
      </c>
      <c r="P5">
        <f>ROUND($O$5*100/103,0)</f>
        <v>39515</v>
      </c>
      <c r="Q5" s="106">
        <f>ROUND(P5*100/110,0)</f>
        <v>35923</v>
      </c>
      <c r="R5">
        <f>ROUND(Q5/$D$14,0)</f>
        <v>5711</v>
      </c>
    </row>
    <row r="6" spans="1:18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P6">
        <f>ROUND($O$5*100/103,0)</f>
        <v>39515</v>
      </c>
      <c r="Q6" s="106">
        <f>ROUND(P6*100/112,0)</f>
        <v>35281</v>
      </c>
      <c r="R6">
        <f>ROUND(Q6/$D$14,0)</f>
        <v>5609</v>
      </c>
    </row>
    <row r="7" spans="1:18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P7">
        <f>ROUND($O$5*100/103,0)</f>
        <v>39515</v>
      </c>
      <c r="Q7" s="106">
        <f>ROUND(P7*100/115,0)</f>
        <v>34361</v>
      </c>
      <c r="R7">
        <f>ROUND(Q7/$D$14,0)</f>
        <v>5463</v>
      </c>
    </row>
    <row r="8" spans="1:18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2422</v>
      </c>
      <c r="G8" s="172"/>
      <c r="H8" s="172"/>
      <c r="I8" s="172"/>
      <c r="J8" s="172"/>
      <c r="K8" s="173"/>
      <c r="O8" s="40"/>
      <c r="P8" s="40"/>
      <c r="Q8" s="106"/>
    </row>
    <row r="9" spans="1:18" x14ac:dyDescent="0.25">
      <c r="A9" s="69" t="s">
        <v>11</v>
      </c>
      <c r="B9" s="170" t="s">
        <v>171</v>
      </c>
      <c r="C9" s="170"/>
      <c r="D9" s="170"/>
      <c r="E9" s="70" t="s">
        <v>12</v>
      </c>
      <c r="F9" s="171">
        <v>45166</v>
      </c>
      <c r="G9" s="172"/>
      <c r="H9" s="172"/>
      <c r="I9" s="172"/>
      <c r="J9" s="172"/>
      <c r="K9" s="173"/>
      <c r="O9" s="40"/>
      <c r="P9" s="40"/>
      <c r="Q9" s="106"/>
    </row>
    <row r="10" spans="1:18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8" ht="30.75" x14ac:dyDescent="0.3">
      <c r="A11" s="69" t="s">
        <v>15</v>
      </c>
      <c r="B11" s="175"/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  <c r="Q11" s="106"/>
    </row>
    <row r="12" spans="1:18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8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8" x14ac:dyDescent="0.25">
      <c r="A14" s="73" cm="1">
        <f t="array" ref="A14">_xlfn.SEQUENCE(COUNTA($B$14:$B$47))</f>
        <v>1</v>
      </c>
      <c r="B14" s="101" t="s">
        <v>44</v>
      </c>
      <c r="C14" s="73">
        <f>IF(A14&gt;0,711319,"")</f>
        <v>711319</v>
      </c>
      <c r="D14" s="75">
        <v>6.29</v>
      </c>
      <c r="E14" s="74">
        <v>5463</v>
      </c>
      <c r="F14" s="98">
        <v>0.14708425720620844</v>
      </c>
      <c r="G14" s="81">
        <f>IF(A14&gt;0,ROUND(D14*E14,0),"")</f>
        <v>34362</v>
      </c>
      <c r="H14" s="81">
        <f>IF(A14&gt;0,ROUND(G14*$H$13,0),"")</f>
        <v>1031</v>
      </c>
      <c r="I14" s="81">
        <f>IF(A14&gt;0,ROUND(G14*F14,0),"")</f>
        <v>5054</v>
      </c>
      <c r="J14" s="81">
        <f>IF(A14&gt;0,ROUND(I14*$J$13,0),"")</f>
        <v>253</v>
      </c>
      <c r="K14" s="81">
        <f>IF(A14&gt;0,SUM(G14:J14),"")</f>
        <v>40700</v>
      </c>
    </row>
    <row r="15" spans="1:18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8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6.29</v>
      </c>
      <c r="E48" s="79"/>
      <c r="F48" s="102">
        <f>AVERAGE($F$14:$F$47)</f>
        <v>0.14708425720620844</v>
      </c>
      <c r="G48" s="83">
        <f>SUM($G$14:$G$47)</f>
        <v>34362</v>
      </c>
      <c r="H48" s="83">
        <f>SUM($H$14:$H$47)</f>
        <v>1031</v>
      </c>
      <c r="I48" s="83">
        <f>SUM($I$14:$I$47)</f>
        <v>5054</v>
      </c>
      <c r="J48" s="83">
        <f>SUM($J$14:$J$47)</f>
        <v>253</v>
      </c>
      <c r="K48" s="83">
        <f>SUM(K14:K47)</f>
        <v>40700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69000-412D-4ABD-AFF3-1958409957FE}">
  <sheetPr codeName="Sheet111">
    <pageSetUpPr fitToPage="1"/>
  </sheetPr>
  <dimension ref="A1:Q48"/>
  <sheetViews>
    <sheetView topLeftCell="A3" zoomScale="85" zoomScaleNormal="85" workbookViewId="0">
      <selection activeCell="E17" sqref="E17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6" width="6.140625" bestFit="1" customWidth="1"/>
    <col min="17" max="17" width="10.28515625" bestFit="1" customWidth="1"/>
    <col min="18" max="18" width="7.85546875" bestFit="1" customWidth="1"/>
    <col min="19" max="19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6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6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Q7" s="106"/>
    </row>
    <row r="8" spans="1:17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2423</v>
      </c>
      <c r="G8" s="172"/>
      <c r="H8" s="172"/>
      <c r="I8" s="172"/>
      <c r="J8" s="172"/>
      <c r="K8" s="173"/>
      <c r="O8" s="40"/>
      <c r="P8" s="40"/>
      <c r="Q8" s="106"/>
    </row>
    <row r="9" spans="1:17" x14ac:dyDescent="0.25">
      <c r="A9" s="69" t="s">
        <v>11</v>
      </c>
      <c r="B9" s="170" t="s">
        <v>171</v>
      </c>
      <c r="C9" s="170"/>
      <c r="D9" s="170"/>
      <c r="E9" s="70" t="s">
        <v>12</v>
      </c>
      <c r="F9" s="171">
        <v>45166</v>
      </c>
      <c r="G9" s="172"/>
      <c r="H9" s="172"/>
      <c r="I9" s="172"/>
      <c r="J9" s="172"/>
      <c r="K9" s="173"/>
      <c r="O9" s="40"/>
      <c r="P9" s="40"/>
      <c r="Q9" s="106"/>
    </row>
    <row r="10" spans="1:17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7" ht="30.75" x14ac:dyDescent="0.3">
      <c r="A11" s="69" t="s">
        <v>15</v>
      </c>
      <c r="B11" s="175"/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  <c r="Q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7" x14ac:dyDescent="0.25">
      <c r="A14" s="73" cm="1">
        <f t="array" ref="A14">_xlfn.SEQUENCE(COUNTA($B$14:$B$47))</f>
        <v>1</v>
      </c>
      <c r="B14" s="101" t="s">
        <v>172</v>
      </c>
      <c r="C14" s="73">
        <f>IF(A14&gt;0,711319,"")</f>
        <v>711319</v>
      </c>
      <c r="D14" s="75">
        <v>10.26</v>
      </c>
      <c r="E14" s="74">
        <v>5610</v>
      </c>
      <c r="F14" s="98">
        <v>0.11771140162171106</v>
      </c>
      <c r="G14" s="81">
        <f>IF(A14&gt;0,ROUND(D14*E14,0),"")</f>
        <v>57559</v>
      </c>
      <c r="H14" s="81">
        <f>IF(A14&gt;0,ROUND(G14*$H$13,0),"")</f>
        <v>1727</v>
      </c>
      <c r="I14" s="81">
        <f>IF(A14&gt;0,ROUND(G14*F14,0),"")</f>
        <v>6775</v>
      </c>
      <c r="J14" s="81">
        <f>IF(A14&gt;0,ROUND(I14*$J$13,0),"")</f>
        <v>339</v>
      </c>
      <c r="K14" s="81">
        <f>IF(A14&gt;0,SUM(G14:J14),"")</f>
        <v>66400</v>
      </c>
    </row>
    <row r="15" spans="1:17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7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10.26</v>
      </c>
      <c r="E48" s="79"/>
      <c r="F48" s="102">
        <f>AVERAGE($F$14:$F$47)</f>
        <v>0.11771140162171106</v>
      </c>
      <c r="G48" s="83">
        <f>SUM($G$14:$G$47)</f>
        <v>57559</v>
      </c>
      <c r="H48" s="83">
        <f>SUM($H$14:$H$47)</f>
        <v>1727</v>
      </c>
      <c r="I48" s="83">
        <f>SUM($I$14:$I$47)</f>
        <v>6775</v>
      </c>
      <c r="J48" s="83">
        <f>SUM($J$14:$J$47)</f>
        <v>339</v>
      </c>
      <c r="K48" s="83">
        <f>SUM(K14:K47)</f>
        <v>66400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D3CC5-1773-4FAF-B416-09F1A14612CF}">
  <sheetPr codeName="Sheet112">
    <pageSetUpPr fitToPage="1"/>
  </sheetPr>
  <dimension ref="A1:Q48"/>
  <sheetViews>
    <sheetView zoomScale="85" zoomScaleNormal="85" workbookViewId="0">
      <selection activeCell="E15" sqref="E15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8.5703125" bestFit="1" customWidth="1"/>
    <col min="10" max="10" width="9" bestFit="1" customWidth="1"/>
    <col min="11" max="11" width="18.140625" bestFit="1" customWidth="1"/>
    <col min="13" max="16" width="6.140625" bestFit="1" customWidth="1"/>
    <col min="17" max="17" width="10.28515625" bestFit="1" customWidth="1"/>
    <col min="18" max="18" width="7.85546875" bestFit="1" customWidth="1"/>
    <col min="19" max="19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6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6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Q7" s="106"/>
    </row>
    <row r="8" spans="1:17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2434</v>
      </c>
      <c r="G8" s="172"/>
      <c r="H8" s="172"/>
      <c r="I8" s="172"/>
      <c r="J8" s="172"/>
      <c r="K8" s="173"/>
      <c r="O8" s="40"/>
      <c r="P8" s="40"/>
      <c r="Q8" s="106"/>
    </row>
    <row r="9" spans="1:17" x14ac:dyDescent="0.25">
      <c r="A9" s="69" t="s">
        <v>11</v>
      </c>
      <c r="B9" s="170" t="s">
        <v>173</v>
      </c>
      <c r="C9" s="170"/>
      <c r="D9" s="170"/>
      <c r="E9" s="70" t="s">
        <v>12</v>
      </c>
      <c r="F9" s="171">
        <v>45166</v>
      </c>
      <c r="G9" s="172"/>
      <c r="H9" s="172"/>
      <c r="I9" s="172"/>
      <c r="J9" s="172"/>
      <c r="K9" s="173"/>
      <c r="O9" s="40"/>
      <c r="P9" s="40"/>
      <c r="Q9" s="106"/>
    </row>
    <row r="10" spans="1:17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7" ht="30.75" x14ac:dyDescent="0.3">
      <c r="A11" s="69" t="s">
        <v>15</v>
      </c>
      <c r="B11" s="175"/>
      <c r="C11" s="175"/>
      <c r="D11" s="175"/>
      <c r="E11" s="72" t="s">
        <v>16</v>
      </c>
      <c r="F11" s="174" t="s">
        <v>160</v>
      </c>
      <c r="G11" s="172"/>
      <c r="H11" s="172"/>
      <c r="I11" s="172"/>
      <c r="J11" s="172"/>
      <c r="K11" s="173"/>
      <c r="Q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7" x14ac:dyDescent="0.25">
      <c r="A14" s="73" cm="1">
        <f t="array" ref="A14">_xlfn.SEQUENCE(COUNTA($B$14:$B$47))</f>
        <v>1</v>
      </c>
      <c r="B14" s="101" t="s">
        <v>174</v>
      </c>
      <c r="C14" s="73">
        <f>IF(A14&gt;0,711319,"")</f>
        <v>711319</v>
      </c>
      <c r="D14" s="75">
        <v>40.6</v>
      </c>
      <c r="E14" s="74">
        <v>83.701886648084397</v>
      </c>
      <c r="F14" s="98"/>
      <c r="G14" s="81">
        <f>IF(A14&gt;0,ROUND(D14*E14,0),"")</f>
        <v>3398</v>
      </c>
      <c r="H14" s="81">
        <f>IF(A14&gt;0,ROUND(G14*$H$13,0),"")</f>
        <v>102</v>
      </c>
      <c r="I14" s="81">
        <f>IF(A14&gt;0,ROUND(G14*F14,0),"")</f>
        <v>0</v>
      </c>
      <c r="J14" s="81">
        <f>IF(A14&gt;0,ROUND(I14*$J$13,0),"")</f>
        <v>0</v>
      </c>
      <c r="K14" s="81">
        <f>IF(A14&gt;0,SUM(G14:J14),"")</f>
        <v>3500</v>
      </c>
    </row>
    <row r="15" spans="1:17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7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40.6</v>
      </c>
      <c r="E48" s="79"/>
      <c r="F48" s="102" t="e">
        <f>AVERAGE($F$14:$F$47)</f>
        <v>#DIV/0!</v>
      </c>
      <c r="G48" s="83">
        <f>SUM($G$14:$G$47)</f>
        <v>3398</v>
      </c>
      <c r="H48" s="83">
        <f>SUM($H$14:$H$47)</f>
        <v>102</v>
      </c>
      <c r="I48" s="83">
        <f>SUM($I$14:$I$47)</f>
        <v>0</v>
      </c>
      <c r="J48" s="83">
        <f>SUM($J$14:$J$47)</f>
        <v>0</v>
      </c>
      <c r="K48" s="83">
        <f>SUM(K14:K47)</f>
        <v>3500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49494-2121-4737-97F0-8D453F8A44ED}">
  <sheetPr codeName="Sheet113">
    <pageSetUpPr fitToPage="1"/>
  </sheetPr>
  <dimension ref="A1:Q48"/>
  <sheetViews>
    <sheetView zoomScale="85" zoomScaleNormal="85" workbookViewId="0">
      <selection activeCell="E34" sqref="E3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1.7109375" bestFit="1" customWidth="1"/>
    <col min="11" max="11" width="18.140625" bestFit="1" customWidth="1"/>
    <col min="13" max="16" width="6.140625" bestFit="1" customWidth="1"/>
    <col min="17" max="17" width="10.28515625" bestFit="1" customWidth="1"/>
    <col min="18" max="18" width="7.85546875" bestFit="1" customWidth="1"/>
    <col min="19" max="19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6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6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Q7" s="106"/>
    </row>
    <row r="8" spans="1:17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2435</v>
      </c>
      <c r="G8" s="172"/>
      <c r="H8" s="172"/>
      <c r="I8" s="172"/>
      <c r="J8" s="172"/>
      <c r="K8" s="173"/>
      <c r="O8" s="40"/>
      <c r="P8" s="40"/>
      <c r="Q8" s="106"/>
    </row>
    <row r="9" spans="1:17" x14ac:dyDescent="0.25">
      <c r="A9" s="69" t="s">
        <v>11</v>
      </c>
      <c r="B9" s="170" t="s">
        <v>175</v>
      </c>
      <c r="C9" s="170"/>
      <c r="D9" s="170"/>
      <c r="E9" s="70" t="s">
        <v>12</v>
      </c>
      <c r="F9" s="171">
        <v>45166</v>
      </c>
      <c r="G9" s="172"/>
      <c r="H9" s="172"/>
      <c r="I9" s="172"/>
      <c r="J9" s="172"/>
      <c r="K9" s="173"/>
      <c r="O9" s="40"/>
      <c r="P9" s="40"/>
      <c r="Q9" s="106"/>
    </row>
    <row r="10" spans="1:17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7" ht="30.75" x14ac:dyDescent="0.3">
      <c r="A11" s="69" t="s">
        <v>15</v>
      </c>
      <c r="B11" s="175"/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  <c r="Q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7" x14ac:dyDescent="0.25">
      <c r="A14" s="73" cm="1">
        <f t="array" ref="A14">_xlfn.SEQUENCE(COUNTA($B$14:$B$47))</f>
        <v>1</v>
      </c>
      <c r="B14" s="101" t="s">
        <v>67</v>
      </c>
      <c r="C14" s="73">
        <f>IF(A14&gt;0,711319,"")</f>
        <v>711319</v>
      </c>
      <c r="D14" s="75">
        <v>3.19</v>
      </c>
      <c r="E14" s="74">
        <v>5534</v>
      </c>
      <c r="F14" s="98">
        <v>9.8018892519466078E-2</v>
      </c>
      <c r="G14" s="81">
        <f>IF(A14&gt;0,ROUND(D14*E14,0),"")</f>
        <v>17653</v>
      </c>
      <c r="H14" s="81">
        <f>IF(A14&gt;0,ROUND(G14*$H$13,0),"")</f>
        <v>530</v>
      </c>
      <c r="I14" s="81">
        <f>IF(A14&gt;0,ROUND(G14*F14,0),"")</f>
        <v>1730</v>
      </c>
      <c r="J14" s="81">
        <f>IF(A14&gt;0,ROUND(I14*$J$13,0),"")</f>
        <v>87</v>
      </c>
      <c r="K14" s="81">
        <f>IF(A14&gt;0,SUM(G14:J14),"")</f>
        <v>20000</v>
      </c>
    </row>
    <row r="15" spans="1:17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7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3.19</v>
      </c>
      <c r="E48" s="79"/>
      <c r="F48" s="102">
        <f>AVERAGE($F$14:$F$47)</f>
        <v>9.8018892519466078E-2</v>
      </c>
      <c r="G48" s="83">
        <f>SUM($G$14:$G$47)</f>
        <v>17653</v>
      </c>
      <c r="H48" s="83">
        <f>SUM($H$14:$H$47)</f>
        <v>530</v>
      </c>
      <c r="I48" s="83">
        <f>SUM($I$14:$I$47)</f>
        <v>1730</v>
      </c>
      <c r="J48" s="83">
        <f>SUM($J$14:$J$47)</f>
        <v>87</v>
      </c>
      <c r="K48" s="83">
        <f>SUM(K14:K47)</f>
        <v>20000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05F3C-4028-4617-B597-9816D621BA2E}">
  <sheetPr codeName="Sheet114">
    <pageSetUpPr fitToPage="1"/>
  </sheetPr>
  <dimension ref="A1:Q48"/>
  <sheetViews>
    <sheetView topLeftCell="A3" zoomScale="85" zoomScaleNormal="85" workbookViewId="0">
      <selection activeCell="K14" sqref="K1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8" width="9" bestFit="1" customWidth="1"/>
    <col min="9" max="9" width="18.5703125" bestFit="1" customWidth="1"/>
    <col min="10" max="10" width="9" bestFit="1" customWidth="1"/>
    <col min="11" max="11" width="18.140625" bestFit="1" customWidth="1"/>
    <col min="13" max="16" width="6.140625" bestFit="1" customWidth="1"/>
    <col min="17" max="17" width="10.28515625" bestFit="1" customWidth="1"/>
    <col min="18" max="18" width="7.85546875" bestFit="1" customWidth="1"/>
    <col min="19" max="19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6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6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Q7" s="106"/>
    </row>
    <row r="8" spans="1:17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2438</v>
      </c>
      <c r="G8" s="172"/>
      <c r="H8" s="172"/>
      <c r="I8" s="172"/>
      <c r="J8" s="172"/>
      <c r="K8" s="173"/>
      <c r="O8" s="40"/>
      <c r="P8" s="40"/>
      <c r="Q8" s="106"/>
    </row>
    <row r="9" spans="1:17" x14ac:dyDescent="0.25">
      <c r="A9" s="69" t="s">
        <v>11</v>
      </c>
      <c r="B9" s="170" t="s">
        <v>176</v>
      </c>
      <c r="C9" s="170"/>
      <c r="D9" s="170"/>
      <c r="E9" s="70" t="s">
        <v>12</v>
      </c>
      <c r="F9" s="171">
        <v>45166</v>
      </c>
      <c r="G9" s="172"/>
      <c r="H9" s="172"/>
      <c r="I9" s="172"/>
      <c r="J9" s="172"/>
      <c r="K9" s="173"/>
      <c r="O9" s="40"/>
      <c r="P9" s="40"/>
      <c r="Q9" s="106"/>
    </row>
    <row r="10" spans="1:17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7" ht="30.75" x14ac:dyDescent="0.3">
      <c r="A11" s="69" t="s">
        <v>15</v>
      </c>
      <c r="B11" s="175">
        <v>9876070784</v>
      </c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  <c r="Q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7" x14ac:dyDescent="0.25">
      <c r="A14" s="73" cm="1">
        <f t="array" ref="A14">_xlfn.SEQUENCE(COUNTA($B$14:$B$47))</f>
        <v>1</v>
      </c>
      <c r="B14" s="101" t="s">
        <v>177</v>
      </c>
      <c r="C14" s="73">
        <f>IF(A14&gt;0,711319,"")</f>
        <v>711319</v>
      </c>
      <c r="D14" s="75">
        <v>442</v>
      </c>
      <c r="E14" s="74">
        <v>94.451661949110502</v>
      </c>
      <c r="F14" s="98"/>
      <c r="G14" s="81">
        <f>IF(A14&gt;0,ROUND(D14*E14,0),"")</f>
        <v>41748</v>
      </c>
      <c r="H14" s="81">
        <f>IF(A14&gt;0,ROUND(G14*$H$13,0),"")</f>
        <v>1252</v>
      </c>
      <c r="I14" s="81">
        <f>IF(A14&gt;0,ROUND(G14*F14,0),"")</f>
        <v>0</v>
      </c>
      <c r="J14" s="81">
        <f>IF(A14&gt;0,ROUND(I14*$J$13,0),"")</f>
        <v>0</v>
      </c>
      <c r="K14" s="81">
        <f>IF(A14&gt;0,SUM(G14:J14),"")</f>
        <v>43000</v>
      </c>
    </row>
    <row r="15" spans="1:17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7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442</v>
      </c>
      <c r="E48" s="79"/>
      <c r="F48" s="102" t="e">
        <f>AVERAGE($F$14:$F$47)</f>
        <v>#DIV/0!</v>
      </c>
      <c r="G48" s="83">
        <f>SUM($G$14:$G$47)</f>
        <v>41748</v>
      </c>
      <c r="H48" s="83">
        <f>SUM($H$14:$H$47)</f>
        <v>1252</v>
      </c>
      <c r="I48" s="83">
        <f>SUM($I$14:$I$47)</f>
        <v>0</v>
      </c>
      <c r="J48" s="83">
        <f>SUM($J$14:$J$47)</f>
        <v>0</v>
      </c>
      <c r="K48" s="83">
        <f>SUM(K14:K47)</f>
        <v>43000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B910-DFEC-496B-9C52-21906FD039AB}">
  <sheetPr codeName="Sheet115">
    <pageSetUpPr fitToPage="1"/>
  </sheetPr>
  <dimension ref="A1:Q48"/>
  <sheetViews>
    <sheetView topLeftCell="A3" zoomScale="85" zoomScaleNormal="85" workbookViewId="0">
      <selection activeCell="E37" sqref="E37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6" width="6.140625" bestFit="1" customWidth="1"/>
    <col min="17" max="17" width="10.28515625" bestFit="1" customWidth="1"/>
    <col min="18" max="18" width="7.85546875" bestFit="1" customWidth="1"/>
    <col min="19" max="19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6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6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Q7" s="106"/>
    </row>
    <row r="8" spans="1:17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2445</v>
      </c>
      <c r="G8" s="172"/>
      <c r="H8" s="172"/>
      <c r="I8" s="172"/>
      <c r="J8" s="172"/>
      <c r="K8" s="173"/>
      <c r="O8" s="40"/>
      <c r="P8" s="40"/>
      <c r="Q8" s="106"/>
    </row>
    <row r="9" spans="1:17" x14ac:dyDescent="0.25">
      <c r="A9" s="69" t="s">
        <v>11</v>
      </c>
      <c r="B9" s="170" t="s">
        <v>178</v>
      </c>
      <c r="C9" s="170"/>
      <c r="D9" s="170"/>
      <c r="E9" s="70" t="s">
        <v>12</v>
      </c>
      <c r="F9" s="171">
        <v>45166</v>
      </c>
      <c r="G9" s="172"/>
      <c r="H9" s="172"/>
      <c r="I9" s="172"/>
      <c r="J9" s="172"/>
      <c r="K9" s="173"/>
      <c r="O9" s="40"/>
      <c r="P9" s="40"/>
      <c r="Q9" s="106"/>
    </row>
    <row r="10" spans="1:17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7" ht="30.75" x14ac:dyDescent="0.3">
      <c r="A11" s="69" t="s">
        <v>15</v>
      </c>
      <c r="B11" s="175">
        <v>8054654600</v>
      </c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  <c r="Q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7" ht="30" x14ac:dyDescent="0.25">
      <c r="A14" s="73" cm="1">
        <f t="array" ref="A14:A17">_xlfn.SEQUENCE(COUNTA($B$14:$B$47))</f>
        <v>1</v>
      </c>
      <c r="B14" s="101" t="s">
        <v>179</v>
      </c>
      <c r="C14" s="73">
        <f>IF(A14&gt;0,711319,"")</f>
        <v>711319</v>
      </c>
      <c r="D14" s="75">
        <v>11.37</v>
      </c>
      <c r="E14" s="74">
        <v>5599</v>
      </c>
      <c r="F14" s="98">
        <v>0.10994028989636064</v>
      </c>
      <c r="G14" s="81">
        <f>IF(A14&gt;0,ROUND(D14*E14,0),"")</f>
        <v>63661</v>
      </c>
      <c r="H14" s="81">
        <f>IF(A14&gt;0,ROUND(G14*$H$13,0),"")</f>
        <v>1910</v>
      </c>
      <c r="I14" s="81">
        <f>IF(A14&gt;0,ROUND(G14*F14,0),"")</f>
        <v>6999</v>
      </c>
      <c r="J14" s="81">
        <f>IF(A14&gt;0,ROUND(I14*$J$13,0),"")</f>
        <v>350</v>
      </c>
      <c r="K14" s="81">
        <f>IF(A14&gt;0,SUM(G14:J14),"")</f>
        <v>72920</v>
      </c>
    </row>
    <row r="15" spans="1:17" x14ac:dyDescent="0.25">
      <c r="A15" s="73">
        <v>2</v>
      </c>
      <c r="B15" s="101" t="s">
        <v>44</v>
      </c>
      <c r="C15" s="73">
        <f t="shared" ref="C15:C47" si="0">IF(A15&gt;0,711319,"")</f>
        <v>711319</v>
      </c>
      <c r="D15" s="75">
        <v>1.0900000000000001</v>
      </c>
      <c r="E15" s="74">
        <v>5599</v>
      </c>
      <c r="F15" s="98">
        <v>0.1472854914196568</v>
      </c>
      <c r="G15" s="81">
        <f t="shared" ref="G15:G47" si="1">IF(A15&gt;0,ROUND(D15*E15,0),"")</f>
        <v>6103</v>
      </c>
      <c r="H15" s="81">
        <f t="shared" ref="H15:H47" si="2">IF(A15&gt;0,ROUND(G15*$H$13,0),"")</f>
        <v>183</v>
      </c>
      <c r="I15" s="81">
        <f t="shared" ref="I15:I47" si="3">IF(A15&gt;0,ROUND(G15*F15,0),"")</f>
        <v>899</v>
      </c>
      <c r="J15" s="81">
        <f t="shared" ref="J15:J47" si="4">IF(A15&gt;0,ROUND(I15*$J$13,0),"")</f>
        <v>45</v>
      </c>
      <c r="K15" s="81">
        <f t="shared" ref="K15:K47" si="5">IF(A15&gt;0,SUM(G15:J15),"")</f>
        <v>7230</v>
      </c>
    </row>
    <row r="16" spans="1:17" x14ac:dyDescent="0.25">
      <c r="A16" s="73">
        <v>3</v>
      </c>
      <c r="B16" s="101" t="s">
        <v>180</v>
      </c>
      <c r="C16" s="73">
        <f t="shared" si="0"/>
        <v>711319</v>
      </c>
      <c r="D16" s="75">
        <v>0.14000000000000001</v>
      </c>
      <c r="E16" s="74">
        <v>5599</v>
      </c>
      <c r="F16" s="98">
        <v>0.13682926829268294</v>
      </c>
      <c r="G16" s="81">
        <f t="shared" si="1"/>
        <v>784</v>
      </c>
      <c r="H16" s="81">
        <f t="shared" si="2"/>
        <v>24</v>
      </c>
      <c r="I16" s="81">
        <f t="shared" si="3"/>
        <v>107</v>
      </c>
      <c r="J16" s="81">
        <f t="shared" si="4"/>
        <v>5</v>
      </c>
      <c r="K16" s="81">
        <f t="shared" si="5"/>
        <v>920</v>
      </c>
    </row>
    <row r="17" spans="1:13" ht="30" x14ac:dyDescent="0.25">
      <c r="A17" s="73">
        <v>4</v>
      </c>
      <c r="B17" s="101" t="s">
        <v>181</v>
      </c>
      <c r="C17" s="73">
        <f t="shared" si="0"/>
        <v>711319</v>
      </c>
      <c r="D17" s="75">
        <v>21.9</v>
      </c>
      <c r="E17" s="74">
        <v>121.92660427455628</v>
      </c>
      <c r="F17" s="98"/>
      <c r="G17" s="81">
        <f t="shared" si="1"/>
        <v>2670</v>
      </c>
      <c r="H17" s="81">
        <f t="shared" si="2"/>
        <v>80</v>
      </c>
      <c r="I17" s="81">
        <f t="shared" si="3"/>
        <v>0</v>
      </c>
      <c r="J17" s="81">
        <f t="shared" si="4"/>
        <v>0</v>
      </c>
      <c r="K17" s="81">
        <f t="shared" si="5"/>
        <v>2750</v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34.5</v>
      </c>
      <c r="E48" s="79"/>
      <c r="F48" s="102">
        <f>AVERAGE($F$14:$F$47)</f>
        <v>0.13135168320290011</v>
      </c>
      <c r="G48" s="83">
        <f>SUM($G$14:$G$47)</f>
        <v>73218</v>
      </c>
      <c r="H48" s="83">
        <f>SUM($H$14:$H$47)</f>
        <v>2197</v>
      </c>
      <c r="I48" s="83">
        <f>SUM($I$14:$I$47)</f>
        <v>8005</v>
      </c>
      <c r="J48" s="83">
        <f>SUM($J$14:$J$47)</f>
        <v>400</v>
      </c>
      <c r="K48" s="83">
        <f>SUM(K14:K47)</f>
        <v>83820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A0D0D-8863-440C-850B-063FEA3975D1}">
  <sheetPr codeName="Sheet116">
    <pageSetUpPr fitToPage="1"/>
  </sheetPr>
  <dimension ref="A1:Q48"/>
  <sheetViews>
    <sheetView zoomScale="85" zoomScaleNormal="85" workbookViewId="0">
      <selection activeCell="C16" sqref="C16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8.5703125" bestFit="1" customWidth="1"/>
    <col min="10" max="10" width="9" bestFit="1" customWidth="1"/>
    <col min="11" max="11" width="18.140625" bestFit="1" customWidth="1"/>
    <col min="13" max="16" width="6.140625" bestFit="1" customWidth="1"/>
    <col min="17" max="17" width="10.28515625" bestFit="1" customWidth="1"/>
    <col min="18" max="18" width="7.85546875" bestFit="1" customWidth="1"/>
    <col min="19" max="19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6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6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Q7" s="106"/>
    </row>
    <row r="8" spans="1:17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2447</v>
      </c>
      <c r="G8" s="172"/>
      <c r="H8" s="172"/>
      <c r="I8" s="172"/>
      <c r="J8" s="172"/>
      <c r="K8" s="173"/>
      <c r="O8" s="40"/>
      <c r="P8" s="40"/>
      <c r="Q8" s="106"/>
    </row>
    <row r="9" spans="1:17" x14ac:dyDescent="0.25">
      <c r="A9" s="69" t="s">
        <v>11</v>
      </c>
      <c r="B9" s="170" t="s">
        <v>182</v>
      </c>
      <c r="C9" s="170"/>
      <c r="D9" s="170"/>
      <c r="E9" s="70" t="s">
        <v>12</v>
      </c>
      <c r="F9" s="171">
        <v>45167</v>
      </c>
      <c r="G9" s="172"/>
      <c r="H9" s="172"/>
      <c r="I9" s="172"/>
      <c r="J9" s="172"/>
      <c r="K9" s="173"/>
      <c r="O9" s="40"/>
      <c r="P9" s="40"/>
      <c r="Q9" s="106"/>
    </row>
    <row r="10" spans="1:17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7" ht="30.75" x14ac:dyDescent="0.3">
      <c r="A11" s="69" t="s">
        <v>15</v>
      </c>
      <c r="B11" s="175">
        <v>9501820356</v>
      </c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  <c r="Q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7" ht="45" x14ac:dyDescent="0.25">
      <c r="A14" s="73" cm="1">
        <f t="array" ref="A14">_xlfn.SEQUENCE(COUNTA($B$14:$B$47))</f>
        <v>1</v>
      </c>
      <c r="B14" s="101" t="s">
        <v>183</v>
      </c>
      <c r="C14" s="73">
        <f>IF(A14&gt;0,711319,"")</f>
        <v>711319</v>
      </c>
      <c r="D14" s="75">
        <v>51.85</v>
      </c>
      <c r="E14" s="74">
        <v>116.46771762984638</v>
      </c>
      <c r="F14" s="98"/>
      <c r="G14" s="81">
        <f>IF(A14&gt;0,ROUND(D14*E14,0),"")</f>
        <v>6039</v>
      </c>
      <c r="H14" s="81">
        <f>IF(A14&gt;0,ROUND(G14*$H$13,0),"")</f>
        <v>181</v>
      </c>
      <c r="I14" s="81">
        <f>IF(A14&gt;0,ROUND(G14*F14,0),"")</f>
        <v>0</v>
      </c>
      <c r="J14" s="81">
        <f>IF(A14&gt;0,ROUND(I14*$J$13,0),"")</f>
        <v>0</v>
      </c>
      <c r="K14" s="81">
        <f>IF(A14&gt;0,SUM(G14:J14),"")</f>
        <v>6220</v>
      </c>
    </row>
    <row r="15" spans="1:17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7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51.85</v>
      </c>
      <c r="E48" s="79"/>
      <c r="F48" s="102" t="e">
        <f>AVERAGE($F$14:$F$47)</f>
        <v>#DIV/0!</v>
      </c>
      <c r="G48" s="83">
        <f>SUM($G$14:$G$47)</f>
        <v>6039</v>
      </c>
      <c r="H48" s="83">
        <f>SUM($H$14:$H$47)</f>
        <v>181</v>
      </c>
      <c r="I48" s="83">
        <f>SUM($I$14:$I$47)</f>
        <v>0</v>
      </c>
      <c r="J48" s="83">
        <f>SUM($J$14:$J$47)</f>
        <v>0</v>
      </c>
      <c r="K48" s="83">
        <f>SUM(K14:K47)</f>
        <v>6220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884BB-F259-48A9-89CF-892E63998319}">
  <sheetPr codeName="Sheet117">
    <pageSetUpPr fitToPage="1"/>
  </sheetPr>
  <dimension ref="A1:Q48"/>
  <sheetViews>
    <sheetView zoomScale="85" zoomScaleNormal="85" workbookViewId="0">
      <selection activeCell="C20" sqref="C20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8.5703125" bestFit="1" customWidth="1"/>
    <col min="10" max="10" width="9" bestFit="1" customWidth="1"/>
    <col min="11" max="11" width="18.140625" bestFit="1" customWidth="1"/>
    <col min="13" max="16" width="6.140625" bestFit="1" customWidth="1"/>
    <col min="17" max="17" width="10.28515625" bestFit="1" customWidth="1"/>
    <col min="18" max="18" width="7.85546875" bestFit="1" customWidth="1"/>
    <col min="19" max="19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6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6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Q7" s="106"/>
    </row>
    <row r="8" spans="1:17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2448</v>
      </c>
      <c r="G8" s="172"/>
      <c r="H8" s="172"/>
      <c r="I8" s="172"/>
      <c r="J8" s="172"/>
      <c r="K8" s="173"/>
      <c r="O8" s="40"/>
      <c r="P8" s="40"/>
      <c r="Q8" s="106"/>
    </row>
    <row r="9" spans="1:17" x14ac:dyDescent="0.25">
      <c r="A9" s="69" t="s">
        <v>11</v>
      </c>
      <c r="B9" s="170" t="s">
        <v>184</v>
      </c>
      <c r="C9" s="170"/>
      <c r="D9" s="170"/>
      <c r="E9" s="70" t="s">
        <v>12</v>
      </c>
      <c r="F9" s="171">
        <v>45167</v>
      </c>
      <c r="G9" s="172"/>
      <c r="H9" s="172"/>
      <c r="I9" s="172"/>
      <c r="J9" s="172"/>
      <c r="K9" s="173"/>
      <c r="O9" s="40"/>
      <c r="P9" s="40"/>
      <c r="Q9" s="106"/>
    </row>
    <row r="10" spans="1:17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7" ht="30.75" x14ac:dyDescent="0.3">
      <c r="A11" s="69" t="s">
        <v>15</v>
      </c>
      <c r="B11" s="175"/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  <c r="Q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7" x14ac:dyDescent="0.25">
      <c r="A14" s="73" cm="1">
        <f t="array" ref="A14:A15">_xlfn.SEQUENCE(COUNTA($B$14:$B$47))</f>
        <v>1</v>
      </c>
      <c r="B14" s="101" t="s">
        <v>185</v>
      </c>
      <c r="C14" s="73">
        <f>IF(A14&gt;0,711319,"")</f>
        <v>711319</v>
      </c>
      <c r="D14" s="75">
        <v>0.44</v>
      </c>
      <c r="E14" s="74">
        <v>5406.4483591053477</v>
      </c>
      <c r="F14" s="98"/>
      <c r="G14" s="81">
        <f>IF(A14&gt;0,ROUND(D14*E14,0),"")</f>
        <v>2379</v>
      </c>
      <c r="H14" s="81">
        <f>IF(A14&gt;0,ROUND(G14*$H$13,0),"")</f>
        <v>71</v>
      </c>
      <c r="I14" s="81">
        <f>IF(A14&gt;0,ROUND(G14*F14,0),"")</f>
        <v>0</v>
      </c>
      <c r="J14" s="81">
        <f>IF(A14&gt;0,ROUND(I14*$J$13,0),"")</f>
        <v>0</v>
      </c>
      <c r="K14" s="81">
        <f>IF(A14&gt;0,SUM(G14:J14),"")</f>
        <v>2450</v>
      </c>
    </row>
    <row r="15" spans="1:17" x14ac:dyDescent="0.25">
      <c r="A15" s="73">
        <v>2</v>
      </c>
      <c r="B15" s="101" t="s">
        <v>186</v>
      </c>
      <c r="C15" s="73">
        <f t="shared" ref="C15:C47" si="0">IF(A15&gt;0,711319,"")</f>
        <v>711319</v>
      </c>
      <c r="D15" s="75">
        <v>0.08</v>
      </c>
      <c r="E15" s="74">
        <v>65540.941545597161</v>
      </c>
      <c r="F15" s="98"/>
      <c r="G15" s="81">
        <f t="shared" ref="G15:G47" si="1">IF(A15&gt;0,ROUND(D15*E15,0),"")</f>
        <v>5243</v>
      </c>
      <c r="H15" s="81">
        <f t="shared" ref="H15:H47" si="2">IF(A15&gt;0,ROUND(G15*$H$13,0),"")</f>
        <v>157</v>
      </c>
      <c r="I15" s="81">
        <f t="shared" ref="I15:I47" si="3">IF(A15&gt;0,ROUND(G15*F15,0),"")</f>
        <v>0</v>
      </c>
      <c r="J15" s="81">
        <f t="shared" ref="J15:J47" si="4">IF(A15&gt;0,ROUND(I15*$J$13,0),"")</f>
        <v>0</v>
      </c>
      <c r="K15" s="81">
        <f t="shared" ref="K15:K47" si="5">IF(A15&gt;0,SUM(G15:J15),"")</f>
        <v>5400</v>
      </c>
    </row>
    <row r="16" spans="1:17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0.52</v>
      </c>
      <c r="E48" s="79"/>
      <c r="F48" s="102" t="e">
        <f>AVERAGE($F$14:$F$47)</f>
        <v>#DIV/0!</v>
      </c>
      <c r="G48" s="83">
        <f>SUM($G$14:$G$47)</f>
        <v>7622</v>
      </c>
      <c r="H48" s="83">
        <f>SUM($H$14:$H$47)</f>
        <v>228</v>
      </c>
      <c r="I48" s="83">
        <f>SUM($I$14:$I$47)</f>
        <v>0</v>
      </c>
      <c r="J48" s="83">
        <f>SUM($J$14:$J$47)</f>
        <v>0</v>
      </c>
      <c r="K48" s="83">
        <f>SUM(K14:K47)</f>
        <v>7850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9FE55-FE7E-4CB7-95A3-D24E29283721}">
  <sheetPr codeName="Sheet118">
    <pageSetUpPr fitToPage="1"/>
  </sheetPr>
  <dimension ref="A1:Q48"/>
  <sheetViews>
    <sheetView zoomScale="85" zoomScaleNormal="85" workbookViewId="0">
      <selection activeCell="F15" sqref="F15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8.5703125" bestFit="1" customWidth="1"/>
    <col min="10" max="10" width="9" bestFit="1" customWidth="1"/>
    <col min="11" max="11" width="18.140625" bestFit="1" customWidth="1"/>
    <col min="13" max="16" width="6.140625" bestFit="1" customWidth="1"/>
    <col min="17" max="17" width="10.28515625" bestFit="1" customWidth="1"/>
    <col min="18" max="18" width="7.85546875" bestFit="1" customWidth="1"/>
    <col min="19" max="19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6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6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Q7" s="106"/>
    </row>
    <row r="8" spans="1:17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2449</v>
      </c>
      <c r="G8" s="172"/>
      <c r="H8" s="172"/>
      <c r="I8" s="172"/>
      <c r="J8" s="172"/>
      <c r="K8" s="173"/>
      <c r="O8" s="40"/>
      <c r="P8" s="40"/>
      <c r="Q8" s="106"/>
    </row>
    <row r="9" spans="1:17" x14ac:dyDescent="0.25">
      <c r="A9" s="69" t="s">
        <v>11</v>
      </c>
      <c r="B9" s="170" t="s">
        <v>187</v>
      </c>
      <c r="C9" s="170"/>
      <c r="D9" s="170"/>
      <c r="E9" s="70" t="s">
        <v>12</v>
      </c>
      <c r="F9" s="171">
        <v>45167</v>
      </c>
      <c r="G9" s="172"/>
      <c r="H9" s="172"/>
      <c r="I9" s="172"/>
      <c r="J9" s="172"/>
      <c r="K9" s="173"/>
      <c r="O9" s="40"/>
      <c r="P9" s="40"/>
      <c r="Q9" s="106"/>
    </row>
    <row r="10" spans="1:17" x14ac:dyDescent="0.25">
      <c r="A10" s="69" t="s">
        <v>155</v>
      </c>
      <c r="B10" s="170"/>
      <c r="C10" s="170"/>
      <c r="D10" s="170"/>
      <c r="E10" s="70" t="s">
        <v>14</v>
      </c>
      <c r="F10" s="174">
        <v>1000</v>
      </c>
      <c r="G10" s="172"/>
      <c r="H10" s="172"/>
      <c r="I10" s="172"/>
      <c r="J10" s="172"/>
      <c r="K10" s="173"/>
      <c r="Q10" s="106"/>
    </row>
    <row r="11" spans="1:17" ht="30.75" x14ac:dyDescent="0.3">
      <c r="A11" s="69" t="s">
        <v>15</v>
      </c>
      <c r="B11" s="175">
        <v>8366142100</v>
      </c>
      <c r="C11" s="175"/>
      <c r="D11" s="175"/>
      <c r="E11" s="72" t="s">
        <v>16</v>
      </c>
      <c r="F11" s="174" t="s">
        <v>36</v>
      </c>
      <c r="G11" s="172"/>
      <c r="H11" s="172"/>
      <c r="I11" s="172"/>
      <c r="J11" s="172"/>
      <c r="K11" s="173"/>
      <c r="Q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7" x14ac:dyDescent="0.25">
      <c r="A14" s="73" cm="1">
        <f t="array" ref="A14">_xlfn.SEQUENCE(COUNTA($B$14:$B$47))</f>
        <v>1</v>
      </c>
      <c r="B14" s="101" t="s">
        <v>188</v>
      </c>
      <c r="C14" s="73">
        <f>IF(A14&gt;0,711319,"")</f>
        <v>711319</v>
      </c>
      <c r="D14" s="75">
        <v>32.700000000000003</v>
      </c>
      <c r="E14" s="74">
        <v>112.81617391304347</v>
      </c>
      <c r="F14" s="98">
        <v>0</v>
      </c>
      <c r="G14" s="81">
        <f>IF(A14&gt;0,ROUND(D14*E14,0),"")</f>
        <v>3689</v>
      </c>
      <c r="H14" s="81">
        <f>IF(A14&gt;0,ROUND(G14*$H$13,0),"")</f>
        <v>111</v>
      </c>
      <c r="I14" s="81">
        <f>IF(A14&gt;0,ROUND(G14*F14,0),"")</f>
        <v>0</v>
      </c>
      <c r="J14" s="81">
        <f>IF(A14&gt;0,ROUND(I14*$J$13,0),"")</f>
        <v>0</v>
      </c>
      <c r="K14" s="81">
        <f>IF(A14&gt;0,SUM(G14:J14),"")</f>
        <v>3800</v>
      </c>
    </row>
    <row r="15" spans="1:17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7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32.700000000000003</v>
      </c>
      <c r="E48" s="79"/>
      <c r="F48" s="102">
        <f>AVERAGE($F$14:$F$47)</f>
        <v>0</v>
      </c>
      <c r="G48" s="83">
        <f>SUM($G$14:$G$47)</f>
        <v>3689</v>
      </c>
      <c r="H48" s="83">
        <f>SUM($H$14:$H$47)</f>
        <v>111</v>
      </c>
      <c r="I48" s="83">
        <f>SUM($I$14:$I$47)</f>
        <v>0</v>
      </c>
      <c r="J48" s="83">
        <f>SUM($J$14:$J$47)</f>
        <v>0</v>
      </c>
      <c r="K48" s="83">
        <f>SUM(K14:K47)</f>
        <v>3800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7AEF2-00CD-4EC9-AB79-353E1B4AD837}">
  <sheetPr codeName="Sheet119">
    <pageSetUpPr fitToPage="1"/>
  </sheetPr>
  <dimension ref="A1:Q48"/>
  <sheetViews>
    <sheetView zoomScale="85" zoomScaleNormal="85" workbookViewId="0">
      <selection activeCell="J2" sqref="J2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1.7109375" bestFit="1" customWidth="1"/>
    <col min="11" max="11" width="18.140625" bestFit="1" customWidth="1"/>
    <col min="13" max="16" width="6.140625" bestFit="1" customWidth="1"/>
    <col min="17" max="17" width="10.28515625" bestFit="1" customWidth="1"/>
    <col min="18" max="18" width="7.85546875" bestFit="1" customWidth="1"/>
    <col min="19" max="19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6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6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Q7" s="106"/>
    </row>
    <row r="8" spans="1:17" x14ac:dyDescent="0.25">
      <c r="A8" s="69" t="s">
        <v>8</v>
      </c>
      <c r="B8" s="97">
        <v>302</v>
      </c>
      <c r="C8" s="69" t="s">
        <v>10</v>
      </c>
      <c r="D8" s="71">
        <v>45198</v>
      </c>
      <c r="E8" s="70" t="s">
        <v>9</v>
      </c>
      <c r="F8" s="174"/>
      <c r="G8" s="172"/>
      <c r="H8" s="172"/>
      <c r="I8" s="172"/>
      <c r="J8" s="172"/>
      <c r="K8" s="173"/>
      <c r="O8" s="40"/>
      <c r="P8" s="40"/>
      <c r="Q8" s="106"/>
    </row>
    <row r="9" spans="1:17" x14ac:dyDescent="0.25">
      <c r="A9" s="69" t="s">
        <v>11</v>
      </c>
      <c r="B9" s="170" t="s">
        <v>189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  <c r="O9" s="40"/>
      <c r="P9" s="40"/>
      <c r="Q9" s="106"/>
    </row>
    <row r="10" spans="1:17" x14ac:dyDescent="0.25">
      <c r="A10" s="69" t="s">
        <v>155</v>
      </c>
      <c r="B10" s="170" t="s">
        <v>137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7" ht="30.75" x14ac:dyDescent="0.3">
      <c r="A11" s="69" t="s">
        <v>15</v>
      </c>
      <c r="B11" s="175"/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  <c r="Q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7" x14ac:dyDescent="0.25">
      <c r="A14" s="73" cm="1">
        <f t="array" ref="A14">_xlfn.SEQUENCE(COUNTA($B$14:$B$47))</f>
        <v>1</v>
      </c>
      <c r="B14" s="101" t="s">
        <v>49</v>
      </c>
      <c r="C14" s="73">
        <f>IF(A14&gt;0,711319,"")</f>
        <v>711319</v>
      </c>
      <c r="D14" s="75">
        <v>2.39</v>
      </c>
      <c r="E14" s="74">
        <v>5400</v>
      </c>
      <c r="F14" s="98">
        <v>0.12637168141592919</v>
      </c>
      <c r="G14" s="81">
        <f>IF(A14&gt;0,ROUND(D14*E14,0),"")</f>
        <v>12906</v>
      </c>
      <c r="H14" s="81">
        <f>IF(A14&gt;0,ROUND(G14*$H$13,0),"")</f>
        <v>387</v>
      </c>
      <c r="I14" s="81">
        <f>IF(A14&gt;0,ROUND(G14*F14,0),"")</f>
        <v>1631</v>
      </c>
      <c r="J14" s="81">
        <f>IF(A14&gt;0,ROUND(I14*$J$13,0),"")</f>
        <v>82</v>
      </c>
      <c r="K14" s="81">
        <f>IF(A14&gt;0,SUM(G14:J14),"")</f>
        <v>15006</v>
      </c>
    </row>
    <row r="15" spans="1:17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7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2.39</v>
      </c>
      <c r="E48" s="79"/>
      <c r="F48" s="102">
        <f>AVERAGE($F$14:$F$47)</f>
        <v>0.12637168141592919</v>
      </c>
      <c r="G48" s="83">
        <f>SUM($G$14:$G$47)</f>
        <v>12906</v>
      </c>
      <c r="H48" s="83">
        <f>SUM($H$14:$H$47)</f>
        <v>387</v>
      </c>
      <c r="I48" s="83">
        <f>SUM($I$14:$I$47)</f>
        <v>1631</v>
      </c>
      <c r="J48" s="83">
        <f>SUM($J$14:$J$47)</f>
        <v>82</v>
      </c>
      <c r="K48" s="83">
        <f>SUM(K14:K47)</f>
        <v>15006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777D4-7396-4A5E-B911-BD43E5A4950A}">
  <sheetPr codeName="Sheet120">
    <pageSetUpPr fitToPage="1"/>
  </sheetPr>
  <dimension ref="A1:Q48"/>
  <sheetViews>
    <sheetView zoomScale="85" zoomScaleNormal="85" workbookViewId="0">
      <selection activeCell="B14" activeCellId="1" sqref="B9:D9 B1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  <col min="13" max="16" width="6.140625" bestFit="1" customWidth="1"/>
    <col min="17" max="17" width="10.28515625" bestFit="1" customWidth="1"/>
    <col min="18" max="18" width="7.85546875" bestFit="1" customWidth="1"/>
    <col min="19" max="19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6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6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Q7" s="106"/>
    </row>
    <row r="8" spans="1:17" x14ac:dyDescent="0.25">
      <c r="A8" s="69" t="s">
        <v>8</v>
      </c>
      <c r="B8" s="97">
        <v>311</v>
      </c>
      <c r="C8" s="69" t="s">
        <v>10</v>
      </c>
      <c r="D8" s="71">
        <v>45203</v>
      </c>
      <c r="E8" s="70" t="s">
        <v>9</v>
      </c>
      <c r="F8" s="174"/>
      <c r="G8" s="172"/>
      <c r="H8" s="172"/>
      <c r="I8" s="172"/>
      <c r="J8" s="172"/>
      <c r="K8" s="173"/>
      <c r="O8" s="40"/>
      <c r="P8" s="40"/>
      <c r="Q8" s="106"/>
    </row>
    <row r="9" spans="1:17" x14ac:dyDescent="0.25">
      <c r="A9" s="69" t="s">
        <v>11</v>
      </c>
      <c r="B9" s="170" t="s">
        <v>190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  <c r="O9" s="40"/>
      <c r="P9" s="40"/>
      <c r="Q9" s="106"/>
    </row>
    <row r="10" spans="1:17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7" ht="30.75" x14ac:dyDescent="0.3">
      <c r="A11" s="69" t="s">
        <v>15</v>
      </c>
      <c r="B11" s="175"/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  <c r="Q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7" x14ac:dyDescent="0.25">
      <c r="A14" s="73" cm="1">
        <f t="array" ref="A14">_xlfn.SEQUENCE(COUNTA($B$14:$B$47))</f>
        <v>1</v>
      </c>
      <c r="B14" s="101" t="s">
        <v>191</v>
      </c>
      <c r="C14" s="73">
        <f>IF(A14&gt;0,711319,"")</f>
        <v>711319</v>
      </c>
      <c r="D14" s="75">
        <v>18.53</v>
      </c>
      <c r="E14" s="74">
        <v>5450</v>
      </c>
      <c r="F14" s="98">
        <v>0.11769593511270396</v>
      </c>
      <c r="G14" s="81">
        <f>IF(A14&gt;0,ROUND(D14*E14,0),"")</f>
        <v>100989</v>
      </c>
      <c r="H14" s="81">
        <f>IF(A14&gt;0,ROUND(G14*$H$13,0),"")</f>
        <v>3030</v>
      </c>
      <c r="I14" s="81">
        <f>IF(A14&gt;0,ROUND(G14*F14,0),"")</f>
        <v>11886</v>
      </c>
      <c r="J14" s="81">
        <f>IF(A14&gt;0,ROUND(I14*$J$13,0),"")</f>
        <v>594</v>
      </c>
      <c r="K14" s="81">
        <f>IF(A14&gt;0,SUM(G14:J14),"")</f>
        <v>116499</v>
      </c>
    </row>
    <row r="15" spans="1:17" x14ac:dyDescent="0.25">
      <c r="A15" s="73"/>
      <c r="B15" s="101"/>
      <c r="C15" s="73" t="str">
        <f t="shared" ref="C15:C47" si="0">IF(A15&gt;0,711319,"")</f>
        <v/>
      </c>
      <c r="D15" s="75"/>
      <c r="E15" s="74"/>
      <c r="F15" s="98"/>
      <c r="G15" s="81" t="str">
        <f t="shared" ref="G15:G47" si="1">IF(A15&gt;0,ROUND(D15*E15,0),"")</f>
        <v/>
      </c>
      <c r="H15" s="81" t="str">
        <f t="shared" ref="H15:H47" si="2">IF(A15&gt;0,ROUND(G15*$H$13,0),"")</f>
        <v/>
      </c>
      <c r="I15" s="81" t="str">
        <f t="shared" ref="I15:I47" si="3">IF(A15&gt;0,ROUND(G15*F15,0),"")</f>
        <v/>
      </c>
      <c r="J15" s="81" t="str">
        <f t="shared" ref="J15:J47" si="4">IF(A15&gt;0,ROUND(I15*$J$13,0),"")</f>
        <v/>
      </c>
      <c r="K15" s="81" t="str">
        <f t="shared" ref="K15:K47" si="5">IF(A15&gt;0,SUM(G15:J15),"")</f>
        <v/>
      </c>
    </row>
    <row r="16" spans="1:17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18.53</v>
      </c>
      <c r="E48" s="79"/>
      <c r="F48" s="102">
        <f>AVERAGE($F$14:$F$47)</f>
        <v>0.11769593511270396</v>
      </c>
      <c r="G48" s="83">
        <f>SUM($G$14:$G$47)</f>
        <v>100989</v>
      </c>
      <c r="H48" s="83">
        <f>SUM($H$14:$H$47)</f>
        <v>3030</v>
      </c>
      <c r="I48" s="83">
        <f>SUM($I$14:$I$47)</f>
        <v>11886</v>
      </c>
      <c r="J48" s="83">
        <f>SUM($J$14:$J$47)</f>
        <v>594</v>
      </c>
      <c r="K48" s="83">
        <f>SUM(K14:K47)</f>
        <v>116499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fitToHeight="0" orientation="portrait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536C5-EE24-4A76-806D-467082C96A2D}">
  <sheetPr codeName="Sheet121">
    <pageSetUpPr fitToPage="1"/>
  </sheetPr>
  <dimension ref="A1:Q48"/>
  <sheetViews>
    <sheetView zoomScale="85" zoomScaleNormal="85" workbookViewId="0">
      <selection activeCell="B18" sqref="B1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  <col min="13" max="16" width="6.140625" bestFit="1" customWidth="1"/>
    <col min="17" max="17" width="10.28515625" bestFit="1" customWidth="1"/>
    <col min="18" max="18" width="7.85546875" bestFit="1" customWidth="1"/>
    <col min="19" max="19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6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6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Q7" s="106"/>
    </row>
    <row r="8" spans="1:17" x14ac:dyDescent="0.25">
      <c r="A8" s="69" t="s">
        <v>8</v>
      </c>
      <c r="B8" s="97">
        <v>315</v>
      </c>
      <c r="C8" s="69" t="s">
        <v>10</v>
      </c>
      <c r="D8" s="71">
        <v>45208</v>
      </c>
      <c r="E8" s="70" t="s">
        <v>9</v>
      </c>
      <c r="F8" s="174"/>
      <c r="G8" s="172"/>
      <c r="H8" s="172"/>
      <c r="I8" s="172"/>
      <c r="J8" s="172"/>
      <c r="K8" s="173"/>
      <c r="O8" s="40"/>
      <c r="P8" s="40"/>
      <c r="Q8" s="106"/>
    </row>
    <row r="9" spans="1:17" x14ac:dyDescent="0.25">
      <c r="A9" s="69" t="s">
        <v>11</v>
      </c>
      <c r="B9" s="170" t="s">
        <v>192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  <c r="O9" s="40"/>
      <c r="P9" s="40"/>
      <c r="Q9" s="106"/>
    </row>
    <row r="10" spans="1:17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7" ht="30.75" x14ac:dyDescent="0.3">
      <c r="A11" s="69" t="s">
        <v>15</v>
      </c>
      <c r="B11" s="175">
        <v>9915661460</v>
      </c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  <c r="Q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7" x14ac:dyDescent="0.25">
      <c r="A14" s="73" cm="1">
        <f t="array" ref="A14:A17">_xlfn.SEQUENCE(COUNTA($B$14:$B$47))</f>
        <v>1</v>
      </c>
      <c r="B14" s="101" t="s">
        <v>49</v>
      </c>
      <c r="C14" s="73">
        <f t="shared" ref="C14:C47" si="0">IF(A14&gt;0,711319,"")</f>
        <v>711319</v>
      </c>
      <c r="D14" s="75">
        <v>5.3</v>
      </c>
      <c r="E14" s="74">
        <v>5470</v>
      </c>
      <c r="F14" s="98">
        <v>0.15</v>
      </c>
      <c r="G14" s="81">
        <f t="shared" ref="G14:G47" si="1">IF(A14&gt;0,ROUND(D14*E14,0),"")</f>
        <v>28991</v>
      </c>
      <c r="H14" s="81">
        <f t="shared" ref="H14:H47" si="2">IF(A14&gt;0,ROUND(G14*$H$13,0),"")</f>
        <v>870</v>
      </c>
      <c r="I14" s="81">
        <f t="shared" ref="I14:I47" si="3">IF(A14&gt;0,ROUND(G14*F14,0),"")</f>
        <v>4349</v>
      </c>
      <c r="J14" s="81">
        <f t="shared" ref="J14:J47" si="4">IF(A14&gt;0,ROUND(I14*$J$13,0),"")</f>
        <v>217</v>
      </c>
      <c r="K14" s="81">
        <f t="shared" ref="K14:K47" si="5">IF(A14&gt;0,SUM(G14:J14),"")</f>
        <v>34427</v>
      </c>
    </row>
    <row r="15" spans="1:17" x14ac:dyDescent="0.25">
      <c r="A15" s="73">
        <v>2</v>
      </c>
      <c r="B15" s="101" t="s">
        <v>60</v>
      </c>
      <c r="C15" s="73">
        <f t="shared" si="0"/>
        <v>711319</v>
      </c>
      <c r="D15" s="75">
        <v>5.0199999999999996</v>
      </c>
      <c r="E15" s="74">
        <v>5470</v>
      </c>
      <c r="F15" s="98">
        <v>0.15</v>
      </c>
      <c r="G15" s="81">
        <f t="shared" si="1"/>
        <v>27459</v>
      </c>
      <c r="H15" s="81">
        <f t="shared" si="2"/>
        <v>824</v>
      </c>
      <c r="I15" s="81">
        <f t="shared" si="3"/>
        <v>4119</v>
      </c>
      <c r="J15" s="81">
        <f t="shared" si="4"/>
        <v>206</v>
      </c>
      <c r="K15" s="81">
        <f t="shared" si="5"/>
        <v>32608</v>
      </c>
    </row>
    <row r="16" spans="1:17" x14ac:dyDescent="0.25">
      <c r="A16" s="73">
        <v>3</v>
      </c>
      <c r="B16" s="101" t="s">
        <v>44</v>
      </c>
      <c r="C16" s="73">
        <f t="shared" si="0"/>
        <v>711319</v>
      </c>
      <c r="D16" s="75">
        <v>3.1</v>
      </c>
      <c r="E16" s="74">
        <v>5470</v>
      </c>
      <c r="F16" s="98">
        <v>0.15</v>
      </c>
      <c r="G16" s="81">
        <f t="shared" si="1"/>
        <v>16957</v>
      </c>
      <c r="H16" s="81">
        <f t="shared" si="2"/>
        <v>509</v>
      </c>
      <c r="I16" s="81">
        <f t="shared" si="3"/>
        <v>2544</v>
      </c>
      <c r="J16" s="81">
        <f t="shared" si="4"/>
        <v>127</v>
      </c>
      <c r="K16" s="81">
        <f t="shared" si="5"/>
        <v>20137</v>
      </c>
    </row>
    <row r="17" spans="1:13" ht="45" x14ac:dyDescent="0.25">
      <c r="A17" s="73">
        <v>4</v>
      </c>
      <c r="B17" s="101" t="s">
        <v>193</v>
      </c>
      <c r="C17" s="73">
        <f t="shared" si="0"/>
        <v>711319</v>
      </c>
      <c r="D17" s="75">
        <v>0.32</v>
      </c>
      <c r="E17" s="74">
        <v>5470</v>
      </c>
      <c r="F17" s="98">
        <v>2.5870445344129554E-2</v>
      </c>
      <c r="G17" s="81">
        <f t="shared" si="1"/>
        <v>1750</v>
      </c>
      <c r="H17" s="81">
        <f t="shared" si="2"/>
        <v>53</v>
      </c>
      <c r="I17" s="81">
        <f t="shared" si="3"/>
        <v>45</v>
      </c>
      <c r="J17" s="81">
        <f t="shared" si="4"/>
        <v>2</v>
      </c>
      <c r="K17" s="81">
        <f t="shared" si="5"/>
        <v>1850</v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13.74</v>
      </c>
      <c r="E48" s="79"/>
      <c r="F48" s="102">
        <f>AVERAGE($F$14:$F$47)</f>
        <v>0.11896761133603238</v>
      </c>
      <c r="G48" s="83">
        <f>SUM($G$14:$G$47)</f>
        <v>75157</v>
      </c>
      <c r="H48" s="83">
        <f>SUM($H$14:$H$47)</f>
        <v>2256</v>
      </c>
      <c r="I48" s="83">
        <f>SUM($I$14:$I$47)</f>
        <v>11057</v>
      </c>
      <c r="J48" s="83">
        <f>SUM($J$14:$J$47)</f>
        <v>552</v>
      </c>
      <c r="K48" s="83">
        <f>SUM(K14:K47)</f>
        <v>89022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5" fitToHeight="0" orientation="portrait" r:id="rId1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77571-55FE-480F-98C8-2CA7B045FBE2}">
  <sheetPr codeName="Sheet122">
    <pageSetUpPr fitToPage="1"/>
  </sheetPr>
  <dimension ref="A1:Q48"/>
  <sheetViews>
    <sheetView topLeftCell="C1" zoomScale="110" zoomScaleNormal="110" workbookViewId="0">
      <selection activeCell="H48" sqref="H48"/>
    </sheetView>
  </sheetViews>
  <sheetFormatPr defaultRowHeight="15" x14ac:dyDescent="0.25"/>
  <cols>
    <col min="1" max="1" width="12.28515625" bestFit="1" customWidth="1"/>
    <col min="2" max="2" width="30.85546875" bestFit="1" customWidth="1"/>
    <col min="3" max="3" width="13.5703125" style="61" bestFit="1" customWidth="1"/>
    <col min="4" max="4" width="15.85546875" style="1" bestFit="1" customWidth="1"/>
    <col min="5" max="5" width="19" bestFit="1" customWidth="1"/>
    <col min="6" max="6" width="13.7109375" bestFit="1" customWidth="1"/>
    <col min="7" max="7" width="17.140625" bestFit="1" customWidth="1"/>
    <col min="8" max="8" width="13.5703125" bestFit="1" customWidth="1"/>
    <col min="9" max="9" width="18.5703125" bestFit="1" customWidth="1"/>
    <col min="10" max="10" width="13.5703125" bestFit="1" customWidth="1"/>
    <col min="11" max="11" width="18.140625" bestFit="1" customWidth="1"/>
    <col min="13" max="16" width="6.140625" bestFit="1" customWidth="1"/>
    <col min="17" max="17" width="10.28515625" bestFit="1" customWidth="1"/>
    <col min="18" max="18" width="7.85546875" bestFit="1" customWidth="1"/>
    <col min="19" max="19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6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6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Q7" s="106"/>
    </row>
    <row r="8" spans="1:17" x14ac:dyDescent="0.25">
      <c r="A8" s="69" t="s">
        <v>8</v>
      </c>
      <c r="B8" s="97">
        <v>343</v>
      </c>
      <c r="C8" s="69" t="s">
        <v>10</v>
      </c>
      <c r="D8" s="71">
        <v>45212</v>
      </c>
      <c r="E8" s="70" t="s">
        <v>9</v>
      </c>
      <c r="F8" s="174" t="s">
        <v>194</v>
      </c>
      <c r="G8" s="172"/>
      <c r="H8" s="172"/>
      <c r="I8" s="172"/>
      <c r="J8" s="172"/>
      <c r="K8" s="173"/>
      <c r="O8" s="40"/>
      <c r="P8" s="40"/>
      <c r="Q8" s="106"/>
    </row>
    <row r="9" spans="1:17" x14ac:dyDescent="0.25">
      <c r="A9" s="69" t="s">
        <v>11</v>
      </c>
      <c r="B9" s="170"/>
      <c r="C9" s="170"/>
      <c r="D9" s="170"/>
      <c r="E9" s="70" t="s">
        <v>12</v>
      </c>
      <c r="F9" s="171"/>
      <c r="G9" s="172"/>
      <c r="H9" s="172"/>
      <c r="I9" s="172"/>
      <c r="J9" s="172"/>
      <c r="K9" s="173"/>
      <c r="O9" s="40"/>
      <c r="P9" s="40"/>
      <c r="Q9" s="106"/>
    </row>
    <row r="10" spans="1:17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7" ht="30.75" x14ac:dyDescent="0.3">
      <c r="A11" s="69" t="s">
        <v>15</v>
      </c>
      <c r="B11" s="175"/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  <c r="Q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7" x14ac:dyDescent="0.25">
      <c r="A14" s="73" cm="1">
        <f t="array" ref="A14:A20">_xlfn.SEQUENCE(COUNTA($B$14:$B$47))</f>
        <v>1</v>
      </c>
      <c r="B14" s="101" t="s">
        <v>195</v>
      </c>
      <c r="C14" s="73">
        <f t="shared" ref="C14:C47" si="0">IF(A14&gt;0,711319,"")</f>
        <v>711319</v>
      </c>
      <c r="D14" s="75">
        <v>16</v>
      </c>
      <c r="E14" s="74">
        <v>115.30986502331417</v>
      </c>
      <c r="F14" s="98"/>
      <c r="G14" s="81">
        <f t="shared" ref="G14:G47" si="1">IF(A14&gt;0,ROUND(D14*E14,0),"")</f>
        <v>1845</v>
      </c>
      <c r="H14" s="81">
        <f t="shared" ref="H14:H47" si="2">IF(A14&gt;0,ROUND(G14*$H$13,0),"")</f>
        <v>55</v>
      </c>
      <c r="I14" s="81">
        <f t="shared" ref="I14:I47" si="3">IF(A14&gt;0,ROUND(G14*F14,0),"")</f>
        <v>0</v>
      </c>
      <c r="J14" s="81">
        <f t="shared" ref="J14:J47" si="4">IF(A14&gt;0,ROUND(I14*$J$13,0),"")</f>
        <v>0</v>
      </c>
      <c r="K14" s="81">
        <f t="shared" ref="K14:K47" si="5">IF(A14&gt;0,SUM(G14:J14),"")</f>
        <v>1900</v>
      </c>
    </row>
    <row r="15" spans="1:17" x14ac:dyDescent="0.25">
      <c r="A15" s="73">
        <v>2</v>
      </c>
      <c r="B15" s="101" t="s">
        <v>196</v>
      </c>
      <c r="C15" s="73">
        <f t="shared" si="0"/>
        <v>711319</v>
      </c>
      <c r="D15" s="75">
        <v>3.57</v>
      </c>
      <c r="E15" s="74">
        <v>190.55999999999995</v>
      </c>
      <c r="F15" s="98"/>
      <c r="G15" s="81">
        <f t="shared" si="1"/>
        <v>680</v>
      </c>
      <c r="H15" s="81">
        <f t="shared" si="2"/>
        <v>20</v>
      </c>
      <c r="I15" s="81">
        <f t="shared" si="3"/>
        <v>0</v>
      </c>
      <c r="J15" s="81">
        <f t="shared" si="4"/>
        <v>0</v>
      </c>
      <c r="K15" s="81">
        <f t="shared" si="5"/>
        <v>700</v>
      </c>
    </row>
    <row r="16" spans="1:17" x14ac:dyDescent="0.25">
      <c r="A16" s="73">
        <v>3</v>
      </c>
      <c r="B16" s="101" t="s">
        <v>197</v>
      </c>
      <c r="C16" s="73">
        <f t="shared" si="0"/>
        <v>711319</v>
      </c>
      <c r="D16" s="75">
        <v>0.6</v>
      </c>
      <c r="E16" s="74">
        <v>129.19721869158889</v>
      </c>
      <c r="F16" s="98"/>
      <c r="G16" s="81">
        <f t="shared" si="1"/>
        <v>78</v>
      </c>
      <c r="H16" s="81">
        <f t="shared" si="2"/>
        <v>2</v>
      </c>
      <c r="I16" s="81">
        <f t="shared" si="3"/>
        <v>0</v>
      </c>
      <c r="J16" s="81">
        <f t="shared" si="4"/>
        <v>0</v>
      </c>
      <c r="K16" s="81">
        <f t="shared" si="5"/>
        <v>80</v>
      </c>
    </row>
    <row r="17" spans="1:13" x14ac:dyDescent="0.25">
      <c r="A17" s="73">
        <v>4</v>
      </c>
      <c r="B17" s="101" t="s">
        <v>198</v>
      </c>
      <c r="C17" s="73">
        <f t="shared" si="0"/>
        <v>711319</v>
      </c>
      <c r="D17" s="75">
        <v>3.13</v>
      </c>
      <c r="E17" s="74">
        <v>5573</v>
      </c>
      <c r="F17" s="98">
        <v>0.14710905349794237</v>
      </c>
      <c r="G17" s="81">
        <f t="shared" si="1"/>
        <v>17443</v>
      </c>
      <c r="H17" s="81">
        <f t="shared" si="2"/>
        <v>523</v>
      </c>
      <c r="I17" s="81">
        <f t="shared" si="3"/>
        <v>2566</v>
      </c>
      <c r="J17" s="81">
        <f t="shared" si="4"/>
        <v>128</v>
      </c>
      <c r="K17" s="81">
        <f t="shared" si="5"/>
        <v>20660</v>
      </c>
    </row>
    <row r="18" spans="1:13" x14ac:dyDescent="0.25">
      <c r="A18" s="73">
        <v>5</v>
      </c>
      <c r="B18" s="101" t="s">
        <v>199</v>
      </c>
      <c r="C18" s="73">
        <f t="shared" si="0"/>
        <v>711319</v>
      </c>
      <c r="D18" s="75">
        <v>1.78</v>
      </c>
      <c r="E18" s="74">
        <v>5573</v>
      </c>
      <c r="F18" s="98">
        <v>0.14704414587332054</v>
      </c>
      <c r="G18" s="81">
        <f t="shared" si="1"/>
        <v>9920</v>
      </c>
      <c r="H18" s="81">
        <f t="shared" si="2"/>
        <v>298</v>
      </c>
      <c r="I18" s="81">
        <f t="shared" si="3"/>
        <v>1459</v>
      </c>
      <c r="J18" s="81">
        <f t="shared" si="4"/>
        <v>73</v>
      </c>
      <c r="K18" s="81">
        <f t="shared" si="5"/>
        <v>11750</v>
      </c>
    </row>
    <row r="19" spans="1:13" x14ac:dyDescent="0.25">
      <c r="A19" s="73">
        <v>6</v>
      </c>
      <c r="B19" s="77" t="s">
        <v>200</v>
      </c>
      <c r="C19" s="73">
        <f t="shared" si="0"/>
        <v>711319</v>
      </c>
      <c r="D19" s="75">
        <v>16.89</v>
      </c>
      <c r="E19" s="74">
        <v>103.47820224719102</v>
      </c>
      <c r="F19" s="98"/>
      <c r="G19" s="81">
        <f t="shared" si="1"/>
        <v>1748</v>
      </c>
      <c r="H19" s="81">
        <f t="shared" si="2"/>
        <v>52</v>
      </c>
      <c r="I19" s="81">
        <f t="shared" si="3"/>
        <v>0</v>
      </c>
      <c r="J19" s="81">
        <f t="shared" si="4"/>
        <v>0</v>
      </c>
      <c r="K19" s="81">
        <f t="shared" si="5"/>
        <v>1800</v>
      </c>
    </row>
    <row r="20" spans="1:13" x14ac:dyDescent="0.25">
      <c r="A20" s="73">
        <v>7</v>
      </c>
      <c r="B20" s="77" t="s">
        <v>201</v>
      </c>
      <c r="C20" s="73">
        <f t="shared" si="0"/>
        <v>711319</v>
      </c>
      <c r="D20" s="75">
        <v>18.7</v>
      </c>
      <c r="E20" s="77">
        <v>85.664601808528701</v>
      </c>
      <c r="F20" s="98"/>
      <c r="G20" s="81">
        <f t="shared" si="1"/>
        <v>1602</v>
      </c>
      <c r="H20" s="81">
        <f t="shared" si="2"/>
        <v>48</v>
      </c>
      <c r="I20" s="81">
        <f t="shared" si="3"/>
        <v>0</v>
      </c>
      <c r="J20" s="81">
        <f t="shared" si="4"/>
        <v>0</v>
      </c>
      <c r="K20" s="81">
        <f t="shared" si="5"/>
        <v>1650</v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60.67</v>
      </c>
      <c r="E48" s="79"/>
      <c r="F48" s="102">
        <f>AVERAGE($F$14:$F$47)</f>
        <v>0.14707659968563147</v>
      </c>
      <c r="G48" s="83">
        <f>SUM($G$14:$G$47)</f>
        <v>33316</v>
      </c>
      <c r="H48" s="83">
        <f>SUM($H$14:$H$47)</f>
        <v>998</v>
      </c>
      <c r="I48" s="83">
        <f>SUM($I$14:$I$47)</f>
        <v>4025</v>
      </c>
      <c r="J48" s="83">
        <f>SUM($J$14:$J$47)</f>
        <v>201</v>
      </c>
      <c r="K48" s="83">
        <f>SUM(K14:K47)</f>
        <v>38540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4" fitToHeight="0" orientation="portrait" r:id="rId1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55276-AE68-4F79-A573-7E7CAF30AC7F}">
  <sheetPr codeName="Sheet123">
    <pageSetUpPr fitToPage="1"/>
  </sheetPr>
  <dimension ref="A1:Q48"/>
  <sheetViews>
    <sheetView topLeftCell="B3" zoomScale="110" zoomScaleNormal="110" workbookViewId="0">
      <selection activeCell="A12" sqref="A12:K12"/>
    </sheetView>
  </sheetViews>
  <sheetFormatPr defaultRowHeight="15" x14ac:dyDescent="0.25"/>
  <cols>
    <col min="1" max="1" width="12.28515625" bestFit="1" customWidth="1"/>
    <col min="2" max="2" width="25.28515625" bestFit="1" customWidth="1"/>
    <col min="3" max="3" width="13.5703125" style="61" bestFit="1" customWidth="1"/>
    <col min="4" max="4" width="15.85546875" style="1" bestFit="1" customWidth="1"/>
    <col min="5" max="5" width="19" bestFit="1" customWidth="1"/>
    <col min="6" max="6" width="13.7109375" bestFit="1" customWidth="1"/>
    <col min="7" max="7" width="17.140625" bestFit="1" customWidth="1"/>
    <col min="8" max="8" width="13.5703125" bestFit="1" customWidth="1"/>
    <col min="9" max="9" width="18.5703125" bestFit="1" customWidth="1"/>
    <col min="10" max="10" width="13.5703125" bestFit="1" customWidth="1"/>
    <col min="11" max="11" width="18.140625" bestFit="1" customWidth="1"/>
    <col min="13" max="16" width="6.140625" bestFit="1" customWidth="1"/>
    <col min="17" max="17" width="10.28515625" bestFit="1" customWidth="1"/>
    <col min="18" max="18" width="7.85546875" bestFit="1" customWidth="1"/>
    <col min="19" max="19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6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6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Q7" s="106"/>
    </row>
    <row r="8" spans="1:17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3766</v>
      </c>
      <c r="G8" s="172"/>
      <c r="H8" s="172"/>
      <c r="I8" s="172"/>
      <c r="J8" s="172"/>
      <c r="K8" s="173"/>
      <c r="O8" s="40"/>
      <c r="P8" s="40"/>
      <c r="Q8" s="106"/>
    </row>
    <row r="9" spans="1:17" x14ac:dyDescent="0.25">
      <c r="A9" s="69" t="s">
        <v>11</v>
      </c>
      <c r="B9" s="170" t="s">
        <v>202</v>
      </c>
      <c r="C9" s="170"/>
      <c r="D9" s="170"/>
      <c r="E9" s="70" t="s">
        <v>12</v>
      </c>
      <c r="F9" s="171">
        <v>45245</v>
      </c>
      <c r="G9" s="172"/>
      <c r="H9" s="172"/>
      <c r="I9" s="172"/>
      <c r="J9" s="172"/>
      <c r="K9" s="173"/>
      <c r="O9" s="40"/>
      <c r="P9" s="40"/>
      <c r="Q9" s="106"/>
    </row>
    <row r="10" spans="1:17" x14ac:dyDescent="0.25">
      <c r="A10" s="69" t="s">
        <v>155</v>
      </c>
      <c r="B10" s="170"/>
      <c r="C10" s="170"/>
      <c r="D10" s="170"/>
      <c r="E10" s="70" t="s">
        <v>14</v>
      </c>
      <c r="F10" s="174">
        <v>7700</v>
      </c>
      <c r="G10" s="172"/>
      <c r="H10" s="172"/>
      <c r="I10" s="172"/>
      <c r="J10" s="172"/>
      <c r="K10" s="173"/>
      <c r="Q10" s="106"/>
    </row>
    <row r="11" spans="1:17" ht="30.75" x14ac:dyDescent="0.3">
      <c r="A11" s="69" t="s">
        <v>15</v>
      </c>
      <c r="B11" s="175"/>
      <c r="C11" s="175"/>
      <c r="D11" s="175"/>
      <c r="E11" s="72" t="s">
        <v>16</v>
      </c>
      <c r="F11" s="174" t="s">
        <v>203</v>
      </c>
      <c r="G11" s="172"/>
      <c r="H11" s="172"/>
      <c r="I11" s="172"/>
      <c r="J11" s="172"/>
      <c r="K11" s="173"/>
      <c r="Q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7" x14ac:dyDescent="0.25">
      <c r="A14" s="73" cm="1">
        <f t="array" ref="A14:A15">_xlfn.SEQUENCE(COUNTA($B$14:$B$47))</f>
        <v>1</v>
      </c>
      <c r="B14" s="101" t="s">
        <v>65</v>
      </c>
      <c r="C14" s="73">
        <f t="shared" ref="C14:C47" si="0">IF(A14&gt;0,711319,"")</f>
        <v>711319</v>
      </c>
      <c r="D14" s="75">
        <v>3.06</v>
      </c>
      <c r="E14" s="74">
        <v>5800</v>
      </c>
      <c r="F14" s="98">
        <v>0.14326180257510729</v>
      </c>
      <c r="G14" s="81">
        <f t="shared" ref="G14:G47" si="1">IF(A14&gt;0,ROUND(D14*E14,0),"")</f>
        <v>17748</v>
      </c>
      <c r="H14" s="81">
        <f t="shared" ref="H14:H47" si="2">IF(A14&gt;0,ROUND(G14*$H$13,0),"")</f>
        <v>532</v>
      </c>
      <c r="I14" s="81">
        <f t="shared" ref="I14:I47" si="3">IF(A14&gt;0,ROUND(G14*F14,0),"")</f>
        <v>2543</v>
      </c>
      <c r="J14" s="81">
        <f t="shared" ref="J14:J47" si="4">IF(A14&gt;0,ROUND(I14*$J$13,0),"")</f>
        <v>127</v>
      </c>
      <c r="K14" s="81">
        <f t="shared" ref="K14:K47" si="5">IF(A14&gt;0,SUM(G14:J14),"")</f>
        <v>20950</v>
      </c>
    </row>
    <row r="15" spans="1:17" x14ac:dyDescent="0.25">
      <c r="A15" s="73">
        <v>2</v>
      </c>
      <c r="B15" s="101" t="s">
        <v>204</v>
      </c>
      <c r="C15" s="73">
        <f t="shared" si="0"/>
        <v>711319</v>
      </c>
      <c r="D15" s="75">
        <v>31.55</v>
      </c>
      <c r="E15" s="74">
        <v>83.081538461538457</v>
      </c>
      <c r="F15" s="98"/>
      <c r="G15" s="81">
        <f t="shared" si="1"/>
        <v>2621</v>
      </c>
      <c r="H15" s="81">
        <f t="shared" si="2"/>
        <v>79</v>
      </c>
      <c r="I15" s="81">
        <f t="shared" si="3"/>
        <v>0</v>
      </c>
      <c r="J15" s="81">
        <f t="shared" si="4"/>
        <v>0</v>
      </c>
      <c r="K15" s="81">
        <f t="shared" si="5"/>
        <v>2700</v>
      </c>
    </row>
    <row r="16" spans="1:17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34.61</v>
      </c>
      <c r="E48" s="79"/>
      <c r="F48" s="102">
        <f>AVERAGE($F$14:$F$47)</f>
        <v>0.14326180257510729</v>
      </c>
      <c r="G48" s="83">
        <f>SUM($G$14:$G$47)</f>
        <v>20369</v>
      </c>
      <c r="H48" s="83">
        <f>SUM($H$14:$H$47)</f>
        <v>611</v>
      </c>
      <c r="I48" s="83">
        <f>SUM($I$14:$I$47)</f>
        <v>2543</v>
      </c>
      <c r="J48" s="83">
        <f>SUM($J$14:$J$47)</f>
        <v>127</v>
      </c>
      <c r="K48" s="83">
        <f>SUM(K14:K47)</f>
        <v>23650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r:id="rId1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9BA4D-F1B9-43F8-89E0-AC7D7CEC5213}">
  <sheetPr codeName="Sheet125">
    <pageSetUpPr fitToPage="1"/>
  </sheetPr>
  <dimension ref="A1:S48"/>
  <sheetViews>
    <sheetView zoomScale="110" zoomScaleNormal="110" workbookViewId="0">
      <selection activeCell="B10" sqref="B10:D10"/>
    </sheetView>
  </sheetViews>
  <sheetFormatPr defaultRowHeight="15" x14ac:dyDescent="0.25"/>
  <cols>
    <col min="1" max="1" width="12.28515625" bestFit="1" customWidth="1"/>
    <col min="2" max="2" width="25.28515625" bestFit="1" customWidth="1"/>
    <col min="3" max="3" width="13.5703125" style="61" bestFit="1" customWidth="1"/>
    <col min="4" max="4" width="15.85546875" style="1" bestFit="1" customWidth="1"/>
    <col min="5" max="5" width="19" bestFit="1" customWidth="1"/>
    <col min="6" max="6" width="13.7109375" bestFit="1" customWidth="1"/>
    <col min="7" max="7" width="17.140625" bestFit="1" customWidth="1"/>
    <col min="8" max="8" width="13.5703125" bestFit="1" customWidth="1"/>
    <col min="9" max="9" width="18.5703125" bestFit="1" customWidth="1"/>
    <col min="10" max="10" width="12.140625" bestFit="1" customWidth="1"/>
    <col min="11" max="11" width="18.140625" bestFit="1" customWidth="1"/>
    <col min="13" max="13" width="28" bestFit="1" customWidth="1"/>
    <col min="14" max="14" width="1.7109375" bestFit="1" customWidth="1"/>
    <col min="15" max="15" width="5.7109375" bestFit="1" customWidth="1"/>
    <col min="16" max="16" width="14.85546875" bestFit="1" customWidth="1"/>
    <col min="17" max="17" width="10.140625" bestFit="1" customWidth="1"/>
    <col min="18" max="18" width="7.85546875" bestFit="1" customWidth="1"/>
    <col min="19" max="19" width="52.5703125" bestFit="1" customWidth="1"/>
    <col min="20" max="20" width="133.5703125" bestFit="1" customWidth="1"/>
  </cols>
  <sheetData>
    <row r="1" spans="1:19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  <c r="M1"/>
      <c r="N1"/>
      <c r="O1"/>
      <c r="P1"/>
      <c r="Q1"/>
    </row>
    <row r="2" spans="1:19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  <c r="M2"/>
      <c r="N2"/>
      <c r="O2" s="40"/>
      <c r="P2"/>
    </row>
    <row r="3" spans="1:19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S3" s="91"/>
    </row>
    <row r="4" spans="1:19" ht="2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S4" s="91"/>
    </row>
    <row r="5" spans="1:19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6"/>
      <c r="S5" s="91"/>
    </row>
    <row r="6" spans="1:19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6"/>
      <c r="S6" s="91"/>
    </row>
    <row r="7" spans="1:19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Q7" s="106"/>
    </row>
    <row r="8" spans="1:19" x14ac:dyDescent="0.25">
      <c r="A8" s="69" t="s">
        <v>8</v>
      </c>
      <c r="B8" s="97">
        <v>400</v>
      </c>
      <c r="C8" s="69" t="s">
        <v>10</v>
      </c>
      <c r="D8" s="71">
        <v>45245</v>
      </c>
      <c r="E8" s="70" t="s">
        <v>9</v>
      </c>
      <c r="F8" s="174" t="s">
        <v>205</v>
      </c>
      <c r="G8" s="172"/>
      <c r="H8" s="172"/>
      <c r="I8" s="172"/>
      <c r="J8" s="172"/>
      <c r="K8" s="173"/>
      <c r="O8" s="40"/>
      <c r="P8" s="40"/>
      <c r="Q8" s="106"/>
    </row>
    <row r="9" spans="1:19" x14ac:dyDescent="0.25">
      <c r="A9" s="69" t="s">
        <v>11</v>
      </c>
      <c r="B9" s="170" t="s">
        <v>206</v>
      </c>
      <c r="C9" s="170"/>
      <c r="D9" s="170"/>
      <c r="E9" s="70" t="s">
        <v>12</v>
      </c>
      <c r="F9" s="171">
        <v>45245</v>
      </c>
      <c r="G9" s="172"/>
      <c r="H9" s="172"/>
      <c r="I9" s="172"/>
      <c r="J9" s="172"/>
      <c r="K9" s="173"/>
      <c r="O9" s="40"/>
      <c r="P9" s="40"/>
      <c r="Q9" s="106"/>
    </row>
    <row r="10" spans="1:19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9" ht="30.75" x14ac:dyDescent="0.3">
      <c r="A11" s="69" t="s">
        <v>15</v>
      </c>
      <c r="B11" s="175"/>
      <c r="C11" s="175"/>
      <c r="D11" s="175"/>
      <c r="E11" s="72" t="s">
        <v>16</v>
      </c>
      <c r="F11" s="174" t="s">
        <v>207</v>
      </c>
      <c r="G11" s="172"/>
      <c r="H11" s="172"/>
      <c r="I11" s="172"/>
      <c r="J11" s="172"/>
      <c r="K11" s="173"/>
      <c r="Q11" s="106"/>
    </row>
    <row r="12" spans="1:19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9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9" x14ac:dyDescent="0.25">
      <c r="A14" s="73" cm="1">
        <f t="array" ref="A14:A23">IF(ISBLANK(B14),"",_xlfn.SEQUENCE(COUNTA($B$14:$B$47)))</f>
        <v>1</v>
      </c>
      <c r="B14" s="101" t="s">
        <v>208</v>
      </c>
      <c r="C14" s="73">
        <f t="shared" ref="C14:C47" si="0">IF(A14&gt;0,711319,"")</f>
        <v>711319</v>
      </c>
      <c r="D14" s="75">
        <v>10.5</v>
      </c>
      <c r="E14" s="74">
        <v>231.18316169828361</v>
      </c>
      <c r="F14" s="98"/>
      <c r="G14" s="81">
        <f t="shared" ref="G14:G47" si="1">IF(A14&gt;0,ROUND(D14*E14,0),"")</f>
        <v>2427</v>
      </c>
      <c r="H14" s="81">
        <f t="shared" ref="H14:H47" si="2">IF(A14&gt;0,ROUND(G14*$H$13,0),"")</f>
        <v>73</v>
      </c>
      <c r="I14" s="81">
        <f t="shared" ref="I14:I47" si="3">IF(A14&gt;0,ROUND(G14*F14,0),"")</f>
        <v>0</v>
      </c>
      <c r="J14" s="81">
        <f t="shared" ref="J14:J47" si="4">IF(A14&gt;0,ROUND(I14*$J$13,0),"")</f>
        <v>0</v>
      </c>
      <c r="K14" s="81">
        <f t="shared" ref="K14:K47" si="5">IF(A14&gt;0,SUM(G14:J14),"")</f>
        <v>2500</v>
      </c>
    </row>
    <row r="15" spans="1:19" x14ac:dyDescent="0.25">
      <c r="A15" s="73">
        <v>2</v>
      </c>
      <c r="B15" s="101" t="s">
        <v>209</v>
      </c>
      <c r="C15" s="73">
        <f t="shared" si="0"/>
        <v>711319</v>
      </c>
      <c r="D15" s="75">
        <v>13.4</v>
      </c>
      <c r="E15" s="74">
        <v>86.95572577903684</v>
      </c>
      <c r="F15" s="98"/>
      <c r="G15" s="81">
        <f t="shared" si="1"/>
        <v>1165</v>
      </c>
      <c r="H15" s="81">
        <f t="shared" si="2"/>
        <v>35</v>
      </c>
      <c r="I15" s="81">
        <f t="shared" si="3"/>
        <v>0</v>
      </c>
      <c r="J15" s="81">
        <f t="shared" si="4"/>
        <v>0</v>
      </c>
      <c r="K15" s="81">
        <f t="shared" si="5"/>
        <v>1200</v>
      </c>
    </row>
    <row r="16" spans="1:19" x14ac:dyDescent="0.25">
      <c r="A16" s="73">
        <v>3</v>
      </c>
      <c r="B16" s="101" t="s">
        <v>210</v>
      </c>
      <c r="C16" s="73">
        <f t="shared" si="0"/>
        <v>711319</v>
      </c>
      <c r="D16" s="75">
        <v>9.5</v>
      </c>
      <c r="E16" s="74">
        <v>91.99100880428901</v>
      </c>
      <c r="F16" s="98"/>
      <c r="G16" s="81">
        <f t="shared" si="1"/>
        <v>874</v>
      </c>
      <c r="H16" s="81">
        <f t="shared" si="2"/>
        <v>26</v>
      </c>
      <c r="I16" s="81">
        <f t="shared" si="3"/>
        <v>0</v>
      </c>
      <c r="J16" s="81">
        <f t="shared" si="4"/>
        <v>0</v>
      </c>
      <c r="K16" s="81">
        <f t="shared" si="5"/>
        <v>900</v>
      </c>
    </row>
    <row r="17" spans="1:13" ht="30" x14ac:dyDescent="0.25">
      <c r="A17" s="73">
        <v>4</v>
      </c>
      <c r="B17" s="101" t="s">
        <v>211</v>
      </c>
      <c r="C17" s="73">
        <f t="shared" si="0"/>
        <v>711319</v>
      </c>
      <c r="D17" s="75">
        <v>53.7</v>
      </c>
      <c r="E17" s="74">
        <v>79.548418079096052</v>
      </c>
      <c r="F17" s="98"/>
      <c r="G17" s="81">
        <f t="shared" si="1"/>
        <v>4272</v>
      </c>
      <c r="H17" s="81">
        <f t="shared" si="2"/>
        <v>128</v>
      </c>
      <c r="I17" s="81">
        <f t="shared" si="3"/>
        <v>0</v>
      </c>
      <c r="J17" s="81">
        <f t="shared" si="4"/>
        <v>0</v>
      </c>
      <c r="K17" s="81">
        <f t="shared" si="5"/>
        <v>4400</v>
      </c>
    </row>
    <row r="18" spans="1:13" x14ac:dyDescent="0.25">
      <c r="A18" s="73">
        <v>5</v>
      </c>
      <c r="B18" s="101" t="s">
        <v>212</v>
      </c>
      <c r="C18" s="73">
        <f t="shared" si="0"/>
        <v>711319</v>
      </c>
      <c r="D18" s="75">
        <v>0.27</v>
      </c>
      <c r="E18" s="74">
        <v>5800</v>
      </c>
      <c r="F18" s="98">
        <v>0.16853658536585367</v>
      </c>
      <c r="G18" s="81">
        <f t="shared" si="1"/>
        <v>1566</v>
      </c>
      <c r="H18" s="81">
        <f t="shared" si="2"/>
        <v>47</v>
      </c>
      <c r="I18" s="81">
        <f t="shared" si="3"/>
        <v>264</v>
      </c>
      <c r="J18" s="81">
        <f t="shared" si="4"/>
        <v>13</v>
      </c>
      <c r="K18" s="81">
        <f t="shared" si="5"/>
        <v>1890</v>
      </c>
    </row>
    <row r="19" spans="1:13" x14ac:dyDescent="0.25">
      <c r="A19" s="73">
        <v>6</v>
      </c>
      <c r="B19" s="77" t="s">
        <v>213</v>
      </c>
      <c r="C19" s="73">
        <f t="shared" si="0"/>
        <v>711319</v>
      </c>
      <c r="D19" s="75">
        <v>44.7</v>
      </c>
      <c r="E19" s="74">
        <v>82.526022052586939</v>
      </c>
      <c r="F19" s="98"/>
      <c r="G19" s="81">
        <f t="shared" si="1"/>
        <v>3689</v>
      </c>
      <c r="H19" s="81">
        <f t="shared" si="2"/>
        <v>111</v>
      </c>
      <c r="I19" s="81">
        <f t="shared" si="3"/>
        <v>0</v>
      </c>
      <c r="J19" s="81">
        <f t="shared" si="4"/>
        <v>0</v>
      </c>
      <c r="K19" s="81">
        <f t="shared" si="5"/>
        <v>3800</v>
      </c>
    </row>
    <row r="20" spans="1:13" x14ac:dyDescent="0.25">
      <c r="A20" s="73">
        <v>7</v>
      </c>
      <c r="B20" s="77" t="s">
        <v>214</v>
      </c>
      <c r="C20" s="73">
        <f t="shared" si="0"/>
        <v>711319</v>
      </c>
      <c r="D20" s="75">
        <v>63</v>
      </c>
      <c r="E20" s="77">
        <v>125.59813967489468</v>
      </c>
      <c r="F20" s="98"/>
      <c r="G20" s="81">
        <f t="shared" si="1"/>
        <v>7913</v>
      </c>
      <c r="H20" s="81">
        <f t="shared" si="2"/>
        <v>237</v>
      </c>
      <c r="I20" s="81">
        <f t="shared" si="3"/>
        <v>0</v>
      </c>
      <c r="J20" s="81">
        <f t="shared" si="4"/>
        <v>0</v>
      </c>
      <c r="K20" s="81">
        <f t="shared" si="5"/>
        <v>8150</v>
      </c>
    </row>
    <row r="21" spans="1:13" x14ac:dyDescent="0.25">
      <c r="A21" s="73">
        <v>8</v>
      </c>
      <c r="B21" s="77" t="s">
        <v>215</v>
      </c>
      <c r="C21" s="73">
        <f t="shared" si="0"/>
        <v>711319</v>
      </c>
      <c r="D21" s="75">
        <v>13.2</v>
      </c>
      <c r="E21" s="77">
        <v>174.35264367816092</v>
      </c>
      <c r="F21" s="98"/>
      <c r="G21" s="81">
        <f t="shared" si="1"/>
        <v>2301</v>
      </c>
      <c r="H21" s="81">
        <f t="shared" si="2"/>
        <v>69</v>
      </c>
      <c r="I21" s="81">
        <f t="shared" si="3"/>
        <v>0</v>
      </c>
      <c r="J21" s="81">
        <f t="shared" si="4"/>
        <v>0</v>
      </c>
      <c r="K21" s="81">
        <f t="shared" si="5"/>
        <v>2370</v>
      </c>
    </row>
    <row r="22" spans="1:13" x14ac:dyDescent="0.25">
      <c r="A22" s="73">
        <v>9</v>
      </c>
      <c r="B22" s="77" t="s">
        <v>216</v>
      </c>
      <c r="C22" s="73">
        <f t="shared" si="0"/>
        <v>711319</v>
      </c>
      <c r="D22" s="75">
        <v>3.7</v>
      </c>
      <c r="E22" s="77">
        <v>97.043092007752833</v>
      </c>
      <c r="F22" s="98"/>
      <c r="G22" s="81">
        <f t="shared" si="1"/>
        <v>359</v>
      </c>
      <c r="H22" s="81">
        <f t="shared" si="2"/>
        <v>11</v>
      </c>
      <c r="I22" s="81">
        <f t="shared" si="3"/>
        <v>0</v>
      </c>
      <c r="J22" s="81">
        <f t="shared" si="4"/>
        <v>0</v>
      </c>
      <c r="K22" s="81">
        <f t="shared" si="5"/>
        <v>370</v>
      </c>
    </row>
    <row r="23" spans="1:13" x14ac:dyDescent="0.25">
      <c r="A23" s="73">
        <v>10</v>
      </c>
      <c r="B23" s="77" t="s">
        <v>216</v>
      </c>
      <c r="C23" s="73">
        <f t="shared" si="0"/>
        <v>711319</v>
      </c>
      <c r="D23" s="75">
        <v>3.7</v>
      </c>
      <c r="E23" s="77">
        <v>97.043092007752833</v>
      </c>
      <c r="F23" s="98"/>
      <c r="G23" s="81">
        <f t="shared" si="1"/>
        <v>359</v>
      </c>
      <c r="H23" s="81">
        <f t="shared" si="2"/>
        <v>11</v>
      </c>
      <c r="I23" s="81">
        <f t="shared" si="3"/>
        <v>0</v>
      </c>
      <c r="J23" s="81">
        <f t="shared" si="4"/>
        <v>0</v>
      </c>
      <c r="K23" s="81">
        <f t="shared" si="5"/>
        <v>370</v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215.66999999999996</v>
      </c>
      <c r="E48" s="79"/>
      <c r="F48" s="102">
        <f>AVERAGE($F$14:$F$47)</f>
        <v>0.16853658536585367</v>
      </c>
      <c r="G48" s="83">
        <f>SUM($G$14:$G$47)</f>
        <v>24925</v>
      </c>
      <c r="H48" s="83">
        <f>SUM($H$14:$H$47)</f>
        <v>748</v>
      </c>
      <c r="I48" s="83">
        <f>SUM($I$14:$I$47)</f>
        <v>264</v>
      </c>
      <c r="J48" s="83">
        <f>SUM($J$14:$J$47)</f>
        <v>13</v>
      </c>
      <c r="K48" s="83">
        <f>SUM(K14:K47)</f>
        <v>25950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6" fitToHeight="0" orientation="portrait" r:id="rId1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097D1-FE1F-42B1-8BCD-0681D048E535}">
  <sheetPr codeName="Sheet126">
    <pageSetUpPr fitToPage="1"/>
  </sheetPr>
  <dimension ref="A1:S48"/>
  <sheetViews>
    <sheetView zoomScale="110" zoomScaleNormal="110" workbookViewId="0">
      <selection activeCell="A12" sqref="A12:K12"/>
    </sheetView>
  </sheetViews>
  <sheetFormatPr defaultRowHeight="15" x14ac:dyDescent="0.25"/>
  <cols>
    <col min="1" max="1" width="12.28515625" bestFit="1" customWidth="1"/>
    <col min="2" max="2" width="25.28515625" bestFit="1" customWidth="1"/>
    <col min="3" max="3" width="13.5703125" style="61" bestFit="1" customWidth="1"/>
    <col min="4" max="4" width="15.85546875" style="1" bestFit="1" customWidth="1"/>
    <col min="5" max="5" width="19" bestFit="1" customWidth="1"/>
    <col min="6" max="6" width="13.7109375" bestFit="1" customWidth="1"/>
    <col min="7" max="7" width="17.140625" bestFit="1" customWidth="1"/>
    <col min="8" max="8" width="13.5703125" bestFit="1" customWidth="1"/>
    <col min="9" max="9" width="18.5703125" bestFit="1" customWidth="1"/>
    <col min="10" max="10" width="9.28515625" bestFit="1" customWidth="1"/>
    <col min="11" max="11" width="18.140625" bestFit="1" customWidth="1"/>
    <col min="13" max="13" width="28" bestFit="1" customWidth="1"/>
    <col min="14" max="14" width="1.7109375" bestFit="1" customWidth="1"/>
    <col min="15" max="15" width="5.7109375" bestFit="1" customWidth="1"/>
    <col min="16" max="16" width="14.85546875" bestFit="1" customWidth="1"/>
    <col min="17" max="17" width="10.140625" bestFit="1" customWidth="1"/>
    <col min="18" max="18" width="7.85546875" bestFit="1" customWidth="1"/>
    <col min="19" max="19" width="52.5703125" bestFit="1" customWidth="1"/>
    <col min="20" max="20" width="133.5703125" bestFit="1" customWidth="1"/>
  </cols>
  <sheetData>
    <row r="1" spans="1:19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  <c r="M1"/>
      <c r="N1"/>
      <c r="O1"/>
      <c r="P1"/>
      <c r="Q1"/>
    </row>
    <row r="2" spans="1:19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  <c r="M2"/>
      <c r="N2"/>
      <c r="O2" s="40"/>
      <c r="P2"/>
    </row>
    <row r="3" spans="1:19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S3" s="91"/>
    </row>
    <row r="4" spans="1:19" ht="2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S4" s="91"/>
    </row>
    <row r="5" spans="1:19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6"/>
      <c r="S5" s="91"/>
    </row>
    <row r="6" spans="1:19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6"/>
      <c r="S6" s="91"/>
    </row>
    <row r="7" spans="1:19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Q7" s="106"/>
    </row>
    <row r="8" spans="1:19" x14ac:dyDescent="0.25">
      <c r="A8" s="69" t="s">
        <v>8</v>
      </c>
      <c r="B8" s="97">
        <v>399</v>
      </c>
      <c r="C8" s="69" t="s">
        <v>10</v>
      </c>
      <c r="D8" s="71">
        <v>45245</v>
      </c>
      <c r="E8" s="70" t="s">
        <v>9</v>
      </c>
      <c r="F8" s="174">
        <v>3753</v>
      </c>
      <c r="G8" s="172"/>
      <c r="H8" s="172"/>
      <c r="I8" s="172"/>
      <c r="J8" s="172"/>
      <c r="K8" s="173"/>
      <c r="O8" s="40"/>
      <c r="P8" s="40"/>
      <c r="Q8" s="106"/>
    </row>
    <row r="9" spans="1:19" x14ac:dyDescent="0.25">
      <c r="A9" s="69" t="s">
        <v>11</v>
      </c>
      <c r="B9" s="170" t="s">
        <v>217</v>
      </c>
      <c r="C9" s="170"/>
      <c r="D9" s="170"/>
      <c r="E9" s="70" t="s">
        <v>12</v>
      </c>
      <c r="F9" s="171">
        <v>45245</v>
      </c>
      <c r="G9" s="172"/>
      <c r="H9" s="172"/>
      <c r="I9" s="172"/>
      <c r="J9" s="172"/>
      <c r="K9" s="173"/>
      <c r="O9" s="40"/>
      <c r="P9" s="40"/>
      <c r="Q9" s="106"/>
    </row>
    <row r="10" spans="1:19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9" ht="30.75" x14ac:dyDescent="0.3">
      <c r="A11" s="69" t="s">
        <v>15</v>
      </c>
      <c r="B11" s="175">
        <v>9876347001</v>
      </c>
      <c r="C11" s="175"/>
      <c r="D11" s="175"/>
      <c r="E11" s="72" t="s">
        <v>16</v>
      </c>
      <c r="F11" s="174" t="s">
        <v>218</v>
      </c>
      <c r="G11" s="172"/>
      <c r="H11" s="172"/>
      <c r="I11" s="172"/>
      <c r="J11" s="172"/>
      <c r="K11" s="173"/>
      <c r="Q11" s="106"/>
    </row>
    <row r="12" spans="1:19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9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9" x14ac:dyDescent="0.25">
      <c r="A14" s="73" cm="1">
        <f t="array" ref="A14:A17">IF(ISBLANK(B14),"",_xlfn.SEQUENCE(COUNTA($B$14:$B$47)))</f>
        <v>1</v>
      </c>
      <c r="B14" s="101" t="s">
        <v>219</v>
      </c>
      <c r="C14" s="73">
        <f>IF(ISBLANK(A14),"",IF(A14&gt;0,711319,""))</f>
        <v>711319</v>
      </c>
      <c r="D14" s="75">
        <v>5.43</v>
      </c>
      <c r="E14" s="74">
        <v>291.46331588132637</v>
      </c>
      <c r="F14" s="98"/>
      <c r="G14" s="81">
        <f t="shared" ref="G14:G47" si="0">IF(A14&gt;0,ROUND(D14*E14,0),"")</f>
        <v>1583</v>
      </c>
      <c r="H14" s="81">
        <f t="shared" ref="H14:H47" si="1">IF(A14&gt;0,ROUND(G14*$H$13,0),"")</f>
        <v>47</v>
      </c>
      <c r="I14" s="81">
        <f t="shared" ref="I14:I47" si="2">IF(A14&gt;0,ROUND(G14*F14,0),"")</f>
        <v>0</v>
      </c>
      <c r="J14" s="81">
        <f t="shared" ref="J14:J47" si="3">IF(A14&gt;0,ROUND(I14*$J$13,0),"")</f>
        <v>0</v>
      </c>
      <c r="K14" s="81">
        <f t="shared" ref="K14:K47" si="4">IF(A14&gt;0,SUM(G14:J14),"")</f>
        <v>1630</v>
      </c>
    </row>
    <row r="15" spans="1:19" ht="30" x14ac:dyDescent="0.25">
      <c r="A15" s="73">
        <v>2</v>
      </c>
      <c r="B15" s="101" t="s">
        <v>220</v>
      </c>
      <c r="C15" s="73">
        <f t="shared" ref="C15:C47" si="5">IF(A15&gt;0,711319,"")</f>
        <v>711319</v>
      </c>
      <c r="D15" s="75">
        <v>3.11</v>
      </c>
      <c r="E15" s="74">
        <v>340.22243902439027</v>
      </c>
      <c r="F15" s="98"/>
      <c r="G15" s="81">
        <f t="shared" si="0"/>
        <v>1058</v>
      </c>
      <c r="H15" s="81">
        <f t="shared" si="1"/>
        <v>32</v>
      </c>
      <c r="I15" s="81">
        <f t="shared" si="2"/>
        <v>0</v>
      </c>
      <c r="J15" s="81">
        <f t="shared" si="3"/>
        <v>0</v>
      </c>
      <c r="K15" s="81">
        <f t="shared" si="4"/>
        <v>1090</v>
      </c>
    </row>
    <row r="16" spans="1:19" x14ac:dyDescent="0.25">
      <c r="A16" s="73">
        <v>3</v>
      </c>
      <c r="B16" s="101" t="s">
        <v>221</v>
      </c>
      <c r="C16" s="73">
        <f t="shared" si="5"/>
        <v>711319</v>
      </c>
      <c r="D16" s="75">
        <v>1</v>
      </c>
      <c r="E16" s="74">
        <v>96.64</v>
      </c>
      <c r="F16" s="98"/>
      <c r="G16" s="81">
        <f t="shared" si="0"/>
        <v>97</v>
      </c>
      <c r="H16" s="81">
        <f t="shared" si="1"/>
        <v>3</v>
      </c>
      <c r="I16" s="81">
        <f t="shared" si="2"/>
        <v>0</v>
      </c>
      <c r="J16" s="81">
        <f t="shared" si="3"/>
        <v>0</v>
      </c>
      <c r="K16" s="81">
        <f t="shared" si="4"/>
        <v>100</v>
      </c>
    </row>
    <row r="17" spans="1:13" x14ac:dyDescent="0.25">
      <c r="A17" s="73">
        <v>4</v>
      </c>
      <c r="B17" s="101" t="s">
        <v>222</v>
      </c>
      <c r="C17" s="73">
        <f t="shared" si="5"/>
        <v>711319</v>
      </c>
      <c r="D17" s="75">
        <v>119.7</v>
      </c>
      <c r="E17" s="74">
        <v>92.21925221799745</v>
      </c>
      <c r="F17" s="98"/>
      <c r="G17" s="81">
        <f t="shared" si="0"/>
        <v>11039</v>
      </c>
      <c r="H17" s="81">
        <f t="shared" si="1"/>
        <v>331</v>
      </c>
      <c r="I17" s="81">
        <f t="shared" si="2"/>
        <v>0</v>
      </c>
      <c r="J17" s="81">
        <f t="shared" si="3"/>
        <v>0</v>
      </c>
      <c r="K17" s="81">
        <f t="shared" si="4"/>
        <v>11370</v>
      </c>
    </row>
    <row r="18" spans="1:13" x14ac:dyDescent="0.25">
      <c r="A18" s="73"/>
      <c r="B18" s="101"/>
      <c r="C18" s="73" t="str">
        <f t="shared" si="5"/>
        <v/>
      </c>
      <c r="D18" s="75"/>
      <c r="E18" s="74"/>
      <c r="F18" s="98"/>
      <c r="G18" s="81" t="str">
        <f t="shared" si="0"/>
        <v/>
      </c>
      <c r="H18" s="81" t="str">
        <f t="shared" si="1"/>
        <v/>
      </c>
      <c r="I18" s="81" t="str">
        <f t="shared" si="2"/>
        <v/>
      </c>
      <c r="J18" s="81" t="str">
        <f t="shared" si="3"/>
        <v/>
      </c>
      <c r="K18" s="81" t="str">
        <f t="shared" si="4"/>
        <v/>
      </c>
    </row>
    <row r="19" spans="1:13" x14ac:dyDescent="0.25">
      <c r="A19" s="73"/>
      <c r="B19" s="77"/>
      <c r="C19" s="73" t="str">
        <f t="shared" si="5"/>
        <v/>
      </c>
      <c r="D19" s="75"/>
      <c r="E19" s="74"/>
      <c r="F19" s="98"/>
      <c r="G19" s="81" t="str">
        <f t="shared" si="0"/>
        <v/>
      </c>
      <c r="H19" s="81" t="str">
        <f t="shared" si="1"/>
        <v/>
      </c>
      <c r="I19" s="81" t="str">
        <f t="shared" si="2"/>
        <v/>
      </c>
      <c r="J19" s="81" t="str">
        <f t="shared" si="3"/>
        <v/>
      </c>
      <c r="K19" s="81" t="str">
        <f t="shared" si="4"/>
        <v/>
      </c>
    </row>
    <row r="20" spans="1:13" x14ac:dyDescent="0.25">
      <c r="A20" s="73"/>
      <c r="B20" s="77"/>
      <c r="C20" s="73" t="str">
        <f t="shared" si="5"/>
        <v/>
      </c>
      <c r="D20" s="75"/>
      <c r="E20" s="77"/>
      <c r="F20" s="98"/>
      <c r="G20" s="81" t="str">
        <f t="shared" si="0"/>
        <v/>
      </c>
      <c r="H20" s="81" t="str">
        <f t="shared" si="1"/>
        <v/>
      </c>
      <c r="I20" s="81" t="str">
        <f t="shared" si="2"/>
        <v/>
      </c>
      <c r="J20" s="81" t="str">
        <f t="shared" si="3"/>
        <v/>
      </c>
      <c r="K20" s="81" t="str">
        <f t="shared" si="4"/>
        <v/>
      </c>
    </row>
    <row r="21" spans="1:13" x14ac:dyDescent="0.25">
      <c r="A21" s="73"/>
      <c r="B21" s="77"/>
      <c r="C21" s="73" t="str">
        <f t="shared" si="5"/>
        <v/>
      </c>
      <c r="D21" s="75"/>
      <c r="E21" s="77"/>
      <c r="F21" s="98"/>
      <c r="G21" s="81" t="str">
        <f t="shared" si="0"/>
        <v/>
      </c>
      <c r="H21" s="81" t="str">
        <f t="shared" si="1"/>
        <v/>
      </c>
      <c r="I21" s="81" t="str">
        <f t="shared" si="2"/>
        <v/>
      </c>
      <c r="J21" s="81" t="str">
        <f t="shared" si="3"/>
        <v/>
      </c>
      <c r="K21" s="81" t="str">
        <f t="shared" si="4"/>
        <v/>
      </c>
    </row>
    <row r="22" spans="1:13" x14ac:dyDescent="0.25">
      <c r="A22" s="73"/>
      <c r="B22" s="77"/>
      <c r="C22" s="73" t="str">
        <f t="shared" si="5"/>
        <v/>
      </c>
      <c r="D22" s="75"/>
      <c r="E22" s="77"/>
      <c r="F22" s="98"/>
      <c r="G22" s="81" t="str">
        <f t="shared" si="0"/>
        <v/>
      </c>
      <c r="H22" s="81" t="str">
        <f t="shared" si="1"/>
        <v/>
      </c>
      <c r="I22" s="81" t="str">
        <f t="shared" si="2"/>
        <v/>
      </c>
      <c r="J22" s="81" t="str">
        <f t="shared" si="3"/>
        <v/>
      </c>
      <c r="K22" s="81" t="str">
        <f t="shared" si="4"/>
        <v/>
      </c>
    </row>
    <row r="23" spans="1:13" x14ac:dyDescent="0.25">
      <c r="A23" s="73"/>
      <c r="B23" s="77"/>
      <c r="C23" s="73" t="str">
        <f t="shared" si="5"/>
        <v/>
      </c>
      <c r="D23" s="75"/>
      <c r="E23" s="77"/>
      <c r="F23" s="98"/>
      <c r="G23" s="81" t="str">
        <f t="shared" si="0"/>
        <v/>
      </c>
      <c r="H23" s="81" t="str">
        <f t="shared" si="1"/>
        <v/>
      </c>
      <c r="I23" s="81" t="str">
        <f t="shared" si="2"/>
        <v/>
      </c>
      <c r="J23" s="81" t="str">
        <f t="shared" si="3"/>
        <v/>
      </c>
      <c r="K23" s="81" t="str">
        <f t="shared" si="4"/>
        <v/>
      </c>
    </row>
    <row r="24" spans="1:13" x14ac:dyDescent="0.25">
      <c r="A24" s="73"/>
      <c r="B24" s="77"/>
      <c r="C24" s="73" t="str">
        <f t="shared" si="5"/>
        <v/>
      </c>
      <c r="D24" s="75"/>
      <c r="E24" s="77"/>
      <c r="F24" s="98"/>
      <c r="G24" s="81" t="str">
        <f t="shared" si="0"/>
        <v/>
      </c>
      <c r="H24" s="81" t="str">
        <f t="shared" si="1"/>
        <v/>
      </c>
      <c r="I24" s="81" t="str">
        <f t="shared" si="2"/>
        <v/>
      </c>
      <c r="J24" s="81" t="str">
        <f t="shared" si="3"/>
        <v/>
      </c>
      <c r="K24" s="81" t="str">
        <f t="shared" si="4"/>
        <v/>
      </c>
    </row>
    <row r="25" spans="1:13" x14ac:dyDescent="0.25">
      <c r="A25" s="73"/>
      <c r="B25" s="77"/>
      <c r="C25" s="73" t="str">
        <f t="shared" si="5"/>
        <v/>
      </c>
      <c r="D25" s="75"/>
      <c r="E25" s="77"/>
      <c r="F25" s="77"/>
      <c r="G25" s="81" t="str">
        <f t="shared" si="0"/>
        <v/>
      </c>
      <c r="H25" s="81" t="str">
        <f t="shared" si="1"/>
        <v/>
      </c>
      <c r="I25" s="81" t="str">
        <f t="shared" si="2"/>
        <v/>
      </c>
      <c r="J25" s="81" t="str">
        <f t="shared" si="3"/>
        <v/>
      </c>
      <c r="K25" s="81" t="str">
        <f t="shared" si="4"/>
        <v/>
      </c>
    </row>
    <row r="26" spans="1:13" x14ac:dyDescent="0.25">
      <c r="A26" s="73"/>
      <c r="B26" s="77"/>
      <c r="C26" s="73" t="str">
        <f t="shared" si="5"/>
        <v/>
      </c>
      <c r="D26" s="75"/>
      <c r="E26" s="77"/>
      <c r="F26" s="77"/>
      <c r="G26" s="81" t="str">
        <f t="shared" si="0"/>
        <v/>
      </c>
      <c r="H26" s="81" t="str">
        <f t="shared" si="1"/>
        <v/>
      </c>
      <c r="I26" s="81" t="str">
        <f t="shared" si="2"/>
        <v/>
      </c>
      <c r="J26" s="81" t="str">
        <f t="shared" si="3"/>
        <v/>
      </c>
      <c r="K26" s="81" t="str">
        <f t="shared" si="4"/>
        <v/>
      </c>
    </row>
    <row r="27" spans="1:13" x14ac:dyDescent="0.25">
      <c r="A27" s="73"/>
      <c r="B27" s="77"/>
      <c r="C27" s="73" t="str">
        <f t="shared" si="5"/>
        <v/>
      </c>
      <c r="D27" s="75"/>
      <c r="E27" s="77"/>
      <c r="F27" s="77"/>
      <c r="G27" s="81" t="str">
        <f t="shared" si="0"/>
        <v/>
      </c>
      <c r="H27" s="81" t="str">
        <f t="shared" si="1"/>
        <v/>
      </c>
      <c r="I27" s="81" t="str">
        <f t="shared" si="2"/>
        <v/>
      </c>
      <c r="J27" s="81" t="str">
        <f t="shared" si="3"/>
        <v/>
      </c>
      <c r="K27" s="81" t="str">
        <f t="shared" si="4"/>
        <v/>
      </c>
      <c r="M27" s="103"/>
    </row>
    <row r="28" spans="1:13" x14ac:dyDescent="0.25">
      <c r="A28" s="73"/>
      <c r="B28" s="77"/>
      <c r="C28" s="73" t="str">
        <f t="shared" si="5"/>
        <v/>
      </c>
      <c r="D28" s="75"/>
      <c r="E28" s="77"/>
      <c r="F28" s="77"/>
      <c r="G28" s="81" t="str">
        <f t="shared" si="0"/>
        <v/>
      </c>
      <c r="H28" s="81" t="str">
        <f t="shared" si="1"/>
        <v/>
      </c>
      <c r="I28" s="81" t="str">
        <f t="shared" si="2"/>
        <v/>
      </c>
      <c r="J28" s="81" t="str">
        <f t="shared" si="3"/>
        <v/>
      </c>
      <c r="K28" s="81" t="str">
        <f t="shared" si="4"/>
        <v/>
      </c>
      <c r="M28" s="103"/>
    </row>
    <row r="29" spans="1:13" x14ac:dyDescent="0.25">
      <c r="A29" s="73"/>
      <c r="B29" s="77"/>
      <c r="C29" s="73" t="str">
        <f t="shared" si="5"/>
        <v/>
      </c>
      <c r="D29" s="75"/>
      <c r="E29" s="77"/>
      <c r="F29" s="77"/>
      <c r="G29" s="81" t="str">
        <f t="shared" si="0"/>
        <v/>
      </c>
      <c r="H29" s="81" t="str">
        <f t="shared" si="1"/>
        <v/>
      </c>
      <c r="I29" s="81" t="str">
        <f t="shared" si="2"/>
        <v/>
      </c>
      <c r="J29" s="81" t="str">
        <f t="shared" si="3"/>
        <v/>
      </c>
      <c r="K29" s="81" t="str">
        <f t="shared" si="4"/>
        <v/>
      </c>
      <c r="M29" s="103"/>
    </row>
    <row r="30" spans="1:13" x14ac:dyDescent="0.25">
      <c r="A30" s="73"/>
      <c r="B30" s="77"/>
      <c r="C30" s="73" t="str">
        <f t="shared" si="5"/>
        <v/>
      </c>
      <c r="D30" s="75"/>
      <c r="E30" s="77"/>
      <c r="F30" s="77"/>
      <c r="G30" s="81" t="str">
        <f t="shared" si="0"/>
        <v/>
      </c>
      <c r="H30" s="81" t="str">
        <f t="shared" si="1"/>
        <v/>
      </c>
      <c r="I30" s="81" t="str">
        <f t="shared" si="2"/>
        <v/>
      </c>
      <c r="J30" s="81" t="str">
        <f t="shared" si="3"/>
        <v/>
      </c>
      <c r="K30" s="81" t="str">
        <f t="shared" si="4"/>
        <v/>
      </c>
      <c r="M30" s="103"/>
    </row>
    <row r="31" spans="1:13" x14ac:dyDescent="0.25">
      <c r="A31" s="73"/>
      <c r="B31" s="77"/>
      <c r="C31" s="73" t="str">
        <f t="shared" si="5"/>
        <v/>
      </c>
      <c r="D31" s="75"/>
      <c r="E31" s="77"/>
      <c r="F31" s="77"/>
      <c r="G31" s="81" t="str">
        <f t="shared" si="0"/>
        <v/>
      </c>
      <c r="H31" s="81" t="str">
        <f t="shared" si="1"/>
        <v/>
      </c>
      <c r="I31" s="81" t="str">
        <f t="shared" si="2"/>
        <v/>
      </c>
      <c r="J31" s="81" t="str">
        <f t="shared" si="3"/>
        <v/>
      </c>
      <c r="K31" s="81" t="str">
        <f t="shared" si="4"/>
        <v/>
      </c>
    </row>
    <row r="32" spans="1:13" x14ac:dyDescent="0.25">
      <c r="A32" s="73"/>
      <c r="B32" s="77"/>
      <c r="C32" s="73" t="str">
        <f t="shared" si="5"/>
        <v/>
      </c>
      <c r="D32" s="75"/>
      <c r="E32" s="77"/>
      <c r="F32" s="77"/>
      <c r="G32" s="81" t="str">
        <f t="shared" si="0"/>
        <v/>
      </c>
      <c r="H32" s="81" t="str">
        <f t="shared" si="1"/>
        <v/>
      </c>
      <c r="I32" s="81" t="str">
        <f t="shared" si="2"/>
        <v/>
      </c>
      <c r="J32" s="81" t="str">
        <f t="shared" si="3"/>
        <v/>
      </c>
      <c r="K32" s="81" t="str">
        <f t="shared" si="4"/>
        <v/>
      </c>
    </row>
    <row r="33" spans="1:12" x14ac:dyDescent="0.25">
      <c r="A33" s="73"/>
      <c r="B33" s="77"/>
      <c r="C33" s="73" t="str">
        <f t="shared" si="5"/>
        <v/>
      </c>
      <c r="D33" s="75"/>
      <c r="E33" s="77"/>
      <c r="F33" s="77"/>
      <c r="G33" s="81" t="str">
        <f t="shared" si="0"/>
        <v/>
      </c>
      <c r="H33" s="81" t="str">
        <f t="shared" si="1"/>
        <v/>
      </c>
      <c r="I33" s="81" t="str">
        <f t="shared" si="2"/>
        <v/>
      </c>
      <c r="J33" s="81" t="str">
        <f t="shared" si="3"/>
        <v/>
      </c>
      <c r="K33" s="81" t="str">
        <f t="shared" si="4"/>
        <v/>
      </c>
    </row>
    <row r="34" spans="1:12" x14ac:dyDescent="0.25">
      <c r="A34" s="73"/>
      <c r="B34" s="77"/>
      <c r="C34" s="73" t="str">
        <f t="shared" si="5"/>
        <v/>
      </c>
      <c r="D34" s="75"/>
      <c r="E34" s="77"/>
      <c r="F34" s="77"/>
      <c r="G34" s="81" t="str">
        <f t="shared" si="0"/>
        <v/>
      </c>
      <c r="H34" s="81" t="str">
        <f t="shared" si="1"/>
        <v/>
      </c>
      <c r="I34" s="81" t="str">
        <f t="shared" si="2"/>
        <v/>
      </c>
      <c r="J34" s="81" t="str">
        <f t="shared" si="3"/>
        <v/>
      </c>
      <c r="K34" s="81" t="str">
        <f t="shared" si="4"/>
        <v/>
      </c>
    </row>
    <row r="35" spans="1:12" x14ac:dyDescent="0.25">
      <c r="A35" s="73"/>
      <c r="B35" s="77"/>
      <c r="C35" s="73" t="str">
        <f t="shared" si="5"/>
        <v/>
      </c>
      <c r="D35" s="75"/>
      <c r="E35" s="77"/>
      <c r="F35" s="77"/>
      <c r="G35" s="81" t="str">
        <f t="shared" si="0"/>
        <v/>
      </c>
      <c r="H35" s="81" t="str">
        <f t="shared" si="1"/>
        <v/>
      </c>
      <c r="I35" s="81" t="str">
        <f t="shared" si="2"/>
        <v/>
      </c>
      <c r="J35" s="81" t="str">
        <f t="shared" si="3"/>
        <v/>
      </c>
      <c r="K35" s="81" t="str">
        <f t="shared" si="4"/>
        <v/>
      </c>
    </row>
    <row r="36" spans="1:12" x14ac:dyDescent="0.25">
      <c r="A36" s="73"/>
      <c r="B36" s="77"/>
      <c r="C36" s="73" t="str">
        <f t="shared" si="5"/>
        <v/>
      </c>
      <c r="D36" s="75"/>
      <c r="E36" s="77"/>
      <c r="F36" s="77"/>
      <c r="G36" s="81" t="str">
        <f t="shared" si="0"/>
        <v/>
      </c>
      <c r="H36" s="81" t="str">
        <f t="shared" si="1"/>
        <v/>
      </c>
      <c r="I36" s="81" t="str">
        <f t="shared" si="2"/>
        <v/>
      </c>
      <c r="J36" s="81" t="str">
        <f t="shared" si="3"/>
        <v/>
      </c>
      <c r="K36" s="81" t="str">
        <f t="shared" si="4"/>
        <v/>
      </c>
    </row>
    <row r="37" spans="1:12" x14ac:dyDescent="0.25">
      <c r="A37" s="73"/>
      <c r="B37" s="77"/>
      <c r="C37" s="73" t="str">
        <f t="shared" si="5"/>
        <v/>
      </c>
      <c r="D37" s="75"/>
      <c r="E37" s="77"/>
      <c r="F37" s="77"/>
      <c r="G37" s="81" t="str">
        <f t="shared" si="0"/>
        <v/>
      </c>
      <c r="H37" s="81" t="str">
        <f t="shared" si="1"/>
        <v/>
      </c>
      <c r="I37" s="81" t="str">
        <f t="shared" si="2"/>
        <v/>
      </c>
      <c r="J37" s="81" t="str">
        <f t="shared" si="3"/>
        <v/>
      </c>
      <c r="K37" s="81" t="str">
        <f t="shared" si="4"/>
        <v/>
      </c>
      <c r="L37" s="40"/>
    </row>
    <row r="38" spans="1:12" x14ac:dyDescent="0.25">
      <c r="A38" s="73"/>
      <c r="B38" s="77"/>
      <c r="C38" s="73" t="str">
        <f t="shared" si="5"/>
        <v/>
      </c>
      <c r="D38" s="75"/>
      <c r="E38" s="77"/>
      <c r="F38" s="77"/>
      <c r="G38" s="81" t="str">
        <f t="shared" si="0"/>
        <v/>
      </c>
      <c r="H38" s="81" t="str">
        <f t="shared" si="1"/>
        <v/>
      </c>
      <c r="I38" s="81" t="str">
        <f t="shared" si="2"/>
        <v/>
      </c>
      <c r="J38" s="81" t="str">
        <f t="shared" si="3"/>
        <v/>
      </c>
      <c r="K38" s="81" t="str">
        <f t="shared" si="4"/>
        <v/>
      </c>
    </row>
    <row r="39" spans="1:12" x14ac:dyDescent="0.25">
      <c r="A39" s="73"/>
      <c r="B39" s="77"/>
      <c r="C39" s="73" t="str">
        <f t="shared" si="5"/>
        <v/>
      </c>
      <c r="D39" s="75"/>
      <c r="E39" s="77"/>
      <c r="F39" s="77"/>
      <c r="G39" s="81" t="str">
        <f t="shared" si="0"/>
        <v/>
      </c>
      <c r="H39" s="81" t="str">
        <f t="shared" si="1"/>
        <v/>
      </c>
      <c r="I39" s="81" t="str">
        <f t="shared" si="2"/>
        <v/>
      </c>
      <c r="J39" s="81" t="str">
        <f t="shared" si="3"/>
        <v/>
      </c>
      <c r="K39" s="81" t="str">
        <f t="shared" si="4"/>
        <v/>
      </c>
    </row>
    <row r="40" spans="1:12" x14ac:dyDescent="0.25">
      <c r="A40" s="73"/>
      <c r="B40" s="77"/>
      <c r="C40" s="73" t="str">
        <f t="shared" si="5"/>
        <v/>
      </c>
      <c r="D40" s="75"/>
      <c r="E40" s="77"/>
      <c r="F40" s="77"/>
      <c r="G40" s="81" t="str">
        <f t="shared" si="0"/>
        <v/>
      </c>
      <c r="H40" s="81" t="str">
        <f t="shared" si="1"/>
        <v/>
      </c>
      <c r="I40" s="81" t="str">
        <f t="shared" si="2"/>
        <v/>
      </c>
      <c r="J40" s="81" t="str">
        <f t="shared" si="3"/>
        <v/>
      </c>
      <c r="K40" s="81" t="str">
        <f t="shared" si="4"/>
        <v/>
      </c>
    </row>
    <row r="41" spans="1:12" x14ac:dyDescent="0.25">
      <c r="A41" s="73"/>
      <c r="B41" s="77"/>
      <c r="C41" s="73" t="str">
        <f t="shared" si="5"/>
        <v/>
      </c>
      <c r="D41" s="75"/>
      <c r="E41" s="77"/>
      <c r="F41" s="77"/>
      <c r="G41" s="81" t="str">
        <f t="shared" si="0"/>
        <v/>
      </c>
      <c r="H41" s="81" t="str">
        <f t="shared" si="1"/>
        <v/>
      </c>
      <c r="I41" s="81" t="str">
        <f t="shared" si="2"/>
        <v/>
      </c>
      <c r="J41" s="81" t="str">
        <f t="shared" si="3"/>
        <v/>
      </c>
      <c r="K41" s="81" t="str">
        <f t="shared" si="4"/>
        <v/>
      </c>
    </row>
    <row r="42" spans="1:12" x14ac:dyDescent="0.25">
      <c r="A42" s="73"/>
      <c r="B42" s="77"/>
      <c r="C42" s="73" t="str">
        <f t="shared" si="5"/>
        <v/>
      </c>
      <c r="D42" s="75"/>
      <c r="E42" s="77"/>
      <c r="F42" s="77"/>
      <c r="G42" s="81" t="str">
        <f t="shared" si="0"/>
        <v/>
      </c>
      <c r="H42" s="81" t="str">
        <f t="shared" si="1"/>
        <v/>
      </c>
      <c r="I42" s="81" t="str">
        <f t="shared" si="2"/>
        <v/>
      </c>
      <c r="J42" s="81" t="str">
        <f t="shared" si="3"/>
        <v/>
      </c>
      <c r="K42" s="81" t="str">
        <f t="shared" si="4"/>
        <v/>
      </c>
    </row>
    <row r="43" spans="1:12" x14ac:dyDescent="0.25">
      <c r="A43" s="73"/>
      <c r="B43" s="77"/>
      <c r="C43" s="73" t="str">
        <f t="shared" si="5"/>
        <v/>
      </c>
      <c r="D43" s="75"/>
      <c r="E43" s="77"/>
      <c r="F43" s="77"/>
      <c r="G43" s="81" t="str">
        <f t="shared" si="0"/>
        <v/>
      </c>
      <c r="H43" s="81" t="str">
        <f t="shared" si="1"/>
        <v/>
      </c>
      <c r="I43" s="81" t="str">
        <f t="shared" si="2"/>
        <v/>
      </c>
      <c r="J43" s="81" t="str">
        <f t="shared" si="3"/>
        <v/>
      </c>
      <c r="K43" s="81" t="str">
        <f t="shared" si="4"/>
        <v/>
      </c>
    </row>
    <row r="44" spans="1:12" x14ac:dyDescent="0.25">
      <c r="A44" s="73"/>
      <c r="B44" s="77"/>
      <c r="C44" s="73" t="str">
        <f t="shared" si="5"/>
        <v/>
      </c>
      <c r="D44" s="75"/>
      <c r="E44" s="77"/>
      <c r="F44" s="77"/>
      <c r="G44" s="81" t="str">
        <f t="shared" si="0"/>
        <v/>
      </c>
      <c r="H44" s="81" t="str">
        <f t="shared" si="1"/>
        <v/>
      </c>
      <c r="I44" s="81" t="str">
        <f t="shared" si="2"/>
        <v/>
      </c>
      <c r="J44" s="81" t="str">
        <f t="shared" si="3"/>
        <v/>
      </c>
      <c r="K44" s="81" t="str">
        <f t="shared" si="4"/>
        <v/>
      </c>
    </row>
    <row r="45" spans="1:12" x14ac:dyDescent="0.25">
      <c r="A45" s="73"/>
      <c r="B45" s="77"/>
      <c r="C45" s="73" t="str">
        <f t="shared" si="5"/>
        <v/>
      </c>
      <c r="D45" s="75"/>
      <c r="E45" s="77"/>
      <c r="F45" s="77"/>
      <c r="G45" s="81" t="str">
        <f t="shared" si="0"/>
        <v/>
      </c>
      <c r="H45" s="81" t="str">
        <f t="shared" si="1"/>
        <v/>
      </c>
      <c r="I45" s="81" t="str">
        <f t="shared" si="2"/>
        <v/>
      </c>
      <c r="J45" s="81" t="str">
        <f t="shared" si="3"/>
        <v/>
      </c>
      <c r="K45" s="81" t="str">
        <f t="shared" si="4"/>
        <v/>
      </c>
    </row>
    <row r="46" spans="1:12" x14ac:dyDescent="0.25">
      <c r="A46" s="73"/>
      <c r="B46" s="77"/>
      <c r="C46" s="73" t="str">
        <f t="shared" si="5"/>
        <v/>
      </c>
      <c r="D46" s="75"/>
      <c r="E46" s="77"/>
      <c r="F46" s="77"/>
      <c r="G46" s="81" t="str">
        <f t="shared" si="0"/>
        <v/>
      </c>
      <c r="H46" s="81" t="str">
        <f t="shared" si="1"/>
        <v/>
      </c>
      <c r="I46" s="81" t="str">
        <f t="shared" si="2"/>
        <v/>
      </c>
      <c r="J46" s="81" t="str">
        <f t="shared" si="3"/>
        <v/>
      </c>
      <c r="K46" s="81" t="str">
        <f t="shared" si="4"/>
        <v/>
      </c>
    </row>
    <row r="47" spans="1:12" ht="15.75" thickBot="1" x14ac:dyDescent="0.3">
      <c r="A47" s="77"/>
      <c r="B47" s="77"/>
      <c r="C47" s="73" t="str">
        <f t="shared" si="5"/>
        <v/>
      </c>
      <c r="D47" s="75"/>
      <c r="E47" s="77"/>
      <c r="F47" s="77"/>
      <c r="G47" s="81" t="str">
        <f t="shared" si="0"/>
        <v/>
      </c>
      <c r="H47" s="81" t="str">
        <f t="shared" si="1"/>
        <v/>
      </c>
      <c r="I47" s="81" t="str">
        <f t="shared" si="2"/>
        <v/>
      </c>
      <c r="J47" s="81" t="str">
        <f t="shared" si="3"/>
        <v/>
      </c>
      <c r="K47" s="81" t="str">
        <f t="shared" si="4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129.24</v>
      </c>
      <c r="E48" s="79"/>
      <c r="F48" s="102" t="str">
        <f>IF(SUM(F14:F47)&gt;0,AVERAGE($F$14:$F$47),"")</f>
        <v/>
      </c>
      <c r="G48" s="83">
        <f>SUM($G$14:$G$47)</f>
        <v>13777</v>
      </c>
      <c r="H48" s="83">
        <f>SUM($H$14:$H$47)</f>
        <v>413</v>
      </c>
      <c r="I48" s="83">
        <f>SUM($I$14:$I$47)</f>
        <v>0</v>
      </c>
      <c r="J48" s="83">
        <f>SUM($J$14:$J$47)</f>
        <v>0</v>
      </c>
      <c r="K48" s="83">
        <f>SUM(K14:K47)</f>
        <v>14190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7" fitToHeight="0" orientation="portrait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FFBEE-8A19-4795-AA0D-761F2FD7E923}">
  <sheetPr codeName="Sheet127">
    <pageSetUpPr fitToPage="1"/>
  </sheetPr>
  <dimension ref="A1:N48"/>
  <sheetViews>
    <sheetView topLeftCell="A16" zoomScale="110" zoomScaleNormal="110" workbookViewId="0">
      <selection activeCell="F8" sqref="F8:K8"/>
    </sheetView>
  </sheetViews>
  <sheetFormatPr defaultRowHeight="15" x14ac:dyDescent="0.25"/>
  <cols>
    <col min="1" max="1" width="12.28515625" bestFit="1" customWidth="1"/>
    <col min="2" max="2" width="25.28515625" bestFit="1" customWidth="1"/>
    <col min="3" max="3" width="13.5703125" style="61" bestFit="1" customWidth="1"/>
    <col min="4" max="4" width="15.85546875" style="1" bestFit="1" customWidth="1"/>
    <col min="5" max="5" width="19" bestFit="1" customWidth="1"/>
    <col min="6" max="6" width="13.7109375" bestFit="1" customWidth="1"/>
    <col min="7" max="7" width="17.140625" bestFit="1" customWidth="1"/>
    <col min="8" max="8" width="13.5703125" bestFit="1" customWidth="1"/>
    <col min="9" max="9" width="18.5703125" bestFit="1" customWidth="1"/>
    <col min="10" max="10" width="12.140625" bestFit="1" customWidth="1"/>
    <col min="11" max="11" width="18.140625" bestFit="1" customWidth="1"/>
    <col min="12" max="12" width="0" hidden="1" customWidth="1"/>
    <col min="13" max="13" width="7.85546875" bestFit="1" customWidth="1"/>
    <col min="14" max="14" width="52.570312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2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>
        <v>398</v>
      </c>
      <c r="C8" s="69" t="s">
        <v>10</v>
      </c>
      <c r="D8" s="71">
        <v>45244</v>
      </c>
      <c r="E8" s="70" t="s">
        <v>9</v>
      </c>
      <c r="F8" s="174" t="s">
        <v>223</v>
      </c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206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224</v>
      </c>
      <c r="G11" s="172"/>
      <c r="H11" s="172"/>
      <c r="I11" s="172"/>
      <c r="J11" s="172"/>
      <c r="K11" s="173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4" x14ac:dyDescent="0.25">
      <c r="A14" s="73" cm="1">
        <f t="array" ref="A14:A20">IF(ISBLANK(B14),"",_xlfn.SEQUENCE(COUNTA($B$14:$B$47)))</f>
        <v>1</v>
      </c>
      <c r="B14" s="101" t="s">
        <v>225</v>
      </c>
      <c r="C14" s="73">
        <f>IF(ISBLANK(A14),"",IF(A14&gt;0,711319,""))</f>
        <v>711319</v>
      </c>
      <c r="D14" s="75">
        <v>0.49</v>
      </c>
      <c r="E14" s="74">
        <v>5780</v>
      </c>
      <c r="F14" s="98">
        <v>0.17923735934230686</v>
      </c>
      <c r="G14" s="81">
        <f t="shared" ref="G14:G47" si="0">IF(A14&gt;0,ROUND(D14*E14,0),"")</f>
        <v>2832</v>
      </c>
      <c r="H14" s="81">
        <f t="shared" ref="H14:H47" si="1">IF(A14&gt;0,ROUND(G14*$H$13,0),"")</f>
        <v>85</v>
      </c>
      <c r="I14" s="81">
        <f t="shared" ref="I14:I47" si="2">IF(A14&gt;0,ROUND(G14*F14,0),"")</f>
        <v>508</v>
      </c>
      <c r="J14" s="81">
        <f t="shared" ref="J14:J47" si="3">IF(A14&gt;0,ROUND(I14*$J$13,0),"")</f>
        <v>25</v>
      </c>
      <c r="K14" s="81">
        <f t="shared" ref="K14:K47" si="4">IF(A14&gt;0,SUM(G14:J14),"")</f>
        <v>3450</v>
      </c>
    </row>
    <row r="15" spans="1:14" ht="30" x14ac:dyDescent="0.25">
      <c r="A15" s="73">
        <v>2</v>
      </c>
      <c r="B15" s="101" t="s">
        <v>226</v>
      </c>
      <c r="C15" s="73">
        <f t="shared" ref="C15:C47" si="5">IF(A15&gt;0,711319,"")</f>
        <v>711319</v>
      </c>
      <c r="D15" s="75">
        <v>51.5</v>
      </c>
      <c r="E15" s="74">
        <v>113.11176730486011</v>
      </c>
      <c r="F15" s="98"/>
      <c r="G15" s="81">
        <f t="shared" si="0"/>
        <v>5825</v>
      </c>
      <c r="H15" s="81">
        <f t="shared" si="1"/>
        <v>175</v>
      </c>
      <c r="I15" s="81">
        <f t="shared" si="2"/>
        <v>0</v>
      </c>
      <c r="J15" s="81">
        <f t="shared" si="3"/>
        <v>0</v>
      </c>
      <c r="K15" s="81">
        <f t="shared" si="4"/>
        <v>6000</v>
      </c>
    </row>
    <row r="16" spans="1:14" x14ac:dyDescent="0.25">
      <c r="A16" s="73">
        <v>3</v>
      </c>
      <c r="B16" s="101" t="s">
        <v>227</v>
      </c>
      <c r="C16" s="73">
        <f t="shared" si="5"/>
        <v>711319</v>
      </c>
      <c r="D16" s="75">
        <v>0.11</v>
      </c>
      <c r="E16" s="74">
        <v>5780</v>
      </c>
      <c r="F16" s="98">
        <v>0.21743819266837169</v>
      </c>
      <c r="G16" s="81">
        <f t="shared" si="0"/>
        <v>636</v>
      </c>
      <c r="H16" s="81">
        <f t="shared" si="1"/>
        <v>19</v>
      </c>
      <c r="I16" s="81">
        <f t="shared" si="2"/>
        <v>138</v>
      </c>
      <c r="J16" s="81">
        <f t="shared" si="3"/>
        <v>7</v>
      </c>
      <c r="K16" s="81">
        <f t="shared" si="4"/>
        <v>800</v>
      </c>
    </row>
    <row r="17" spans="1:11" x14ac:dyDescent="0.25">
      <c r="A17" s="73">
        <v>4</v>
      </c>
      <c r="B17" s="101" t="s">
        <v>228</v>
      </c>
      <c r="C17" s="73">
        <f t="shared" si="5"/>
        <v>711319</v>
      </c>
      <c r="D17" s="75">
        <v>40</v>
      </c>
      <c r="E17" s="74">
        <v>84.950947152547286</v>
      </c>
      <c r="F17" s="98"/>
      <c r="G17" s="81">
        <f t="shared" si="0"/>
        <v>3398</v>
      </c>
      <c r="H17" s="81">
        <f t="shared" si="1"/>
        <v>102</v>
      </c>
      <c r="I17" s="81">
        <f t="shared" si="2"/>
        <v>0</v>
      </c>
      <c r="J17" s="81">
        <f t="shared" si="3"/>
        <v>0</v>
      </c>
      <c r="K17" s="81">
        <f t="shared" si="4"/>
        <v>3500</v>
      </c>
    </row>
    <row r="18" spans="1:11" ht="30" x14ac:dyDescent="0.25">
      <c r="A18" s="73">
        <v>5</v>
      </c>
      <c r="B18" s="101" t="s">
        <v>229</v>
      </c>
      <c r="C18" s="73">
        <f t="shared" si="5"/>
        <v>711319</v>
      </c>
      <c r="D18" s="75">
        <v>13.1</v>
      </c>
      <c r="E18" s="74">
        <v>74.139710144927534</v>
      </c>
      <c r="F18" s="98"/>
      <c r="G18" s="81">
        <f t="shared" si="0"/>
        <v>971</v>
      </c>
      <c r="H18" s="81">
        <f t="shared" si="1"/>
        <v>29</v>
      </c>
      <c r="I18" s="81">
        <f t="shared" si="2"/>
        <v>0</v>
      </c>
      <c r="J18" s="81">
        <f t="shared" si="3"/>
        <v>0</v>
      </c>
      <c r="K18" s="81">
        <f t="shared" si="4"/>
        <v>1000</v>
      </c>
    </row>
    <row r="19" spans="1:11" x14ac:dyDescent="0.25">
      <c r="A19" s="73">
        <v>6</v>
      </c>
      <c r="B19" s="77" t="s">
        <v>230</v>
      </c>
      <c r="C19" s="73">
        <f t="shared" si="5"/>
        <v>711319</v>
      </c>
      <c r="D19" s="75">
        <v>4.78</v>
      </c>
      <c r="E19" s="74">
        <v>101.41714285714286</v>
      </c>
      <c r="F19" s="98"/>
      <c r="G19" s="81">
        <f t="shared" si="0"/>
        <v>485</v>
      </c>
      <c r="H19" s="81">
        <f t="shared" si="1"/>
        <v>15</v>
      </c>
      <c r="I19" s="81">
        <f t="shared" si="2"/>
        <v>0</v>
      </c>
      <c r="J19" s="81">
        <f t="shared" si="3"/>
        <v>0</v>
      </c>
      <c r="K19" s="81">
        <f t="shared" si="4"/>
        <v>500</v>
      </c>
    </row>
    <row r="20" spans="1:11" x14ac:dyDescent="0.25">
      <c r="A20" s="73">
        <v>7</v>
      </c>
      <c r="B20" s="77" t="s">
        <v>231</v>
      </c>
      <c r="C20" s="73">
        <f t="shared" si="5"/>
        <v>711319</v>
      </c>
      <c r="D20" s="75">
        <v>62.5</v>
      </c>
      <c r="E20" s="77">
        <v>85.440097087378632</v>
      </c>
      <c r="F20" s="98"/>
      <c r="G20" s="81">
        <f t="shared" si="0"/>
        <v>5340</v>
      </c>
      <c r="H20" s="81">
        <f t="shared" si="1"/>
        <v>160</v>
      </c>
      <c r="I20" s="81">
        <f t="shared" si="2"/>
        <v>0</v>
      </c>
      <c r="J20" s="81">
        <f t="shared" si="3"/>
        <v>0</v>
      </c>
      <c r="K20" s="81">
        <f t="shared" si="4"/>
        <v>5500</v>
      </c>
    </row>
    <row r="21" spans="1:11" x14ac:dyDescent="0.25">
      <c r="A21" s="73"/>
      <c r="B21" s="77"/>
      <c r="C21" s="73" t="str">
        <f t="shared" si="5"/>
        <v/>
      </c>
      <c r="D21" s="75"/>
      <c r="E21" s="77"/>
      <c r="F21" s="98"/>
      <c r="G21" s="81" t="str">
        <f t="shared" si="0"/>
        <v/>
      </c>
      <c r="H21" s="81" t="str">
        <f t="shared" si="1"/>
        <v/>
      </c>
      <c r="I21" s="81" t="str">
        <f t="shared" si="2"/>
        <v/>
      </c>
      <c r="J21" s="81" t="str">
        <f t="shared" si="3"/>
        <v/>
      </c>
      <c r="K21" s="81" t="str">
        <f t="shared" si="4"/>
        <v/>
      </c>
    </row>
    <row r="22" spans="1:11" x14ac:dyDescent="0.25">
      <c r="A22" s="73"/>
      <c r="B22" s="77"/>
      <c r="C22" s="73" t="str">
        <f t="shared" si="5"/>
        <v/>
      </c>
      <c r="D22" s="75"/>
      <c r="E22" s="77"/>
      <c r="F22" s="98"/>
      <c r="G22" s="81" t="str">
        <f t="shared" si="0"/>
        <v/>
      </c>
      <c r="H22" s="81" t="str">
        <f t="shared" si="1"/>
        <v/>
      </c>
      <c r="I22" s="81" t="str">
        <f t="shared" si="2"/>
        <v/>
      </c>
      <c r="J22" s="81" t="str">
        <f t="shared" si="3"/>
        <v/>
      </c>
      <c r="K22" s="81" t="str">
        <f t="shared" si="4"/>
        <v/>
      </c>
    </row>
    <row r="23" spans="1:11" x14ac:dyDescent="0.25">
      <c r="A23" s="73"/>
      <c r="B23" s="77"/>
      <c r="C23" s="73" t="str">
        <f t="shared" si="5"/>
        <v/>
      </c>
      <c r="D23" s="75"/>
      <c r="E23" s="77"/>
      <c r="F23" s="98"/>
      <c r="G23" s="81" t="str">
        <f t="shared" si="0"/>
        <v/>
      </c>
      <c r="H23" s="81" t="str">
        <f t="shared" si="1"/>
        <v/>
      </c>
      <c r="I23" s="81" t="str">
        <f t="shared" si="2"/>
        <v/>
      </c>
      <c r="J23" s="81" t="str">
        <f t="shared" si="3"/>
        <v/>
      </c>
      <c r="K23" s="81" t="str">
        <f t="shared" si="4"/>
        <v/>
      </c>
    </row>
    <row r="24" spans="1:11" x14ac:dyDescent="0.25">
      <c r="A24" s="73"/>
      <c r="B24" s="77"/>
      <c r="C24" s="73" t="str">
        <f t="shared" si="5"/>
        <v/>
      </c>
      <c r="D24" s="75"/>
      <c r="E24" s="77"/>
      <c r="F24" s="98"/>
      <c r="G24" s="81" t="str">
        <f t="shared" si="0"/>
        <v/>
      </c>
      <c r="H24" s="81" t="str">
        <f t="shared" si="1"/>
        <v/>
      </c>
      <c r="I24" s="81" t="str">
        <f t="shared" si="2"/>
        <v/>
      </c>
      <c r="J24" s="81" t="str">
        <f t="shared" si="3"/>
        <v/>
      </c>
      <c r="K24" s="81" t="str">
        <f t="shared" si="4"/>
        <v/>
      </c>
    </row>
    <row r="25" spans="1:11" x14ac:dyDescent="0.25">
      <c r="A25" s="73"/>
      <c r="B25" s="77"/>
      <c r="C25" s="73" t="str">
        <f t="shared" si="5"/>
        <v/>
      </c>
      <c r="D25" s="75"/>
      <c r="E25" s="77"/>
      <c r="F25" s="77"/>
      <c r="G25" s="81" t="str">
        <f t="shared" si="0"/>
        <v/>
      </c>
      <c r="H25" s="81" t="str">
        <f t="shared" si="1"/>
        <v/>
      </c>
      <c r="I25" s="81" t="str">
        <f t="shared" si="2"/>
        <v/>
      </c>
      <c r="J25" s="81" t="str">
        <f t="shared" si="3"/>
        <v/>
      </c>
      <c r="K25" s="81" t="str">
        <f t="shared" si="4"/>
        <v/>
      </c>
    </row>
    <row r="26" spans="1:11" x14ac:dyDescent="0.25">
      <c r="A26" s="73"/>
      <c r="B26" s="77"/>
      <c r="C26" s="73" t="str">
        <f t="shared" si="5"/>
        <v/>
      </c>
      <c r="D26" s="75"/>
      <c r="E26" s="77"/>
      <c r="F26" s="77"/>
      <c r="G26" s="81" t="str">
        <f t="shared" si="0"/>
        <v/>
      </c>
      <c r="H26" s="81" t="str">
        <f t="shared" si="1"/>
        <v/>
      </c>
      <c r="I26" s="81" t="str">
        <f t="shared" si="2"/>
        <v/>
      </c>
      <c r="J26" s="81" t="str">
        <f t="shared" si="3"/>
        <v/>
      </c>
      <c r="K26" s="81" t="str">
        <f t="shared" si="4"/>
        <v/>
      </c>
    </row>
    <row r="27" spans="1:11" x14ac:dyDescent="0.25">
      <c r="A27" s="73"/>
      <c r="B27" s="77"/>
      <c r="C27" s="73" t="str">
        <f t="shared" si="5"/>
        <v/>
      </c>
      <c r="D27" s="75"/>
      <c r="E27" s="77"/>
      <c r="F27" s="77"/>
      <c r="G27" s="81" t="str">
        <f t="shared" si="0"/>
        <v/>
      </c>
      <c r="H27" s="81" t="str">
        <f t="shared" si="1"/>
        <v/>
      </c>
      <c r="I27" s="81" t="str">
        <f t="shared" si="2"/>
        <v/>
      </c>
      <c r="J27" s="81" t="str">
        <f t="shared" si="3"/>
        <v/>
      </c>
      <c r="K27" s="81" t="str">
        <f t="shared" si="4"/>
        <v/>
      </c>
    </row>
    <row r="28" spans="1:11" x14ac:dyDescent="0.25">
      <c r="A28" s="73"/>
      <c r="B28" s="77"/>
      <c r="C28" s="73" t="str">
        <f t="shared" si="5"/>
        <v/>
      </c>
      <c r="D28" s="75"/>
      <c r="E28" s="77"/>
      <c r="F28" s="77"/>
      <c r="G28" s="81" t="str">
        <f t="shared" si="0"/>
        <v/>
      </c>
      <c r="H28" s="81" t="str">
        <f t="shared" si="1"/>
        <v/>
      </c>
      <c r="I28" s="81" t="str">
        <f t="shared" si="2"/>
        <v/>
      </c>
      <c r="J28" s="81" t="str">
        <f t="shared" si="3"/>
        <v/>
      </c>
      <c r="K28" s="81" t="str">
        <f t="shared" si="4"/>
        <v/>
      </c>
    </row>
    <row r="29" spans="1:11" x14ac:dyDescent="0.25">
      <c r="A29" s="73"/>
      <c r="B29" s="77"/>
      <c r="C29" s="73" t="str">
        <f t="shared" si="5"/>
        <v/>
      </c>
      <c r="D29" s="75"/>
      <c r="E29" s="77"/>
      <c r="F29" s="77"/>
      <c r="G29" s="81" t="str">
        <f t="shared" si="0"/>
        <v/>
      </c>
      <c r="H29" s="81" t="str">
        <f t="shared" si="1"/>
        <v/>
      </c>
      <c r="I29" s="81" t="str">
        <f t="shared" si="2"/>
        <v/>
      </c>
      <c r="J29" s="81" t="str">
        <f t="shared" si="3"/>
        <v/>
      </c>
      <c r="K29" s="81" t="str">
        <f t="shared" si="4"/>
        <v/>
      </c>
    </row>
    <row r="30" spans="1:11" x14ac:dyDescent="0.25">
      <c r="A30" s="73"/>
      <c r="B30" s="77"/>
      <c r="C30" s="73" t="str">
        <f t="shared" si="5"/>
        <v/>
      </c>
      <c r="D30" s="75"/>
      <c r="E30" s="77"/>
      <c r="F30" s="77"/>
      <c r="G30" s="81" t="str">
        <f t="shared" si="0"/>
        <v/>
      </c>
      <c r="H30" s="81" t="str">
        <f t="shared" si="1"/>
        <v/>
      </c>
      <c r="I30" s="81" t="str">
        <f t="shared" si="2"/>
        <v/>
      </c>
      <c r="J30" s="81" t="str">
        <f t="shared" si="3"/>
        <v/>
      </c>
      <c r="K30" s="81" t="str">
        <f t="shared" si="4"/>
        <v/>
      </c>
    </row>
    <row r="31" spans="1:11" x14ac:dyDescent="0.25">
      <c r="A31" s="73"/>
      <c r="B31" s="77"/>
      <c r="C31" s="73" t="str">
        <f t="shared" si="5"/>
        <v/>
      </c>
      <c r="D31" s="75"/>
      <c r="E31" s="77"/>
      <c r="F31" s="77"/>
      <c r="G31" s="81" t="str">
        <f t="shared" si="0"/>
        <v/>
      </c>
      <c r="H31" s="81" t="str">
        <f t="shared" si="1"/>
        <v/>
      </c>
      <c r="I31" s="81" t="str">
        <f t="shared" si="2"/>
        <v/>
      </c>
      <c r="J31" s="81" t="str">
        <f t="shared" si="3"/>
        <v/>
      </c>
      <c r="K31" s="81" t="str">
        <f t="shared" si="4"/>
        <v/>
      </c>
    </row>
    <row r="32" spans="1:11" x14ac:dyDescent="0.25">
      <c r="A32" s="73"/>
      <c r="B32" s="77"/>
      <c r="C32" s="73" t="str">
        <f t="shared" si="5"/>
        <v/>
      </c>
      <c r="D32" s="75"/>
      <c r="E32" s="77"/>
      <c r="F32" s="77"/>
      <c r="G32" s="81" t="str">
        <f t="shared" si="0"/>
        <v/>
      </c>
      <c r="H32" s="81" t="str">
        <f t="shared" si="1"/>
        <v/>
      </c>
      <c r="I32" s="81" t="str">
        <f t="shared" si="2"/>
        <v/>
      </c>
      <c r="J32" s="81" t="str">
        <f t="shared" si="3"/>
        <v/>
      </c>
      <c r="K32" s="81" t="str">
        <f t="shared" si="4"/>
        <v/>
      </c>
    </row>
    <row r="33" spans="1:12" x14ac:dyDescent="0.25">
      <c r="A33" s="73"/>
      <c r="B33" s="77"/>
      <c r="C33" s="73" t="str">
        <f t="shared" si="5"/>
        <v/>
      </c>
      <c r="D33" s="75"/>
      <c r="E33" s="77"/>
      <c r="F33" s="77"/>
      <c r="G33" s="81" t="str">
        <f t="shared" si="0"/>
        <v/>
      </c>
      <c r="H33" s="81" t="str">
        <f t="shared" si="1"/>
        <v/>
      </c>
      <c r="I33" s="81" t="str">
        <f t="shared" si="2"/>
        <v/>
      </c>
      <c r="J33" s="81" t="str">
        <f t="shared" si="3"/>
        <v/>
      </c>
      <c r="K33" s="81" t="str">
        <f t="shared" si="4"/>
        <v/>
      </c>
    </row>
    <row r="34" spans="1:12" x14ac:dyDescent="0.25">
      <c r="A34" s="73"/>
      <c r="B34" s="77"/>
      <c r="C34" s="73" t="str">
        <f t="shared" si="5"/>
        <v/>
      </c>
      <c r="D34" s="75"/>
      <c r="E34" s="77"/>
      <c r="F34" s="77"/>
      <c r="G34" s="81" t="str">
        <f t="shared" si="0"/>
        <v/>
      </c>
      <c r="H34" s="81" t="str">
        <f t="shared" si="1"/>
        <v/>
      </c>
      <c r="I34" s="81" t="str">
        <f t="shared" si="2"/>
        <v/>
      </c>
      <c r="J34" s="81" t="str">
        <f t="shared" si="3"/>
        <v/>
      </c>
      <c r="K34" s="81" t="str">
        <f t="shared" si="4"/>
        <v/>
      </c>
    </row>
    <row r="35" spans="1:12" x14ac:dyDescent="0.25">
      <c r="A35" s="73"/>
      <c r="B35" s="77"/>
      <c r="C35" s="73" t="str">
        <f t="shared" si="5"/>
        <v/>
      </c>
      <c r="D35" s="75"/>
      <c r="E35" s="77"/>
      <c r="F35" s="77"/>
      <c r="G35" s="81" t="str">
        <f t="shared" si="0"/>
        <v/>
      </c>
      <c r="H35" s="81" t="str">
        <f t="shared" si="1"/>
        <v/>
      </c>
      <c r="I35" s="81" t="str">
        <f t="shared" si="2"/>
        <v/>
      </c>
      <c r="J35" s="81" t="str">
        <f t="shared" si="3"/>
        <v/>
      </c>
      <c r="K35" s="81" t="str">
        <f t="shared" si="4"/>
        <v/>
      </c>
    </row>
    <row r="36" spans="1:12" x14ac:dyDescent="0.25">
      <c r="A36" s="73"/>
      <c r="B36" s="77"/>
      <c r="C36" s="73" t="str">
        <f t="shared" si="5"/>
        <v/>
      </c>
      <c r="D36" s="75"/>
      <c r="E36" s="77"/>
      <c r="F36" s="77"/>
      <c r="G36" s="81" t="str">
        <f t="shared" si="0"/>
        <v/>
      </c>
      <c r="H36" s="81" t="str">
        <f t="shared" si="1"/>
        <v/>
      </c>
      <c r="I36" s="81" t="str">
        <f t="shared" si="2"/>
        <v/>
      </c>
      <c r="J36" s="81" t="str">
        <f t="shared" si="3"/>
        <v/>
      </c>
      <c r="K36" s="81" t="str">
        <f t="shared" si="4"/>
        <v/>
      </c>
    </row>
    <row r="37" spans="1:12" x14ac:dyDescent="0.25">
      <c r="A37" s="73"/>
      <c r="B37" s="77"/>
      <c r="C37" s="73" t="str">
        <f t="shared" si="5"/>
        <v/>
      </c>
      <c r="D37" s="75"/>
      <c r="E37" s="77"/>
      <c r="F37" s="77"/>
      <c r="G37" s="81" t="str">
        <f t="shared" si="0"/>
        <v/>
      </c>
      <c r="H37" s="81" t="str">
        <f t="shared" si="1"/>
        <v/>
      </c>
      <c r="I37" s="81" t="str">
        <f t="shared" si="2"/>
        <v/>
      </c>
      <c r="J37" s="81" t="str">
        <f t="shared" si="3"/>
        <v/>
      </c>
      <c r="K37" s="81" t="str">
        <f t="shared" si="4"/>
        <v/>
      </c>
      <c r="L37" s="40"/>
    </row>
    <row r="38" spans="1:12" x14ac:dyDescent="0.25">
      <c r="A38" s="73"/>
      <c r="B38" s="77"/>
      <c r="C38" s="73" t="str">
        <f t="shared" si="5"/>
        <v/>
      </c>
      <c r="D38" s="75"/>
      <c r="E38" s="77"/>
      <c r="F38" s="77"/>
      <c r="G38" s="81" t="str">
        <f t="shared" si="0"/>
        <v/>
      </c>
      <c r="H38" s="81" t="str">
        <f t="shared" si="1"/>
        <v/>
      </c>
      <c r="I38" s="81" t="str">
        <f t="shared" si="2"/>
        <v/>
      </c>
      <c r="J38" s="81" t="str">
        <f t="shared" si="3"/>
        <v/>
      </c>
      <c r="K38" s="81" t="str">
        <f t="shared" si="4"/>
        <v/>
      </c>
    </row>
    <row r="39" spans="1:12" x14ac:dyDescent="0.25">
      <c r="A39" s="73"/>
      <c r="B39" s="77"/>
      <c r="C39" s="73" t="str">
        <f t="shared" si="5"/>
        <v/>
      </c>
      <c r="D39" s="75"/>
      <c r="E39" s="77"/>
      <c r="F39" s="77"/>
      <c r="G39" s="81" t="str">
        <f t="shared" si="0"/>
        <v/>
      </c>
      <c r="H39" s="81" t="str">
        <f t="shared" si="1"/>
        <v/>
      </c>
      <c r="I39" s="81" t="str">
        <f t="shared" si="2"/>
        <v/>
      </c>
      <c r="J39" s="81" t="str">
        <f t="shared" si="3"/>
        <v/>
      </c>
      <c r="K39" s="81" t="str">
        <f t="shared" si="4"/>
        <v/>
      </c>
    </row>
    <row r="40" spans="1:12" x14ac:dyDescent="0.25">
      <c r="A40" s="73"/>
      <c r="B40" s="77"/>
      <c r="C40" s="73" t="str">
        <f t="shared" si="5"/>
        <v/>
      </c>
      <c r="D40" s="75"/>
      <c r="E40" s="77"/>
      <c r="F40" s="77"/>
      <c r="G40" s="81" t="str">
        <f t="shared" si="0"/>
        <v/>
      </c>
      <c r="H40" s="81" t="str">
        <f t="shared" si="1"/>
        <v/>
      </c>
      <c r="I40" s="81" t="str">
        <f t="shared" si="2"/>
        <v/>
      </c>
      <c r="J40" s="81" t="str">
        <f t="shared" si="3"/>
        <v/>
      </c>
      <c r="K40" s="81" t="str">
        <f t="shared" si="4"/>
        <v/>
      </c>
    </row>
    <row r="41" spans="1:12" x14ac:dyDescent="0.25">
      <c r="A41" s="73"/>
      <c r="B41" s="77"/>
      <c r="C41" s="73" t="str">
        <f t="shared" si="5"/>
        <v/>
      </c>
      <c r="D41" s="75"/>
      <c r="E41" s="77"/>
      <c r="F41" s="77"/>
      <c r="G41" s="81" t="str">
        <f t="shared" si="0"/>
        <v/>
      </c>
      <c r="H41" s="81" t="str">
        <f t="shared" si="1"/>
        <v/>
      </c>
      <c r="I41" s="81" t="str">
        <f t="shared" si="2"/>
        <v/>
      </c>
      <c r="J41" s="81" t="str">
        <f t="shared" si="3"/>
        <v/>
      </c>
      <c r="K41" s="81" t="str">
        <f t="shared" si="4"/>
        <v/>
      </c>
    </row>
    <row r="42" spans="1:12" x14ac:dyDescent="0.25">
      <c r="A42" s="73"/>
      <c r="B42" s="77"/>
      <c r="C42" s="73" t="str">
        <f t="shared" si="5"/>
        <v/>
      </c>
      <c r="D42" s="75"/>
      <c r="E42" s="77"/>
      <c r="F42" s="77"/>
      <c r="G42" s="81" t="str">
        <f t="shared" si="0"/>
        <v/>
      </c>
      <c r="H42" s="81" t="str">
        <f t="shared" si="1"/>
        <v/>
      </c>
      <c r="I42" s="81" t="str">
        <f t="shared" si="2"/>
        <v/>
      </c>
      <c r="J42" s="81" t="str">
        <f t="shared" si="3"/>
        <v/>
      </c>
      <c r="K42" s="81" t="str">
        <f t="shared" si="4"/>
        <v/>
      </c>
    </row>
    <row r="43" spans="1:12" x14ac:dyDescent="0.25">
      <c r="A43" s="73"/>
      <c r="B43" s="77"/>
      <c r="C43" s="73" t="str">
        <f t="shared" si="5"/>
        <v/>
      </c>
      <c r="D43" s="75"/>
      <c r="E43" s="77"/>
      <c r="F43" s="77"/>
      <c r="G43" s="81" t="str">
        <f t="shared" si="0"/>
        <v/>
      </c>
      <c r="H43" s="81" t="str">
        <f t="shared" si="1"/>
        <v/>
      </c>
      <c r="I43" s="81" t="str">
        <f t="shared" si="2"/>
        <v/>
      </c>
      <c r="J43" s="81" t="str">
        <f t="shared" si="3"/>
        <v/>
      </c>
      <c r="K43" s="81" t="str">
        <f t="shared" si="4"/>
        <v/>
      </c>
    </row>
    <row r="44" spans="1:12" x14ac:dyDescent="0.25">
      <c r="A44" s="73"/>
      <c r="B44" s="77"/>
      <c r="C44" s="73" t="str">
        <f t="shared" si="5"/>
        <v/>
      </c>
      <c r="D44" s="75"/>
      <c r="E44" s="77"/>
      <c r="F44" s="77"/>
      <c r="G44" s="81" t="str">
        <f t="shared" si="0"/>
        <v/>
      </c>
      <c r="H44" s="81" t="str">
        <f t="shared" si="1"/>
        <v/>
      </c>
      <c r="I44" s="81" t="str">
        <f t="shared" si="2"/>
        <v/>
      </c>
      <c r="J44" s="81" t="str">
        <f t="shared" si="3"/>
        <v/>
      </c>
      <c r="K44" s="81" t="str">
        <f t="shared" si="4"/>
        <v/>
      </c>
    </row>
    <row r="45" spans="1:12" x14ac:dyDescent="0.25">
      <c r="A45" s="73"/>
      <c r="B45" s="77"/>
      <c r="C45" s="73" t="str">
        <f t="shared" si="5"/>
        <v/>
      </c>
      <c r="D45" s="75"/>
      <c r="E45" s="77"/>
      <c r="F45" s="77"/>
      <c r="G45" s="81" t="str">
        <f t="shared" si="0"/>
        <v/>
      </c>
      <c r="H45" s="81" t="str">
        <f t="shared" si="1"/>
        <v/>
      </c>
      <c r="I45" s="81" t="str">
        <f t="shared" si="2"/>
        <v/>
      </c>
      <c r="J45" s="81" t="str">
        <f t="shared" si="3"/>
        <v/>
      </c>
      <c r="K45" s="81" t="str">
        <f t="shared" si="4"/>
        <v/>
      </c>
    </row>
    <row r="46" spans="1:12" x14ac:dyDescent="0.25">
      <c r="A46" s="73"/>
      <c r="B46" s="77"/>
      <c r="C46" s="73" t="str">
        <f t="shared" si="5"/>
        <v/>
      </c>
      <c r="D46" s="75"/>
      <c r="E46" s="77"/>
      <c r="F46" s="77"/>
      <c r="G46" s="81" t="str">
        <f t="shared" si="0"/>
        <v/>
      </c>
      <c r="H46" s="81" t="str">
        <f t="shared" si="1"/>
        <v/>
      </c>
      <c r="I46" s="81" t="str">
        <f t="shared" si="2"/>
        <v/>
      </c>
      <c r="J46" s="81" t="str">
        <f t="shared" si="3"/>
        <v/>
      </c>
      <c r="K46" s="81" t="str">
        <f t="shared" si="4"/>
        <v/>
      </c>
    </row>
    <row r="47" spans="1:12" ht="15.75" thickBot="1" x14ac:dyDescent="0.3">
      <c r="A47" s="77"/>
      <c r="B47" s="77"/>
      <c r="C47" s="73" t="str">
        <f t="shared" si="5"/>
        <v/>
      </c>
      <c r="D47" s="75"/>
      <c r="E47" s="77"/>
      <c r="F47" s="77"/>
      <c r="G47" s="81" t="str">
        <f t="shared" si="0"/>
        <v/>
      </c>
      <c r="H47" s="81" t="str">
        <f t="shared" si="1"/>
        <v/>
      </c>
      <c r="I47" s="81" t="str">
        <f t="shared" si="2"/>
        <v/>
      </c>
      <c r="J47" s="81" t="str">
        <f t="shared" si="3"/>
        <v/>
      </c>
      <c r="K47" s="81" t="str">
        <f t="shared" si="4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172.48</v>
      </c>
      <c r="E48" s="79"/>
      <c r="F48" s="102">
        <f>IF(SUM(F14:F47)&gt;0,AVERAGE($F$14:$F$47),"")</f>
        <v>0.19833777600533928</v>
      </c>
      <c r="G48" s="83">
        <f>SUM($G$14:$G$47)</f>
        <v>19487</v>
      </c>
      <c r="H48" s="83">
        <f>SUM($H$14:$H$47)</f>
        <v>585</v>
      </c>
      <c r="I48" s="83">
        <f>SUM($I$14:$I$47)</f>
        <v>646</v>
      </c>
      <c r="J48" s="83">
        <f>SUM($J$14:$J$47)</f>
        <v>32</v>
      </c>
      <c r="K48" s="83">
        <f>SUM(K14:K47)</f>
        <v>20750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6" fitToHeight="0" orientation="portrait" r:id="rId1"/>
  <ignoredErrors>
    <ignoredError sqref="F8" numberStoredAsText="1"/>
  </ignoredErrors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EF14D-EB9A-4FAB-B634-79157422410A}">
  <sheetPr codeName="Sheet128">
    <pageSetUpPr fitToPage="1"/>
  </sheetPr>
  <dimension ref="A1:N48"/>
  <sheetViews>
    <sheetView zoomScale="85" zoomScaleNormal="85" workbookViewId="0">
      <selection activeCell="N4" sqref="N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9.5703125" bestFit="1" customWidth="1"/>
    <col min="10" max="10" width="11.7109375" bestFit="1" customWidth="1"/>
    <col min="11" max="11" width="18.140625" bestFit="1" customWidth="1"/>
    <col min="12" max="12" width="0" hidden="1" customWidth="1"/>
    <col min="13" max="13" width="7.85546875" bestFit="1" customWidth="1"/>
    <col min="14" max="14" width="52.570312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/>
      <c r="C8" s="69" t="s">
        <v>10</v>
      </c>
      <c r="D8" s="71">
        <v>45244</v>
      </c>
      <c r="E8" s="70" t="s">
        <v>9</v>
      </c>
      <c r="F8" s="174">
        <v>3754</v>
      </c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206</v>
      </c>
      <c r="C9" s="170"/>
      <c r="D9" s="170"/>
      <c r="E9" s="70" t="s">
        <v>12</v>
      </c>
      <c r="F9" s="171">
        <v>45244</v>
      </c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232</v>
      </c>
      <c r="G11" s="172"/>
      <c r="H11" s="172"/>
      <c r="I11" s="172"/>
      <c r="J11" s="172"/>
      <c r="K11" s="173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4" x14ac:dyDescent="0.25">
      <c r="A14" s="73" cm="1">
        <f t="array" ref="A14:A15">IF(ISBLANK(B14),"",_xlfn.SEQUENCE(COUNTA($B$14:$B$47)))</f>
        <v>1</v>
      </c>
      <c r="B14" s="101" t="s">
        <v>170</v>
      </c>
      <c r="C14" s="73">
        <f>IF(ISBLANK(A14),"",IF(A14&gt;0,711319,""))</f>
        <v>711319</v>
      </c>
      <c r="D14" s="75">
        <v>0.34</v>
      </c>
      <c r="E14" s="74">
        <v>5780</v>
      </c>
      <c r="F14" s="98">
        <v>0.18233009708737863</v>
      </c>
      <c r="G14" s="81">
        <f t="shared" ref="G14:G47" si="0">IF(A14&gt;0,ROUND(D14*E14,0),"")</f>
        <v>1965</v>
      </c>
      <c r="H14" s="81">
        <f t="shared" ref="H14:H47" si="1">IF(A14&gt;0,ROUND(G14*$H$13,0),"")</f>
        <v>59</v>
      </c>
      <c r="I14" s="81">
        <f t="shared" ref="I14:I47" si="2">IF(A14&gt;0,ROUND(G14*F14,0),"")</f>
        <v>358</v>
      </c>
      <c r="J14" s="81">
        <f t="shared" ref="J14:J47" si="3">IF(A14&gt;0,ROUND(I14*$J$13,0),"")</f>
        <v>18</v>
      </c>
      <c r="K14" s="81">
        <f t="shared" ref="K14:K47" si="4">IF(A14&gt;0,SUM(G14:J14),"")</f>
        <v>2400</v>
      </c>
    </row>
    <row r="15" spans="1:14" x14ac:dyDescent="0.25">
      <c r="A15" s="73">
        <v>2</v>
      </c>
      <c r="B15" s="101" t="s">
        <v>39</v>
      </c>
      <c r="C15" s="73">
        <f t="shared" ref="C15:C47" si="5">IF(A15&gt;0,711319,"")</f>
        <v>711319</v>
      </c>
      <c r="D15" s="75">
        <v>37</v>
      </c>
      <c r="E15" s="74">
        <v>83.964283211755188</v>
      </c>
      <c r="F15" s="98"/>
      <c r="G15" s="81">
        <f t="shared" si="0"/>
        <v>3107</v>
      </c>
      <c r="H15" s="81">
        <f t="shared" si="1"/>
        <v>93</v>
      </c>
      <c r="I15" s="81">
        <f t="shared" si="2"/>
        <v>0</v>
      </c>
      <c r="J15" s="81">
        <f t="shared" si="3"/>
        <v>0</v>
      </c>
      <c r="K15" s="81">
        <f t="shared" si="4"/>
        <v>3200</v>
      </c>
    </row>
    <row r="16" spans="1:14" x14ac:dyDescent="0.25">
      <c r="A16" s="73"/>
      <c r="B16" s="101"/>
      <c r="C16" s="73" t="str">
        <f t="shared" si="5"/>
        <v/>
      </c>
      <c r="D16" s="75"/>
      <c r="E16" s="74"/>
      <c r="F16" s="98"/>
      <c r="G16" s="81" t="str">
        <f t="shared" si="0"/>
        <v/>
      </c>
      <c r="H16" s="81" t="str">
        <f t="shared" si="1"/>
        <v/>
      </c>
      <c r="I16" s="81" t="str">
        <f t="shared" si="2"/>
        <v/>
      </c>
      <c r="J16" s="81" t="str">
        <f t="shared" si="3"/>
        <v/>
      </c>
      <c r="K16" s="81" t="str">
        <f t="shared" si="4"/>
        <v/>
      </c>
    </row>
    <row r="17" spans="1:11" x14ac:dyDescent="0.25">
      <c r="A17" s="73"/>
      <c r="B17" s="101"/>
      <c r="C17" s="73" t="str">
        <f t="shared" si="5"/>
        <v/>
      </c>
      <c r="D17" s="75"/>
      <c r="E17" s="74"/>
      <c r="F17" s="98"/>
      <c r="G17" s="81" t="str">
        <f t="shared" si="0"/>
        <v/>
      </c>
      <c r="H17" s="81" t="str">
        <f t="shared" si="1"/>
        <v/>
      </c>
      <c r="I17" s="81" t="str">
        <f t="shared" si="2"/>
        <v/>
      </c>
      <c r="J17" s="81" t="str">
        <f t="shared" si="3"/>
        <v/>
      </c>
      <c r="K17" s="81" t="str">
        <f t="shared" si="4"/>
        <v/>
      </c>
    </row>
    <row r="18" spans="1:11" x14ac:dyDescent="0.25">
      <c r="A18" s="73"/>
      <c r="B18" s="101"/>
      <c r="C18" s="73" t="str">
        <f t="shared" si="5"/>
        <v/>
      </c>
      <c r="D18" s="75"/>
      <c r="E18" s="74"/>
      <c r="F18" s="98"/>
      <c r="G18" s="81" t="str">
        <f t="shared" si="0"/>
        <v/>
      </c>
      <c r="H18" s="81" t="str">
        <f t="shared" si="1"/>
        <v/>
      </c>
      <c r="I18" s="81" t="str">
        <f t="shared" si="2"/>
        <v/>
      </c>
      <c r="J18" s="81" t="str">
        <f t="shared" si="3"/>
        <v/>
      </c>
      <c r="K18" s="81" t="str">
        <f t="shared" si="4"/>
        <v/>
      </c>
    </row>
    <row r="19" spans="1:11" x14ac:dyDescent="0.25">
      <c r="A19" s="73"/>
      <c r="B19" s="77"/>
      <c r="C19" s="73" t="str">
        <f t="shared" si="5"/>
        <v/>
      </c>
      <c r="D19" s="75"/>
      <c r="E19" s="74"/>
      <c r="F19" s="98"/>
      <c r="G19" s="81" t="str">
        <f t="shared" si="0"/>
        <v/>
      </c>
      <c r="H19" s="81" t="str">
        <f t="shared" si="1"/>
        <v/>
      </c>
      <c r="I19" s="81" t="str">
        <f t="shared" si="2"/>
        <v/>
      </c>
      <c r="J19" s="81" t="str">
        <f t="shared" si="3"/>
        <v/>
      </c>
      <c r="K19" s="81" t="str">
        <f t="shared" si="4"/>
        <v/>
      </c>
    </row>
    <row r="20" spans="1:11" x14ac:dyDescent="0.25">
      <c r="A20" s="73"/>
      <c r="B20" s="77"/>
      <c r="C20" s="73" t="str">
        <f t="shared" si="5"/>
        <v/>
      </c>
      <c r="D20" s="75"/>
      <c r="E20" s="77"/>
      <c r="F20" s="98"/>
      <c r="G20" s="81" t="str">
        <f t="shared" si="0"/>
        <v/>
      </c>
      <c r="H20" s="81" t="str">
        <f t="shared" si="1"/>
        <v/>
      </c>
      <c r="I20" s="81" t="str">
        <f t="shared" si="2"/>
        <v/>
      </c>
      <c r="J20" s="81" t="str">
        <f t="shared" si="3"/>
        <v/>
      </c>
      <c r="K20" s="81" t="str">
        <f t="shared" si="4"/>
        <v/>
      </c>
    </row>
    <row r="21" spans="1:11" x14ac:dyDescent="0.25">
      <c r="A21" s="73"/>
      <c r="B21" s="77"/>
      <c r="C21" s="73" t="str">
        <f t="shared" si="5"/>
        <v/>
      </c>
      <c r="D21" s="75"/>
      <c r="E21" s="77"/>
      <c r="F21" s="98"/>
      <c r="G21" s="81" t="str">
        <f t="shared" si="0"/>
        <v/>
      </c>
      <c r="H21" s="81" t="str">
        <f t="shared" si="1"/>
        <v/>
      </c>
      <c r="I21" s="81" t="str">
        <f t="shared" si="2"/>
        <v/>
      </c>
      <c r="J21" s="81" t="str">
        <f t="shared" si="3"/>
        <v/>
      </c>
      <c r="K21" s="81" t="str">
        <f t="shared" si="4"/>
        <v/>
      </c>
    </row>
    <row r="22" spans="1:11" x14ac:dyDescent="0.25">
      <c r="A22" s="73"/>
      <c r="B22" s="77"/>
      <c r="C22" s="73" t="str">
        <f t="shared" si="5"/>
        <v/>
      </c>
      <c r="D22" s="75"/>
      <c r="E22" s="77"/>
      <c r="F22" s="98"/>
      <c r="G22" s="81" t="str">
        <f t="shared" si="0"/>
        <v/>
      </c>
      <c r="H22" s="81" t="str">
        <f t="shared" si="1"/>
        <v/>
      </c>
      <c r="I22" s="81" t="str">
        <f t="shared" si="2"/>
        <v/>
      </c>
      <c r="J22" s="81" t="str">
        <f t="shared" si="3"/>
        <v/>
      </c>
      <c r="K22" s="81" t="str">
        <f t="shared" si="4"/>
        <v/>
      </c>
    </row>
    <row r="23" spans="1:11" x14ac:dyDescent="0.25">
      <c r="A23" s="73"/>
      <c r="B23" s="77"/>
      <c r="C23" s="73" t="str">
        <f t="shared" si="5"/>
        <v/>
      </c>
      <c r="D23" s="75"/>
      <c r="E23" s="77"/>
      <c r="F23" s="98"/>
      <c r="G23" s="81" t="str">
        <f t="shared" si="0"/>
        <v/>
      </c>
      <c r="H23" s="81" t="str">
        <f t="shared" si="1"/>
        <v/>
      </c>
      <c r="I23" s="81" t="str">
        <f t="shared" si="2"/>
        <v/>
      </c>
      <c r="J23" s="81" t="str">
        <f t="shared" si="3"/>
        <v/>
      </c>
      <c r="K23" s="81" t="str">
        <f t="shared" si="4"/>
        <v/>
      </c>
    </row>
    <row r="24" spans="1:11" x14ac:dyDescent="0.25">
      <c r="A24" s="73"/>
      <c r="B24" s="77"/>
      <c r="C24" s="73" t="str">
        <f t="shared" si="5"/>
        <v/>
      </c>
      <c r="D24" s="75"/>
      <c r="E24" s="77"/>
      <c r="F24" s="98"/>
      <c r="G24" s="81" t="str">
        <f t="shared" si="0"/>
        <v/>
      </c>
      <c r="H24" s="81" t="str">
        <f t="shared" si="1"/>
        <v/>
      </c>
      <c r="I24" s="81" t="str">
        <f t="shared" si="2"/>
        <v/>
      </c>
      <c r="J24" s="81" t="str">
        <f t="shared" si="3"/>
        <v/>
      </c>
      <c r="K24" s="81" t="str">
        <f t="shared" si="4"/>
        <v/>
      </c>
    </row>
    <row r="25" spans="1:11" x14ac:dyDescent="0.25">
      <c r="A25" s="73"/>
      <c r="B25" s="77"/>
      <c r="C25" s="73" t="str">
        <f t="shared" si="5"/>
        <v/>
      </c>
      <c r="D25" s="75"/>
      <c r="E25" s="77"/>
      <c r="F25" s="77"/>
      <c r="G25" s="81" t="str">
        <f t="shared" si="0"/>
        <v/>
      </c>
      <c r="H25" s="81" t="str">
        <f t="shared" si="1"/>
        <v/>
      </c>
      <c r="I25" s="81" t="str">
        <f t="shared" si="2"/>
        <v/>
      </c>
      <c r="J25" s="81" t="str">
        <f t="shared" si="3"/>
        <v/>
      </c>
      <c r="K25" s="81" t="str">
        <f t="shared" si="4"/>
        <v/>
      </c>
    </row>
    <row r="26" spans="1:11" x14ac:dyDescent="0.25">
      <c r="A26" s="73"/>
      <c r="B26" s="77"/>
      <c r="C26" s="73" t="str">
        <f t="shared" si="5"/>
        <v/>
      </c>
      <c r="D26" s="75"/>
      <c r="E26" s="77"/>
      <c r="F26" s="77"/>
      <c r="G26" s="81" t="str">
        <f t="shared" si="0"/>
        <v/>
      </c>
      <c r="H26" s="81" t="str">
        <f t="shared" si="1"/>
        <v/>
      </c>
      <c r="I26" s="81" t="str">
        <f t="shared" si="2"/>
        <v/>
      </c>
      <c r="J26" s="81" t="str">
        <f t="shared" si="3"/>
        <v/>
      </c>
      <c r="K26" s="81" t="str">
        <f t="shared" si="4"/>
        <v/>
      </c>
    </row>
    <row r="27" spans="1:11" x14ac:dyDescent="0.25">
      <c r="A27" s="73"/>
      <c r="B27" s="77"/>
      <c r="C27" s="73" t="str">
        <f t="shared" si="5"/>
        <v/>
      </c>
      <c r="D27" s="75"/>
      <c r="E27" s="77"/>
      <c r="F27" s="77"/>
      <c r="G27" s="81" t="str">
        <f t="shared" si="0"/>
        <v/>
      </c>
      <c r="H27" s="81" t="str">
        <f t="shared" si="1"/>
        <v/>
      </c>
      <c r="I27" s="81" t="str">
        <f t="shared" si="2"/>
        <v/>
      </c>
      <c r="J27" s="81" t="str">
        <f t="shared" si="3"/>
        <v/>
      </c>
      <c r="K27" s="81" t="str">
        <f t="shared" si="4"/>
        <v/>
      </c>
    </row>
    <row r="28" spans="1:11" x14ac:dyDescent="0.25">
      <c r="A28" s="73"/>
      <c r="B28" s="77"/>
      <c r="C28" s="73" t="str">
        <f t="shared" si="5"/>
        <v/>
      </c>
      <c r="D28" s="75"/>
      <c r="E28" s="77"/>
      <c r="F28" s="77"/>
      <c r="G28" s="81" t="str">
        <f t="shared" si="0"/>
        <v/>
      </c>
      <c r="H28" s="81" t="str">
        <f t="shared" si="1"/>
        <v/>
      </c>
      <c r="I28" s="81" t="str">
        <f t="shared" si="2"/>
        <v/>
      </c>
      <c r="J28" s="81" t="str">
        <f t="shared" si="3"/>
        <v/>
      </c>
      <c r="K28" s="81" t="str">
        <f t="shared" si="4"/>
        <v/>
      </c>
    </row>
    <row r="29" spans="1:11" x14ac:dyDescent="0.25">
      <c r="A29" s="73"/>
      <c r="B29" s="77"/>
      <c r="C29" s="73" t="str">
        <f t="shared" si="5"/>
        <v/>
      </c>
      <c r="D29" s="75"/>
      <c r="E29" s="77"/>
      <c r="F29" s="77"/>
      <c r="G29" s="81" t="str">
        <f t="shared" si="0"/>
        <v/>
      </c>
      <c r="H29" s="81" t="str">
        <f t="shared" si="1"/>
        <v/>
      </c>
      <c r="I29" s="81" t="str">
        <f t="shared" si="2"/>
        <v/>
      </c>
      <c r="J29" s="81" t="str">
        <f t="shared" si="3"/>
        <v/>
      </c>
      <c r="K29" s="81" t="str">
        <f t="shared" si="4"/>
        <v/>
      </c>
    </row>
    <row r="30" spans="1:11" x14ac:dyDescent="0.25">
      <c r="A30" s="73"/>
      <c r="B30" s="77"/>
      <c r="C30" s="73" t="str">
        <f t="shared" si="5"/>
        <v/>
      </c>
      <c r="D30" s="75"/>
      <c r="E30" s="77"/>
      <c r="F30" s="77"/>
      <c r="G30" s="81" t="str">
        <f t="shared" si="0"/>
        <v/>
      </c>
      <c r="H30" s="81" t="str">
        <f t="shared" si="1"/>
        <v/>
      </c>
      <c r="I30" s="81" t="str">
        <f t="shared" si="2"/>
        <v/>
      </c>
      <c r="J30" s="81" t="str">
        <f t="shared" si="3"/>
        <v/>
      </c>
      <c r="K30" s="81" t="str">
        <f t="shared" si="4"/>
        <v/>
      </c>
    </row>
    <row r="31" spans="1:11" x14ac:dyDescent="0.25">
      <c r="A31" s="73"/>
      <c r="B31" s="77"/>
      <c r="C31" s="73" t="str">
        <f t="shared" si="5"/>
        <v/>
      </c>
      <c r="D31" s="75"/>
      <c r="E31" s="77"/>
      <c r="F31" s="77"/>
      <c r="G31" s="81" t="str">
        <f t="shared" si="0"/>
        <v/>
      </c>
      <c r="H31" s="81" t="str">
        <f t="shared" si="1"/>
        <v/>
      </c>
      <c r="I31" s="81" t="str">
        <f t="shared" si="2"/>
        <v/>
      </c>
      <c r="J31" s="81" t="str">
        <f t="shared" si="3"/>
        <v/>
      </c>
      <c r="K31" s="81" t="str">
        <f t="shared" si="4"/>
        <v/>
      </c>
    </row>
    <row r="32" spans="1:11" x14ac:dyDescent="0.25">
      <c r="A32" s="73"/>
      <c r="B32" s="77"/>
      <c r="C32" s="73" t="str">
        <f t="shared" si="5"/>
        <v/>
      </c>
      <c r="D32" s="75"/>
      <c r="E32" s="77"/>
      <c r="F32" s="77"/>
      <c r="G32" s="81" t="str">
        <f t="shared" si="0"/>
        <v/>
      </c>
      <c r="H32" s="81" t="str">
        <f t="shared" si="1"/>
        <v/>
      </c>
      <c r="I32" s="81" t="str">
        <f t="shared" si="2"/>
        <v/>
      </c>
      <c r="J32" s="81" t="str">
        <f t="shared" si="3"/>
        <v/>
      </c>
      <c r="K32" s="81" t="str">
        <f t="shared" si="4"/>
        <v/>
      </c>
    </row>
    <row r="33" spans="1:12" x14ac:dyDescent="0.25">
      <c r="A33" s="73"/>
      <c r="B33" s="77"/>
      <c r="C33" s="73" t="str">
        <f t="shared" si="5"/>
        <v/>
      </c>
      <c r="D33" s="75"/>
      <c r="E33" s="77"/>
      <c r="F33" s="77"/>
      <c r="G33" s="81" t="str">
        <f t="shared" si="0"/>
        <v/>
      </c>
      <c r="H33" s="81" t="str">
        <f t="shared" si="1"/>
        <v/>
      </c>
      <c r="I33" s="81" t="str">
        <f t="shared" si="2"/>
        <v/>
      </c>
      <c r="J33" s="81" t="str">
        <f t="shared" si="3"/>
        <v/>
      </c>
      <c r="K33" s="81" t="str">
        <f t="shared" si="4"/>
        <v/>
      </c>
    </row>
    <row r="34" spans="1:12" x14ac:dyDescent="0.25">
      <c r="A34" s="73"/>
      <c r="B34" s="77"/>
      <c r="C34" s="73" t="str">
        <f t="shared" si="5"/>
        <v/>
      </c>
      <c r="D34" s="75"/>
      <c r="E34" s="77"/>
      <c r="F34" s="77"/>
      <c r="G34" s="81" t="str">
        <f t="shared" si="0"/>
        <v/>
      </c>
      <c r="H34" s="81" t="str">
        <f t="shared" si="1"/>
        <v/>
      </c>
      <c r="I34" s="81" t="str">
        <f t="shared" si="2"/>
        <v/>
      </c>
      <c r="J34" s="81" t="str">
        <f t="shared" si="3"/>
        <v/>
      </c>
      <c r="K34" s="81" t="str">
        <f t="shared" si="4"/>
        <v/>
      </c>
    </row>
    <row r="35" spans="1:12" x14ac:dyDescent="0.25">
      <c r="A35" s="73"/>
      <c r="B35" s="77"/>
      <c r="C35" s="73" t="str">
        <f t="shared" si="5"/>
        <v/>
      </c>
      <c r="D35" s="75"/>
      <c r="E35" s="77"/>
      <c r="F35" s="77"/>
      <c r="G35" s="81" t="str">
        <f t="shared" si="0"/>
        <v/>
      </c>
      <c r="H35" s="81" t="str">
        <f t="shared" si="1"/>
        <v/>
      </c>
      <c r="I35" s="81" t="str">
        <f t="shared" si="2"/>
        <v/>
      </c>
      <c r="J35" s="81" t="str">
        <f t="shared" si="3"/>
        <v/>
      </c>
      <c r="K35" s="81" t="str">
        <f t="shared" si="4"/>
        <v/>
      </c>
    </row>
    <row r="36" spans="1:12" x14ac:dyDescent="0.25">
      <c r="A36" s="73"/>
      <c r="B36" s="77"/>
      <c r="C36" s="73" t="str">
        <f t="shared" si="5"/>
        <v/>
      </c>
      <c r="D36" s="75"/>
      <c r="E36" s="77"/>
      <c r="F36" s="77"/>
      <c r="G36" s="81" t="str">
        <f t="shared" si="0"/>
        <v/>
      </c>
      <c r="H36" s="81" t="str">
        <f t="shared" si="1"/>
        <v/>
      </c>
      <c r="I36" s="81" t="str">
        <f t="shared" si="2"/>
        <v/>
      </c>
      <c r="J36" s="81" t="str">
        <f t="shared" si="3"/>
        <v/>
      </c>
      <c r="K36" s="81" t="str">
        <f t="shared" si="4"/>
        <v/>
      </c>
    </row>
    <row r="37" spans="1:12" x14ac:dyDescent="0.25">
      <c r="A37" s="73"/>
      <c r="B37" s="77"/>
      <c r="C37" s="73" t="str">
        <f t="shared" si="5"/>
        <v/>
      </c>
      <c r="D37" s="75"/>
      <c r="E37" s="77"/>
      <c r="F37" s="77"/>
      <c r="G37" s="81" t="str">
        <f t="shared" si="0"/>
        <v/>
      </c>
      <c r="H37" s="81" t="str">
        <f t="shared" si="1"/>
        <v/>
      </c>
      <c r="I37" s="81" t="str">
        <f t="shared" si="2"/>
        <v/>
      </c>
      <c r="J37" s="81" t="str">
        <f t="shared" si="3"/>
        <v/>
      </c>
      <c r="K37" s="81" t="str">
        <f t="shared" si="4"/>
        <v/>
      </c>
      <c r="L37" s="40"/>
    </row>
    <row r="38" spans="1:12" x14ac:dyDescent="0.25">
      <c r="A38" s="73"/>
      <c r="B38" s="77"/>
      <c r="C38" s="73" t="str">
        <f t="shared" si="5"/>
        <v/>
      </c>
      <c r="D38" s="75"/>
      <c r="E38" s="77"/>
      <c r="F38" s="77"/>
      <c r="G38" s="81" t="str">
        <f t="shared" si="0"/>
        <v/>
      </c>
      <c r="H38" s="81" t="str">
        <f t="shared" si="1"/>
        <v/>
      </c>
      <c r="I38" s="81" t="str">
        <f t="shared" si="2"/>
        <v/>
      </c>
      <c r="J38" s="81" t="str">
        <f t="shared" si="3"/>
        <v/>
      </c>
      <c r="K38" s="81" t="str">
        <f t="shared" si="4"/>
        <v/>
      </c>
    </row>
    <row r="39" spans="1:12" x14ac:dyDescent="0.25">
      <c r="A39" s="73"/>
      <c r="B39" s="77"/>
      <c r="C39" s="73" t="str">
        <f t="shared" si="5"/>
        <v/>
      </c>
      <c r="D39" s="75"/>
      <c r="E39" s="77"/>
      <c r="F39" s="77"/>
      <c r="G39" s="81" t="str">
        <f t="shared" si="0"/>
        <v/>
      </c>
      <c r="H39" s="81" t="str">
        <f t="shared" si="1"/>
        <v/>
      </c>
      <c r="I39" s="81" t="str">
        <f t="shared" si="2"/>
        <v/>
      </c>
      <c r="J39" s="81" t="str">
        <f t="shared" si="3"/>
        <v/>
      </c>
      <c r="K39" s="81" t="str">
        <f t="shared" si="4"/>
        <v/>
      </c>
    </row>
    <row r="40" spans="1:12" x14ac:dyDescent="0.25">
      <c r="A40" s="73"/>
      <c r="B40" s="77"/>
      <c r="C40" s="73" t="str">
        <f t="shared" si="5"/>
        <v/>
      </c>
      <c r="D40" s="75"/>
      <c r="E40" s="77"/>
      <c r="F40" s="77"/>
      <c r="G40" s="81" t="str">
        <f t="shared" si="0"/>
        <v/>
      </c>
      <c r="H40" s="81" t="str">
        <f t="shared" si="1"/>
        <v/>
      </c>
      <c r="I40" s="81" t="str">
        <f t="shared" si="2"/>
        <v/>
      </c>
      <c r="J40" s="81" t="str">
        <f t="shared" si="3"/>
        <v/>
      </c>
      <c r="K40" s="81" t="str">
        <f t="shared" si="4"/>
        <v/>
      </c>
    </row>
    <row r="41" spans="1:12" x14ac:dyDescent="0.25">
      <c r="A41" s="73"/>
      <c r="B41" s="77"/>
      <c r="C41" s="73" t="str">
        <f t="shared" si="5"/>
        <v/>
      </c>
      <c r="D41" s="75"/>
      <c r="E41" s="77"/>
      <c r="F41" s="77"/>
      <c r="G41" s="81" t="str">
        <f t="shared" si="0"/>
        <v/>
      </c>
      <c r="H41" s="81" t="str">
        <f t="shared" si="1"/>
        <v/>
      </c>
      <c r="I41" s="81" t="str">
        <f t="shared" si="2"/>
        <v/>
      </c>
      <c r="J41" s="81" t="str">
        <f t="shared" si="3"/>
        <v/>
      </c>
      <c r="K41" s="81" t="str">
        <f t="shared" si="4"/>
        <v/>
      </c>
    </row>
    <row r="42" spans="1:12" x14ac:dyDescent="0.25">
      <c r="A42" s="73"/>
      <c r="B42" s="77"/>
      <c r="C42" s="73" t="str">
        <f t="shared" si="5"/>
        <v/>
      </c>
      <c r="D42" s="75"/>
      <c r="E42" s="77"/>
      <c r="F42" s="77"/>
      <c r="G42" s="81" t="str">
        <f t="shared" si="0"/>
        <v/>
      </c>
      <c r="H42" s="81" t="str">
        <f t="shared" si="1"/>
        <v/>
      </c>
      <c r="I42" s="81" t="str">
        <f t="shared" si="2"/>
        <v/>
      </c>
      <c r="J42" s="81" t="str">
        <f t="shared" si="3"/>
        <v/>
      </c>
      <c r="K42" s="81" t="str">
        <f t="shared" si="4"/>
        <v/>
      </c>
    </row>
    <row r="43" spans="1:12" x14ac:dyDescent="0.25">
      <c r="A43" s="73"/>
      <c r="B43" s="77"/>
      <c r="C43" s="73" t="str">
        <f t="shared" si="5"/>
        <v/>
      </c>
      <c r="D43" s="75"/>
      <c r="E43" s="77"/>
      <c r="F43" s="77"/>
      <c r="G43" s="81" t="str">
        <f t="shared" si="0"/>
        <v/>
      </c>
      <c r="H43" s="81" t="str">
        <f t="shared" si="1"/>
        <v/>
      </c>
      <c r="I43" s="81" t="str">
        <f t="shared" si="2"/>
        <v/>
      </c>
      <c r="J43" s="81" t="str">
        <f t="shared" si="3"/>
        <v/>
      </c>
      <c r="K43" s="81" t="str">
        <f t="shared" si="4"/>
        <v/>
      </c>
    </row>
    <row r="44" spans="1:12" x14ac:dyDescent="0.25">
      <c r="A44" s="73"/>
      <c r="B44" s="77"/>
      <c r="C44" s="73" t="str">
        <f t="shared" si="5"/>
        <v/>
      </c>
      <c r="D44" s="75"/>
      <c r="E44" s="77"/>
      <c r="F44" s="77"/>
      <c r="G44" s="81" t="str">
        <f t="shared" si="0"/>
        <v/>
      </c>
      <c r="H44" s="81" t="str">
        <f t="shared" si="1"/>
        <v/>
      </c>
      <c r="I44" s="81" t="str">
        <f t="shared" si="2"/>
        <v/>
      </c>
      <c r="J44" s="81" t="str">
        <f t="shared" si="3"/>
        <v/>
      </c>
      <c r="K44" s="81" t="str">
        <f t="shared" si="4"/>
        <v/>
      </c>
    </row>
    <row r="45" spans="1:12" x14ac:dyDescent="0.25">
      <c r="A45" s="73"/>
      <c r="B45" s="77"/>
      <c r="C45" s="73" t="str">
        <f t="shared" si="5"/>
        <v/>
      </c>
      <c r="D45" s="75"/>
      <c r="E45" s="77"/>
      <c r="F45" s="77"/>
      <c r="G45" s="81" t="str">
        <f t="shared" si="0"/>
        <v/>
      </c>
      <c r="H45" s="81" t="str">
        <f t="shared" si="1"/>
        <v/>
      </c>
      <c r="I45" s="81" t="str">
        <f t="shared" si="2"/>
        <v/>
      </c>
      <c r="J45" s="81" t="str">
        <f t="shared" si="3"/>
        <v/>
      </c>
      <c r="K45" s="81" t="str">
        <f t="shared" si="4"/>
        <v/>
      </c>
    </row>
    <row r="46" spans="1:12" x14ac:dyDescent="0.25">
      <c r="A46" s="73"/>
      <c r="B46" s="77"/>
      <c r="C46" s="73" t="str">
        <f t="shared" si="5"/>
        <v/>
      </c>
      <c r="D46" s="75"/>
      <c r="E46" s="77"/>
      <c r="F46" s="77"/>
      <c r="G46" s="81" t="str">
        <f t="shared" si="0"/>
        <v/>
      </c>
      <c r="H46" s="81" t="str">
        <f t="shared" si="1"/>
        <v/>
      </c>
      <c r="I46" s="81" t="str">
        <f t="shared" si="2"/>
        <v/>
      </c>
      <c r="J46" s="81" t="str">
        <f t="shared" si="3"/>
        <v/>
      </c>
      <c r="K46" s="81" t="str">
        <f t="shared" si="4"/>
        <v/>
      </c>
    </row>
    <row r="47" spans="1:12" ht="15.75" thickBot="1" x14ac:dyDescent="0.3">
      <c r="A47" s="77"/>
      <c r="B47" s="77"/>
      <c r="C47" s="73" t="str">
        <f t="shared" si="5"/>
        <v/>
      </c>
      <c r="D47" s="75"/>
      <c r="E47" s="77"/>
      <c r="F47" s="77"/>
      <c r="G47" s="81" t="str">
        <f t="shared" si="0"/>
        <v/>
      </c>
      <c r="H47" s="81" t="str">
        <f t="shared" si="1"/>
        <v/>
      </c>
      <c r="I47" s="81" t="str">
        <f t="shared" si="2"/>
        <v/>
      </c>
      <c r="J47" s="81" t="str">
        <f t="shared" si="3"/>
        <v/>
      </c>
      <c r="K47" s="81" t="str">
        <f t="shared" si="4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37.340000000000003</v>
      </c>
      <c r="E48" s="79"/>
      <c r="F48" s="102">
        <f>IF(SUM(F14:F47)&gt;0,AVERAGE($F$14:$F$47),"")</f>
        <v>0.18233009708737863</v>
      </c>
      <c r="G48" s="83">
        <f>SUM($G$14:$G$47)</f>
        <v>5072</v>
      </c>
      <c r="H48" s="83">
        <f>SUM($H$14:$H$47)</f>
        <v>152</v>
      </c>
      <c r="I48" s="83">
        <f>SUM($I$14:$I$47)</f>
        <v>358</v>
      </c>
      <c r="J48" s="83">
        <f>SUM($J$14:$J$47)</f>
        <v>18</v>
      </c>
      <c r="K48" s="83">
        <f>SUM(K14:K47)</f>
        <v>5600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9" fitToHeight="0" orientation="portrait" r:id="rId1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666C7-1567-416B-8CC3-A705CBDFC214}">
  <sheetPr codeName="Sheet129">
    <pageSetUpPr fitToPage="1"/>
  </sheetPr>
  <dimension ref="A1:N48"/>
  <sheetViews>
    <sheetView zoomScale="85" zoomScaleNormal="85" workbookViewId="0">
      <selection activeCell="A12" sqref="A12:K12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9.5703125" bestFit="1" customWidth="1"/>
    <col min="10" max="10" width="11.7109375" bestFit="1" customWidth="1"/>
    <col min="11" max="11" width="18.140625" bestFit="1" customWidth="1"/>
    <col min="12" max="12" width="0" hidden="1" customWidth="1"/>
    <col min="13" max="13" width="7.85546875" bestFit="1" customWidth="1"/>
    <col min="14" max="14" width="52.570312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3749</v>
      </c>
      <c r="G8" s="172"/>
      <c r="H8" s="172"/>
      <c r="I8" s="172"/>
      <c r="J8" s="172"/>
      <c r="K8" s="173"/>
    </row>
    <row r="9" spans="1:14" x14ac:dyDescent="0.25">
      <c r="A9" s="69" t="s">
        <v>11</v>
      </c>
      <c r="B9" s="170"/>
      <c r="C9" s="170"/>
      <c r="D9" s="170"/>
      <c r="E9" s="70" t="s">
        <v>12</v>
      </c>
      <c r="F9" s="171">
        <v>45244</v>
      </c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36</v>
      </c>
      <c r="G11" s="172"/>
      <c r="H11" s="172"/>
      <c r="I11" s="172"/>
      <c r="J11" s="172"/>
      <c r="K11" s="173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4" x14ac:dyDescent="0.25">
      <c r="A14" s="73" cm="1">
        <f t="array" ref="A14">IF(ISBLANK(B14),"",_xlfn.SEQUENCE(COUNTA($B$14:$B$47)))</f>
        <v>1</v>
      </c>
      <c r="B14" s="101" t="s">
        <v>44</v>
      </c>
      <c r="C14" s="73">
        <f>IF(ISBLANK(A14),"",IF(A14&gt;0,711319,""))</f>
        <v>711319</v>
      </c>
      <c r="D14" s="75">
        <v>5.12</v>
      </c>
      <c r="E14" s="74">
        <v>5780</v>
      </c>
      <c r="F14" s="98">
        <v>5.5273334766480817E-2</v>
      </c>
      <c r="G14" s="81">
        <f t="shared" ref="G14:G47" si="0">IF(A14&gt;0,ROUND(D14*E14,0),"")</f>
        <v>29594</v>
      </c>
      <c r="H14" s="81">
        <f t="shared" ref="H14:H47" si="1">IF(A14&gt;0,ROUND(G14*$H$13,0),"")</f>
        <v>888</v>
      </c>
      <c r="I14" s="81">
        <f t="shared" ref="I14:I47" si="2">IF(A14&gt;0,ROUND(G14*F14,0),"")</f>
        <v>1636</v>
      </c>
      <c r="J14" s="81">
        <f t="shared" ref="J14:J47" si="3">IF(A14&gt;0,ROUND(I14*$J$13,0),"")</f>
        <v>82</v>
      </c>
      <c r="K14" s="81">
        <f t="shared" ref="K14:K47" si="4">IF(A14&gt;0,SUM(G14:J14),"")</f>
        <v>32200</v>
      </c>
    </row>
    <row r="15" spans="1:14" x14ac:dyDescent="0.25">
      <c r="A15" s="73"/>
      <c r="B15" s="101"/>
      <c r="C15" s="73" t="str">
        <f t="shared" ref="C15:C47" si="5">IF(A15&gt;0,711319,"")</f>
        <v/>
      </c>
      <c r="D15" s="75"/>
      <c r="E15" s="74"/>
      <c r="F15" s="98"/>
      <c r="G15" s="81" t="str">
        <f t="shared" si="0"/>
        <v/>
      </c>
      <c r="H15" s="81" t="str">
        <f t="shared" si="1"/>
        <v/>
      </c>
      <c r="I15" s="81" t="str">
        <f t="shared" si="2"/>
        <v/>
      </c>
      <c r="J15" s="81" t="str">
        <f t="shared" si="3"/>
        <v/>
      </c>
      <c r="K15" s="81" t="str">
        <f t="shared" si="4"/>
        <v/>
      </c>
    </row>
    <row r="16" spans="1:14" x14ac:dyDescent="0.25">
      <c r="A16" s="73"/>
      <c r="B16" s="101"/>
      <c r="C16" s="73" t="str">
        <f t="shared" si="5"/>
        <v/>
      </c>
      <c r="D16" s="75"/>
      <c r="E16" s="74"/>
      <c r="F16" s="98"/>
      <c r="G16" s="81" t="str">
        <f t="shared" si="0"/>
        <v/>
      </c>
      <c r="H16" s="81" t="str">
        <f t="shared" si="1"/>
        <v/>
      </c>
      <c r="I16" s="81" t="str">
        <f t="shared" si="2"/>
        <v/>
      </c>
      <c r="J16" s="81" t="str">
        <f t="shared" si="3"/>
        <v/>
      </c>
      <c r="K16" s="81" t="str">
        <f t="shared" si="4"/>
        <v/>
      </c>
    </row>
    <row r="17" spans="1:11" x14ac:dyDescent="0.25">
      <c r="A17" s="73"/>
      <c r="B17" s="101"/>
      <c r="C17" s="73" t="str">
        <f t="shared" si="5"/>
        <v/>
      </c>
      <c r="D17" s="75"/>
      <c r="E17" s="74"/>
      <c r="F17" s="98"/>
      <c r="G17" s="81" t="str">
        <f t="shared" si="0"/>
        <v/>
      </c>
      <c r="H17" s="81" t="str">
        <f t="shared" si="1"/>
        <v/>
      </c>
      <c r="I17" s="81" t="str">
        <f t="shared" si="2"/>
        <v/>
      </c>
      <c r="J17" s="81" t="str">
        <f t="shared" si="3"/>
        <v/>
      </c>
      <c r="K17" s="81" t="str">
        <f t="shared" si="4"/>
        <v/>
      </c>
    </row>
    <row r="18" spans="1:11" x14ac:dyDescent="0.25">
      <c r="A18" s="73"/>
      <c r="B18" s="101"/>
      <c r="C18" s="73" t="str">
        <f t="shared" si="5"/>
        <v/>
      </c>
      <c r="D18" s="75"/>
      <c r="E18" s="74"/>
      <c r="F18" s="98"/>
      <c r="G18" s="81" t="str">
        <f t="shared" si="0"/>
        <v/>
      </c>
      <c r="H18" s="81" t="str">
        <f t="shared" si="1"/>
        <v/>
      </c>
      <c r="I18" s="81" t="str">
        <f t="shared" si="2"/>
        <v/>
      </c>
      <c r="J18" s="81" t="str">
        <f t="shared" si="3"/>
        <v/>
      </c>
      <c r="K18" s="81" t="str">
        <f t="shared" si="4"/>
        <v/>
      </c>
    </row>
    <row r="19" spans="1:11" x14ac:dyDescent="0.25">
      <c r="A19" s="73"/>
      <c r="B19" s="77"/>
      <c r="C19" s="73" t="str">
        <f t="shared" si="5"/>
        <v/>
      </c>
      <c r="D19" s="75"/>
      <c r="E19" s="74"/>
      <c r="F19" s="98"/>
      <c r="G19" s="81" t="str">
        <f t="shared" si="0"/>
        <v/>
      </c>
      <c r="H19" s="81" t="str">
        <f t="shared" si="1"/>
        <v/>
      </c>
      <c r="I19" s="81" t="str">
        <f t="shared" si="2"/>
        <v/>
      </c>
      <c r="J19" s="81" t="str">
        <f t="shared" si="3"/>
        <v/>
      </c>
      <c r="K19" s="81" t="str">
        <f t="shared" si="4"/>
        <v/>
      </c>
    </row>
    <row r="20" spans="1:11" x14ac:dyDescent="0.25">
      <c r="A20" s="73"/>
      <c r="B20" s="77"/>
      <c r="C20" s="73" t="str">
        <f t="shared" si="5"/>
        <v/>
      </c>
      <c r="D20" s="75"/>
      <c r="E20" s="77"/>
      <c r="F20" s="98"/>
      <c r="G20" s="81" t="str">
        <f t="shared" si="0"/>
        <v/>
      </c>
      <c r="H20" s="81" t="str">
        <f t="shared" si="1"/>
        <v/>
      </c>
      <c r="I20" s="81" t="str">
        <f t="shared" si="2"/>
        <v/>
      </c>
      <c r="J20" s="81" t="str">
        <f t="shared" si="3"/>
        <v/>
      </c>
      <c r="K20" s="81" t="str">
        <f t="shared" si="4"/>
        <v/>
      </c>
    </row>
    <row r="21" spans="1:11" x14ac:dyDescent="0.25">
      <c r="A21" s="73"/>
      <c r="B21" s="77"/>
      <c r="C21" s="73" t="str">
        <f t="shared" si="5"/>
        <v/>
      </c>
      <c r="D21" s="75"/>
      <c r="E21" s="77"/>
      <c r="F21" s="98"/>
      <c r="G21" s="81" t="str">
        <f t="shared" si="0"/>
        <v/>
      </c>
      <c r="H21" s="81" t="str">
        <f t="shared" si="1"/>
        <v/>
      </c>
      <c r="I21" s="81" t="str">
        <f t="shared" si="2"/>
        <v/>
      </c>
      <c r="J21" s="81" t="str">
        <f t="shared" si="3"/>
        <v/>
      </c>
      <c r="K21" s="81" t="str">
        <f t="shared" si="4"/>
        <v/>
      </c>
    </row>
    <row r="22" spans="1:11" x14ac:dyDescent="0.25">
      <c r="A22" s="73"/>
      <c r="B22" s="77"/>
      <c r="C22" s="73" t="str">
        <f t="shared" si="5"/>
        <v/>
      </c>
      <c r="D22" s="75"/>
      <c r="E22" s="77"/>
      <c r="F22" s="98"/>
      <c r="G22" s="81" t="str">
        <f t="shared" si="0"/>
        <v/>
      </c>
      <c r="H22" s="81" t="str">
        <f t="shared" si="1"/>
        <v/>
      </c>
      <c r="I22" s="81" t="str">
        <f t="shared" si="2"/>
        <v/>
      </c>
      <c r="J22" s="81" t="str">
        <f t="shared" si="3"/>
        <v/>
      </c>
      <c r="K22" s="81" t="str">
        <f t="shared" si="4"/>
        <v/>
      </c>
    </row>
    <row r="23" spans="1:11" x14ac:dyDescent="0.25">
      <c r="A23" s="73"/>
      <c r="B23" s="77"/>
      <c r="C23" s="73" t="str">
        <f t="shared" si="5"/>
        <v/>
      </c>
      <c r="D23" s="75"/>
      <c r="E23" s="77"/>
      <c r="F23" s="98"/>
      <c r="G23" s="81" t="str">
        <f t="shared" si="0"/>
        <v/>
      </c>
      <c r="H23" s="81" t="str">
        <f t="shared" si="1"/>
        <v/>
      </c>
      <c r="I23" s="81" t="str">
        <f t="shared" si="2"/>
        <v/>
      </c>
      <c r="J23" s="81" t="str">
        <f t="shared" si="3"/>
        <v/>
      </c>
      <c r="K23" s="81" t="str">
        <f t="shared" si="4"/>
        <v/>
      </c>
    </row>
    <row r="24" spans="1:11" x14ac:dyDescent="0.25">
      <c r="A24" s="73"/>
      <c r="B24" s="77"/>
      <c r="C24" s="73" t="str">
        <f t="shared" si="5"/>
        <v/>
      </c>
      <c r="D24" s="75"/>
      <c r="E24" s="77"/>
      <c r="F24" s="98"/>
      <c r="G24" s="81" t="str">
        <f t="shared" si="0"/>
        <v/>
      </c>
      <c r="H24" s="81" t="str">
        <f t="shared" si="1"/>
        <v/>
      </c>
      <c r="I24" s="81" t="str">
        <f t="shared" si="2"/>
        <v/>
      </c>
      <c r="J24" s="81" t="str">
        <f t="shared" si="3"/>
        <v/>
      </c>
      <c r="K24" s="81" t="str">
        <f t="shared" si="4"/>
        <v/>
      </c>
    </row>
    <row r="25" spans="1:11" x14ac:dyDescent="0.25">
      <c r="A25" s="73"/>
      <c r="B25" s="77"/>
      <c r="C25" s="73" t="str">
        <f t="shared" si="5"/>
        <v/>
      </c>
      <c r="D25" s="75"/>
      <c r="E25" s="77"/>
      <c r="F25" s="77"/>
      <c r="G25" s="81" t="str">
        <f t="shared" si="0"/>
        <v/>
      </c>
      <c r="H25" s="81" t="str">
        <f t="shared" si="1"/>
        <v/>
      </c>
      <c r="I25" s="81" t="str">
        <f t="shared" si="2"/>
        <v/>
      </c>
      <c r="J25" s="81" t="str">
        <f t="shared" si="3"/>
        <v/>
      </c>
      <c r="K25" s="81" t="str">
        <f t="shared" si="4"/>
        <v/>
      </c>
    </row>
    <row r="26" spans="1:11" x14ac:dyDescent="0.25">
      <c r="A26" s="73"/>
      <c r="B26" s="77"/>
      <c r="C26" s="73" t="str">
        <f t="shared" si="5"/>
        <v/>
      </c>
      <c r="D26" s="75"/>
      <c r="E26" s="77"/>
      <c r="F26" s="77"/>
      <c r="G26" s="81" t="str">
        <f t="shared" si="0"/>
        <v/>
      </c>
      <c r="H26" s="81" t="str">
        <f t="shared" si="1"/>
        <v/>
      </c>
      <c r="I26" s="81" t="str">
        <f t="shared" si="2"/>
        <v/>
      </c>
      <c r="J26" s="81" t="str">
        <f t="shared" si="3"/>
        <v/>
      </c>
      <c r="K26" s="81" t="str">
        <f t="shared" si="4"/>
        <v/>
      </c>
    </row>
    <row r="27" spans="1:11" x14ac:dyDescent="0.25">
      <c r="A27" s="73"/>
      <c r="B27" s="77"/>
      <c r="C27" s="73" t="str">
        <f t="shared" si="5"/>
        <v/>
      </c>
      <c r="D27" s="75"/>
      <c r="E27" s="77"/>
      <c r="F27" s="77"/>
      <c r="G27" s="81" t="str">
        <f t="shared" si="0"/>
        <v/>
      </c>
      <c r="H27" s="81" t="str">
        <f t="shared" si="1"/>
        <v/>
      </c>
      <c r="I27" s="81" t="str">
        <f t="shared" si="2"/>
        <v/>
      </c>
      <c r="J27" s="81" t="str">
        <f t="shared" si="3"/>
        <v/>
      </c>
      <c r="K27" s="81" t="str">
        <f t="shared" si="4"/>
        <v/>
      </c>
    </row>
    <row r="28" spans="1:11" x14ac:dyDescent="0.25">
      <c r="A28" s="73"/>
      <c r="B28" s="77"/>
      <c r="C28" s="73" t="str">
        <f t="shared" si="5"/>
        <v/>
      </c>
      <c r="D28" s="75"/>
      <c r="E28" s="77"/>
      <c r="F28" s="77"/>
      <c r="G28" s="81" t="str">
        <f t="shared" si="0"/>
        <v/>
      </c>
      <c r="H28" s="81" t="str">
        <f t="shared" si="1"/>
        <v/>
      </c>
      <c r="I28" s="81" t="str">
        <f t="shared" si="2"/>
        <v/>
      </c>
      <c r="J28" s="81" t="str">
        <f t="shared" si="3"/>
        <v/>
      </c>
      <c r="K28" s="81" t="str">
        <f t="shared" si="4"/>
        <v/>
      </c>
    </row>
    <row r="29" spans="1:11" x14ac:dyDescent="0.25">
      <c r="A29" s="73"/>
      <c r="B29" s="77"/>
      <c r="C29" s="73" t="str">
        <f t="shared" si="5"/>
        <v/>
      </c>
      <c r="D29" s="75"/>
      <c r="E29" s="77"/>
      <c r="F29" s="77"/>
      <c r="G29" s="81" t="str">
        <f t="shared" si="0"/>
        <v/>
      </c>
      <c r="H29" s="81" t="str">
        <f t="shared" si="1"/>
        <v/>
      </c>
      <c r="I29" s="81" t="str">
        <f t="shared" si="2"/>
        <v/>
      </c>
      <c r="J29" s="81" t="str">
        <f t="shared" si="3"/>
        <v/>
      </c>
      <c r="K29" s="81" t="str">
        <f t="shared" si="4"/>
        <v/>
      </c>
    </row>
    <row r="30" spans="1:11" x14ac:dyDescent="0.25">
      <c r="A30" s="73"/>
      <c r="B30" s="77"/>
      <c r="C30" s="73" t="str">
        <f t="shared" si="5"/>
        <v/>
      </c>
      <c r="D30" s="75"/>
      <c r="E30" s="77"/>
      <c r="F30" s="77"/>
      <c r="G30" s="81" t="str">
        <f t="shared" si="0"/>
        <v/>
      </c>
      <c r="H30" s="81" t="str">
        <f t="shared" si="1"/>
        <v/>
      </c>
      <c r="I30" s="81" t="str">
        <f t="shared" si="2"/>
        <v/>
      </c>
      <c r="J30" s="81" t="str">
        <f t="shared" si="3"/>
        <v/>
      </c>
      <c r="K30" s="81" t="str">
        <f t="shared" si="4"/>
        <v/>
      </c>
    </row>
    <row r="31" spans="1:11" x14ac:dyDescent="0.25">
      <c r="A31" s="73"/>
      <c r="B31" s="77"/>
      <c r="C31" s="73" t="str">
        <f t="shared" si="5"/>
        <v/>
      </c>
      <c r="D31" s="75"/>
      <c r="E31" s="77"/>
      <c r="F31" s="77"/>
      <c r="G31" s="81" t="str">
        <f t="shared" si="0"/>
        <v/>
      </c>
      <c r="H31" s="81" t="str">
        <f t="shared" si="1"/>
        <v/>
      </c>
      <c r="I31" s="81" t="str">
        <f t="shared" si="2"/>
        <v/>
      </c>
      <c r="J31" s="81" t="str">
        <f t="shared" si="3"/>
        <v/>
      </c>
      <c r="K31" s="81" t="str">
        <f t="shared" si="4"/>
        <v/>
      </c>
    </row>
    <row r="32" spans="1:11" x14ac:dyDescent="0.25">
      <c r="A32" s="73"/>
      <c r="B32" s="77"/>
      <c r="C32" s="73" t="str">
        <f t="shared" si="5"/>
        <v/>
      </c>
      <c r="D32" s="75"/>
      <c r="E32" s="77"/>
      <c r="F32" s="77"/>
      <c r="G32" s="81" t="str">
        <f t="shared" si="0"/>
        <v/>
      </c>
      <c r="H32" s="81" t="str">
        <f t="shared" si="1"/>
        <v/>
      </c>
      <c r="I32" s="81" t="str">
        <f t="shared" si="2"/>
        <v/>
      </c>
      <c r="J32" s="81" t="str">
        <f t="shared" si="3"/>
        <v/>
      </c>
      <c r="K32" s="81" t="str">
        <f t="shared" si="4"/>
        <v/>
      </c>
    </row>
    <row r="33" spans="1:12" x14ac:dyDescent="0.25">
      <c r="A33" s="73"/>
      <c r="B33" s="77"/>
      <c r="C33" s="73" t="str">
        <f t="shared" si="5"/>
        <v/>
      </c>
      <c r="D33" s="75"/>
      <c r="E33" s="77"/>
      <c r="F33" s="77"/>
      <c r="G33" s="81" t="str">
        <f t="shared" si="0"/>
        <v/>
      </c>
      <c r="H33" s="81" t="str">
        <f t="shared" si="1"/>
        <v/>
      </c>
      <c r="I33" s="81" t="str">
        <f t="shared" si="2"/>
        <v/>
      </c>
      <c r="J33" s="81" t="str">
        <f t="shared" si="3"/>
        <v/>
      </c>
      <c r="K33" s="81" t="str">
        <f t="shared" si="4"/>
        <v/>
      </c>
    </row>
    <row r="34" spans="1:12" x14ac:dyDescent="0.25">
      <c r="A34" s="73"/>
      <c r="B34" s="77"/>
      <c r="C34" s="73" t="str">
        <f t="shared" si="5"/>
        <v/>
      </c>
      <c r="D34" s="75"/>
      <c r="E34" s="77"/>
      <c r="F34" s="77"/>
      <c r="G34" s="81" t="str">
        <f t="shared" si="0"/>
        <v/>
      </c>
      <c r="H34" s="81" t="str">
        <f t="shared" si="1"/>
        <v/>
      </c>
      <c r="I34" s="81" t="str">
        <f t="shared" si="2"/>
        <v/>
      </c>
      <c r="J34" s="81" t="str">
        <f t="shared" si="3"/>
        <v/>
      </c>
      <c r="K34" s="81" t="str">
        <f t="shared" si="4"/>
        <v/>
      </c>
    </row>
    <row r="35" spans="1:12" x14ac:dyDescent="0.25">
      <c r="A35" s="73"/>
      <c r="B35" s="77"/>
      <c r="C35" s="73" t="str">
        <f t="shared" si="5"/>
        <v/>
      </c>
      <c r="D35" s="75"/>
      <c r="E35" s="77"/>
      <c r="F35" s="77"/>
      <c r="G35" s="81" t="str">
        <f t="shared" si="0"/>
        <v/>
      </c>
      <c r="H35" s="81" t="str">
        <f t="shared" si="1"/>
        <v/>
      </c>
      <c r="I35" s="81" t="str">
        <f t="shared" si="2"/>
        <v/>
      </c>
      <c r="J35" s="81" t="str">
        <f t="shared" si="3"/>
        <v/>
      </c>
      <c r="K35" s="81" t="str">
        <f t="shared" si="4"/>
        <v/>
      </c>
    </row>
    <row r="36" spans="1:12" x14ac:dyDescent="0.25">
      <c r="A36" s="73"/>
      <c r="B36" s="77"/>
      <c r="C36" s="73" t="str">
        <f t="shared" si="5"/>
        <v/>
      </c>
      <c r="D36" s="75"/>
      <c r="E36" s="77"/>
      <c r="F36" s="77"/>
      <c r="G36" s="81" t="str">
        <f t="shared" si="0"/>
        <v/>
      </c>
      <c r="H36" s="81" t="str">
        <f t="shared" si="1"/>
        <v/>
      </c>
      <c r="I36" s="81" t="str">
        <f t="shared" si="2"/>
        <v/>
      </c>
      <c r="J36" s="81" t="str">
        <f t="shared" si="3"/>
        <v/>
      </c>
      <c r="K36" s="81" t="str">
        <f t="shared" si="4"/>
        <v/>
      </c>
    </row>
    <row r="37" spans="1:12" x14ac:dyDescent="0.25">
      <c r="A37" s="73"/>
      <c r="B37" s="77"/>
      <c r="C37" s="73" t="str">
        <f t="shared" si="5"/>
        <v/>
      </c>
      <c r="D37" s="75"/>
      <c r="E37" s="77"/>
      <c r="F37" s="77"/>
      <c r="G37" s="81" t="str">
        <f t="shared" si="0"/>
        <v/>
      </c>
      <c r="H37" s="81" t="str">
        <f t="shared" si="1"/>
        <v/>
      </c>
      <c r="I37" s="81" t="str">
        <f t="shared" si="2"/>
        <v/>
      </c>
      <c r="J37" s="81" t="str">
        <f t="shared" si="3"/>
        <v/>
      </c>
      <c r="K37" s="81" t="str">
        <f t="shared" si="4"/>
        <v/>
      </c>
      <c r="L37" s="40"/>
    </row>
    <row r="38" spans="1:12" x14ac:dyDescent="0.25">
      <c r="A38" s="73"/>
      <c r="B38" s="77"/>
      <c r="C38" s="73" t="str">
        <f t="shared" si="5"/>
        <v/>
      </c>
      <c r="D38" s="75"/>
      <c r="E38" s="77"/>
      <c r="F38" s="77"/>
      <c r="G38" s="81" t="str">
        <f t="shared" si="0"/>
        <v/>
      </c>
      <c r="H38" s="81" t="str">
        <f t="shared" si="1"/>
        <v/>
      </c>
      <c r="I38" s="81" t="str">
        <f t="shared" si="2"/>
        <v/>
      </c>
      <c r="J38" s="81" t="str">
        <f t="shared" si="3"/>
        <v/>
      </c>
      <c r="K38" s="81" t="str">
        <f t="shared" si="4"/>
        <v/>
      </c>
    </row>
    <row r="39" spans="1:12" x14ac:dyDescent="0.25">
      <c r="A39" s="73"/>
      <c r="B39" s="77"/>
      <c r="C39" s="73" t="str">
        <f t="shared" si="5"/>
        <v/>
      </c>
      <c r="D39" s="75"/>
      <c r="E39" s="77"/>
      <c r="F39" s="77"/>
      <c r="G39" s="81" t="str">
        <f t="shared" si="0"/>
        <v/>
      </c>
      <c r="H39" s="81" t="str">
        <f t="shared" si="1"/>
        <v/>
      </c>
      <c r="I39" s="81" t="str">
        <f t="shared" si="2"/>
        <v/>
      </c>
      <c r="J39" s="81" t="str">
        <f t="shared" si="3"/>
        <v/>
      </c>
      <c r="K39" s="81" t="str">
        <f t="shared" si="4"/>
        <v/>
      </c>
    </row>
    <row r="40" spans="1:12" x14ac:dyDescent="0.25">
      <c r="A40" s="73"/>
      <c r="B40" s="77"/>
      <c r="C40" s="73" t="str">
        <f t="shared" si="5"/>
        <v/>
      </c>
      <c r="D40" s="75"/>
      <c r="E40" s="77"/>
      <c r="F40" s="77"/>
      <c r="G40" s="81" t="str">
        <f t="shared" si="0"/>
        <v/>
      </c>
      <c r="H40" s="81" t="str">
        <f t="shared" si="1"/>
        <v/>
      </c>
      <c r="I40" s="81" t="str">
        <f t="shared" si="2"/>
        <v/>
      </c>
      <c r="J40" s="81" t="str">
        <f t="shared" si="3"/>
        <v/>
      </c>
      <c r="K40" s="81" t="str">
        <f t="shared" si="4"/>
        <v/>
      </c>
    </row>
    <row r="41" spans="1:12" x14ac:dyDescent="0.25">
      <c r="A41" s="73"/>
      <c r="B41" s="77"/>
      <c r="C41" s="73" t="str">
        <f t="shared" si="5"/>
        <v/>
      </c>
      <c r="D41" s="75"/>
      <c r="E41" s="77"/>
      <c r="F41" s="77"/>
      <c r="G41" s="81" t="str">
        <f t="shared" si="0"/>
        <v/>
      </c>
      <c r="H41" s="81" t="str">
        <f t="shared" si="1"/>
        <v/>
      </c>
      <c r="I41" s="81" t="str">
        <f t="shared" si="2"/>
        <v/>
      </c>
      <c r="J41" s="81" t="str">
        <f t="shared" si="3"/>
        <v/>
      </c>
      <c r="K41" s="81" t="str">
        <f t="shared" si="4"/>
        <v/>
      </c>
    </row>
    <row r="42" spans="1:12" x14ac:dyDescent="0.25">
      <c r="A42" s="73"/>
      <c r="B42" s="77"/>
      <c r="C42" s="73" t="str">
        <f t="shared" si="5"/>
        <v/>
      </c>
      <c r="D42" s="75"/>
      <c r="E42" s="77"/>
      <c r="F42" s="77"/>
      <c r="G42" s="81" t="str">
        <f t="shared" si="0"/>
        <v/>
      </c>
      <c r="H42" s="81" t="str">
        <f t="shared" si="1"/>
        <v/>
      </c>
      <c r="I42" s="81" t="str">
        <f t="shared" si="2"/>
        <v/>
      </c>
      <c r="J42" s="81" t="str">
        <f t="shared" si="3"/>
        <v/>
      </c>
      <c r="K42" s="81" t="str">
        <f t="shared" si="4"/>
        <v/>
      </c>
    </row>
    <row r="43" spans="1:12" x14ac:dyDescent="0.25">
      <c r="A43" s="73"/>
      <c r="B43" s="77"/>
      <c r="C43" s="73" t="str">
        <f t="shared" si="5"/>
        <v/>
      </c>
      <c r="D43" s="75"/>
      <c r="E43" s="77"/>
      <c r="F43" s="77"/>
      <c r="G43" s="81" t="str">
        <f t="shared" si="0"/>
        <v/>
      </c>
      <c r="H43" s="81" t="str">
        <f t="shared" si="1"/>
        <v/>
      </c>
      <c r="I43" s="81" t="str">
        <f t="shared" si="2"/>
        <v/>
      </c>
      <c r="J43" s="81" t="str">
        <f t="shared" si="3"/>
        <v/>
      </c>
      <c r="K43" s="81" t="str">
        <f t="shared" si="4"/>
        <v/>
      </c>
    </row>
    <row r="44" spans="1:12" x14ac:dyDescent="0.25">
      <c r="A44" s="73"/>
      <c r="B44" s="77"/>
      <c r="C44" s="73" t="str">
        <f t="shared" si="5"/>
        <v/>
      </c>
      <c r="D44" s="75"/>
      <c r="E44" s="77"/>
      <c r="F44" s="77"/>
      <c r="G44" s="81" t="str">
        <f t="shared" si="0"/>
        <v/>
      </c>
      <c r="H44" s="81" t="str">
        <f t="shared" si="1"/>
        <v/>
      </c>
      <c r="I44" s="81" t="str">
        <f t="shared" si="2"/>
        <v/>
      </c>
      <c r="J44" s="81" t="str">
        <f t="shared" si="3"/>
        <v/>
      </c>
      <c r="K44" s="81" t="str">
        <f t="shared" si="4"/>
        <v/>
      </c>
    </row>
    <row r="45" spans="1:12" x14ac:dyDescent="0.25">
      <c r="A45" s="73"/>
      <c r="B45" s="77"/>
      <c r="C45" s="73" t="str">
        <f t="shared" si="5"/>
        <v/>
      </c>
      <c r="D45" s="75"/>
      <c r="E45" s="77"/>
      <c r="F45" s="77"/>
      <c r="G45" s="81" t="str">
        <f t="shared" si="0"/>
        <v/>
      </c>
      <c r="H45" s="81" t="str">
        <f t="shared" si="1"/>
        <v/>
      </c>
      <c r="I45" s="81" t="str">
        <f t="shared" si="2"/>
        <v/>
      </c>
      <c r="J45" s="81" t="str">
        <f t="shared" si="3"/>
        <v/>
      </c>
      <c r="K45" s="81" t="str">
        <f t="shared" si="4"/>
        <v/>
      </c>
    </row>
    <row r="46" spans="1:12" x14ac:dyDescent="0.25">
      <c r="A46" s="73"/>
      <c r="B46" s="77"/>
      <c r="C46" s="73" t="str">
        <f t="shared" si="5"/>
        <v/>
      </c>
      <c r="D46" s="75"/>
      <c r="E46" s="77"/>
      <c r="F46" s="77"/>
      <c r="G46" s="81" t="str">
        <f t="shared" si="0"/>
        <v/>
      </c>
      <c r="H46" s="81" t="str">
        <f t="shared" si="1"/>
        <v/>
      </c>
      <c r="I46" s="81" t="str">
        <f t="shared" si="2"/>
        <v/>
      </c>
      <c r="J46" s="81" t="str">
        <f t="shared" si="3"/>
        <v/>
      </c>
      <c r="K46" s="81" t="str">
        <f t="shared" si="4"/>
        <v/>
      </c>
    </row>
    <row r="47" spans="1:12" ht="15.75" thickBot="1" x14ac:dyDescent="0.3">
      <c r="A47" s="77"/>
      <c r="B47" s="77"/>
      <c r="C47" s="73" t="str">
        <f t="shared" si="5"/>
        <v/>
      </c>
      <c r="D47" s="75"/>
      <c r="E47" s="77"/>
      <c r="F47" s="77"/>
      <c r="G47" s="81" t="str">
        <f t="shared" si="0"/>
        <v/>
      </c>
      <c r="H47" s="81" t="str">
        <f t="shared" si="1"/>
        <v/>
      </c>
      <c r="I47" s="81" t="str">
        <f t="shared" si="2"/>
        <v/>
      </c>
      <c r="J47" s="81" t="str">
        <f t="shared" si="3"/>
        <v/>
      </c>
      <c r="K47" s="81" t="str">
        <f t="shared" si="4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5.12</v>
      </c>
      <c r="E48" s="79"/>
      <c r="F48" s="102">
        <f>IF(SUM(F14:F47)&gt;0,AVERAGE($F$14:$F$47),"")</f>
        <v>5.5273334766480817E-2</v>
      </c>
      <c r="G48" s="83">
        <f>SUM($G$14:$G$47)</f>
        <v>29594</v>
      </c>
      <c r="H48" s="83">
        <f>SUM($H$14:$H$47)</f>
        <v>888</v>
      </c>
      <c r="I48" s="83">
        <f>SUM($I$14:$I$47)</f>
        <v>1636</v>
      </c>
      <c r="J48" s="83">
        <f>SUM($J$14:$J$47)</f>
        <v>82</v>
      </c>
      <c r="K48" s="83">
        <f>SUM(K14:K47)</f>
        <v>32200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9" fitToHeight="0" orientation="portrait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E4FE1-F77C-4C9E-A612-54139CFAB2BC}">
  <sheetPr codeName="Sheet131">
    <pageSetUpPr fitToPage="1"/>
  </sheetPr>
  <dimension ref="A1:N48"/>
  <sheetViews>
    <sheetView zoomScale="85" zoomScaleNormal="85" workbookViewId="0">
      <selection activeCell="B10" sqref="B10:D10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9.5703125" bestFit="1" customWidth="1"/>
    <col min="10" max="10" width="11.7109375" bestFit="1" customWidth="1"/>
    <col min="11" max="11" width="18.140625" bestFit="1" customWidth="1"/>
    <col min="12" max="12" width="0" hidden="1" customWidth="1"/>
    <col min="13" max="13" width="7.85546875" bestFit="1" customWidth="1"/>
    <col min="14" max="14" width="52.570312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/>
      <c r="C8" s="69" t="s">
        <v>10</v>
      </c>
      <c r="D8" s="71">
        <v>45244</v>
      </c>
      <c r="E8" s="70" t="s">
        <v>9</v>
      </c>
      <c r="F8" s="174">
        <v>3741</v>
      </c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233</v>
      </c>
      <c r="C9" s="170"/>
      <c r="D9" s="170"/>
      <c r="E9" s="70" t="s">
        <v>12</v>
      </c>
      <c r="F9" s="171">
        <v>45244</v>
      </c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234</v>
      </c>
      <c r="G11" s="172"/>
      <c r="H11" s="172"/>
      <c r="I11" s="172"/>
      <c r="J11" s="172"/>
      <c r="K11" s="173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4" x14ac:dyDescent="0.25">
      <c r="A14" s="73" cm="1">
        <f t="array" ref="A14">IF(ISBLANK(B14),"",_xlfn.SEQUENCE(COUNTA($B$14:$B$47)))</f>
        <v>1</v>
      </c>
      <c r="B14" s="101" t="s">
        <v>44</v>
      </c>
      <c r="C14" s="73">
        <f>IF(ISBLANK(A14),"",IF(A14&gt;0,711319,""))</f>
        <v>711319</v>
      </c>
      <c r="D14" s="75">
        <v>0.73</v>
      </c>
      <c r="E14" s="74">
        <v>5780</v>
      </c>
      <c r="F14" s="98">
        <v>0.17027088036117383</v>
      </c>
      <c r="G14" s="81">
        <f t="shared" ref="G14:G47" si="0">IF(A14&gt;0,ROUND(D14*E14,0),"")</f>
        <v>4219</v>
      </c>
      <c r="H14" s="81">
        <f t="shared" ref="H14:H47" si="1">IF(A14&gt;0,ROUND(G14*$H$13,0),"")</f>
        <v>127</v>
      </c>
      <c r="I14" s="81">
        <f t="shared" ref="I14:I47" si="2">IF(A14&gt;0,ROUND(G14*F14,0),"")</f>
        <v>718</v>
      </c>
      <c r="J14" s="81">
        <f t="shared" ref="J14:J47" si="3">IF(A14&gt;0,ROUND(I14*$J$13,0),"")</f>
        <v>36</v>
      </c>
      <c r="K14" s="81">
        <f t="shared" ref="K14:K47" si="4">IF(A14&gt;0,SUM(G14:J14),"")</f>
        <v>5100</v>
      </c>
    </row>
    <row r="15" spans="1:14" x14ac:dyDescent="0.25">
      <c r="A15" s="73"/>
      <c r="B15" s="101"/>
      <c r="C15" s="73" t="str">
        <f t="shared" ref="C15:C47" si="5">IF(A15&gt;0,711319,"")</f>
        <v/>
      </c>
      <c r="D15" s="75"/>
      <c r="E15" s="74"/>
      <c r="F15" s="98"/>
      <c r="G15" s="81" t="str">
        <f t="shared" si="0"/>
        <v/>
      </c>
      <c r="H15" s="81" t="str">
        <f t="shared" si="1"/>
        <v/>
      </c>
      <c r="I15" s="81" t="str">
        <f t="shared" si="2"/>
        <v/>
      </c>
      <c r="J15" s="81" t="str">
        <f t="shared" si="3"/>
        <v/>
      </c>
      <c r="K15" s="81" t="str">
        <f t="shared" si="4"/>
        <v/>
      </c>
    </row>
    <row r="16" spans="1:14" x14ac:dyDescent="0.25">
      <c r="A16" s="73"/>
      <c r="B16" s="101"/>
      <c r="C16" s="73" t="str">
        <f t="shared" si="5"/>
        <v/>
      </c>
      <c r="D16" s="75"/>
      <c r="E16" s="74"/>
      <c r="F16" s="98"/>
      <c r="G16" s="81" t="str">
        <f t="shared" si="0"/>
        <v/>
      </c>
      <c r="H16" s="81" t="str">
        <f t="shared" si="1"/>
        <v/>
      </c>
      <c r="I16" s="81" t="str">
        <f t="shared" si="2"/>
        <v/>
      </c>
      <c r="J16" s="81" t="str">
        <f t="shared" si="3"/>
        <v/>
      </c>
      <c r="K16" s="81" t="str">
        <f t="shared" si="4"/>
        <v/>
      </c>
    </row>
    <row r="17" spans="1:11" x14ac:dyDescent="0.25">
      <c r="A17" s="73"/>
      <c r="B17" s="101"/>
      <c r="C17" s="73" t="str">
        <f t="shared" si="5"/>
        <v/>
      </c>
      <c r="D17" s="75"/>
      <c r="E17" s="74"/>
      <c r="F17" s="98"/>
      <c r="G17" s="81" t="str">
        <f t="shared" si="0"/>
        <v/>
      </c>
      <c r="H17" s="81" t="str">
        <f t="shared" si="1"/>
        <v/>
      </c>
      <c r="I17" s="81" t="str">
        <f t="shared" si="2"/>
        <v/>
      </c>
      <c r="J17" s="81" t="str">
        <f t="shared" si="3"/>
        <v/>
      </c>
      <c r="K17" s="81" t="str">
        <f t="shared" si="4"/>
        <v/>
      </c>
    </row>
    <row r="18" spans="1:11" x14ac:dyDescent="0.25">
      <c r="A18" s="73"/>
      <c r="B18" s="101"/>
      <c r="C18" s="73" t="str">
        <f t="shared" si="5"/>
        <v/>
      </c>
      <c r="D18" s="75"/>
      <c r="E18" s="74"/>
      <c r="F18" s="98"/>
      <c r="G18" s="81" t="str">
        <f t="shared" si="0"/>
        <v/>
      </c>
      <c r="H18" s="81" t="str">
        <f t="shared" si="1"/>
        <v/>
      </c>
      <c r="I18" s="81" t="str">
        <f t="shared" si="2"/>
        <v/>
      </c>
      <c r="J18" s="81" t="str">
        <f t="shared" si="3"/>
        <v/>
      </c>
      <c r="K18" s="81" t="str">
        <f t="shared" si="4"/>
        <v/>
      </c>
    </row>
    <row r="19" spans="1:11" x14ac:dyDescent="0.25">
      <c r="A19" s="73"/>
      <c r="B19" s="77"/>
      <c r="C19" s="73" t="str">
        <f t="shared" si="5"/>
        <v/>
      </c>
      <c r="D19" s="75"/>
      <c r="E19" s="74"/>
      <c r="F19" s="98"/>
      <c r="G19" s="81" t="str">
        <f t="shared" si="0"/>
        <v/>
      </c>
      <c r="H19" s="81" t="str">
        <f t="shared" si="1"/>
        <v/>
      </c>
      <c r="I19" s="81" t="str">
        <f t="shared" si="2"/>
        <v/>
      </c>
      <c r="J19" s="81" t="str">
        <f t="shared" si="3"/>
        <v/>
      </c>
      <c r="K19" s="81" t="str">
        <f t="shared" si="4"/>
        <v/>
      </c>
    </row>
    <row r="20" spans="1:11" x14ac:dyDescent="0.25">
      <c r="A20" s="73"/>
      <c r="B20" s="77"/>
      <c r="C20" s="73" t="str">
        <f t="shared" si="5"/>
        <v/>
      </c>
      <c r="D20" s="75"/>
      <c r="E20" s="77"/>
      <c r="F20" s="98"/>
      <c r="G20" s="81" t="str">
        <f t="shared" si="0"/>
        <v/>
      </c>
      <c r="H20" s="81" t="str">
        <f t="shared" si="1"/>
        <v/>
      </c>
      <c r="I20" s="81" t="str">
        <f t="shared" si="2"/>
        <v/>
      </c>
      <c r="J20" s="81" t="str">
        <f t="shared" si="3"/>
        <v/>
      </c>
      <c r="K20" s="81" t="str">
        <f t="shared" si="4"/>
        <v/>
      </c>
    </row>
    <row r="21" spans="1:11" x14ac:dyDescent="0.25">
      <c r="A21" s="73"/>
      <c r="B21" s="77"/>
      <c r="C21" s="73" t="str">
        <f t="shared" si="5"/>
        <v/>
      </c>
      <c r="D21" s="75"/>
      <c r="E21" s="77"/>
      <c r="F21" s="98"/>
      <c r="G21" s="81" t="str">
        <f t="shared" si="0"/>
        <v/>
      </c>
      <c r="H21" s="81" t="str">
        <f t="shared" si="1"/>
        <v/>
      </c>
      <c r="I21" s="81" t="str">
        <f t="shared" si="2"/>
        <v/>
      </c>
      <c r="J21" s="81" t="str">
        <f t="shared" si="3"/>
        <v/>
      </c>
      <c r="K21" s="81" t="str">
        <f t="shared" si="4"/>
        <v/>
      </c>
    </row>
    <row r="22" spans="1:11" x14ac:dyDescent="0.25">
      <c r="A22" s="73"/>
      <c r="B22" s="77"/>
      <c r="C22" s="73" t="str">
        <f t="shared" si="5"/>
        <v/>
      </c>
      <c r="D22" s="75"/>
      <c r="E22" s="77"/>
      <c r="F22" s="98"/>
      <c r="G22" s="81" t="str">
        <f t="shared" si="0"/>
        <v/>
      </c>
      <c r="H22" s="81" t="str">
        <f t="shared" si="1"/>
        <v/>
      </c>
      <c r="I22" s="81" t="str">
        <f t="shared" si="2"/>
        <v/>
      </c>
      <c r="J22" s="81" t="str">
        <f t="shared" si="3"/>
        <v/>
      </c>
      <c r="K22" s="81" t="str">
        <f t="shared" si="4"/>
        <v/>
      </c>
    </row>
    <row r="23" spans="1:11" x14ac:dyDescent="0.25">
      <c r="A23" s="73"/>
      <c r="B23" s="77"/>
      <c r="C23" s="73" t="str">
        <f t="shared" si="5"/>
        <v/>
      </c>
      <c r="D23" s="75"/>
      <c r="E23" s="77"/>
      <c r="F23" s="98"/>
      <c r="G23" s="81" t="str">
        <f t="shared" si="0"/>
        <v/>
      </c>
      <c r="H23" s="81" t="str">
        <f t="shared" si="1"/>
        <v/>
      </c>
      <c r="I23" s="81" t="str">
        <f t="shared" si="2"/>
        <v/>
      </c>
      <c r="J23" s="81" t="str">
        <f t="shared" si="3"/>
        <v/>
      </c>
      <c r="K23" s="81" t="str">
        <f t="shared" si="4"/>
        <v/>
      </c>
    </row>
    <row r="24" spans="1:11" x14ac:dyDescent="0.25">
      <c r="A24" s="73"/>
      <c r="B24" s="77"/>
      <c r="C24" s="73" t="str">
        <f t="shared" si="5"/>
        <v/>
      </c>
      <c r="D24" s="75"/>
      <c r="E24" s="77"/>
      <c r="F24" s="98"/>
      <c r="G24" s="81" t="str">
        <f t="shared" si="0"/>
        <v/>
      </c>
      <c r="H24" s="81" t="str">
        <f t="shared" si="1"/>
        <v/>
      </c>
      <c r="I24" s="81" t="str">
        <f t="shared" si="2"/>
        <v/>
      </c>
      <c r="J24" s="81" t="str">
        <f t="shared" si="3"/>
        <v/>
      </c>
      <c r="K24" s="81" t="str">
        <f t="shared" si="4"/>
        <v/>
      </c>
    </row>
    <row r="25" spans="1:11" x14ac:dyDescent="0.25">
      <c r="A25" s="73"/>
      <c r="B25" s="77"/>
      <c r="C25" s="73" t="str">
        <f t="shared" si="5"/>
        <v/>
      </c>
      <c r="D25" s="75"/>
      <c r="E25" s="77"/>
      <c r="F25" s="77"/>
      <c r="G25" s="81" t="str">
        <f t="shared" si="0"/>
        <v/>
      </c>
      <c r="H25" s="81" t="str">
        <f t="shared" si="1"/>
        <v/>
      </c>
      <c r="I25" s="81" t="str">
        <f t="shared" si="2"/>
        <v/>
      </c>
      <c r="J25" s="81" t="str">
        <f t="shared" si="3"/>
        <v/>
      </c>
      <c r="K25" s="81" t="str">
        <f t="shared" si="4"/>
        <v/>
      </c>
    </row>
    <row r="26" spans="1:11" x14ac:dyDescent="0.25">
      <c r="A26" s="73"/>
      <c r="B26" s="77"/>
      <c r="C26" s="73" t="str">
        <f t="shared" si="5"/>
        <v/>
      </c>
      <c r="D26" s="75"/>
      <c r="E26" s="77"/>
      <c r="F26" s="77"/>
      <c r="G26" s="81" t="str">
        <f t="shared" si="0"/>
        <v/>
      </c>
      <c r="H26" s="81" t="str">
        <f t="shared" si="1"/>
        <v/>
      </c>
      <c r="I26" s="81" t="str">
        <f t="shared" si="2"/>
        <v/>
      </c>
      <c r="J26" s="81" t="str">
        <f t="shared" si="3"/>
        <v/>
      </c>
      <c r="K26" s="81" t="str">
        <f t="shared" si="4"/>
        <v/>
      </c>
    </row>
    <row r="27" spans="1:11" x14ac:dyDescent="0.25">
      <c r="A27" s="73"/>
      <c r="B27" s="77"/>
      <c r="C27" s="73" t="str">
        <f t="shared" si="5"/>
        <v/>
      </c>
      <c r="D27" s="75"/>
      <c r="E27" s="77"/>
      <c r="F27" s="77"/>
      <c r="G27" s="81" t="str">
        <f t="shared" si="0"/>
        <v/>
      </c>
      <c r="H27" s="81" t="str">
        <f t="shared" si="1"/>
        <v/>
      </c>
      <c r="I27" s="81" t="str">
        <f t="shared" si="2"/>
        <v/>
      </c>
      <c r="J27" s="81" t="str">
        <f t="shared" si="3"/>
        <v/>
      </c>
      <c r="K27" s="81" t="str">
        <f t="shared" si="4"/>
        <v/>
      </c>
    </row>
    <row r="28" spans="1:11" x14ac:dyDescent="0.25">
      <c r="A28" s="73"/>
      <c r="B28" s="77"/>
      <c r="C28" s="73" t="str">
        <f t="shared" si="5"/>
        <v/>
      </c>
      <c r="D28" s="75"/>
      <c r="E28" s="77"/>
      <c r="F28" s="77"/>
      <c r="G28" s="81" t="str">
        <f t="shared" si="0"/>
        <v/>
      </c>
      <c r="H28" s="81" t="str">
        <f t="shared" si="1"/>
        <v/>
      </c>
      <c r="I28" s="81" t="str">
        <f t="shared" si="2"/>
        <v/>
      </c>
      <c r="J28" s="81" t="str">
        <f t="shared" si="3"/>
        <v/>
      </c>
      <c r="K28" s="81" t="str">
        <f t="shared" si="4"/>
        <v/>
      </c>
    </row>
    <row r="29" spans="1:11" x14ac:dyDescent="0.25">
      <c r="A29" s="73"/>
      <c r="B29" s="77"/>
      <c r="C29" s="73" t="str">
        <f t="shared" si="5"/>
        <v/>
      </c>
      <c r="D29" s="75"/>
      <c r="E29" s="77"/>
      <c r="F29" s="77"/>
      <c r="G29" s="81" t="str">
        <f t="shared" si="0"/>
        <v/>
      </c>
      <c r="H29" s="81" t="str">
        <f t="shared" si="1"/>
        <v/>
      </c>
      <c r="I29" s="81" t="str">
        <f t="shared" si="2"/>
        <v/>
      </c>
      <c r="J29" s="81" t="str">
        <f t="shared" si="3"/>
        <v/>
      </c>
      <c r="K29" s="81" t="str">
        <f t="shared" si="4"/>
        <v/>
      </c>
    </row>
    <row r="30" spans="1:11" x14ac:dyDescent="0.25">
      <c r="A30" s="73"/>
      <c r="B30" s="77"/>
      <c r="C30" s="73" t="str">
        <f t="shared" si="5"/>
        <v/>
      </c>
      <c r="D30" s="75"/>
      <c r="E30" s="77"/>
      <c r="F30" s="77"/>
      <c r="G30" s="81" t="str">
        <f t="shared" si="0"/>
        <v/>
      </c>
      <c r="H30" s="81" t="str">
        <f t="shared" si="1"/>
        <v/>
      </c>
      <c r="I30" s="81" t="str">
        <f t="shared" si="2"/>
        <v/>
      </c>
      <c r="J30" s="81" t="str">
        <f t="shared" si="3"/>
        <v/>
      </c>
      <c r="K30" s="81" t="str">
        <f t="shared" si="4"/>
        <v/>
      </c>
    </row>
    <row r="31" spans="1:11" x14ac:dyDescent="0.25">
      <c r="A31" s="73"/>
      <c r="B31" s="77"/>
      <c r="C31" s="73" t="str">
        <f t="shared" si="5"/>
        <v/>
      </c>
      <c r="D31" s="75"/>
      <c r="E31" s="77"/>
      <c r="F31" s="77"/>
      <c r="G31" s="81" t="str">
        <f t="shared" si="0"/>
        <v/>
      </c>
      <c r="H31" s="81" t="str">
        <f t="shared" si="1"/>
        <v/>
      </c>
      <c r="I31" s="81" t="str">
        <f t="shared" si="2"/>
        <v/>
      </c>
      <c r="J31" s="81" t="str">
        <f t="shared" si="3"/>
        <v/>
      </c>
      <c r="K31" s="81" t="str">
        <f t="shared" si="4"/>
        <v/>
      </c>
    </row>
    <row r="32" spans="1:11" x14ac:dyDescent="0.25">
      <c r="A32" s="73"/>
      <c r="B32" s="77"/>
      <c r="C32" s="73" t="str">
        <f t="shared" si="5"/>
        <v/>
      </c>
      <c r="D32" s="75"/>
      <c r="E32" s="77"/>
      <c r="F32" s="77"/>
      <c r="G32" s="81" t="str">
        <f t="shared" si="0"/>
        <v/>
      </c>
      <c r="H32" s="81" t="str">
        <f t="shared" si="1"/>
        <v/>
      </c>
      <c r="I32" s="81" t="str">
        <f t="shared" si="2"/>
        <v/>
      </c>
      <c r="J32" s="81" t="str">
        <f t="shared" si="3"/>
        <v/>
      </c>
      <c r="K32" s="81" t="str">
        <f t="shared" si="4"/>
        <v/>
      </c>
    </row>
    <row r="33" spans="1:12" x14ac:dyDescent="0.25">
      <c r="A33" s="73"/>
      <c r="B33" s="77"/>
      <c r="C33" s="73" t="str">
        <f t="shared" si="5"/>
        <v/>
      </c>
      <c r="D33" s="75"/>
      <c r="E33" s="77"/>
      <c r="F33" s="77"/>
      <c r="G33" s="81" t="str">
        <f t="shared" si="0"/>
        <v/>
      </c>
      <c r="H33" s="81" t="str">
        <f t="shared" si="1"/>
        <v/>
      </c>
      <c r="I33" s="81" t="str">
        <f t="shared" si="2"/>
        <v/>
      </c>
      <c r="J33" s="81" t="str">
        <f t="shared" si="3"/>
        <v/>
      </c>
      <c r="K33" s="81" t="str">
        <f t="shared" si="4"/>
        <v/>
      </c>
    </row>
    <row r="34" spans="1:12" x14ac:dyDescent="0.25">
      <c r="A34" s="73"/>
      <c r="B34" s="77"/>
      <c r="C34" s="73" t="str">
        <f t="shared" si="5"/>
        <v/>
      </c>
      <c r="D34" s="75"/>
      <c r="E34" s="77"/>
      <c r="F34" s="77"/>
      <c r="G34" s="81" t="str">
        <f t="shared" si="0"/>
        <v/>
      </c>
      <c r="H34" s="81" t="str">
        <f t="shared" si="1"/>
        <v/>
      </c>
      <c r="I34" s="81" t="str">
        <f t="shared" si="2"/>
        <v/>
      </c>
      <c r="J34" s="81" t="str">
        <f t="shared" si="3"/>
        <v/>
      </c>
      <c r="K34" s="81" t="str">
        <f t="shared" si="4"/>
        <v/>
      </c>
    </row>
    <row r="35" spans="1:12" x14ac:dyDescent="0.25">
      <c r="A35" s="73"/>
      <c r="B35" s="77"/>
      <c r="C35" s="73" t="str">
        <f t="shared" si="5"/>
        <v/>
      </c>
      <c r="D35" s="75"/>
      <c r="E35" s="77"/>
      <c r="F35" s="77"/>
      <c r="G35" s="81" t="str">
        <f t="shared" si="0"/>
        <v/>
      </c>
      <c r="H35" s="81" t="str">
        <f t="shared" si="1"/>
        <v/>
      </c>
      <c r="I35" s="81" t="str">
        <f t="shared" si="2"/>
        <v/>
      </c>
      <c r="J35" s="81" t="str">
        <f t="shared" si="3"/>
        <v/>
      </c>
      <c r="K35" s="81" t="str">
        <f t="shared" si="4"/>
        <v/>
      </c>
    </row>
    <row r="36" spans="1:12" x14ac:dyDescent="0.25">
      <c r="A36" s="73"/>
      <c r="B36" s="77"/>
      <c r="C36" s="73" t="str">
        <f t="shared" si="5"/>
        <v/>
      </c>
      <c r="D36" s="75"/>
      <c r="E36" s="77"/>
      <c r="F36" s="77"/>
      <c r="G36" s="81" t="str">
        <f t="shared" si="0"/>
        <v/>
      </c>
      <c r="H36" s="81" t="str">
        <f t="shared" si="1"/>
        <v/>
      </c>
      <c r="I36" s="81" t="str">
        <f t="shared" si="2"/>
        <v/>
      </c>
      <c r="J36" s="81" t="str">
        <f t="shared" si="3"/>
        <v/>
      </c>
      <c r="K36" s="81" t="str">
        <f t="shared" si="4"/>
        <v/>
      </c>
    </row>
    <row r="37" spans="1:12" x14ac:dyDescent="0.25">
      <c r="A37" s="73"/>
      <c r="B37" s="77"/>
      <c r="C37" s="73" t="str">
        <f t="shared" si="5"/>
        <v/>
      </c>
      <c r="D37" s="75"/>
      <c r="E37" s="77"/>
      <c r="F37" s="77"/>
      <c r="G37" s="81" t="str">
        <f t="shared" si="0"/>
        <v/>
      </c>
      <c r="H37" s="81" t="str">
        <f t="shared" si="1"/>
        <v/>
      </c>
      <c r="I37" s="81" t="str">
        <f t="shared" si="2"/>
        <v/>
      </c>
      <c r="J37" s="81" t="str">
        <f t="shared" si="3"/>
        <v/>
      </c>
      <c r="K37" s="81" t="str">
        <f t="shared" si="4"/>
        <v/>
      </c>
      <c r="L37" s="40"/>
    </row>
    <row r="38" spans="1:12" x14ac:dyDescent="0.25">
      <c r="A38" s="73"/>
      <c r="B38" s="77"/>
      <c r="C38" s="73" t="str">
        <f t="shared" si="5"/>
        <v/>
      </c>
      <c r="D38" s="75"/>
      <c r="E38" s="77"/>
      <c r="F38" s="77"/>
      <c r="G38" s="81" t="str">
        <f t="shared" si="0"/>
        <v/>
      </c>
      <c r="H38" s="81" t="str">
        <f t="shared" si="1"/>
        <v/>
      </c>
      <c r="I38" s="81" t="str">
        <f t="shared" si="2"/>
        <v/>
      </c>
      <c r="J38" s="81" t="str">
        <f t="shared" si="3"/>
        <v/>
      </c>
      <c r="K38" s="81" t="str">
        <f t="shared" si="4"/>
        <v/>
      </c>
    </row>
    <row r="39" spans="1:12" x14ac:dyDescent="0.25">
      <c r="A39" s="73"/>
      <c r="B39" s="77"/>
      <c r="C39" s="73" t="str">
        <f t="shared" si="5"/>
        <v/>
      </c>
      <c r="D39" s="75"/>
      <c r="E39" s="77"/>
      <c r="F39" s="77"/>
      <c r="G39" s="81" t="str">
        <f t="shared" si="0"/>
        <v/>
      </c>
      <c r="H39" s="81" t="str">
        <f t="shared" si="1"/>
        <v/>
      </c>
      <c r="I39" s="81" t="str">
        <f t="shared" si="2"/>
        <v/>
      </c>
      <c r="J39" s="81" t="str">
        <f t="shared" si="3"/>
        <v/>
      </c>
      <c r="K39" s="81" t="str">
        <f t="shared" si="4"/>
        <v/>
      </c>
    </row>
    <row r="40" spans="1:12" x14ac:dyDescent="0.25">
      <c r="A40" s="73"/>
      <c r="B40" s="77"/>
      <c r="C40" s="73" t="str">
        <f t="shared" si="5"/>
        <v/>
      </c>
      <c r="D40" s="75"/>
      <c r="E40" s="77"/>
      <c r="F40" s="77"/>
      <c r="G40" s="81" t="str">
        <f t="shared" si="0"/>
        <v/>
      </c>
      <c r="H40" s="81" t="str">
        <f t="shared" si="1"/>
        <v/>
      </c>
      <c r="I40" s="81" t="str">
        <f t="shared" si="2"/>
        <v/>
      </c>
      <c r="J40" s="81" t="str">
        <f t="shared" si="3"/>
        <v/>
      </c>
      <c r="K40" s="81" t="str">
        <f t="shared" si="4"/>
        <v/>
      </c>
    </row>
    <row r="41" spans="1:12" x14ac:dyDescent="0.25">
      <c r="A41" s="73"/>
      <c r="B41" s="77"/>
      <c r="C41" s="73" t="str">
        <f t="shared" si="5"/>
        <v/>
      </c>
      <c r="D41" s="75"/>
      <c r="E41" s="77"/>
      <c r="F41" s="77"/>
      <c r="G41" s="81" t="str">
        <f t="shared" si="0"/>
        <v/>
      </c>
      <c r="H41" s="81" t="str">
        <f t="shared" si="1"/>
        <v/>
      </c>
      <c r="I41" s="81" t="str">
        <f t="shared" si="2"/>
        <v/>
      </c>
      <c r="J41" s="81" t="str">
        <f t="shared" si="3"/>
        <v/>
      </c>
      <c r="K41" s="81" t="str">
        <f t="shared" si="4"/>
        <v/>
      </c>
    </row>
    <row r="42" spans="1:12" x14ac:dyDescent="0.25">
      <c r="A42" s="73"/>
      <c r="B42" s="77"/>
      <c r="C42" s="73" t="str">
        <f t="shared" si="5"/>
        <v/>
      </c>
      <c r="D42" s="75"/>
      <c r="E42" s="77"/>
      <c r="F42" s="77"/>
      <c r="G42" s="81" t="str">
        <f t="shared" si="0"/>
        <v/>
      </c>
      <c r="H42" s="81" t="str">
        <f t="shared" si="1"/>
        <v/>
      </c>
      <c r="I42" s="81" t="str">
        <f t="shared" si="2"/>
        <v/>
      </c>
      <c r="J42" s="81" t="str">
        <f t="shared" si="3"/>
        <v/>
      </c>
      <c r="K42" s="81" t="str">
        <f t="shared" si="4"/>
        <v/>
      </c>
    </row>
    <row r="43" spans="1:12" x14ac:dyDescent="0.25">
      <c r="A43" s="73"/>
      <c r="B43" s="77"/>
      <c r="C43" s="73" t="str">
        <f t="shared" si="5"/>
        <v/>
      </c>
      <c r="D43" s="75"/>
      <c r="E43" s="77"/>
      <c r="F43" s="77"/>
      <c r="G43" s="81" t="str">
        <f t="shared" si="0"/>
        <v/>
      </c>
      <c r="H43" s="81" t="str">
        <f t="shared" si="1"/>
        <v/>
      </c>
      <c r="I43" s="81" t="str">
        <f t="shared" si="2"/>
        <v/>
      </c>
      <c r="J43" s="81" t="str">
        <f t="shared" si="3"/>
        <v/>
      </c>
      <c r="K43" s="81" t="str">
        <f t="shared" si="4"/>
        <v/>
      </c>
    </row>
    <row r="44" spans="1:12" x14ac:dyDescent="0.25">
      <c r="A44" s="73"/>
      <c r="B44" s="77"/>
      <c r="C44" s="73" t="str">
        <f t="shared" si="5"/>
        <v/>
      </c>
      <c r="D44" s="75"/>
      <c r="E44" s="77"/>
      <c r="F44" s="77"/>
      <c r="G44" s="81" t="str">
        <f t="shared" si="0"/>
        <v/>
      </c>
      <c r="H44" s="81" t="str">
        <f t="shared" si="1"/>
        <v/>
      </c>
      <c r="I44" s="81" t="str">
        <f t="shared" si="2"/>
        <v/>
      </c>
      <c r="J44" s="81" t="str">
        <f t="shared" si="3"/>
        <v/>
      </c>
      <c r="K44" s="81" t="str">
        <f t="shared" si="4"/>
        <v/>
      </c>
    </row>
    <row r="45" spans="1:12" x14ac:dyDescent="0.25">
      <c r="A45" s="73"/>
      <c r="B45" s="77"/>
      <c r="C45" s="73" t="str">
        <f t="shared" si="5"/>
        <v/>
      </c>
      <c r="D45" s="75"/>
      <c r="E45" s="77"/>
      <c r="F45" s="77"/>
      <c r="G45" s="81" t="str">
        <f t="shared" si="0"/>
        <v/>
      </c>
      <c r="H45" s="81" t="str">
        <f t="shared" si="1"/>
        <v/>
      </c>
      <c r="I45" s="81" t="str">
        <f t="shared" si="2"/>
        <v/>
      </c>
      <c r="J45" s="81" t="str">
        <f t="shared" si="3"/>
        <v/>
      </c>
      <c r="K45" s="81" t="str">
        <f t="shared" si="4"/>
        <v/>
      </c>
    </row>
    <row r="46" spans="1:12" x14ac:dyDescent="0.25">
      <c r="A46" s="73"/>
      <c r="B46" s="77"/>
      <c r="C46" s="73" t="str">
        <f t="shared" si="5"/>
        <v/>
      </c>
      <c r="D46" s="75"/>
      <c r="E46" s="77"/>
      <c r="F46" s="77"/>
      <c r="G46" s="81" t="str">
        <f t="shared" si="0"/>
        <v/>
      </c>
      <c r="H46" s="81" t="str">
        <f t="shared" si="1"/>
        <v/>
      </c>
      <c r="I46" s="81" t="str">
        <f t="shared" si="2"/>
        <v/>
      </c>
      <c r="J46" s="81" t="str">
        <f t="shared" si="3"/>
        <v/>
      </c>
      <c r="K46" s="81" t="str">
        <f t="shared" si="4"/>
        <v/>
      </c>
    </row>
    <row r="47" spans="1:12" ht="15.75" thickBot="1" x14ac:dyDescent="0.3">
      <c r="A47" s="77"/>
      <c r="B47" s="77"/>
      <c r="C47" s="73" t="str">
        <f t="shared" si="5"/>
        <v/>
      </c>
      <c r="D47" s="75"/>
      <c r="E47" s="77"/>
      <c r="F47" s="77"/>
      <c r="G47" s="81" t="str">
        <f t="shared" si="0"/>
        <v/>
      </c>
      <c r="H47" s="81" t="str">
        <f t="shared" si="1"/>
        <v/>
      </c>
      <c r="I47" s="81" t="str">
        <f t="shared" si="2"/>
        <v/>
      </c>
      <c r="J47" s="81" t="str">
        <f t="shared" si="3"/>
        <v/>
      </c>
      <c r="K47" s="81" t="str">
        <f t="shared" si="4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0.73</v>
      </c>
      <c r="E48" s="79"/>
      <c r="F48" s="102">
        <f>IF(SUM(F14:F47)&gt;0,AVERAGE($F$14:$F$47),"")</f>
        <v>0.17027088036117383</v>
      </c>
      <c r="G48" s="83">
        <f>SUM($G$14:$G$47)</f>
        <v>4219</v>
      </c>
      <c r="H48" s="83">
        <f>SUM($H$14:$H$47)</f>
        <v>127</v>
      </c>
      <c r="I48" s="83">
        <f>SUM($I$14:$I$47)</f>
        <v>718</v>
      </c>
      <c r="J48" s="83">
        <f>SUM($J$14:$J$47)</f>
        <v>36</v>
      </c>
      <c r="K48" s="83">
        <f>SUM(K14:K47)</f>
        <v>5100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9" fitToHeight="0" orientation="portrait" r:id="rId1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9F15-E8AD-43FD-838C-D9837AEF8598}">
  <sheetPr codeName="Sheet132">
    <pageSetUpPr fitToPage="1"/>
  </sheetPr>
  <dimension ref="A1:N48"/>
  <sheetViews>
    <sheetView zoomScale="85" zoomScaleNormal="85" workbookViewId="0">
      <selection activeCell="B10" sqref="B10:D10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9.5703125" bestFit="1" customWidth="1"/>
    <col min="10" max="10" width="13.140625" bestFit="1" customWidth="1"/>
    <col min="11" max="11" width="18.140625" bestFit="1" customWidth="1"/>
    <col min="12" max="12" width="0" hidden="1" customWidth="1"/>
    <col min="13" max="13" width="7.85546875" bestFit="1" customWidth="1"/>
    <col min="14" max="14" width="52.570312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3739</v>
      </c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235</v>
      </c>
      <c r="C9" s="170"/>
      <c r="D9" s="170"/>
      <c r="E9" s="70" t="s">
        <v>12</v>
      </c>
      <c r="F9" s="171">
        <v>45244</v>
      </c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236</v>
      </c>
      <c r="G11" s="172"/>
      <c r="H11" s="172"/>
      <c r="I11" s="172"/>
      <c r="J11" s="172"/>
      <c r="K11" s="173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4" x14ac:dyDescent="0.25">
      <c r="A14" s="73" cm="1">
        <f t="array" ref="A14:A17">IF(ISBLANK(B14),"",_xlfn.SEQUENCE(COUNTA($B$14:$B$47)))</f>
        <v>1</v>
      </c>
      <c r="B14" s="101" t="s">
        <v>76</v>
      </c>
      <c r="C14" s="73">
        <f>IF(ISBLANK(A14),"",IF(A14&gt;0,711319,""))</f>
        <v>711319</v>
      </c>
      <c r="D14" s="75">
        <v>5.39</v>
      </c>
      <c r="E14" s="74">
        <v>5780</v>
      </c>
      <c r="F14" s="98">
        <v>0.14706424537379906</v>
      </c>
      <c r="G14" s="81">
        <f t="shared" ref="G14:G47" si="0">IF(A14&gt;0,ROUND(D14*E14,0),"")</f>
        <v>31154</v>
      </c>
      <c r="H14" s="81">
        <f t="shared" ref="H14:H47" si="1">IF(A14&gt;0,ROUND(G14*$H$13,0),"")</f>
        <v>935</v>
      </c>
      <c r="I14" s="81">
        <f t="shared" ref="I14:I47" si="2">IF(A14&gt;0,ROUND(G14*F14,0),"")</f>
        <v>4582</v>
      </c>
      <c r="J14" s="81">
        <f t="shared" ref="J14:J47" si="3">IF(A14&gt;0,ROUND(I14*$J$13,0),"")</f>
        <v>229</v>
      </c>
      <c r="K14" s="81">
        <f t="shared" ref="K14:K47" si="4">IF(A14&gt;0,SUM(G14:J14),"")</f>
        <v>36900</v>
      </c>
    </row>
    <row r="15" spans="1:14" x14ac:dyDescent="0.25">
      <c r="A15" s="73">
        <v>2</v>
      </c>
      <c r="B15" s="101" t="s">
        <v>67</v>
      </c>
      <c r="C15" s="73">
        <f t="shared" ref="C15:C47" si="5">IF(A15&gt;0,711319,"")</f>
        <v>711319</v>
      </c>
      <c r="D15" s="75">
        <v>4.3499999999999996</v>
      </c>
      <c r="E15" s="74">
        <v>5780</v>
      </c>
      <c r="F15" s="98">
        <v>0.14593999999999999</v>
      </c>
      <c r="G15" s="81">
        <f t="shared" si="0"/>
        <v>25143</v>
      </c>
      <c r="H15" s="81">
        <f t="shared" si="1"/>
        <v>754</v>
      </c>
      <c r="I15" s="81">
        <f t="shared" si="2"/>
        <v>3669</v>
      </c>
      <c r="J15" s="81">
        <f t="shared" si="3"/>
        <v>183</v>
      </c>
      <c r="K15" s="81">
        <f t="shared" si="4"/>
        <v>29749</v>
      </c>
    </row>
    <row r="16" spans="1:14" x14ac:dyDescent="0.25">
      <c r="A16" s="73">
        <v>3</v>
      </c>
      <c r="B16" s="101" t="s">
        <v>39</v>
      </c>
      <c r="C16" s="73">
        <f t="shared" si="5"/>
        <v>711319</v>
      </c>
      <c r="D16" s="75">
        <v>39.799999999999997</v>
      </c>
      <c r="E16" s="74">
        <v>80.520972563860013</v>
      </c>
      <c r="F16" s="98"/>
      <c r="G16" s="81">
        <f t="shared" si="0"/>
        <v>3205</v>
      </c>
      <c r="H16" s="81">
        <f t="shared" si="1"/>
        <v>96</v>
      </c>
      <c r="I16" s="81">
        <f t="shared" si="2"/>
        <v>0</v>
      </c>
      <c r="J16" s="81">
        <f t="shared" si="3"/>
        <v>0</v>
      </c>
      <c r="K16" s="81">
        <f t="shared" si="4"/>
        <v>3301</v>
      </c>
    </row>
    <row r="17" spans="1:11" x14ac:dyDescent="0.25">
      <c r="A17" s="73">
        <v>4</v>
      </c>
      <c r="B17" s="101" t="s">
        <v>237</v>
      </c>
      <c r="C17" s="73">
        <f t="shared" si="5"/>
        <v>711319</v>
      </c>
      <c r="D17" s="75">
        <v>0.84</v>
      </c>
      <c r="E17" s="74">
        <v>346.31191011235961</v>
      </c>
      <c r="F17" s="98"/>
      <c r="G17" s="81">
        <f t="shared" si="0"/>
        <v>291</v>
      </c>
      <c r="H17" s="81">
        <f t="shared" si="1"/>
        <v>9</v>
      </c>
      <c r="I17" s="81">
        <f t="shared" si="2"/>
        <v>0</v>
      </c>
      <c r="J17" s="81">
        <f t="shared" si="3"/>
        <v>0</v>
      </c>
      <c r="K17" s="81">
        <f t="shared" si="4"/>
        <v>300</v>
      </c>
    </row>
    <row r="18" spans="1:11" x14ac:dyDescent="0.25">
      <c r="A18" s="73"/>
      <c r="B18" s="101"/>
      <c r="C18" s="73" t="str">
        <f t="shared" si="5"/>
        <v/>
      </c>
      <c r="D18" s="75"/>
      <c r="E18" s="74"/>
      <c r="F18" s="98"/>
      <c r="G18" s="81" t="str">
        <f t="shared" si="0"/>
        <v/>
      </c>
      <c r="H18" s="81" t="str">
        <f t="shared" si="1"/>
        <v/>
      </c>
      <c r="I18" s="81" t="str">
        <f t="shared" si="2"/>
        <v/>
      </c>
      <c r="J18" s="81" t="str">
        <f t="shared" si="3"/>
        <v/>
      </c>
      <c r="K18" s="81" t="str">
        <f t="shared" si="4"/>
        <v/>
      </c>
    </row>
    <row r="19" spans="1:11" x14ac:dyDescent="0.25">
      <c r="A19" s="73"/>
      <c r="B19" s="77"/>
      <c r="C19" s="73" t="str">
        <f t="shared" si="5"/>
        <v/>
      </c>
      <c r="D19" s="75"/>
      <c r="E19" s="74"/>
      <c r="F19" s="98"/>
      <c r="G19" s="81" t="str">
        <f t="shared" si="0"/>
        <v/>
      </c>
      <c r="H19" s="81" t="str">
        <f t="shared" si="1"/>
        <v/>
      </c>
      <c r="I19" s="81" t="str">
        <f t="shared" si="2"/>
        <v/>
      </c>
      <c r="J19" s="81" t="str">
        <f t="shared" si="3"/>
        <v/>
      </c>
      <c r="K19" s="81" t="str">
        <f t="shared" si="4"/>
        <v/>
      </c>
    </row>
    <row r="20" spans="1:11" x14ac:dyDescent="0.25">
      <c r="A20" s="73"/>
      <c r="B20" s="77"/>
      <c r="C20" s="73" t="str">
        <f t="shared" si="5"/>
        <v/>
      </c>
      <c r="D20" s="75"/>
      <c r="E20" s="77"/>
      <c r="F20" s="98"/>
      <c r="G20" s="81" t="str">
        <f t="shared" si="0"/>
        <v/>
      </c>
      <c r="H20" s="81" t="str">
        <f t="shared" si="1"/>
        <v/>
      </c>
      <c r="I20" s="81" t="str">
        <f t="shared" si="2"/>
        <v/>
      </c>
      <c r="J20" s="81" t="str">
        <f t="shared" si="3"/>
        <v/>
      </c>
      <c r="K20" s="81" t="str">
        <f t="shared" si="4"/>
        <v/>
      </c>
    </row>
    <row r="21" spans="1:11" x14ac:dyDescent="0.25">
      <c r="A21" s="73"/>
      <c r="B21" s="77"/>
      <c r="C21" s="73" t="str">
        <f t="shared" si="5"/>
        <v/>
      </c>
      <c r="D21" s="75"/>
      <c r="E21" s="77"/>
      <c r="F21" s="98"/>
      <c r="G21" s="81" t="str">
        <f t="shared" si="0"/>
        <v/>
      </c>
      <c r="H21" s="81" t="str">
        <f t="shared" si="1"/>
        <v/>
      </c>
      <c r="I21" s="81" t="str">
        <f t="shared" si="2"/>
        <v/>
      </c>
      <c r="J21" s="81" t="str">
        <f t="shared" si="3"/>
        <v/>
      </c>
      <c r="K21" s="81" t="str">
        <f t="shared" si="4"/>
        <v/>
      </c>
    </row>
    <row r="22" spans="1:11" x14ac:dyDescent="0.25">
      <c r="A22" s="73"/>
      <c r="B22" s="77"/>
      <c r="C22" s="73" t="str">
        <f t="shared" si="5"/>
        <v/>
      </c>
      <c r="D22" s="75"/>
      <c r="E22" s="77"/>
      <c r="F22" s="98"/>
      <c r="G22" s="81" t="str">
        <f t="shared" si="0"/>
        <v/>
      </c>
      <c r="H22" s="81" t="str">
        <f t="shared" si="1"/>
        <v/>
      </c>
      <c r="I22" s="81" t="str">
        <f t="shared" si="2"/>
        <v/>
      </c>
      <c r="J22" s="81" t="str">
        <f t="shared" si="3"/>
        <v/>
      </c>
      <c r="K22" s="81" t="str">
        <f t="shared" si="4"/>
        <v/>
      </c>
    </row>
    <row r="23" spans="1:11" x14ac:dyDescent="0.25">
      <c r="A23" s="73"/>
      <c r="B23" s="77"/>
      <c r="C23" s="73" t="str">
        <f t="shared" si="5"/>
        <v/>
      </c>
      <c r="D23" s="75"/>
      <c r="E23" s="77"/>
      <c r="F23" s="98"/>
      <c r="G23" s="81" t="str">
        <f t="shared" si="0"/>
        <v/>
      </c>
      <c r="H23" s="81" t="str">
        <f t="shared" si="1"/>
        <v/>
      </c>
      <c r="I23" s="81" t="str">
        <f t="shared" si="2"/>
        <v/>
      </c>
      <c r="J23" s="81" t="str">
        <f t="shared" si="3"/>
        <v/>
      </c>
      <c r="K23" s="81" t="str">
        <f t="shared" si="4"/>
        <v/>
      </c>
    </row>
    <row r="24" spans="1:11" x14ac:dyDescent="0.25">
      <c r="A24" s="73"/>
      <c r="B24" s="77"/>
      <c r="C24" s="73" t="str">
        <f t="shared" si="5"/>
        <v/>
      </c>
      <c r="D24" s="75"/>
      <c r="E24" s="77"/>
      <c r="F24" s="98"/>
      <c r="G24" s="81" t="str">
        <f t="shared" si="0"/>
        <v/>
      </c>
      <c r="H24" s="81" t="str">
        <f t="shared" si="1"/>
        <v/>
      </c>
      <c r="I24" s="81" t="str">
        <f t="shared" si="2"/>
        <v/>
      </c>
      <c r="J24" s="81" t="str">
        <f t="shared" si="3"/>
        <v/>
      </c>
      <c r="K24" s="81" t="str">
        <f t="shared" si="4"/>
        <v/>
      </c>
    </row>
    <row r="25" spans="1:11" x14ac:dyDescent="0.25">
      <c r="A25" s="73"/>
      <c r="B25" s="77"/>
      <c r="C25" s="73" t="str">
        <f t="shared" si="5"/>
        <v/>
      </c>
      <c r="D25" s="75"/>
      <c r="E25" s="77"/>
      <c r="F25" s="77"/>
      <c r="G25" s="81" t="str">
        <f t="shared" si="0"/>
        <v/>
      </c>
      <c r="H25" s="81" t="str">
        <f t="shared" si="1"/>
        <v/>
      </c>
      <c r="I25" s="81" t="str">
        <f t="shared" si="2"/>
        <v/>
      </c>
      <c r="J25" s="81" t="str">
        <f t="shared" si="3"/>
        <v/>
      </c>
      <c r="K25" s="81" t="str">
        <f t="shared" si="4"/>
        <v/>
      </c>
    </row>
    <row r="26" spans="1:11" x14ac:dyDescent="0.25">
      <c r="A26" s="73"/>
      <c r="B26" s="77"/>
      <c r="C26" s="73" t="str">
        <f t="shared" si="5"/>
        <v/>
      </c>
      <c r="D26" s="75"/>
      <c r="E26" s="77"/>
      <c r="F26" s="77"/>
      <c r="G26" s="81" t="str">
        <f t="shared" si="0"/>
        <v/>
      </c>
      <c r="H26" s="81" t="str">
        <f t="shared" si="1"/>
        <v/>
      </c>
      <c r="I26" s="81" t="str">
        <f t="shared" si="2"/>
        <v/>
      </c>
      <c r="J26" s="81" t="str">
        <f t="shared" si="3"/>
        <v/>
      </c>
      <c r="K26" s="81" t="str">
        <f t="shared" si="4"/>
        <v/>
      </c>
    </row>
    <row r="27" spans="1:11" x14ac:dyDescent="0.25">
      <c r="A27" s="73"/>
      <c r="B27" s="77"/>
      <c r="C27" s="73" t="str">
        <f t="shared" si="5"/>
        <v/>
      </c>
      <c r="D27" s="75"/>
      <c r="E27" s="77"/>
      <c r="F27" s="77"/>
      <c r="G27" s="81" t="str">
        <f t="shared" si="0"/>
        <v/>
      </c>
      <c r="H27" s="81" t="str">
        <f t="shared" si="1"/>
        <v/>
      </c>
      <c r="I27" s="81" t="str">
        <f t="shared" si="2"/>
        <v/>
      </c>
      <c r="J27" s="81" t="str">
        <f t="shared" si="3"/>
        <v/>
      </c>
      <c r="K27" s="81" t="str">
        <f t="shared" si="4"/>
        <v/>
      </c>
    </row>
    <row r="28" spans="1:11" x14ac:dyDescent="0.25">
      <c r="A28" s="73"/>
      <c r="B28" s="77"/>
      <c r="C28" s="73" t="str">
        <f t="shared" si="5"/>
        <v/>
      </c>
      <c r="D28" s="75"/>
      <c r="E28" s="77"/>
      <c r="F28" s="77"/>
      <c r="G28" s="81" t="str">
        <f t="shared" si="0"/>
        <v/>
      </c>
      <c r="H28" s="81" t="str">
        <f t="shared" si="1"/>
        <v/>
      </c>
      <c r="I28" s="81" t="str">
        <f t="shared" si="2"/>
        <v/>
      </c>
      <c r="J28" s="81" t="str">
        <f t="shared" si="3"/>
        <v/>
      </c>
      <c r="K28" s="81" t="str">
        <f t="shared" si="4"/>
        <v/>
      </c>
    </row>
    <row r="29" spans="1:11" x14ac:dyDescent="0.25">
      <c r="A29" s="73"/>
      <c r="B29" s="77"/>
      <c r="C29" s="73" t="str">
        <f t="shared" si="5"/>
        <v/>
      </c>
      <c r="D29" s="75"/>
      <c r="E29" s="77"/>
      <c r="F29" s="77"/>
      <c r="G29" s="81" t="str">
        <f t="shared" si="0"/>
        <v/>
      </c>
      <c r="H29" s="81" t="str">
        <f t="shared" si="1"/>
        <v/>
      </c>
      <c r="I29" s="81" t="str">
        <f t="shared" si="2"/>
        <v/>
      </c>
      <c r="J29" s="81" t="str">
        <f t="shared" si="3"/>
        <v/>
      </c>
      <c r="K29" s="81" t="str">
        <f t="shared" si="4"/>
        <v/>
      </c>
    </row>
    <row r="30" spans="1:11" x14ac:dyDescent="0.25">
      <c r="A30" s="73"/>
      <c r="B30" s="77"/>
      <c r="C30" s="73" t="str">
        <f t="shared" si="5"/>
        <v/>
      </c>
      <c r="D30" s="75"/>
      <c r="E30" s="77"/>
      <c r="F30" s="77"/>
      <c r="G30" s="81" t="str">
        <f t="shared" si="0"/>
        <v/>
      </c>
      <c r="H30" s="81" t="str">
        <f t="shared" si="1"/>
        <v/>
      </c>
      <c r="I30" s="81" t="str">
        <f t="shared" si="2"/>
        <v/>
      </c>
      <c r="J30" s="81" t="str">
        <f t="shared" si="3"/>
        <v/>
      </c>
      <c r="K30" s="81" t="str">
        <f t="shared" si="4"/>
        <v/>
      </c>
    </row>
    <row r="31" spans="1:11" x14ac:dyDescent="0.25">
      <c r="A31" s="73"/>
      <c r="B31" s="77"/>
      <c r="C31" s="73" t="str">
        <f t="shared" si="5"/>
        <v/>
      </c>
      <c r="D31" s="75"/>
      <c r="E31" s="77"/>
      <c r="F31" s="77"/>
      <c r="G31" s="81" t="str">
        <f t="shared" si="0"/>
        <v/>
      </c>
      <c r="H31" s="81" t="str">
        <f t="shared" si="1"/>
        <v/>
      </c>
      <c r="I31" s="81" t="str">
        <f t="shared" si="2"/>
        <v/>
      </c>
      <c r="J31" s="81" t="str">
        <f t="shared" si="3"/>
        <v/>
      </c>
      <c r="K31" s="81" t="str">
        <f t="shared" si="4"/>
        <v/>
      </c>
    </row>
    <row r="32" spans="1:11" x14ac:dyDescent="0.25">
      <c r="A32" s="73"/>
      <c r="B32" s="77"/>
      <c r="C32" s="73" t="str">
        <f t="shared" si="5"/>
        <v/>
      </c>
      <c r="D32" s="75"/>
      <c r="E32" s="77"/>
      <c r="F32" s="77"/>
      <c r="G32" s="81" t="str">
        <f t="shared" si="0"/>
        <v/>
      </c>
      <c r="H32" s="81" t="str">
        <f t="shared" si="1"/>
        <v/>
      </c>
      <c r="I32" s="81" t="str">
        <f t="shared" si="2"/>
        <v/>
      </c>
      <c r="J32" s="81" t="str">
        <f t="shared" si="3"/>
        <v/>
      </c>
      <c r="K32" s="81" t="str">
        <f t="shared" si="4"/>
        <v/>
      </c>
    </row>
    <row r="33" spans="1:12" x14ac:dyDescent="0.25">
      <c r="A33" s="73"/>
      <c r="B33" s="77"/>
      <c r="C33" s="73" t="str">
        <f t="shared" si="5"/>
        <v/>
      </c>
      <c r="D33" s="75"/>
      <c r="E33" s="77"/>
      <c r="F33" s="77"/>
      <c r="G33" s="81" t="str">
        <f t="shared" si="0"/>
        <v/>
      </c>
      <c r="H33" s="81" t="str">
        <f t="shared" si="1"/>
        <v/>
      </c>
      <c r="I33" s="81" t="str">
        <f t="shared" si="2"/>
        <v/>
      </c>
      <c r="J33" s="81" t="str">
        <f t="shared" si="3"/>
        <v/>
      </c>
      <c r="K33" s="81" t="str">
        <f t="shared" si="4"/>
        <v/>
      </c>
    </row>
    <row r="34" spans="1:12" x14ac:dyDescent="0.25">
      <c r="A34" s="73"/>
      <c r="B34" s="77"/>
      <c r="C34" s="73" t="str">
        <f t="shared" si="5"/>
        <v/>
      </c>
      <c r="D34" s="75"/>
      <c r="E34" s="77"/>
      <c r="F34" s="77"/>
      <c r="G34" s="81" t="str">
        <f t="shared" si="0"/>
        <v/>
      </c>
      <c r="H34" s="81" t="str">
        <f t="shared" si="1"/>
        <v/>
      </c>
      <c r="I34" s="81" t="str">
        <f t="shared" si="2"/>
        <v/>
      </c>
      <c r="J34" s="81" t="str">
        <f t="shared" si="3"/>
        <v/>
      </c>
      <c r="K34" s="81" t="str">
        <f t="shared" si="4"/>
        <v/>
      </c>
    </row>
    <row r="35" spans="1:12" x14ac:dyDescent="0.25">
      <c r="A35" s="73"/>
      <c r="B35" s="77"/>
      <c r="C35" s="73" t="str">
        <f t="shared" si="5"/>
        <v/>
      </c>
      <c r="D35" s="75"/>
      <c r="E35" s="77"/>
      <c r="F35" s="77"/>
      <c r="G35" s="81" t="str">
        <f t="shared" si="0"/>
        <v/>
      </c>
      <c r="H35" s="81" t="str">
        <f t="shared" si="1"/>
        <v/>
      </c>
      <c r="I35" s="81" t="str">
        <f t="shared" si="2"/>
        <v/>
      </c>
      <c r="J35" s="81" t="str">
        <f t="shared" si="3"/>
        <v/>
      </c>
      <c r="K35" s="81" t="str">
        <f t="shared" si="4"/>
        <v/>
      </c>
    </row>
    <row r="36" spans="1:12" x14ac:dyDescent="0.25">
      <c r="A36" s="73"/>
      <c r="B36" s="77"/>
      <c r="C36" s="73" t="str">
        <f t="shared" si="5"/>
        <v/>
      </c>
      <c r="D36" s="75"/>
      <c r="E36" s="77"/>
      <c r="F36" s="77"/>
      <c r="G36" s="81" t="str">
        <f t="shared" si="0"/>
        <v/>
      </c>
      <c r="H36" s="81" t="str">
        <f t="shared" si="1"/>
        <v/>
      </c>
      <c r="I36" s="81" t="str">
        <f t="shared" si="2"/>
        <v/>
      </c>
      <c r="J36" s="81" t="str">
        <f t="shared" si="3"/>
        <v/>
      </c>
      <c r="K36" s="81" t="str">
        <f t="shared" si="4"/>
        <v/>
      </c>
    </row>
    <row r="37" spans="1:12" x14ac:dyDescent="0.25">
      <c r="A37" s="73"/>
      <c r="B37" s="77"/>
      <c r="C37" s="73" t="str">
        <f t="shared" si="5"/>
        <v/>
      </c>
      <c r="D37" s="75"/>
      <c r="E37" s="77"/>
      <c r="F37" s="77"/>
      <c r="G37" s="81" t="str">
        <f t="shared" si="0"/>
        <v/>
      </c>
      <c r="H37" s="81" t="str">
        <f t="shared" si="1"/>
        <v/>
      </c>
      <c r="I37" s="81" t="str">
        <f t="shared" si="2"/>
        <v/>
      </c>
      <c r="J37" s="81" t="str">
        <f t="shared" si="3"/>
        <v/>
      </c>
      <c r="K37" s="81" t="str">
        <f t="shared" si="4"/>
        <v/>
      </c>
      <c r="L37" s="40"/>
    </row>
    <row r="38" spans="1:12" x14ac:dyDescent="0.25">
      <c r="A38" s="73"/>
      <c r="B38" s="77"/>
      <c r="C38" s="73" t="str">
        <f t="shared" si="5"/>
        <v/>
      </c>
      <c r="D38" s="75"/>
      <c r="E38" s="77"/>
      <c r="F38" s="77"/>
      <c r="G38" s="81" t="str">
        <f t="shared" si="0"/>
        <v/>
      </c>
      <c r="H38" s="81" t="str">
        <f t="shared" si="1"/>
        <v/>
      </c>
      <c r="I38" s="81" t="str">
        <f t="shared" si="2"/>
        <v/>
      </c>
      <c r="J38" s="81" t="str">
        <f t="shared" si="3"/>
        <v/>
      </c>
      <c r="K38" s="81" t="str">
        <f t="shared" si="4"/>
        <v/>
      </c>
    </row>
    <row r="39" spans="1:12" x14ac:dyDescent="0.25">
      <c r="A39" s="73"/>
      <c r="B39" s="77"/>
      <c r="C39" s="73" t="str">
        <f t="shared" si="5"/>
        <v/>
      </c>
      <c r="D39" s="75"/>
      <c r="E39" s="77"/>
      <c r="F39" s="77"/>
      <c r="G39" s="81" t="str">
        <f t="shared" si="0"/>
        <v/>
      </c>
      <c r="H39" s="81" t="str">
        <f t="shared" si="1"/>
        <v/>
      </c>
      <c r="I39" s="81" t="str">
        <f t="shared" si="2"/>
        <v/>
      </c>
      <c r="J39" s="81" t="str">
        <f t="shared" si="3"/>
        <v/>
      </c>
      <c r="K39" s="81" t="str">
        <f t="shared" si="4"/>
        <v/>
      </c>
    </row>
    <row r="40" spans="1:12" x14ac:dyDescent="0.25">
      <c r="A40" s="73"/>
      <c r="B40" s="77"/>
      <c r="C40" s="73" t="str">
        <f t="shared" si="5"/>
        <v/>
      </c>
      <c r="D40" s="75"/>
      <c r="E40" s="77"/>
      <c r="F40" s="77"/>
      <c r="G40" s="81" t="str">
        <f t="shared" si="0"/>
        <v/>
      </c>
      <c r="H40" s="81" t="str">
        <f t="shared" si="1"/>
        <v/>
      </c>
      <c r="I40" s="81" t="str">
        <f t="shared" si="2"/>
        <v/>
      </c>
      <c r="J40" s="81" t="str">
        <f t="shared" si="3"/>
        <v/>
      </c>
      <c r="K40" s="81" t="str">
        <f t="shared" si="4"/>
        <v/>
      </c>
    </row>
    <row r="41" spans="1:12" x14ac:dyDescent="0.25">
      <c r="A41" s="73"/>
      <c r="B41" s="77"/>
      <c r="C41" s="73" t="str">
        <f t="shared" si="5"/>
        <v/>
      </c>
      <c r="D41" s="75"/>
      <c r="E41" s="77"/>
      <c r="F41" s="77"/>
      <c r="G41" s="81" t="str">
        <f t="shared" si="0"/>
        <v/>
      </c>
      <c r="H41" s="81" t="str">
        <f t="shared" si="1"/>
        <v/>
      </c>
      <c r="I41" s="81" t="str">
        <f t="shared" si="2"/>
        <v/>
      </c>
      <c r="J41" s="81" t="str">
        <f t="shared" si="3"/>
        <v/>
      </c>
      <c r="K41" s="81" t="str">
        <f t="shared" si="4"/>
        <v/>
      </c>
    </row>
    <row r="42" spans="1:12" x14ac:dyDescent="0.25">
      <c r="A42" s="73"/>
      <c r="B42" s="77"/>
      <c r="C42" s="73" t="str">
        <f t="shared" si="5"/>
        <v/>
      </c>
      <c r="D42" s="75"/>
      <c r="E42" s="77"/>
      <c r="F42" s="77"/>
      <c r="G42" s="81" t="str">
        <f t="shared" si="0"/>
        <v/>
      </c>
      <c r="H42" s="81" t="str">
        <f t="shared" si="1"/>
        <v/>
      </c>
      <c r="I42" s="81" t="str">
        <f t="shared" si="2"/>
        <v/>
      </c>
      <c r="J42" s="81" t="str">
        <f t="shared" si="3"/>
        <v/>
      </c>
      <c r="K42" s="81" t="str">
        <f t="shared" si="4"/>
        <v/>
      </c>
    </row>
    <row r="43" spans="1:12" x14ac:dyDescent="0.25">
      <c r="A43" s="73"/>
      <c r="B43" s="77"/>
      <c r="C43" s="73" t="str">
        <f t="shared" si="5"/>
        <v/>
      </c>
      <c r="D43" s="75"/>
      <c r="E43" s="77"/>
      <c r="F43" s="77"/>
      <c r="G43" s="81" t="str">
        <f t="shared" si="0"/>
        <v/>
      </c>
      <c r="H43" s="81" t="str">
        <f t="shared" si="1"/>
        <v/>
      </c>
      <c r="I43" s="81" t="str">
        <f t="shared" si="2"/>
        <v/>
      </c>
      <c r="J43" s="81" t="str">
        <f t="shared" si="3"/>
        <v/>
      </c>
      <c r="K43" s="81" t="str">
        <f t="shared" si="4"/>
        <v/>
      </c>
    </row>
    <row r="44" spans="1:12" x14ac:dyDescent="0.25">
      <c r="A44" s="73"/>
      <c r="B44" s="77"/>
      <c r="C44" s="73" t="str">
        <f t="shared" si="5"/>
        <v/>
      </c>
      <c r="D44" s="75"/>
      <c r="E44" s="77"/>
      <c r="F44" s="77"/>
      <c r="G44" s="81" t="str">
        <f t="shared" si="0"/>
        <v/>
      </c>
      <c r="H44" s="81" t="str">
        <f t="shared" si="1"/>
        <v/>
      </c>
      <c r="I44" s="81" t="str">
        <f t="shared" si="2"/>
        <v/>
      </c>
      <c r="J44" s="81" t="str">
        <f t="shared" si="3"/>
        <v/>
      </c>
      <c r="K44" s="81" t="str">
        <f t="shared" si="4"/>
        <v/>
      </c>
    </row>
    <row r="45" spans="1:12" x14ac:dyDescent="0.25">
      <c r="A45" s="73"/>
      <c r="B45" s="77"/>
      <c r="C45" s="73" t="str">
        <f t="shared" si="5"/>
        <v/>
      </c>
      <c r="D45" s="75"/>
      <c r="E45" s="77"/>
      <c r="F45" s="77"/>
      <c r="G45" s="81" t="str">
        <f t="shared" si="0"/>
        <v/>
      </c>
      <c r="H45" s="81" t="str">
        <f t="shared" si="1"/>
        <v/>
      </c>
      <c r="I45" s="81" t="str">
        <f t="shared" si="2"/>
        <v/>
      </c>
      <c r="J45" s="81" t="str">
        <f t="shared" si="3"/>
        <v/>
      </c>
      <c r="K45" s="81" t="str">
        <f t="shared" si="4"/>
        <v/>
      </c>
    </row>
    <row r="46" spans="1:12" x14ac:dyDescent="0.25">
      <c r="A46" s="73"/>
      <c r="B46" s="77"/>
      <c r="C46" s="73" t="str">
        <f t="shared" si="5"/>
        <v/>
      </c>
      <c r="D46" s="75"/>
      <c r="E46" s="77"/>
      <c r="F46" s="77"/>
      <c r="G46" s="81" t="str">
        <f t="shared" si="0"/>
        <v/>
      </c>
      <c r="H46" s="81" t="str">
        <f t="shared" si="1"/>
        <v/>
      </c>
      <c r="I46" s="81" t="str">
        <f t="shared" si="2"/>
        <v/>
      </c>
      <c r="J46" s="81" t="str">
        <f t="shared" si="3"/>
        <v/>
      </c>
      <c r="K46" s="81" t="str">
        <f t="shared" si="4"/>
        <v/>
      </c>
    </row>
    <row r="47" spans="1:12" ht="15.75" thickBot="1" x14ac:dyDescent="0.3">
      <c r="A47" s="77"/>
      <c r="B47" s="77"/>
      <c r="C47" s="73" t="str">
        <f t="shared" si="5"/>
        <v/>
      </c>
      <c r="D47" s="75"/>
      <c r="E47" s="77"/>
      <c r="F47" s="77"/>
      <c r="G47" s="81" t="str">
        <f t="shared" si="0"/>
        <v/>
      </c>
      <c r="H47" s="81" t="str">
        <f t="shared" si="1"/>
        <v/>
      </c>
      <c r="I47" s="81" t="str">
        <f t="shared" si="2"/>
        <v/>
      </c>
      <c r="J47" s="81" t="str">
        <f t="shared" si="3"/>
        <v/>
      </c>
      <c r="K47" s="81" t="str">
        <f t="shared" si="4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50.379999999999995</v>
      </c>
      <c r="E48" s="79"/>
      <c r="F48" s="102">
        <f>IF(SUM(F14:F47)&gt;0,AVERAGE($F$14:$F$47),"")</f>
        <v>0.14650212268689952</v>
      </c>
      <c r="G48" s="83">
        <f>SUM($G$14:$G$47)</f>
        <v>59793</v>
      </c>
      <c r="H48" s="83">
        <f>SUM($H$14:$H$47)</f>
        <v>1794</v>
      </c>
      <c r="I48" s="83">
        <f>SUM($I$14:$I$47)</f>
        <v>8251</v>
      </c>
      <c r="J48" s="83">
        <f>SUM($J$14:$J$47)</f>
        <v>412</v>
      </c>
      <c r="K48" s="83">
        <f>SUM(K14:K47)</f>
        <v>70250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7" fitToHeight="0" orientation="portrait" r:id="rId1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C91C1-4CB9-4299-8D0A-83FFEC66ED37}">
  <sheetPr codeName="Sheet133">
    <pageSetUpPr fitToPage="1"/>
  </sheetPr>
  <dimension ref="A1:N48"/>
  <sheetViews>
    <sheetView zoomScale="85" zoomScaleNormal="85" workbookViewId="0">
      <selection activeCell="B9" sqref="B9:D9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9.5703125" bestFit="1" customWidth="1"/>
    <col min="10" max="10" width="9" bestFit="1" customWidth="1"/>
    <col min="11" max="11" width="18.140625" bestFit="1" customWidth="1"/>
    <col min="12" max="12" width="0" hidden="1" customWidth="1"/>
    <col min="13" max="13" width="7.85546875" bestFit="1" customWidth="1"/>
    <col min="14" max="14" width="52.570312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/>
      <c r="C8" s="69" t="s">
        <v>10</v>
      </c>
      <c r="D8" s="71">
        <v>45243</v>
      </c>
      <c r="E8" s="70" t="s">
        <v>9</v>
      </c>
      <c r="F8" s="174">
        <v>3735</v>
      </c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238</v>
      </c>
      <c r="C9" s="170"/>
      <c r="D9" s="170"/>
      <c r="E9" s="70" t="s">
        <v>12</v>
      </c>
      <c r="F9" s="171">
        <v>45243</v>
      </c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36</v>
      </c>
      <c r="G11" s="172"/>
      <c r="H11" s="172"/>
      <c r="I11" s="172"/>
      <c r="J11" s="172"/>
      <c r="K11" s="173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4" x14ac:dyDescent="0.25">
      <c r="A14" s="73" cm="1">
        <f t="array" ref="A14">IF(ISBLANK(B14),"",_xlfn.SEQUENCE(COUNTA($B$14:$B$47)))</f>
        <v>1</v>
      </c>
      <c r="B14" s="101" t="s">
        <v>239</v>
      </c>
      <c r="C14" s="73">
        <f>IF(ISBLANK(A14),"",IF(A14&gt;0,711319,""))</f>
        <v>711319</v>
      </c>
      <c r="D14" s="75">
        <v>87.15</v>
      </c>
      <c r="E14" s="74">
        <v>80.207998259355961</v>
      </c>
      <c r="F14" s="98"/>
      <c r="G14" s="81">
        <f t="shared" ref="G14:G47" si="0">IF(A14&gt;0,ROUND(D14*E14,0),"")</f>
        <v>6990</v>
      </c>
      <c r="H14" s="81">
        <f t="shared" ref="H14:H47" si="1">IF(A14&gt;0,ROUND(G14*$H$13,0),"")</f>
        <v>210</v>
      </c>
      <c r="I14" s="81">
        <f t="shared" ref="I14:I47" si="2">IF(A14&gt;0,ROUND(G14*F14,0),"")</f>
        <v>0</v>
      </c>
      <c r="J14" s="81">
        <f t="shared" ref="J14:J47" si="3">IF(A14&gt;0,ROUND(I14*$J$13,0),"")</f>
        <v>0</v>
      </c>
      <c r="K14" s="81">
        <f t="shared" ref="K14:K47" si="4">IF(A14&gt;0,SUM(G14:J14),"")</f>
        <v>7200</v>
      </c>
    </row>
    <row r="15" spans="1:14" x14ac:dyDescent="0.25">
      <c r="A15" s="73"/>
      <c r="B15" s="101"/>
      <c r="C15" s="73" t="str">
        <f t="shared" ref="C15:C47" si="5">IF(A15&gt;0,711319,"")</f>
        <v/>
      </c>
      <c r="D15" s="75"/>
      <c r="E15" s="74"/>
      <c r="F15" s="98"/>
      <c r="G15" s="81" t="str">
        <f t="shared" si="0"/>
        <v/>
      </c>
      <c r="H15" s="81" t="str">
        <f t="shared" si="1"/>
        <v/>
      </c>
      <c r="I15" s="81" t="str">
        <f t="shared" si="2"/>
        <v/>
      </c>
      <c r="J15" s="81" t="str">
        <f t="shared" si="3"/>
        <v/>
      </c>
      <c r="K15" s="81" t="str">
        <f t="shared" si="4"/>
        <v/>
      </c>
    </row>
    <row r="16" spans="1:14" x14ac:dyDescent="0.25">
      <c r="A16" s="73"/>
      <c r="B16" s="101"/>
      <c r="C16" s="73" t="str">
        <f t="shared" si="5"/>
        <v/>
      </c>
      <c r="D16" s="75"/>
      <c r="E16" s="74"/>
      <c r="F16" s="98"/>
      <c r="G16" s="81" t="str">
        <f t="shared" si="0"/>
        <v/>
      </c>
      <c r="H16" s="81" t="str">
        <f t="shared" si="1"/>
        <v/>
      </c>
      <c r="I16" s="81" t="str">
        <f t="shared" si="2"/>
        <v/>
      </c>
      <c r="J16" s="81" t="str">
        <f t="shared" si="3"/>
        <v/>
      </c>
      <c r="K16" s="81" t="str">
        <f t="shared" si="4"/>
        <v/>
      </c>
    </row>
    <row r="17" spans="1:11" x14ac:dyDescent="0.25">
      <c r="A17" s="73"/>
      <c r="B17" s="101"/>
      <c r="C17" s="73" t="str">
        <f t="shared" si="5"/>
        <v/>
      </c>
      <c r="D17" s="75"/>
      <c r="E17" s="74"/>
      <c r="F17" s="98"/>
      <c r="G17" s="81" t="str">
        <f t="shared" si="0"/>
        <v/>
      </c>
      <c r="H17" s="81" t="str">
        <f t="shared" si="1"/>
        <v/>
      </c>
      <c r="I17" s="81" t="str">
        <f t="shared" si="2"/>
        <v/>
      </c>
      <c r="J17" s="81" t="str">
        <f t="shared" si="3"/>
        <v/>
      </c>
      <c r="K17" s="81" t="str">
        <f t="shared" si="4"/>
        <v/>
      </c>
    </row>
    <row r="18" spans="1:11" x14ac:dyDescent="0.25">
      <c r="A18" s="73"/>
      <c r="B18" s="101"/>
      <c r="C18" s="73" t="str">
        <f t="shared" si="5"/>
        <v/>
      </c>
      <c r="D18" s="75"/>
      <c r="E18" s="74"/>
      <c r="F18" s="98"/>
      <c r="G18" s="81" t="str">
        <f t="shared" si="0"/>
        <v/>
      </c>
      <c r="H18" s="81" t="str">
        <f t="shared" si="1"/>
        <v/>
      </c>
      <c r="I18" s="81" t="str">
        <f t="shared" si="2"/>
        <v/>
      </c>
      <c r="J18" s="81" t="str">
        <f t="shared" si="3"/>
        <v/>
      </c>
      <c r="K18" s="81" t="str">
        <f t="shared" si="4"/>
        <v/>
      </c>
    </row>
    <row r="19" spans="1:11" x14ac:dyDescent="0.25">
      <c r="A19" s="73"/>
      <c r="B19" s="77"/>
      <c r="C19" s="73" t="str">
        <f t="shared" si="5"/>
        <v/>
      </c>
      <c r="D19" s="75"/>
      <c r="E19" s="74"/>
      <c r="F19" s="98"/>
      <c r="G19" s="81" t="str">
        <f t="shared" si="0"/>
        <v/>
      </c>
      <c r="H19" s="81" t="str">
        <f t="shared" si="1"/>
        <v/>
      </c>
      <c r="I19" s="81" t="str">
        <f t="shared" si="2"/>
        <v/>
      </c>
      <c r="J19" s="81" t="str">
        <f t="shared" si="3"/>
        <v/>
      </c>
      <c r="K19" s="81" t="str">
        <f t="shared" si="4"/>
        <v/>
      </c>
    </row>
    <row r="20" spans="1:11" x14ac:dyDescent="0.25">
      <c r="A20" s="73"/>
      <c r="B20" s="77"/>
      <c r="C20" s="73" t="str">
        <f t="shared" si="5"/>
        <v/>
      </c>
      <c r="D20" s="75"/>
      <c r="E20" s="77"/>
      <c r="F20" s="98"/>
      <c r="G20" s="81" t="str">
        <f t="shared" si="0"/>
        <v/>
      </c>
      <c r="H20" s="81" t="str">
        <f t="shared" si="1"/>
        <v/>
      </c>
      <c r="I20" s="81" t="str">
        <f t="shared" si="2"/>
        <v/>
      </c>
      <c r="J20" s="81" t="str">
        <f t="shared" si="3"/>
        <v/>
      </c>
      <c r="K20" s="81" t="str">
        <f t="shared" si="4"/>
        <v/>
      </c>
    </row>
    <row r="21" spans="1:11" x14ac:dyDescent="0.25">
      <c r="A21" s="73"/>
      <c r="B21" s="77"/>
      <c r="C21" s="73" t="str">
        <f t="shared" si="5"/>
        <v/>
      </c>
      <c r="D21" s="75"/>
      <c r="E21" s="77"/>
      <c r="F21" s="98"/>
      <c r="G21" s="81" t="str">
        <f t="shared" si="0"/>
        <v/>
      </c>
      <c r="H21" s="81" t="str">
        <f t="shared" si="1"/>
        <v/>
      </c>
      <c r="I21" s="81" t="str">
        <f t="shared" si="2"/>
        <v/>
      </c>
      <c r="J21" s="81" t="str">
        <f t="shared" si="3"/>
        <v/>
      </c>
      <c r="K21" s="81" t="str">
        <f t="shared" si="4"/>
        <v/>
      </c>
    </row>
    <row r="22" spans="1:11" x14ac:dyDescent="0.25">
      <c r="A22" s="73"/>
      <c r="B22" s="77"/>
      <c r="C22" s="73" t="str">
        <f t="shared" si="5"/>
        <v/>
      </c>
      <c r="D22" s="75"/>
      <c r="E22" s="77"/>
      <c r="F22" s="98"/>
      <c r="G22" s="81" t="str">
        <f t="shared" si="0"/>
        <v/>
      </c>
      <c r="H22" s="81" t="str">
        <f t="shared" si="1"/>
        <v/>
      </c>
      <c r="I22" s="81" t="str">
        <f t="shared" si="2"/>
        <v/>
      </c>
      <c r="J22" s="81" t="str">
        <f t="shared" si="3"/>
        <v/>
      </c>
      <c r="K22" s="81" t="str">
        <f t="shared" si="4"/>
        <v/>
      </c>
    </row>
    <row r="23" spans="1:11" x14ac:dyDescent="0.25">
      <c r="A23" s="73"/>
      <c r="B23" s="77"/>
      <c r="C23" s="73" t="str">
        <f t="shared" si="5"/>
        <v/>
      </c>
      <c r="D23" s="75"/>
      <c r="E23" s="77"/>
      <c r="F23" s="98"/>
      <c r="G23" s="81" t="str">
        <f t="shared" si="0"/>
        <v/>
      </c>
      <c r="H23" s="81" t="str">
        <f t="shared" si="1"/>
        <v/>
      </c>
      <c r="I23" s="81" t="str">
        <f t="shared" si="2"/>
        <v/>
      </c>
      <c r="J23" s="81" t="str">
        <f t="shared" si="3"/>
        <v/>
      </c>
      <c r="K23" s="81" t="str">
        <f t="shared" si="4"/>
        <v/>
      </c>
    </row>
    <row r="24" spans="1:11" x14ac:dyDescent="0.25">
      <c r="A24" s="73"/>
      <c r="B24" s="77"/>
      <c r="C24" s="73" t="str">
        <f t="shared" si="5"/>
        <v/>
      </c>
      <c r="D24" s="75"/>
      <c r="E24" s="77"/>
      <c r="F24" s="98"/>
      <c r="G24" s="81" t="str">
        <f t="shared" si="0"/>
        <v/>
      </c>
      <c r="H24" s="81" t="str">
        <f t="shared" si="1"/>
        <v/>
      </c>
      <c r="I24" s="81" t="str">
        <f t="shared" si="2"/>
        <v/>
      </c>
      <c r="J24" s="81" t="str">
        <f t="shared" si="3"/>
        <v/>
      </c>
      <c r="K24" s="81" t="str">
        <f t="shared" si="4"/>
        <v/>
      </c>
    </row>
    <row r="25" spans="1:11" x14ac:dyDescent="0.25">
      <c r="A25" s="73"/>
      <c r="B25" s="77"/>
      <c r="C25" s="73" t="str">
        <f t="shared" si="5"/>
        <v/>
      </c>
      <c r="D25" s="75"/>
      <c r="E25" s="77"/>
      <c r="F25" s="77"/>
      <c r="G25" s="81" t="str">
        <f t="shared" si="0"/>
        <v/>
      </c>
      <c r="H25" s="81" t="str">
        <f t="shared" si="1"/>
        <v/>
      </c>
      <c r="I25" s="81" t="str">
        <f t="shared" si="2"/>
        <v/>
      </c>
      <c r="J25" s="81" t="str">
        <f t="shared" si="3"/>
        <v/>
      </c>
      <c r="K25" s="81" t="str">
        <f t="shared" si="4"/>
        <v/>
      </c>
    </row>
    <row r="26" spans="1:11" x14ac:dyDescent="0.25">
      <c r="A26" s="73"/>
      <c r="B26" s="77"/>
      <c r="C26" s="73" t="str">
        <f t="shared" si="5"/>
        <v/>
      </c>
      <c r="D26" s="75"/>
      <c r="E26" s="77"/>
      <c r="F26" s="77"/>
      <c r="G26" s="81" t="str">
        <f t="shared" si="0"/>
        <v/>
      </c>
      <c r="H26" s="81" t="str">
        <f t="shared" si="1"/>
        <v/>
      </c>
      <c r="I26" s="81" t="str">
        <f t="shared" si="2"/>
        <v/>
      </c>
      <c r="J26" s="81" t="str">
        <f t="shared" si="3"/>
        <v/>
      </c>
      <c r="K26" s="81" t="str">
        <f t="shared" si="4"/>
        <v/>
      </c>
    </row>
    <row r="27" spans="1:11" x14ac:dyDescent="0.25">
      <c r="A27" s="73"/>
      <c r="B27" s="77"/>
      <c r="C27" s="73" t="str">
        <f t="shared" si="5"/>
        <v/>
      </c>
      <c r="D27" s="75"/>
      <c r="E27" s="77"/>
      <c r="F27" s="77"/>
      <c r="G27" s="81" t="str">
        <f t="shared" si="0"/>
        <v/>
      </c>
      <c r="H27" s="81" t="str">
        <f t="shared" si="1"/>
        <v/>
      </c>
      <c r="I27" s="81" t="str">
        <f t="shared" si="2"/>
        <v/>
      </c>
      <c r="J27" s="81" t="str">
        <f t="shared" si="3"/>
        <v/>
      </c>
      <c r="K27" s="81" t="str">
        <f t="shared" si="4"/>
        <v/>
      </c>
    </row>
    <row r="28" spans="1:11" x14ac:dyDescent="0.25">
      <c r="A28" s="73"/>
      <c r="B28" s="77"/>
      <c r="C28" s="73" t="str">
        <f t="shared" si="5"/>
        <v/>
      </c>
      <c r="D28" s="75"/>
      <c r="E28" s="77"/>
      <c r="F28" s="77"/>
      <c r="G28" s="81" t="str">
        <f t="shared" si="0"/>
        <v/>
      </c>
      <c r="H28" s="81" t="str">
        <f t="shared" si="1"/>
        <v/>
      </c>
      <c r="I28" s="81" t="str">
        <f t="shared" si="2"/>
        <v/>
      </c>
      <c r="J28" s="81" t="str">
        <f t="shared" si="3"/>
        <v/>
      </c>
      <c r="K28" s="81" t="str">
        <f t="shared" si="4"/>
        <v/>
      </c>
    </row>
    <row r="29" spans="1:11" x14ac:dyDescent="0.25">
      <c r="A29" s="73"/>
      <c r="B29" s="77"/>
      <c r="C29" s="73" t="str">
        <f t="shared" si="5"/>
        <v/>
      </c>
      <c r="D29" s="75"/>
      <c r="E29" s="77"/>
      <c r="F29" s="77"/>
      <c r="G29" s="81" t="str">
        <f t="shared" si="0"/>
        <v/>
      </c>
      <c r="H29" s="81" t="str">
        <f t="shared" si="1"/>
        <v/>
      </c>
      <c r="I29" s="81" t="str">
        <f t="shared" si="2"/>
        <v/>
      </c>
      <c r="J29" s="81" t="str">
        <f t="shared" si="3"/>
        <v/>
      </c>
      <c r="K29" s="81" t="str">
        <f t="shared" si="4"/>
        <v/>
      </c>
    </row>
    <row r="30" spans="1:11" x14ac:dyDescent="0.25">
      <c r="A30" s="73"/>
      <c r="B30" s="77"/>
      <c r="C30" s="73" t="str">
        <f t="shared" si="5"/>
        <v/>
      </c>
      <c r="D30" s="75"/>
      <c r="E30" s="77"/>
      <c r="F30" s="77"/>
      <c r="G30" s="81" t="str">
        <f t="shared" si="0"/>
        <v/>
      </c>
      <c r="H30" s="81" t="str">
        <f t="shared" si="1"/>
        <v/>
      </c>
      <c r="I30" s="81" t="str">
        <f t="shared" si="2"/>
        <v/>
      </c>
      <c r="J30" s="81" t="str">
        <f t="shared" si="3"/>
        <v/>
      </c>
      <c r="K30" s="81" t="str">
        <f t="shared" si="4"/>
        <v/>
      </c>
    </row>
    <row r="31" spans="1:11" x14ac:dyDescent="0.25">
      <c r="A31" s="73"/>
      <c r="B31" s="77"/>
      <c r="C31" s="73" t="str">
        <f t="shared" si="5"/>
        <v/>
      </c>
      <c r="D31" s="75"/>
      <c r="E31" s="77"/>
      <c r="F31" s="77"/>
      <c r="G31" s="81" t="str">
        <f t="shared" si="0"/>
        <v/>
      </c>
      <c r="H31" s="81" t="str">
        <f t="shared" si="1"/>
        <v/>
      </c>
      <c r="I31" s="81" t="str">
        <f t="shared" si="2"/>
        <v/>
      </c>
      <c r="J31" s="81" t="str">
        <f t="shared" si="3"/>
        <v/>
      </c>
      <c r="K31" s="81" t="str">
        <f t="shared" si="4"/>
        <v/>
      </c>
    </row>
    <row r="32" spans="1:11" x14ac:dyDescent="0.25">
      <c r="A32" s="73"/>
      <c r="B32" s="77"/>
      <c r="C32" s="73" t="str">
        <f t="shared" si="5"/>
        <v/>
      </c>
      <c r="D32" s="75"/>
      <c r="E32" s="77"/>
      <c r="F32" s="77"/>
      <c r="G32" s="81" t="str">
        <f t="shared" si="0"/>
        <v/>
      </c>
      <c r="H32" s="81" t="str">
        <f t="shared" si="1"/>
        <v/>
      </c>
      <c r="I32" s="81" t="str">
        <f t="shared" si="2"/>
        <v/>
      </c>
      <c r="J32" s="81" t="str">
        <f t="shared" si="3"/>
        <v/>
      </c>
      <c r="K32" s="81" t="str">
        <f t="shared" si="4"/>
        <v/>
      </c>
    </row>
    <row r="33" spans="1:12" x14ac:dyDescent="0.25">
      <c r="A33" s="73"/>
      <c r="B33" s="77"/>
      <c r="C33" s="73" t="str">
        <f t="shared" si="5"/>
        <v/>
      </c>
      <c r="D33" s="75"/>
      <c r="E33" s="77"/>
      <c r="F33" s="77"/>
      <c r="G33" s="81" t="str">
        <f t="shared" si="0"/>
        <v/>
      </c>
      <c r="H33" s="81" t="str">
        <f t="shared" si="1"/>
        <v/>
      </c>
      <c r="I33" s="81" t="str">
        <f t="shared" si="2"/>
        <v/>
      </c>
      <c r="J33" s="81" t="str">
        <f t="shared" si="3"/>
        <v/>
      </c>
      <c r="K33" s="81" t="str">
        <f t="shared" si="4"/>
        <v/>
      </c>
    </row>
    <row r="34" spans="1:12" x14ac:dyDescent="0.25">
      <c r="A34" s="73"/>
      <c r="B34" s="77"/>
      <c r="C34" s="73" t="str">
        <f t="shared" si="5"/>
        <v/>
      </c>
      <c r="D34" s="75"/>
      <c r="E34" s="77"/>
      <c r="F34" s="77"/>
      <c r="G34" s="81" t="str">
        <f t="shared" si="0"/>
        <v/>
      </c>
      <c r="H34" s="81" t="str">
        <f t="shared" si="1"/>
        <v/>
      </c>
      <c r="I34" s="81" t="str">
        <f t="shared" si="2"/>
        <v/>
      </c>
      <c r="J34" s="81" t="str">
        <f t="shared" si="3"/>
        <v/>
      </c>
      <c r="K34" s="81" t="str">
        <f t="shared" si="4"/>
        <v/>
      </c>
    </row>
    <row r="35" spans="1:12" x14ac:dyDescent="0.25">
      <c r="A35" s="73"/>
      <c r="B35" s="77"/>
      <c r="C35" s="73" t="str">
        <f t="shared" si="5"/>
        <v/>
      </c>
      <c r="D35" s="75"/>
      <c r="E35" s="77"/>
      <c r="F35" s="77"/>
      <c r="G35" s="81" t="str">
        <f t="shared" si="0"/>
        <v/>
      </c>
      <c r="H35" s="81" t="str">
        <f t="shared" si="1"/>
        <v/>
      </c>
      <c r="I35" s="81" t="str">
        <f t="shared" si="2"/>
        <v/>
      </c>
      <c r="J35" s="81" t="str">
        <f t="shared" si="3"/>
        <v/>
      </c>
      <c r="K35" s="81" t="str">
        <f t="shared" si="4"/>
        <v/>
      </c>
    </row>
    <row r="36" spans="1:12" x14ac:dyDescent="0.25">
      <c r="A36" s="73"/>
      <c r="B36" s="77"/>
      <c r="C36" s="73" t="str">
        <f t="shared" si="5"/>
        <v/>
      </c>
      <c r="D36" s="75"/>
      <c r="E36" s="77"/>
      <c r="F36" s="77"/>
      <c r="G36" s="81" t="str">
        <f t="shared" si="0"/>
        <v/>
      </c>
      <c r="H36" s="81" t="str">
        <f t="shared" si="1"/>
        <v/>
      </c>
      <c r="I36" s="81" t="str">
        <f t="shared" si="2"/>
        <v/>
      </c>
      <c r="J36" s="81" t="str">
        <f t="shared" si="3"/>
        <v/>
      </c>
      <c r="K36" s="81" t="str">
        <f t="shared" si="4"/>
        <v/>
      </c>
    </row>
    <row r="37" spans="1:12" x14ac:dyDescent="0.25">
      <c r="A37" s="73"/>
      <c r="B37" s="77"/>
      <c r="C37" s="73" t="str">
        <f t="shared" si="5"/>
        <v/>
      </c>
      <c r="D37" s="75"/>
      <c r="E37" s="77"/>
      <c r="F37" s="77"/>
      <c r="G37" s="81" t="str">
        <f t="shared" si="0"/>
        <v/>
      </c>
      <c r="H37" s="81" t="str">
        <f t="shared" si="1"/>
        <v/>
      </c>
      <c r="I37" s="81" t="str">
        <f t="shared" si="2"/>
        <v/>
      </c>
      <c r="J37" s="81" t="str">
        <f t="shared" si="3"/>
        <v/>
      </c>
      <c r="K37" s="81" t="str">
        <f t="shared" si="4"/>
        <v/>
      </c>
      <c r="L37" s="40"/>
    </row>
    <row r="38" spans="1:12" x14ac:dyDescent="0.25">
      <c r="A38" s="73"/>
      <c r="B38" s="77"/>
      <c r="C38" s="73" t="str">
        <f t="shared" si="5"/>
        <v/>
      </c>
      <c r="D38" s="75"/>
      <c r="E38" s="77"/>
      <c r="F38" s="77"/>
      <c r="G38" s="81" t="str">
        <f t="shared" si="0"/>
        <v/>
      </c>
      <c r="H38" s="81" t="str">
        <f t="shared" si="1"/>
        <v/>
      </c>
      <c r="I38" s="81" t="str">
        <f t="shared" si="2"/>
        <v/>
      </c>
      <c r="J38" s="81" t="str">
        <f t="shared" si="3"/>
        <v/>
      </c>
      <c r="K38" s="81" t="str">
        <f t="shared" si="4"/>
        <v/>
      </c>
    </row>
    <row r="39" spans="1:12" x14ac:dyDescent="0.25">
      <c r="A39" s="73"/>
      <c r="B39" s="77"/>
      <c r="C39" s="73" t="str">
        <f t="shared" si="5"/>
        <v/>
      </c>
      <c r="D39" s="75"/>
      <c r="E39" s="77"/>
      <c r="F39" s="77"/>
      <c r="G39" s="81" t="str">
        <f t="shared" si="0"/>
        <v/>
      </c>
      <c r="H39" s="81" t="str">
        <f t="shared" si="1"/>
        <v/>
      </c>
      <c r="I39" s="81" t="str">
        <f t="shared" si="2"/>
        <v/>
      </c>
      <c r="J39" s="81" t="str">
        <f t="shared" si="3"/>
        <v/>
      </c>
      <c r="K39" s="81" t="str">
        <f t="shared" si="4"/>
        <v/>
      </c>
    </row>
    <row r="40" spans="1:12" x14ac:dyDescent="0.25">
      <c r="A40" s="73"/>
      <c r="B40" s="77"/>
      <c r="C40" s="73" t="str">
        <f t="shared" si="5"/>
        <v/>
      </c>
      <c r="D40" s="75"/>
      <c r="E40" s="77"/>
      <c r="F40" s="77"/>
      <c r="G40" s="81" t="str">
        <f t="shared" si="0"/>
        <v/>
      </c>
      <c r="H40" s="81" t="str">
        <f t="shared" si="1"/>
        <v/>
      </c>
      <c r="I40" s="81" t="str">
        <f t="shared" si="2"/>
        <v/>
      </c>
      <c r="J40" s="81" t="str">
        <f t="shared" si="3"/>
        <v/>
      </c>
      <c r="K40" s="81" t="str">
        <f t="shared" si="4"/>
        <v/>
      </c>
    </row>
    <row r="41" spans="1:12" x14ac:dyDescent="0.25">
      <c r="A41" s="73"/>
      <c r="B41" s="77"/>
      <c r="C41" s="73" t="str">
        <f t="shared" si="5"/>
        <v/>
      </c>
      <c r="D41" s="75"/>
      <c r="E41" s="77"/>
      <c r="F41" s="77"/>
      <c r="G41" s="81" t="str">
        <f t="shared" si="0"/>
        <v/>
      </c>
      <c r="H41" s="81" t="str">
        <f t="shared" si="1"/>
        <v/>
      </c>
      <c r="I41" s="81" t="str">
        <f t="shared" si="2"/>
        <v/>
      </c>
      <c r="J41" s="81" t="str">
        <f t="shared" si="3"/>
        <v/>
      </c>
      <c r="K41" s="81" t="str">
        <f t="shared" si="4"/>
        <v/>
      </c>
    </row>
    <row r="42" spans="1:12" x14ac:dyDescent="0.25">
      <c r="A42" s="73"/>
      <c r="B42" s="77"/>
      <c r="C42" s="73" t="str">
        <f t="shared" si="5"/>
        <v/>
      </c>
      <c r="D42" s="75"/>
      <c r="E42" s="77"/>
      <c r="F42" s="77"/>
      <c r="G42" s="81" t="str">
        <f t="shared" si="0"/>
        <v/>
      </c>
      <c r="H42" s="81" t="str">
        <f t="shared" si="1"/>
        <v/>
      </c>
      <c r="I42" s="81" t="str">
        <f t="shared" si="2"/>
        <v/>
      </c>
      <c r="J42" s="81" t="str">
        <f t="shared" si="3"/>
        <v/>
      </c>
      <c r="K42" s="81" t="str">
        <f t="shared" si="4"/>
        <v/>
      </c>
    </row>
    <row r="43" spans="1:12" x14ac:dyDescent="0.25">
      <c r="A43" s="73"/>
      <c r="B43" s="77"/>
      <c r="C43" s="73" t="str">
        <f t="shared" si="5"/>
        <v/>
      </c>
      <c r="D43" s="75"/>
      <c r="E43" s="77"/>
      <c r="F43" s="77"/>
      <c r="G43" s="81" t="str">
        <f t="shared" si="0"/>
        <v/>
      </c>
      <c r="H43" s="81" t="str">
        <f t="shared" si="1"/>
        <v/>
      </c>
      <c r="I43" s="81" t="str">
        <f t="shared" si="2"/>
        <v/>
      </c>
      <c r="J43" s="81" t="str">
        <f t="shared" si="3"/>
        <v/>
      </c>
      <c r="K43" s="81" t="str">
        <f t="shared" si="4"/>
        <v/>
      </c>
    </row>
    <row r="44" spans="1:12" x14ac:dyDescent="0.25">
      <c r="A44" s="73"/>
      <c r="B44" s="77"/>
      <c r="C44" s="73" t="str">
        <f t="shared" si="5"/>
        <v/>
      </c>
      <c r="D44" s="75"/>
      <c r="E44" s="77"/>
      <c r="F44" s="77"/>
      <c r="G44" s="81" t="str">
        <f t="shared" si="0"/>
        <v/>
      </c>
      <c r="H44" s="81" t="str">
        <f t="shared" si="1"/>
        <v/>
      </c>
      <c r="I44" s="81" t="str">
        <f t="shared" si="2"/>
        <v/>
      </c>
      <c r="J44" s="81" t="str">
        <f t="shared" si="3"/>
        <v/>
      </c>
      <c r="K44" s="81" t="str">
        <f t="shared" si="4"/>
        <v/>
      </c>
    </row>
    <row r="45" spans="1:12" x14ac:dyDescent="0.25">
      <c r="A45" s="73"/>
      <c r="B45" s="77"/>
      <c r="C45" s="73" t="str">
        <f t="shared" si="5"/>
        <v/>
      </c>
      <c r="D45" s="75"/>
      <c r="E45" s="77"/>
      <c r="F45" s="77"/>
      <c r="G45" s="81" t="str">
        <f t="shared" si="0"/>
        <v/>
      </c>
      <c r="H45" s="81" t="str">
        <f t="shared" si="1"/>
        <v/>
      </c>
      <c r="I45" s="81" t="str">
        <f t="shared" si="2"/>
        <v/>
      </c>
      <c r="J45" s="81" t="str">
        <f t="shared" si="3"/>
        <v/>
      </c>
      <c r="K45" s="81" t="str">
        <f t="shared" si="4"/>
        <v/>
      </c>
    </row>
    <row r="46" spans="1:12" x14ac:dyDescent="0.25">
      <c r="A46" s="73"/>
      <c r="B46" s="77"/>
      <c r="C46" s="73" t="str">
        <f t="shared" si="5"/>
        <v/>
      </c>
      <c r="D46" s="75"/>
      <c r="E46" s="77"/>
      <c r="F46" s="77"/>
      <c r="G46" s="81" t="str">
        <f t="shared" si="0"/>
        <v/>
      </c>
      <c r="H46" s="81" t="str">
        <f t="shared" si="1"/>
        <v/>
      </c>
      <c r="I46" s="81" t="str">
        <f t="shared" si="2"/>
        <v/>
      </c>
      <c r="J46" s="81" t="str">
        <f t="shared" si="3"/>
        <v/>
      </c>
      <c r="K46" s="81" t="str">
        <f t="shared" si="4"/>
        <v/>
      </c>
    </row>
    <row r="47" spans="1:12" ht="15.75" thickBot="1" x14ac:dyDescent="0.3">
      <c r="A47" s="77"/>
      <c r="B47" s="77"/>
      <c r="C47" s="73" t="str">
        <f t="shared" si="5"/>
        <v/>
      </c>
      <c r="D47" s="75"/>
      <c r="E47" s="77"/>
      <c r="F47" s="77"/>
      <c r="G47" s="81" t="str">
        <f t="shared" si="0"/>
        <v/>
      </c>
      <c r="H47" s="81" t="str">
        <f t="shared" si="1"/>
        <v/>
      </c>
      <c r="I47" s="81" t="str">
        <f t="shared" si="2"/>
        <v/>
      </c>
      <c r="J47" s="81" t="str">
        <f t="shared" si="3"/>
        <v/>
      </c>
      <c r="K47" s="81" t="str">
        <f t="shared" si="4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87.15</v>
      </c>
      <c r="E48" s="79"/>
      <c r="F48" s="102" t="str">
        <f>IF(SUM(F14:F47)&gt;0,AVERAGE($F$14:$F$47),"")</f>
        <v/>
      </c>
      <c r="G48" s="83">
        <f>SUM($G$14:$G$47)</f>
        <v>6990</v>
      </c>
      <c r="H48" s="83">
        <f>SUM($H$14:$H$47)</f>
        <v>210</v>
      </c>
      <c r="I48" s="83">
        <f>SUM($I$14:$I$47)</f>
        <v>0</v>
      </c>
      <c r="J48" s="83">
        <f>SUM($J$14:$J$47)</f>
        <v>0</v>
      </c>
      <c r="K48" s="83">
        <f>SUM(K14:K47)</f>
        <v>7200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60" fitToHeight="0"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CC74F-554D-4FFE-BE10-A2582B0260BE}">
  <sheetPr codeName="Sheet134">
    <pageSetUpPr fitToPage="1"/>
  </sheetPr>
  <dimension ref="A1:N48"/>
  <sheetViews>
    <sheetView zoomScale="85" zoomScaleNormal="85" workbookViewId="0">
      <selection activeCell="N4" sqref="N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9.5703125" bestFit="1" customWidth="1"/>
    <col min="10" max="10" width="11.7109375" bestFit="1" customWidth="1"/>
    <col min="11" max="11" width="18.140625" bestFit="1" customWidth="1"/>
    <col min="12" max="12" width="0" hidden="1" customWidth="1"/>
    <col min="13" max="13" width="7.85546875" bestFit="1" customWidth="1"/>
    <col min="14" max="14" width="52.570312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/>
      <c r="C8" s="69" t="s">
        <v>10</v>
      </c>
      <c r="D8" s="71"/>
      <c r="E8" s="70" t="s">
        <v>9</v>
      </c>
      <c r="F8" s="174">
        <v>3732</v>
      </c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240</v>
      </c>
      <c r="C9" s="170"/>
      <c r="D9" s="170"/>
      <c r="E9" s="70" t="s">
        <v>12</v>
      </c>
      <c r="F9" s="171">
        <v>45242</v>
      </c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158</v>
      </c>
      <c r="G11" s="172"/>
      <c r="H11" s="172"/>
      <c r="I11" s="172"/>
      <c r="J11" s="172"/>
      <c r="K11" s="173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4" x14ac:dyDescent="0.25">
      <c r="A14" s="73" cm="1">
        <f t="array" ref="A14:A15">IF(ISBLANK(B14),"",_xlfn.SEQUENCE(COUNTA($B$14:$B$47)))</f>
        <v>1</v>
      </c>
      <c r="B14" s="101" t="s">
        <v>49</v>
      </c>
      <c r="C14" s="73">
        <f>IF(ISBLANK(A14),"",IF(A14&gt;0,711319,""))</f>
        <v>711319</v>
      </c>
      <c r="D14" s="75">
        <v>1.66</v>
      </c>
      <c r="E14" s="74">
        <v>5780</v>
      </c>
      <c r="F14" s="98">
        <v>0.11089374379344588</v>
      </c>
      <c r="G14" s="81">
        <f t="shared" ref="G14:G47" si="0">IF(A14&gt;0,ROUND(D14*E14,0),"")</f>
        <v>9595</v>
      </c>
      <c r="H14" s="81">
        <f t="shared" ref="H14:H47" si="1">IF(A14&gt;0,ROUND(G14*$H$13,0),"")</f>
        <v>288</v>
      </c>
      <c r="I14" s="81">
        <f t="shared" ref="I14:I47" si="2">IF(A14&gt;0,ROUND(G14*F14,0),"")</f>
        <v>1064</v>
      </c>
      <c r="J14" s="81">
        <f t="shared" ref="J14:J47" si="3">IF(A14&gt;0,ROUND(I14*$J$13,0),"")</f>
        <v>53</v>
      </c>
      <c r="K14" s="81">
        <f t="shared" ref="K14:K47" si="4">IF(A14&gt;0,SUM(G14:J14),"")</f>
        <v>11000</v>
      </c>
    </row>
    <row r="15" spans="1:14" x14ac:dyDescent="0.25">
      <c r="A15" s="73">
        <v>2</v>
      </c>
      <c r="B15" s="101" t="s">
        <v>241</v>
      </c>
      <c r="C15" s="73">
        <f t="shared" ref="C15:C47" si="5">IF(A15&gt;0,711319,"")</f>
        <v>711319</v>
      </c>
      <c r="D15" s="75">
        <v>40</v>
      </c>
      <c r="E15" s="74">
        <v>84.950947152547286</v>
      </c>
      <c r="F15" s="98"/>
      <c r="G15" s="81">
        <f t="shared" si="0"/>
        <v>3398</v>
      </c>
      <c r="H15" s="81">
        <f t="shared" si="1"/>
        <v>102</v>
      </c>
      <c r="I15" s="81">
        <f t="shared" si="2"/>
        <v>0</v>
      </c>
      <c r="J15" s="81">
        <f t="shared" si="3"/>
        <v>0</v>
      </c>
      <c r="K15" s="81">
        <f t="shared" si="4"/>
        <v>3500</v>
      </c>
    </row>
    <row r="16" spans="1:14" x14ac:dyDescent="0.25">
      <c r="A16" s="73"/>
      <c r="B16" s="101"/>
      <c r="C16" s="73" t="str">
        <f t="shared" si="5"/>
        <v/>
      </c>
      <c r="D16" s="75"/>
      <c r="E16" s="74"/>
      <c r="F16" s="98"/>
      <c r="G16" s="81" t="str">
        <f t="shared" si="0"/>
        <v/>
      </c>
      <c r="H16" s="81" t="str">
        <f t="shared" si="1"/>
        <v/>
      </c>
      <c r="I16" s="81" t="str">
        <f t="shared" si="2"/>
        <v/>
      </c>
      <c r="J16" s="81" t="str">
        <f t="shared" si="3"/>
        <v/>
      </c>
      <c r="K16" s="81" t="str">
        <f t="shared" si="4"/>
        <v/>
      </c>
    </row>
    <row r="17" spans="1:11" x14ac:dyDescent="0.25">
      <c r="A17" s="73"/>
      <c r="B17" s="101"/>
      <c r="C17" s="73" t="str">
        <f t="shared" si="5"/>
        <v/>
      </c>
      <c r="D17" s="75"/>
      <c r="E17" s="74"/>
      <c r="F17" s="98"/>
      <c r="G17" s="81" t="str">
        <f t="shared" si="0"/>
        <v/>
      </c>
      <c r="H17" s="81" t="str">
        <f t="shared" si="1"/>
        <v/>
      </c>
      <c r="I17" s="81" t="str">
        <f t="shared" si="2"/>
        <v/>
      </c>
      <c r="J17" s="81" t="str">
        <f t="shared" si="3"/>
        <v/>
      </c>
      <c r="K17" s="81" t="str">
        <f t="shared" si="4"/>
        <v/>
      </c>
    </row>
    <row r="18" spans="1:11" x14ac:dyDescent="0.25">
      <c r="A18" s="73"/>
      <c r="B18" s="101"/>
      <c r="C18" s="73" t="str">
        <f t="shared" si="5"/>
        <v/>
      </c>
      <c r="D18" s="75"/>
      <c r="E18" s="74"/>
      <c r="F18" s="98"/>
      <c r="G18" s="81" t="str">
        <f t="shared" si="0"/>
        <v/>
      </c>
      <c r="H18" s="81" t="str">
        <f t="shared" si="1"/>
        <v/>
      </c>
      <c r="I18" s="81" t="str">
        <f t="shared" si="2"/>
        <v/>
      </c>
      <c r="J18" s="81" t="str">
        <f t="shared" si="3"/>
        <v/>
      </c>
      <c r="K18" s="81" t="str">
        <f t="shared" si="4"/>
        <v/>
      </c>
    </row>
    <row r="19" spans="1:11" x14ac:dyDescent="0.25">
      <c r="A19" s="73"/>
      <c r="B19" s="77"/>
      <c r="C19" s="73" t="str">
        <f t="shared" si="5"/>
        <v/>
      </c>
      <c r="D19" s="75"/>
      <c r="E19" s="74"/>
      <c r="F19" s="98"/>
      <c r="G19" s="81" t="str">
        <f t="shared" si="0"/>
        <v/>
      </c>
      <c r="H19" s="81" t="str">
        <f t="shared" si="1"/>
        <v/>
      </c>
      <c r="I19" s="81" t="str">
        <f t="shared" si="2"/>
        <v/>
      </c>
      <c r="J19" s="81" t="str">
        <f t="shared" si="3"/>
        <v/>
      </c>
      <c r="K19" s="81" t="str">
        <f t="shared" si="4"/>
        <v/>
      </c>
    </row>
    <row r="20" spans="1:11" x14ac:dyDescent="0.25">
      <c r="A20" s="73"/>
      <c r="B20" s="77"/>
      <c r="C20" s="73" t="str">
        <f t="shared" si="5"/>
        <v/>
      </c>
      <c r="D20" s="75"/>
      <c r="E20" s="77"/>
      <c r="F20" s="98"/>
      <c r="G20" s="81" t="str">
        <f t="shared" si="0"/>
        <v/>
      </c>
      <c r="H20" s="81" t="str">
        <f t="shared" si="1"/>
        <v/>
      </c>
      <c r="I20" s="81" t="str">
        <f t="shared" si="2"/>
        <v/>
      </c>
      <c r="J20" s="81" t="str">
        <f t="shared" si="3"/>
        <v/>
      </c>
      <c r="K20" s="81" t="str">
        <f t="shared" si="4"/>
        <v/>
      </c>
    </row>
    <row r="21" spans="1:11" x14ac:dyDescent="0.25">
      <c r="A21" s="73"/>
      <c r="B21" s="77"/>
      <c r="C21" s="73" t="str">
        <f t="shared" si="5"/>
        <v/>
      </c>
      <c r="D21" s="75"/>
      <c r="E21" s="77"/>
      <c r="F21" s="98"/>
      <c r="G21" s="81" t="str">
        <f t="shared" si="0"/>
        <v/>
      </c>
      <c r="H21" s="81" t="str">
        <f t="shared" si="1"/>
        <v/>
      </c>
      <c r="I21" s="81" t="str">
        <f t="shared" si="2"/>
        <v/>
      </c>
      <c r="J21" s="81" t="str">
        <f t="shared" si="3"/>
        <v/>
      </c>
      <c r="K21" s="81" t="str">
        <f t="shared" si="4"/>
        <v/>
      </c>
    </row>
    <row r="22" spans="1:11" x14ac:dyDescent="0.25">
      <c r="A22" s="73"/>
      <c r="B22" s="77"/>
      <c r="C22" s="73" t="str">
        <f t="shared" si="5"/>
        <v/>
      </c>
      <c r="D22" s="75"/>
      <c r="E22" s="77"/>
      <c r="F22" s="98"/>
      <c r="G22" s="81" t="str">
        <f t="shared" si="0"/>
        <v/>
      </c>
      <c r="H22" s="81" t="str">
        <f t="shared" si="1"/>
        <v/>
      </c>
      <c r="I22" s="81" t="str">
        <f t="shared" si="2"/>
        <v/>
      </c>
      <c r="J22" s="81" t="str">
        <f t="shared" si="3"/>
        <v/>
      </c>
      <c r="K22" s="81" t="str">
        <f t="shared" si="4"/>
        <v/>
      </c>
    </row>
    <row r="23" spans="1:11" x14ac:dyDescent="0.25">
      <c r="A23" s="73"/>
      <c r="B23" s="77"/>
      <c r="C23" s="73" t="str">
        <f t="shared" si="5"/>
        <v/>
      </c>
      <c r="D23" s="75"/>
      <c r="E23" s="77"/>
      <c r="F23" s="98"/>
      <c r="G23" s="81" t="str">
        <f t="shared" si="0"/>
        <v/>
      </c>
      <c r="H23" s="81" t="str">
        <f t="shared" si="1"/>
        <v/>
      </c>
      <c r="I23" s="81" t="str">
        <f t="shared" si="2"/>
        <v/>
      </c>
      <c r="J23" s="81" t="str">
        <f t="shared" si="3"/>
        <v/>
      </c>
      <c r="K23" s="81" t="str">
        <f t="shared" si="4"/>
        <v/>
      </c>
    </row>
    <row r="24" spans="1:11" x14ac:dyDescent="0.25">
      <c r="A24" s="73"/>
      <c r="B24" s="77"/>
      <c r="C24" s="73" t="str">
        <f t="shared" si="5"/>
        <v/>
      </c>
      <c r="D24" s="75"/>
      <c r="E24" s="77"/>
      <c r="F24" s="98"/>
      <c r="G24" s="81" t="str">
        <f t="shared" si="0"/>
        <v/>
      </c>
      <c r="H24" s="81" t="str">
        <f t="shared" si="1"/>
        <v/>
      </c>
      <c r="I24" s="81" t="str">
        <f t="shared" si="2"/>
        <v/>
      </c>
      <c r="J24" s="81" t="str">
        <f t="shared" si="3"/>
        <v/>
      </c>
      <c r="K24" s="81" t="str">
        <f t="shared" si="4"/>
        <v/>
      </c>
    </row>
    <row r="25" spans="1:11" x14ac:dyDescent="0.25">
      <c r="A25" s="73"/>
      <c r="B25" s="77"/>
      <c r="C25" s="73" t="str">
        <f t="shared" si="5"/>
        <v/>
      </c>
      <c r="D25" s="75"/>
      <c r="E25" s="77"/>
      <c r="F25" s="77"/>
      <c r="G25" s="81" t="str">
        <f t="shared" si="0"/>
        <v/>
      </c>
      <c r="H25" s="81" t="str">
        <f t="shared" si="1"/>
        <v/>
      </c>
      <c r="I25" s="81" t="str">
        <f t="shared" si="2"/>
        <v/>
      </c>
      <c r="J25" s="81" t="str">
        <f t="shared" si="3"/>
        <v/>
      </c>
      <c r="K25" s="81" t="str">
        <f t="shared" si="4"/>
        <v/>
      </c>
    </row>
    <row r="26" spans="1:11" x14ac:dyDescent="0.25">
      <c r="A26" s="73"/>
      <c r="B26" s="77"/>
      <c r="C26" s="73" t="str">
        <f t="shared" si="5"/>
        <v/>
      </c>
      <c r="D26" s="75"/>
      <c r="E26" s="77"/>
      <c r="F26" s="77"/>
      <c r="G26" s="81" t="str">
        <f t="shared" si="0"/>
        <v/>
      </c>
      <c r="H26" s="81" t="str">
        <f t="shared" si="1"/>
        <v/>
      </c>
      <c r="I26" s="81" t="str">
        <f t="shared" si="2"/>
        <v/>
      </c>
      <c r="J26" s="81" t="str">
        <f t="shared" si="3"/>
        <v/>
      </c>
      <c r="K26" s="81" t="str">
        <f t="shared" si="4"/>
        <v/>
      </c>
    </row>
    <row r="27" spans="1:11" x14ac:dyDescent="0.25">
      <c r="A27" s="73"/>
      <c r="B27" s="77"/>
      <c r="C27" s="73" t="str">
        <f t="shared" si="5"/>
        <v/>
      </c>
      <c r="D27" s="75"/>
      <c r="E27" s="77"/>
      <c r="F27" s="77"/>
      <c r="G27" s="81" t="str">
        <f t="shared" si="0"/>
        <v/>
      </c>
      <c r="H27" s="81" t="str">
        <f t="shared" si="1"/>
        <v/>
      </c>
      <c r="I27" s="81" t="str">
        <f t="shared" si="2"/>
        <v/>
      </c>
      <c r="J27" s="81" t="str">
        <f t="shared" si="3"/>
        <v/>
      </c>
      <c r="K27" s="81" t="str">
        <f t="shared" si="4"/>
        <v/>
      </c>
    </row>
    <row r="28" spans="1:11" x14ac:dyDescent="0.25">
      <c r="A28" s="73"/>
      <c r="B28" s="77"/>
      <c r="C28" s="73" t="str">
        <f t="shared" si="5"/>
        <v/>
      </c>
      <c r="D28" s="75"/>
      <c r="E28" s="77"/>
      <c r="F28" s="77"/>
      <c r="G28" s="81" t="str">
        <f t="shared" si="0"/>
        <v/>
      </c>
      <c r="H28" s="81" t="str">
        <f t="shared" si="1"/>
        <v/>
      </c>
      <c r="I28" s="81" t="str">
        <f t="shared" si="2"/>
        <v/>
      </c>
      <c r="J28" s="81" t="str">
        <f t="shared" si="3"/>
        <v/>
      </c>
      <c r="K28" s="81" t="str">
        <f t="shared" si="4"/>
        <v/>
      </c>
    </row>
    <row r="29" spans="1:11" x14ac:dyDescent="0.25">
      <c r="A29" s="73"/>
      <c r="B29" s="77"/>
      <c r="C29" s="73" t="str">
        <f t="shared" si="5"/>
        <v/>
      </c>
      <c r="D29" s="75"/>
      <c r="E29" s="77"/>
      <c r="F29" s="77"/>
      <c r="G29" s="81" t="str">
        <f t="shared" si="0"/>
        <v/>
      </c>
      <c r="H29" s="81" t="str">
        <f t="shared" si="1"/>
        <v/>
      </c>
      <c r="I29" s="81" t="str">
        <f t="shared" si="2"/>
        <v/>
      </c>
      <c r="J29" s="81" t="str">
        <f t="shared" si="3"/>
        <v/>
      </c>
      <c r="K29" s="81" t="str">
        <f t="shared" si="4"/>
        <v/>
      </c>
    </row>
    <row r="30" spans="1:11" x14ac:dyDescent="0.25">
      <c r="A30" s="73"/>
      <c r="B30" s="77"/>
      <c r="C30" s="73" t="str">
        <f t="shared" si="5"/>
        <v/>
      </c>
      <c r="D30" s="75"/>
      <c r="E30" s="77"/>
      <c r="F30" s="77"/>
      <c r="G30" s="81" t="str">
        <f t="shared" si="0"/>
        <v/>
      </c>
      <c r="H30" s="81" t="str">
        <f t="shared" si="1"/>
        <v/>
      </c>
      <c r="I30" s="81" t="str">
        <f t="shared" si="2"/>
        <v/>
      </c>
      <c r="J30" s="81" t="str">
        <f t="shared" si="3"/>
        <v/>
      </c>
      <c r="K30" s="81" t="str">
        <f t="shared" si="4"/>
        <v/>
      </c>
    </row>
    <row r="31" spans="1:11" x14ac:dyDescent="0.25">
      <c r="A31" s="73"/>
      <c r="B31" s="77"/>
      <c r="C31" s="73" t="str">
        <f t="shared" si="5"/>
        <v/>
      </c>
      <c r="D31" s="75"/>
      <c r="E31" s="77"/>
      <c r="F31" s="77"/>
      <c r="G31" s="81" t="str">
        <f t="shared" si="0"/>
        <v/>
      </c>
      <c r="H31" s="81" t="str">
        <f t="shared" si="1"/>
        <v/>
      </c>
      <c r="I31" s="81" t="str">
        <f t="shared" si="2"/>
        <v/>
      </c>
      <c r="J31" s="81" t="str">
        <f t="shared" si="3"/>
        <v/>
      </c>
      <c r="K31" s="81" t="str">
        <f t="shared" si="4"/>
        <v/>
      </c>
    </row>
    <row r="32" spans="1:11" x14ac:dyDescent="0.25">
      <c r="A32" s="73"/>
      <c r="B32" s="77"/>
      <c r="C32" s="73" t="str">
        <f t="shared" si="5"/>
        <v/>
      </c>
      <c r="D32" s="75"/>
      <c r="E32" s="77"/>
      <c r="F32" s="77"/>
      <c r="G32" s="81" t="str">
        <f t="shared" si="0"/>
        <v/>
      </c>
      <c r="H32" s="81" t="str">
        <f t="shared" si="1"/>
        <v/>
      </c>
      <c r="I32" s="81" t="str">
        <f t="shared" si="2"/>
        <v/>
      </c>
      <c r="J32" s="81" t="str">
        <f t="shared" si="3"/>
        <v/>
      </c>
      <c r="K32" s="81" t="str">
        <f t="shared" si="4"/>
        <v/>
      </c>
    </row>
    <row r="33" spans="1:12" x14ac:dyDescent="0.25">
      <c r="A33" s="73"/>
      <c r="B33" s="77"/>
      <c r="C33" s="73" t="str">
        <f t="shared" si="5"/>
        <v/>
      </c>
      <c r="D33" s="75"/>
      <c r="E33" s="77"/>
      <c r="F33" s="77"/>
      <c r="G33" s="81" t="str">
        <f t="shared" si="0"/>
        <v/>
      </c>
      <c r="H33" s="81" t="str">
        <f t="shared" si="1"/>
        <v/>
      </c>
      <c r="I33" s="81" t="str">
        <f t="shared" si="2"/>
        <v/>
      </c>
      <c r="J33" s="81" t="str">
        <f t="shared" si="3"/>
        <v/>
      </c>
      <c r="K33" s="81" t="str">
        <f t="shared" si="4"/>
        <v/>
      </c>
    </row>
    <row r="34" spans="1:12" x14ac:dyDescent="0.25">
      <c r="A34" s="73"/>
      <c r="B34" s="77"/>
      <c r="C34" s="73" t="str">
        <f t="shared" si="5"/>
        <v/>
      </c>
      <c r="D34" s="75"/>
      <c r="E34" s="77"/>
      <c r="F34" s="77"/>
      <c r="G34" s="81" t="str">
        <f t="shared" si="0"/>
        <v/>
      </c>
      <c r="H34" s="81" t="str">
        <f t="shared" si="1"/>
        <v/>
      </c>
      <c r="I34" s="81" t="str">
        <f t="shared" si="2"/>
        <v/>
      </c>
      <c r="J34" s="81" t="str">
        <f t="shared" si="3"/>
        <v/>
      </c>
      <c r="K34" s="81" t="str">
        <f t="shared" si="4"/>
        <v/>
      </c>
    </row>
    <row r="35" spans="1:12" x14ac:dyDescent="0.25">
      <c r="A35" s="73"/>
      <c r="B35" s="77"/>
      <c r="C35" s="73" t="str">
        <f t="shared" si="5"/>
        <v/>
      </c>
      <c r="D35" s="75"/>
      <c r="E35" s="77"/>
      <c r="F35" s="77"/>
      <c r="G35" s="81" t="str">
        <f t="shared" si="0"/>
        <v/>
      </c>
      <c r="H35" s="81" t="str">
        <f t="shared" si="1"/>
        <v/>
      </c>
      <c r="I35" s="81" t="str">
        <f t="shared" si="2"/>
        <v/>
      </c>
      <c r="J35" s="81" t="str">
        <f t="shared" si="3"/>
        <v/>
      </c>
      <c r="K35" s="81" t="str">
        <f t="shared" si="4"/>
        <v/>
      </c>
    </row>
    <row r="36" spans="1:12" x14ac:dyDescent="0.25">
      <c r="A36" s="73"/>
      <c r="B36" s="77"/>
      <c r="C36" s="73" t="str">
        <f t="shared" si="5"/>
        <v/>
      </c>
      <c r="D36" s="75"/>
      <c r="E36" s="77"/>
      <c r="F36" s="77"/>
      <c r="G36" s="81" t="str">
        <f t="shared" si="0"/>
        <v/>
      </c>
      <c r="H36" s="81" t="str">
        <f t="shared" si="1"/>
        <v/>
      </c>
      <c r="I36" s="81" t="str">
        <f t="shared" si="2"/>
        <v/>
      </c>
      <c r="J36" s="81" t="str">
        <f t="shared" si="3"/>
        <v/>
      </c>
      <c r="K36" s="81" t="str">
        <f t="shared" si="4"/>
        <v/>
      </c>
    </row>
    <row r="37" spans="1:12" x14ac:dyDescent="0.25">
      <c r="A37" s="73"/>
      <c r="B37" s="77"/>
      <c r="C37" s="73" t="str">
        <f t="shared" si="5"/>
        <v/>
      </c>
      <c r="D37" s="75"/>
      <c r="E37" s="77"/>
      <c r="F37" s="77"/>
      <c r="G37" s="81" t="str">
        <f t="shared" si="0"/>
        <v/>
      </c>
      <c r="H37" s="81" t="str">
        <f t="shared" si="1"/>
        <v/>
      </c>
      <c r="I37" s="81" t="str">
        <f t="shared" si="2"/>
        <v/>
      </c>
      <c r="J37" s="81" t="str">
        <f t="shared" si="3"/>
        <v/>
      </c>
      <c r="K37" s="81" t="str">
        <f t="shared" si="4"/>
        <v/>
      </c>
      <c r="L37" s="40"/>
    </row>
    <row r="38" spans="1:12" x14ac:dyDescent="0.25">
      <c r="A38" s="73"/>
      <c r="B38" s="77"/>
      <c r="C38" s="73" t="str">
        <f t="shared" si="5"/>
        <v/>
      </c>
      <c r="D38" s="75"/>
      <c r="E38" s="77"/>
      <c r="F38" s="77"/>
      <c r="G38" s="81" t="str">
        <f t="shared" si="0"/>
        <v/>
      </c>
      <c r="H38" s="81" t="str">
        <f t="shared" si="1"/>
        <v/>
      </c>
      <c r="I38" s="81" t="str">
        <f t="shared" si="2"/>
        <v/>
      </c>
      <c r="J38" s="81" t="str">
        <f t="shared" si="3"/>
        <v/>
      </c>
      <c r="K38" s="81" t="str">
        <f t="shared" si="4"/>
        <v/>
      </c>
    </row>
    <row r="39" spans="1:12" x14ac:dyDescent="0.25">
      <c r="A39" s="73"/>
      <c r="B39" s="77"/>
      <c r="C39" s="73" t="str">
        <f t="shared" si="5"/>
        <v/>
      </c>
      <c r="D39" s="75"/>
      <c r="E39" s="77"/>
      <c r="F39" s="77"/>
      <c r="G39" s="81" t="str">
        <f t="shared" si="0"/>
        <v/>
      </c>
      <c r="H39" s="81" t="str">
        <f t="shared" si="1"/>
        <v/>
      </c>
      <c r="I39" s="81" t="str">
        <f t="shared" si="2"/>
        <v/>
      </c>
      <c r="J39" s="81" t="str">
        <f t="shared" si="3"/>
        <v/>
      </c>
      <c r="K39" s="81" t="str">
        <f t="shared" si="4"/>
        <v/>
      </c>
    </row>
    <row r="40" spans="1:12" x14ac:dyDescent="0.25">
      <c r="A40" s="73"/>
      <c r="B40" s="77"/>
      <c r="C40" s="73" t="str">
        <f t="shared" si="5"/>
        <v/>
      </c>
      <c r="D40" s="75"/>
      <c r="E40" s="77"/>
      <c r="F40" s="77"/>
      <c r="G40" s="81" t="str">
        <f t="shared" si="0"/>
        <v/>
      </c>
      <c r="H40" s="81" t="str">
        <f t="shared" si="1"/>
        <v/>
      </c>
      <c r="I40" s="81" t="str">
        <f t="shared" si="2"/>
        <v/>
      </c>
      <c r="J40" s="81" t="str">
        <f t="shared" si="3"/>
        <v/>
      </c>
      <c r="K40" s="81" t="str">
        <f t="shared" si="4"/>
        <v/>
      </c>
    </row>
    <row r="41" spans="1:12" x14ac:dyDescent="0.25">
      <c r="A41" s="73"/>
      <c r="B41" s="77"/>
      <c r="C41" s="73" t="str">
        <f t="shared" si="5"/>
        <v/>
      </c>
      <c r="D41" s="75"/>
      <c r="E41" s="77"/>
      <c r="F41" s="77"/>
      <c r="G41" s="81" t="str">
        <f t="shared" si="0"/>
        <v/>
      </c>
      <c r="H41" s="81" t="str">
        <f t="shared" si="1"/>
        <v/>
      </c>
      <c r="I41" s="81" t="str">
        <f t="shared" si="2"/>
        <v/>
      </c>
      <c r="J41" s="81" t="str">
        <f t="shared" si="3"/>
        <v/>
      </c>
      <c r="K41" s="81" t="str">
        <f t="shared" si="4"/>
        <v/>
      </c>
    </row>
    <row r="42" spans="1:12" x14ac:dyDescent="0.25">
      <c r="A42" s="73"/>
      <c r="B42" s="77"/>
      <c r="C42" s="73" t="str">
        <f t="shared" si="5"/>
        <v/>
      </c>
      <c r="D42" s="75"/>
      <c r="E42" s="77"/>
      <c r="F42" s="77"/>
      <c r="G42" s="81" t="str">
        <f t="shared" si="0"/>
        <v/>
      </c>
      <c r="H42" s="81" t="str">
        <f t="shared" si="1"/>
        <v/>
      </c>
      <c r="I42" s="81" t="str">
        <f t="shared" si="2"/>
        <v/>
      </c>
      <c r="J42" s="81" t="str">
        <f t="shared" si="3"/>
        <v/>
      </c>
      <c r="K42" s="81" t="str">
        <f t="shared" si="4"/>
        <v/>
      </c>
    </row>
    <row r="43" spans="1:12" x14ac:dyDescent="0.25">
      <c r="A43" s="73"/>
      <c r="B43" s="77"/>
      <c r="C43" s="73" t="str">
        <f t="shared" si="5"/>
        <v/>
      </c>
      <c r="D43" s="75"/>
      <c r="E43" s="77"/>
      <c r="F43" s="77"/>
      <c r="G43" s="81" t="str">
        <f t="shared" si="0"/>
        <v/>
      </c>
      <c r="H43" s="81" t="str">
        <f t="shared" si="1"/>
        <v/>
      </c>
      <c r="I43" s="81" t="str">
        <f t="shared" si="2"/>
        <v/>
      </c>
      <c r="J43" s="81" t="str">
        <f t="shared" si="3"/>
        <v/>
      </c>
      <c r="K43" s="81" t="str">
        <f t="shared" si="4"/>
        <v/>
      </c>
    </row>
    <row r="44" spans="1:12" x14ac:dyDescent="0.25">
      <c r="A44" s="73"/>
      <c r="B44" s="77"/>
      <c r="C44" s="73" t="str">
        <f t="shared" si="5"/>
        <v/>
      </c>
      <c r="D44" s="75"/>
      <c r="E44" s="77"/>
      <c r="F44" s="77"/>
      <c r="G44" s="81" t="str">
        <f t="shared" si="0"/>
        <v/>
      </c>
      <c r="H44" s="81" t="str">
        <f t="shared" si="1"/>
        <v/>
      </c>
      <c r="I44" s="81" t="str">
        <f t="shared" si="2"/>
        <v/>
      </c>
      <c r="J44" s="81" t="str">
        <f t="shared" si="3"/>
        <v/>
      </c>
      <c r="K44" s="81" t="str">
        <f t="shared" si="4"/>
        <v/>
      </c>
    </row>
    <row r="45" spans="1:12" x14ac:dyDescent="0.25">
      <c r="A45" s="73"/>
      <c r="B45" s="77"/>
      <c r="C45" s="73" t="str">
        <f t="shared" si="5"/>
        <v/>
      </c>
      <c r="D45" s="75"/>
      <c r="E45" s="77"/>
      <c r="F45" s="77"/>
      <c r="G45" s="81" t="str">
        <f t="shared" si="0"/>
        <v/>
      </c>
      <c r="H45" s="81" t="str">
        <f t="shared" si="1"/>
        <v/>
      </c>
      <c r="I45" s="81" t="str">
        <f t="shared" si="2"/>
        <v/>
      </c>
      <c r="J45" s="81" t="str">
        <f t="shared" si="3"/>
        <v/>
      </c>
      <c r="K45" s="81" t="str">
        <f t="shared" si="4"/>
        <v/>
      </c>
    </row>
    <row r="46" spans="1:12" x14ac:dyDescent="0.25">
      <c r="A46" s="73"/>
      <c r="B46" s="77"/>
      <c r="C46" s="73" t="str">
        <f t="shared" si="5"/>
        <v/>
      </c>
      <c r="D46" s="75"/>
      <c r="E46" s="77"/>
      <c r="F46" s="77"/>
      <c r="G46" s="81" t="str">
        <f t="shared" si="0"/>
        <v/>
      </c>
      <c r="H46" s="81" t="str">
        <f t="shared" si="1"/>
        <v/>
      </c>
      <c r="I46" s="81" t="str">
        <f t="shared" si="2"/>
        <v/>
      </c>
      <c r="J46" s="81" t="str">
        <f t="shared" si="3"/>
        <v/>
      </c>
      <c r="K46" s="81" t="str">
        <f t="shared" si="4"/>
        <v/>
      </c>
    </row>
    <row r="47" spans="1:12" ht="15.75" thickBot="1" x14ac:dyDescent="0.3">
      <c r="A47" s="77"/>
      <c r="B47" s="77"/>
      <c r="C47" s="73" t="str">
        <f t="shared" si="5"/>
        <v/>
      </c>
      <c r="D47" s="75"/>
      <c r="E47" s="77"/>
      <c r="F47" s="77"/>
      <c r="G47" s="81" t="str">
        <f t="shared" si="0"/>
        <v/>
      </c>
      <c r="H47" s="81" t="str">
        <f t="shared" si="1"/>
        <v/>
      </c>
      <c r="I47" s="81" t="str">
        <f t="shared" si="2"/>
        <v/>
      </c>
      <c r="J47" s="81" t="str">
        <f t="shared" si="3"/>
        <v/>
      </c>
      <c r="K47" s="81" t="str">
        <f t="shared" si="4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41.66</v>
      </c>
      <c r="E48" s="79"/>
      <c r="F48" s="102">
        <f>IF(SUM(F14:F47)&gt;0,AVERAGE($F$14:$F$47),"")</f>
        <v>0.11089374379344588</v>
      </c>
      <c r="G48" s="83">
        <f>SUM($G$14:$G$47)</f>
        <v>12993</v>
      </c>
      <c r="H48" s="83">
        <f>SUM($H$14:$H$47)</f>
        <v>390</v>
      </c>
      <c r="I48" s="83">
        <f>SUM($I$14:$I$47)</f>
        <v>1064</v>
      </c>
      <c r="J48" s="83">
        <f>SUM($J$14:$J$47)</f>
        <v>53</v>
      </c>
      <c r="K48" s="83">
        <f>SUM(K14:K47)</f>
        <v>14500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9" fitToHeight="0" orientation="portrait" r:id="rId1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5AE11-2759-49C2-ACB6-F14C85041C9B}">
  <sheetPr codeName="Sheet135">
    <pageSetUpPr fitToPage="1"/>
  </sheetPr>
  <dimension ref="A1:N39"/>
  <sheetViews>
    <sheetView zoomScale="85" zoomScaleNormal="85" workbookViewId="0">
      <selection activeCell="N8" sqref="N8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9.5703125" bestFit="1" customWidth="1"/>
    <col min="10" max="10" width="13.140625" bestFit="1" customWidth="1"/>
    <col min="11" max="11" width="18.140625" bestFit="1" customWidth="1"/>
    <col min="12" max="12" width="0" hidden="1" customWidth="1"/>
    <col min="13" max="13" width="7.85546875" bestFit="1" customWidth="1"/>
    <col min="14" max="14" width="52.570312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>
        <v>397</v>
      </c>
      <c r="C8" s="69" t="s">
        <v>10</v>
      </c>
      <c r="D8" s="71">
        <v>45245</v>
      </c>
      <c r="E8" s="70" t="s">
        <v>9</v>
      </c>
      <c r="F8" s="174">
        <v>3755</v>
      </c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242</v>
      </c>
      <c r="C9" s="170"/>
      <c r="D9" s="170"/>
      <c r="E9" s="70" t="s">
        <v>12</v>
      </c>
      <c r="F9" s="171">
        <v>45245</v>
      </c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>
        <v>9872661794</v>
      </c>
      <c r="C11" s="175"/>
      <c r="D11" s="175"/>
      <c r="E11" s="72" t="s">
        <v>16</v>
      </c>
      <c r="F11" s="174" t="s">
        <v>243</v>
      </c>
      <c r="G11" s="172"/>
      <c r="H11" s="172"/>
      <c r="I11" s="172"/>
      <c r="J11" s="172"/>
      <c r="K11" s="173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26.25" customHeight="1" x14ac:dyDescent="0.25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4" x14ac:dyDescent="0.25">
      <c r="A14" s="114" cm="1">
        <f t="array" ref="A14">IF(ISBLANK(B14),"",_xlfn.SEQUENCE(COUNTA($B$14:$B$33)))</f>
        <v>1</v>
      </c>
      <c r="B14" s="115" t="s">
        <v>49</v>
      </c>
      <c r="C14" s="114">
        <f>IF(ISBLANK(A14),"",IF(A14&gt;0,711319,""))</f>
        <v>711319</v>
      </c>
      <c r="D14" s="116">
        <v>3.31</v>
      </c>
      <c r="E14" s="117">
        <v>5780</v>
      </c>
      <c r="F14" s="118">
        <v>0.13906918865107018</v>
      </c>
      <c r="G14" s="119">
        <f t="shared" ref="G14:G33" si="0">IF(A14&gt;0,ROUND(D14*E14,0),"")</f>
        <v>19132</v>
      </c>
      <c r="H14" s="119">
        <f t="shared" ref="H14:H33" si="1">IF(A14&gt;0,ROUND(G14*$H$13,0),"")</f>
        <v>574</v>
      </c>
      <c r="I14" s="119">
        <f t="shared" ref="I14:I33" si="2">IF(A14&gt;0,ROUND(G14*F14,0),"")</f>
        <v>2661</v>
      </c>
      <c r="J14" s="119">
        <f t="shared" ref="J14:J33" si="3">IF(A14&gt;0,ROUND(I14*$J$13,0),"")</f>
        <v>133</v>
      </c>
      <c r="K14" s="119">
        <f t="shared" ref="K14:K33" si="4">IF(A14&gt;0,SUM(G14:J14),"")</f>
        <v>22500</v>
      </c>
    </row>
    <row r="15" spans="1:14" x14ac:dyDescent="0.25">
      <c r="A15" s="114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19" t="str">
        <f t="shared" si="4"/>
        <v/>
      </c>
    </row>
    <row r="16" spans="1:14" x14ac:dyDescent="0.25">
      <c r="A16" s="114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19" t="str">
        <f t="shared" si="4"/>
        <v/>
      </c>
    </row>
    <row r="17" spans="1:11" x14ac:dyDescent="0.25">
      <c r="A17" s="114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19" t="str">
        <f t="shared" si="4"/>
        <v/>
      </c>
    </row>
    <row r="18" spans="1:11" x14ac:dyDescent="0.25">
      <c r="A18" s="114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19" t="str">
        <f t="shared" si="4"/>
        <v/>
      </c>
    </row>
    <row r="19" spans="1:11" x14ac:dyDescent="0.25">
      <c r="A19" s="114"/>
      <c r="B19" s="117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19" t="str">
        <f t="shared" si="4"/>
        <v/>
      </c>
    </row>
    <row r="20" spans="1:11" x14ac:dyDescent="0.25">
      <c r="A20" s="114"/>
      <c r="B20" s="117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19" t="str">
        <f t="shared" si="4"/>
        <v/>
      </c>
    </row>
    <row r="21" spans="1:11" x14ac:dyDescent="0.25">
      <c r="A21" s="114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19" t="str">
        <f t="shared" si="4"/>
        <v/>
      </c>
    </row>
    <row r="22" spans="1:11" x14ac:dyDescent="0.25">
      <c r="A22" s="114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19" t="str">
        <f t="shared" si="4"/>
        <v/>
      </c>
    </row>
    <row r="23" spans="1:11" x14ac:dyDescent="0.25">
      <c r="A23" s="114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19" t="str">
        <f t="shared" si="4"/>
        <v/>
      </c>
    </row>
    <row r="24" spans="1:11" x14ac:dyDescent="0.25">
      <c r="A24" s="114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19" t="str">
        <f t="shared" si="4"/>
        <v/>
      </c>
    </row>
    <row r="25" spans="1:11" x14ac:dyDescent="0.25">
      <c r="A25" s="114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19" t="str">
        <f t="shared" si="4"/>
        <v/>
      </c>
    </row>
    <row r="26" spans="1:11" x14ac:dyDescent="0.25">
      <c r="A26" s="114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19" t="str">
        <f t="shared" si="4"/>
        <v/>
      </c>
    </row>
    <row r="27" spans="1:11" x14ac:dyDescent="0.25">
      <c r="A27" s="114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19" t="str">
        <f t="shared" si="4"/>
        <v/>
      </c>
    </row>
    <row r="28" spans="1:11" x14ac:dyDescent="0.25">
      <c r="A28" s="114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19" t="str">
        <f t="shared" si="4"/>
        <v/>
      </c>
    </row>
    <row r="29" spans="1:11" x14ac:dyDescent="0.25">
      <c r="A29" s="114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19" t="str">
        <f t="shared" si="4"/>
        <v/>
      </c>
    </row>
    <row r="30" spans="1:11" x14ac:dyDescent="0.25">
      <c r="A30" s="114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19" t="str">
        <f t="shared" si="4"/>
        <v/>
      </c>
    </row>
    <row r="31" spans="1:11" x14ac:dyDescent="0.25">
      <c r="A31" s="114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19" t="str">
        <f t="shared" si="4"/>
        <v/>
      </c>
    </row>
    <row r="32" spans="1:11" x14ac:dyDescent="0.25">
      <c r="A32" s="114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19" t="str">
        <f t="shared" si="4"/>
        <v/>
      </c>
    </row>
    <row r="33" spans="1:12" x14ac:dyDescent="0.25">
      <c r="A33" s="114"/>
      <c r="B33" s="117"/>
      <c r="C33" s="114" t="str">
        <f t="shared" si="5"/>
        <v/>
      </c>
      <c r="D33" s="116"/>
      <c r="E33" s="117"/>
      <c r="F33" s="117"/>
      <c r="G33" s="119" t="str">
        <f t="shared" si="0"/>
        <v/>
      </c>
      <c r="H33" s="119" t="str">
        <f t="shared" si="1"/>
        <v/>
      </c>
      <c r="I33" s="119" t="str">
        <f t="shared" si="2"/>
        <v/>
      </c>
      <c r="J33" s="119" t="str">
        <f t="shared" si="3"/>
        <v/>
      </c>
      <c r="K33" s="119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3.31</v>
      </c>
      <c r="E34" s="111"/>
      <c r="F34" s="112">
        <f>IF(SUM(F14:F33)&gt;0,AVERAGE($F$14:$F$33),"")</f>
        <v>0.13906918865107018</v>
      </c>
      <c r="G34" s="113">
        <f>SUM($G$14:$G$33)</f>
        <v>19132</v>
      </c>
      <c r="H34" s="113">
        <f>SUM($H$14:$H$33)</f>
        <v>574</v>
      </c>
      <c r="I34" s="113">
        <f>SUM($I$14:$I$33)</f>
        <v>2661</v>
      </c>
      <c r="J34" s="113">
        <f>SUM($J$14:$J$33)</f>
        <v>133</v>
      </c>
      <c r="K34" s="113">
        <f>SUM(K14:K33)</f>
        <v>22500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19"/>
      <c r="K35" s="11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19"/>
      <c r="K36" s="119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19"/>
      <c r="K37" s="119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19"/>
      <c r="K38" s="119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19"/>
      <c r="K39" s="119"/>
    </row>
  </sheetData>
  <mergeCells count="17">
    <mergeCell ref="F11:K11"/>
    <mergeCell ref="F8:K8"/>
    <mergeCell ref="A35:B35"/>
    <mergeCell ref="C35:E35"/>
    <mergeCell ref="F37:F38"/>
    <mergeCell ref="A12:K12"/>
    <mergeCell ref="A34:C34"/>
    <mergeCell ref="B9:D9"/>
    <mergeCell ref="F9:K9"/>
    <mergeCell ref="B10:D10"/>
    <mergeCell ref="F10:K10"/>
    <mergeCell ref="B11:D11"/>
    <mergeCell ref="A3:K3"/>
    <mergeCell ref="A4:K4"/>
    <mergeCell ref="A5:K5"/>
    <mergeCell ref="A6:K6"/>
    <mergeCell ref="A7:K7"/>
  </mergeCells>
  <conditionalFormatting sqref="A14:K33">
    <cfRule type="expression" dxfId="26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58" fitToHeight="0" orientation="portrait" horizontalDpi="300" verticalDpi="300" r:id="rId1"/>
  <ignoredErrors>
    <ignoredError sqref="G34:K34" formula="1"/>
  </ignoredErrors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DBBBA-F40B-4B86-9376-1DF8A12C0C49}">
  <sheetPr codeName="Sheet136">
    <pageSetUpPr fitToPage="1"/>
  </sheetPr>
  <dimension ref="A1:N39"/>
  <sheetViews>
    <sheetView zoomScale="85" zoomScaleNormal="85" workbookViewId="0">
      <selection activeCell="M35" sqref="M35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9.5703125" bestFit="1" customWidth="1"/>
    <col min="10" max="10" width="13.140625" bestFit="1" customWidth="1"/>
    <col min="11" max="11" width="18.140625" customWidth="1"/>
    <col min="12" max="12" width="7.28515625" customWidth="1"/>
    <col min="13" max="13" width="7.85546875" bestFit="1" customWidth="1"/>
    <col min="14" max="14" width="52.570312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>
        <v>396</v>
      </c>
      <c r="C8" s="69" t="s">
        <v>10</v>
      </c>
      <c r="D8" s="71">
        <v>45242</v>
      </c>
      <c r="E8" s="70" t="s">
        <v>9</v>
      </c>
      <c r="F8" s="174">
        <v>3722</v>
      </c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254</v>
      </c>
      <c r="C9" s="170"/>
      <c r="D9" s="170"/>
      <c r="E9" s="70" t="s">
        <v>12</v>
      </c>
      <c r="F9" s="171">
        <v>45242</v>
      </c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>
        <v>8968314216</v>
      </c>
      <c r="C11" s="175"/>
      <c r="D11" s="175"/>
      <c r="E11" s="72" t="s">
        <v>16</v>
      </c>
      <c r="F11" s="174" t="s">
        <v>36</v>
      </c>
      <c r="G11" s="172"/>
      <c r="H11" s="172"/>
      <c r="I11" s="172"/>
      <c r="J11" s="172"/>
      <c r="K11" s="173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4" x14ac:dyDescent="0.25">
      <c r="A14" s="120" cm="1">
        <f t="array" ref="A14">IF(ISBLANK(B14),"",_xlfn.SEQUENCE(COUNTA($B$14:$B$33)))</f>
        <v>1</v>
      </c>
      <c r="B14" s="135" t="s">
        <v>49</v>
      </c>
      <c r="C14" s="136">
        <f>IF(ISBLANK(A14),"",IF(A14&gt;0,711319,""))</f>
        <v>711319</v>
      </c>
      <c r="D14" s="133">
        <v>4.5999999999999996</v>
      </c>
      <c r="E14" s="137">
        <v>5780</v>
      </c>
      <c r="F14" s="138">
        <v>0.12228510028653296</v>
      </c>
      <c r="G14" s="139">
        <f t="shared" ref="G14:G33" si="0">IF(A14&gt;0,ROUND(D14*E14,0),"")</f>
        <v>26588</v>
      </c>
      <c r="H14" s="139">
        <f t="shared" ref="H14:H33" si="1">IF(A14&gt;0,ROUND(G14*$H$13,0),"")</f>
        <v>798</v>
      </c>
      <c r="I14" s="139">
        <f t="shared" ref="I14:I33" si="2">IF(A14&gt;0,ROUND(G14*F14,0),"")</f>
        <v>3251</v>
      </c>
      <c r="J14" s="139">
        <f t="shared" ref="J14:J33" si="3">IF(A14&gt;0,ROUND(I14*$J$13,0),"")</f>
        <v>163</v>
      </c>
      <c r="K14" s="140">
        <f t="shared" ref="K14:K33" si="4">IF(A14&gt;0,SUM(G14:J14),"")</f>
        <v>30800</v>
      </c>
    </row>
    <row r="15" spans="1:14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4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7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7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4.5999999999999996</v>
      </c>
      <c r="E34" s="111"/>
      <c r="F34" s="112">
        <f>IF(SUM(F14:F33)&gt;0,AVERAGE($F$14:$F$33),"")</f>
        <v>0.12228510028653296</v>
      </c>
      <c r="G34" s="113">
        <f>SUM($G$14:$G$33)</f>
        <v>26588</v>
      </c>
      <c r="H34" s="113">
        <f>SUM($H$14:$H$33)</f>
        <v>798</v>
      </c>
      <c r="I34" s="113">
        <f>SUM($I$14:$I$33)</f>
        <v>3251</v>
      </c>
      <c r="J34" s="113">
        <f>SUM($J$14:$J$33)</f>
        <v>163</v>
      </c>
      <c r="K34" s="113">
        <f>SUM(K14:K33)</f>
        <v>30800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8:K8"/>
    <mergeCell ref="A3:K3"/>
    <mergeCell ref="A4:K4"/>
    <mergeCell ref="A5:K5"/>
    <mergeCell ref="A6:K6"/>
    <mergeCell ref="A7:K7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F37:F38"/>
    <mergeCell ref="J35:K35"/>
  </mergeCells>
  <conditionalFormatting sqref="A14:K33">
    <cfRule type="expression" dxfId="25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58" fitToHeight="0" orientation="portrait" horizontalDpi="300" verticalDpi="300" r:id="rId1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E10F7-D61A-4D3D-9FCE-86C91B56CB29}">
  <sheetPr codeName="Sheet137">
    <pageSetUpPr fitToPage="1"/>
  </sheetPr>
  <dimension ref="A1:N39"/>
  <sheetViews>
    <sheetView zoomScale="85" zoomScaleNormal="85" workbookViewId="0">
      <selection activeCell="A3" sqref="A3:K3"/>
    </sheetView>
  </sheetViews>
  <sheetFormatPr defaultRowHeight="15" x14ac:dyDescent="0.25"/>
  <cols>
    <col min="1" max="1" width="13.42578125" bestFit="1" customWidth="1"/>
    <col min="2" max="2" width="25.710937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9.5703125" bestFit="1" customWidth="1"/>
    <col min="10" max="10" width="13.140625" bestFit="1" customWidth="1"/>
    <col min="11" max="11" width="18.140625" customWidth="1"/>
    <col min="12" max="12" width="7.28515625" customWidth="1"/>
    <col min="13" max="13" width="44.7109375" bestFit="1" customWidth="1"/>
    <col min="14" max="14" width="26.710937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>
        <v>395</v>
      </c>
      <c r="C8" s="69" t="s">
        <v>10</v>
      </c>
      <c r="D8" s="71">
        <v>45242</v>
      </c>
      <c r="E8" s="70" t="s">
        <v>9</v>
      </c>
      <c r="F8" s="174" t="s">
        <v>256</v>
      </c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240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257</v>
      </c>
      <c r="G11" s="172"/>
      <c r="H11" s="172"/>
      <c r="I11" s="172"/>
      <c r="J11" s="172"/>
      <c r="K11" s="173"/>
      <c r="M11" s="148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4" x14ac:dyDescent="0.25">
      <c r="A14" s="120" cm="1">
        <f t="array" ref="A14:A17">IF(ISBLANK(B14),"",_xlfn.SEQUENCE(COUNTA($B$14:$B$33)))</f>
        <v>1</v>
      </c>
      <c r="B14" s="135" t="s">
        <v>258</v>
      </c>
      <c r="C14" s="136">
        <f>IF(ISBLANK(A14),"",IF(A14&gt;0,711319,""))</f>
        <v>711319</v>
      </c>
      <c r="D14" s="133">
        <v>1.38</v>
      </c>
      <c r="E14" s="137">
        <v>5780</v>
      </c>
      <c r="F14" s="138">
        <v>0.1176463560334528</v>
      </c>
      <c r="G14" s="139">
        <f t="shared" ref="G14:G33" si="0">IF(A14&gt;0,ROUND(D14*E14,0),"")</f>
        <v>7976</v>
      </c>
      <c r="H14" s="139">
        <f t="shared" ref="H14:H33" si="1">IF(A14&gt;0,ROUND(G14*$H$13,0),"")</f>
        <v>239</v>
      </c>
      <c r="I14" s="139">
        <f t="shared" ref="I14:I33" si="2">IF(A14&gt;0,ROUND(G14*F14,0),"")</f>
        <v>938</v>
      </c>
      <c r="J14" s="139">
        <f t="shared" ref="J14:J33" si="3">IF(A14&gt;0,ROUND(I14*$J$13,0),"")</f>
        <v>47</v>
      </c>
      <c r="K14" s="140">
        <f t="shared" ref="K14:K33" si="4">IF(A14&gt;0,SUM(G14:J14),"")</f>
        <v>9200</v>
      </c>
    </row>
    <row r="15" spans="1:14" x14ac:dyDescent="0.25">
      <c r="A15" s="122">
        <v>2</v>
      </c>
      <c r="B15" s="115" t="s">
        <v>259</v>
      </c>
      <c r="C15" s="114">
        <f t="shared" ref="C15:C33" si="5">IF(A15&gt;0,711319,"")</f>
        <v>711319</v>
      </c>
      <c r="D15" s="116">
        <v>20</v>
      </c>
      <c r="E15" s="117">
        <v>87.397834343434354</v>
      </c>
      <c r="F15" s="118"/>
      <c r="G15" s="119">
        <f t="shared" si="0"/>
        <v>1748</v>
      </c>
      <c r="H15" s="119">
        <f t="shared" si="1"/>
        <v>52</v>
      </c>
      <c r="I15" s="119">
        <f t="shared" si="2"/>
        <v>0</v>
      </c>
      <c r="J15" s="119">
        <f t="shared" si="3"/>
        <v>0</v>
      </c>
      <c r="K15" s="141">
        <f t="shared" si="4"/>
        <v>1800</v>
      </c>
    </row>
    <row r="16" spans="1:14" x14ac:dyDescent="0.25">
      <c r="A16" s="122">
        <v>3</v>
      </c>
      <c r="B16" s="115" t="s">
        <v>260</v>
      </c>
      <c r="C16" s="114">
        <f t="shared" si="5"/>
        <v>711319</v>
      </c>
      <c r="D16" s="116">
        <v>2.2599999999999998</v>
      </c>
      <c r="E16" s="117">
        <v>5780</v>
      </c>
      <c r="F16" s="118">
        <v>0.14909555069292488</v>
      </c>
      <c r="G16" s="119">
        <f t="shared" si="0"/>
        <v>13063</v>
      </c>
      <c r="H16" s="119">
        <f t="shared" si="1"/>
        <v>392</v>
      </c>
      <c r="I16" s="119">
        <f t="shared" si="2"/>
        <v>1948</v>
      </c>
      <c r="J16" s="119">
        <f t="shared" si="3"/>
        <v>97</v>
      </c>
      <c r="K16" s="141">
        <f t="shared" si="4"/>
        <v>15500</v>
      </c>
    </row>
    <row r="17" spans="1:11" x14ac:dyDescent="0.25">
      <c r="A17" s="122">
        <v>4</v>
      </c>
      <c r="B17" s="115" t="s">
        <v>261</v>
      </c>
      <c r="C17" s="114">
        <f t="shared" si="5"/>
        <v>711319</v>
      </c>
      <c r="D17" s="116">
        <v>15.85</v>
      </c>
      <c r="E17" s="117">
        <v>88.811291866028711</v>
      </c>
      <c r="F17" s="118"/>
      <c r="G17" s="119">
        <f t="shared" si="0"/>
        <v>1408</v>
      </c>
      <c r="H17" s="119">
        <f t="shared" si="1"/>
        <v>42</v>
      </c>
      <c r="I17" s="119">
        <f t="shared" si="2"/>
        <v>0</v>
      </c>
      <c r="J17" s="119">
        <f t="shared" si="3"/>
        <v>0</v>
      </c>
      <c r="K17" s="141">
        <f t="shared" si="4"/>
        <v>1450</v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7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7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39.49</v>
      </c>
      <c r="E34" s="111"/>
      <c r="F34" s="112">
        <f>IF(SUM(F14:F33)&gt;0,AVERAGE($F$14:$F$33),"")</f>
        <v>0.13337095336318883</v>
      </c>
      <c r="G34" s="113">
        <f>SUM($G$14:$G$33)</f>
        <v>24195</v>
      </c>
      <c r="H34" s="113">
        <f>SUM($H$14:$H$33)</f>
        <v>725</v>
      </c>
      <c r="I34" s="113">
        <f>SUM($I$14:$I$33)</f>
        <v>2886</v>
      </c>
      <c r="J34" s="113">
        <f>SUM($J$14:$J$33)</f>
        <v>144</v>
      </c>
      <c r="K34" s="113">
        <f>SUM(K14:K33)</f>
        <v>27950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8:K8"/>
    <mergeCell ref="A3:K3"/>
    <mergeCell ref="A4:K4"/>
    <mergeCell ref="A5:K5"/>
    <mergeCell ref="A6:K6"/>
    <mergeCell ref="A7:K7"/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</mergeCells>
  <conditionalFormatting sqref="A14:K33">
    <cfRule type="expression" dxfId="24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58" fitToHeight="0" orientation="portrait" horizontalDpi="300" verticalDpi="300" r:id="rId1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43C8B-F3D9-4C7B-ABDE-03C9E0805855}">
  <sheetPr codeName="Sheet138">
    <pageSetUpPr fitToPage="1"/>
  </sheetPr>
  <dimension ref="A1:N39"/>
  <sheetViews>
    <sheetView zoomScale="85" zoomScaleNormal="85" workbookViewId="0">
      <selection activeCell="J34" activeCellId="1" sqref="H34 J34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9.5703125" bestFit="1" customWidth="1"/>
    <col min="10" max="10" width="13.140625" bestFit="1" customWidth="1"/>
    <col min="11" max="11" width="18.140625" customWidth="1"/>
    <col min="12" max="12" width="7.28515625" customWidth="1"/>
    <col min="13" max="13" width="44.7109375" bestFit="1" customWidth="1"/>
    <col min="14" max="14" width="26.710937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>
        <v>362</v>
      </c>
      <c r="C8" s="69" t="s">
        <v>10</v>
      </c>
      <c r="D8" s="71">
        <v>45240</v>
      </c>
      <c r="E8" s="70" t="s">
        <v>9</v>
      </c>
      <c r="F8" s="174"/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262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>
        <v>8360230831</v>
      </c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  <c r="M11" s="148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4" x14ac:dyDescent="0.25">
      <c r="A14" s="120" cm="1">
        <f t="array" ref="A14">IF(ISBLANK(B14),"",_xlfn.SEQUENCE(COUNTA($B$14:$B$33)))</f>
        <v>1</v>
      </c>
      <c r="B14" s="135" t="s">
        <v>84</v>
      </c>
      <c r="C14" s="136">
        <f>IF(ISBLANK(A14),"",IF(A14&gt;0,711319,""))</f>
        <v>711319</v>
      </c>
      <c r="D14" s="133">
        <v>6.19</v>
      </c>
      <c r="E14" s="137">
        <v>5850</v>
      </c>
      <c r="F14" s="138">
        <v>0.11628627431292986</v>
      </c>
      <c r="G14" s="139">
        <f t="shared" ref="G14:G33" si="0">IF(A14&gt;0,ROUND(D14*E14,0),"")</f>
        <v>36212</v>
      </c>
      <c r="H14" s="139">
        <f t="shared" ref="H14:H33" si="1">IF(A14&gt;0,ROUND(G14*$H$13,0),"")</f>
        <v>1086</v>
      </c>
      <c r="I14" s="139">
        <f t="shared" ref="I14:I33" si="2">IF(A14&gt;0,ROUND(G14*F14,0),"")</f>
        <v>4211</v>
      </c>
      <c r="J14" s="139">
        <f t="shared" ref="J14:J33" si="3">IF(A14&gt;0,ROUND(I14*$J$13,0),"")</f>
        <v>211</v>
      </c>
      <c r="K14" s="140">
        <f t="shared" ref="K14:K33" si="4">IF(A14&gt;0,SUM(G14:J14),"")</f>
        <v>41720</v>
      </c>
    </row>
    <row r="15" spans="1:14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4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7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7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6.19</v>
      </c>
      <c r="E34" s="111"/>
      <c r="F34" s="112">
        <f>IF(SUM(F14:F33)&gt;0,AVERAGE($F$14:$F$33),"")</f>
        <v>0.11628627431292986</v>
      </c>
      <c r="G34" s="113">
        <f>SUM($G$14:$G$33)</f>
        <v>36212</v>
      </c>
      <c r="H34" s="113">
        <f>SUM($H$14:$H$33)</f>
        <v>1086</v>
      </c>
      <c r="I34" s="113">
        <f>SUM($I$14:$I$33)</f>
        <v>4211</v>
      </c>
      <c r="J34" s="113">
        <f>SUM($J$14:$J$33)</f>
        <v>211</v>
      </c>
      <c r="K34" s="113">
        <f>SUM(K14:K33)</f>
        <v>41720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8:K8"/>
    <mergeCell ref="A3:K3"/>
    <mergeCell ref="A4:K4"/>
    <mergeCell ref="A5:K5"/>
    <mergeCell ref="A6:K6"/>
    <mergeCell ref="A7:K7"/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</mergeCells>
  <conditionalFormatting sqref="A14:K33">
    <cfRule type="expression" dxfId="23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45C90-7810-4EC0-83AC-3167278CFDB1}">
  <sheetPr codeName="Sheet139">
    <pageSetUpPr fitToPage="1"/>
  </sheetPr>
  <dimension ref="A1:N39"/>
  <sheetViews>
    <sheetView zoomScale="85" zoomScaleNormal="85" workbookViewId="0">
      <selection activeCell="F15" sqref="F15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9.5703125" bestFit="1" customWidth="1"/>
    <col min="10" max="10" width="13.140625" bestFit="1" customWidth="1"/>
    <col min="11" max="11" width="18.140625" customWidth="1"/>
    <col min="12" max="12" width="7.28515625" customWidth="1"/>
    <col min="13" max="13" width="2.140625" bestFit="1" customWidth="1"/>
    <col min="14" max="14" width="26.710937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>
        <v>351</v>
      </c>
      <c r="C8" s="69" t="s">
        <v>10</v>
      </c>
      <c r="D8" s="71">
        <v>45229</v>
      </c>
      <c r="E8" s="70" t="s">
        <v>9</v>
      </c>
      <c r="F8" s="174"/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263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 t="s">
        <v>264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/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  <c r="M11" s="148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4" x14ac:dyDescent="0.25">
      <c r="A14" s="120" cm="1">
        <f t="array" ref="A14">IF(ISBLANK(B14),"",_xlfn.SEQUENCE(COUNTA($B$14:$B$33)))</f>
        <v>1</v>
      </c>
      <c r="B14" s="135" t="s">
        <v>26</v>
      </c>
      <c r="C14" s="136">
        <f>IF(ISBLANK(A14),"",IF(A14&gt;0,711319,""))</f>
        <v>711319</v>
      </c>
      <c r="D14" s="133">
        <v>12.64</v>
      </c>
      <c r="E14" s="137">
        <v>5780</v>
      </c>
      <c r="F14" s="138">
        <v>0.11758802754014037</v>
      </c>
      <c r="G14" s="139">
        <f t="shared" ref="G14:G33" si="0">IF(A14&gt;0,ROUND(D14*E14,0),"")</f>
        <v>73059</v>
      </c>
      <c r="H14" s="139">
        <f t="shared" ref="H14:H33" si="1">IF(A14&gt;0,ROUND(G14*$H$13,0),"")</f>
        <v>2192</v>
      </c>
      <c r="I14" s="139">
        <f t="shared" ref="I14:I33" si="2">IF(A14&gt;0,ROUND(G14*F14,0),"")</f>
        <v>8591</v>
      </c>
      <c r="J14" s="139">
        <f t="shared" ref="J14:J33" si="3">IF(A14&gt;0,ROUND(I14*$J$13,0),"")</f>
        <v>430</v>
      </c>
      <c r="K14" s="140">
        <f t="shared" ref="K14:K33" si="4">IF(A14&gt;0,SUM(G14:J14),"")</f>
        <v>84272</v>
      </c>
    </row>
    <row r="15" spans="1:14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4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7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7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12.64</v>
      </c>
      <c r="E34" s="111"/>
      <c r="F34" s="112">
        <f>IF(SUM(F14:F33)&gt;0,AVERAGE($F$14:$F$33),"")</f>
        <v>0.11758802754014037</v>
      </c>
      <c r="G34" s="113">
        <f>SUM($G$14:$G$33)</f>
        <v>73059</v>
      </c>
      <c r="H34" s="113">
        <f>SUM($H$14:$H$33)</f>
        <v>2192</v>
      </c>
      <c r="I34" s="113">
        <f>SUM($I$14:$I$33)</f>
        <v>8591</v>
      </c>
      <c r="J34" s="113">
        <f>SUM($J$14:$J$33)</f>
        <v>430</v>
      </c>
      <c r="K34" s="113">
        <f>SUM(K14:K33)</f>
        <v>84272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8:K8"/>
    <mergeCell ref="A3:K3"/>
    <mergeCell ref="A4:K4"/>
    <mergeCell ref="A5:K5"/>
    <mergeCell ref="A6:K6"/>
    <mergeCell ref="A7:K7"/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</mergeCells>
  <conditionalFormatting sqref="A14:K33">
    <cfRule type="expression" dxfId="22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95D82-0378-40A2-9EC2-BC3E65A46303}">
  <sheetPr codeName="Sheet140">
    <pageSetUpPr fitToPage="1"/>
  </sheetPr>
  <dimension ref="A1:N39"/>
  <sheetViews>
    <sheetView zoomScale="85" zoomScaleNormal="85" workbookViewId="0">
      <selection activeCell="A4" sqref="A4:K4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9.5703125" bestFit="1" customWidth="1"/>
    <col min="10" max="10" width="10.28515625" bestFit="1" customWidth="1"/>
    <col min="11" max="11" width="18.140625" customWidth="1"/>
    <col min="12" max="12" width="7.28515625" customWidth="1"/>
    <col min="13" max="13" width="2.140625" bestFit="1" customWidth="1"/>
    <col min="14" max="14" width="26.710937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>
        <v>394</v>
      </c>
      <c r="C8" s="69" t="s">
        <v>10</v>
      </c>
      <c r="D8" s="71">
        <v>45242</v>
      </c>
      <c r="E8" s="70" t="s">
        <v>9</v>
      </c>
      <c r="F8" s="222" t="s">
        <v>265</v>
      </c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240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266</v>
      </c>
      <c r="G11" s="172"/>
      <c r="H11" s="172"/>
      <c r="I11" s="172"/>
      <c r="J11" s="172"/>
      <c r="K11" s="173"/>
      <c r="M11" s="148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4" x14ac:dyDescent="0.25">
      <c r="A14" s="120" cm="1">
        <f t="array" ref="A14:A16">IF(ISBLANK(B14),"",_xlfn.SEQUENCE(COUNTA($B$14:$B$33)))</f>
        <v>1</v>
      </c>
      <c r="B14" s="135" t="s">
        <v>39</v>
      </c>
      <c r="C14" s="136">
        <f>IF(ISBLANK(A14),"",IF(A14&gt;0,711319,""))</f>
        <v>711319</v>
      </c>
      <c r="D14" s="133">
        <v>36.35</v>
      </c>
      <c r="E14" s="137">
        <v>80.14376872182676</v>
      </c>
      <c r="F14" s="138"/>
      <c r="G14" s="139">
        <f t="shared" ref="G14:G33" si="0">IF(A14&gt;0,ROUND(D14*E14,0),"")</f>
        <v>2913</v>
      </c>
      <c r="H14" s="139">
        <f t="shared" ref="H14:H33" si="1">IF(A14&gt;0,ROUND(G14*$H$13,0),"")</f>
        <v>87</v>
      </c>
      <c r="I14" s="139">
        <f t="shared" ref="I14:I33" si="2">IF(A14&gt;0,ROUND(G14*F14,0),"")</f>
        <v>0</v>
      </c>
      <c r="J14" s="139">
        <f t="shared" ref="J14:J33" si="3">IF(A14&gt;0,ROUND(I14*$J$13,0),"")</f>
        <v>0</v>
      </c>
      <c r="K14" s="140">
        <f t="shared" ref="K14:K33" si="4">IF(A14&gt;0,SUM(G14:J14),"")</f>
        <v>3000</v>
      </c>
    </row>
    <row r="15" spans="1:14" x14ac:dyDescent="0.25">
      <c r="A15" s="122">
        <v>2</v>
      </c>
      <c r="B15" s="115" t="s">
        <v>170</v>
      </c>
      <c r="C15" s="114">
        <f t="shared" ref="C15:C33" si="5">IF(A15&gt;0,711319,"")</f>
        <v>711319</v>
      </c>
      <c r="D15" s="116">
        <v>0.11</v>
      </c>
      <c r="E15" s="117">
        <v>5780</v>
      </c>
      <c r="F15" s="118">
        <v>0.17244999999999999</v>
      </c>
      <c r="G15" s="119">
        <f t="shared" si="0"/>
        <v>636</v>
      </c>
      <c r="H15" s="119">
        <f t="shared" si="1"/>
        <v>19</v>
      </c>
      <c r="I15" s="119">
        <f t="shared" si="2"/>
        <v>110</v>
      </c>
      <c r="J15" s="119">
        <f t="shared" si="3"/>
        <v>6</v>
      </c>
      <c r="K15" s="141">
        <f t="shared" si="4"/>
        <v>771</v>
      </c>
    </row>
    <row r="16" spans="1:14" x14ac:dyDescent="0.25">
      <c r="A16" s="122">
        <v>3</v>
      </c>
      <c r="B16" s="115" t="s">
        <v>267</v>
      </c>
      <c r="C16" s="114">
        <f t="shared" si="5"/>
        <v>711319</v>
      </c>
      <c r="D16" s="116">
        <v>20</v>
      </c>
      <c r="E16" s="117">
        <v>87.397834343434354</v>
      </c>
      <c r="F16" s="118"/>
      <c r="G16" s="119">
        <f t="shared" si="0"/>
        <v>1748</v>
      </c>
      <c r="H16" s="119">
        <f t="shared" si="1"/>
        <v>52</v>
      </c>
      <c r="I16" s="119">
        <f t="shared" si="2"/>
        <v>0</v>
      </c>
      <c r="J16" s="119">
        <f t="shared" si="3"/>
        <v>0</v>
      </c>
      <c r="K16" s="141">
        <f t="shared" si="4"/>
        <v>1800</v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7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7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56.46</v>
      </c>
      <c r="E34" s="111"/>
      <c r="F34" s="112">
        <f>IF(SUM(F14:F33)&gt;0,AVERAGE($F$14:$F$33),"")</f>
        <v>0.17244999999999999</v>
      </c>
      <c r="G34" s="113">
        <f>SUM($G$14:$G$33)</f>
        <v>5297</v>
      </c>
      <c r="H34" s="113">
        <f>SUM($H$14:$H$33)</f>
        <v>158</v>
      </c>
      <c r="I34" s="113">
        <f>SUM($I$14:$I$33)</f>
        <v>110</v>
      </c>
      <c r="J34" s="113">
        <f>SUM($J$14:$J$33)</f>
        <v>6</v>
      </c>
      <c r="K34" s="113">
        <f>SUM(K14:K33)</f>
        <v>5571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21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59" fitToHeight="0" orientation="portrait" horizontalDpi="300" verticalDpi="300" r:id="rId1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CFD18-F31A-4A50-9370-9CE760CF5084}">
  <sheetPr codeName="Sheet141">
    <pageSetUpPr fitToPage="1"/>
  </sheetPr>
  <dimension ref="A1:N39"/>
  <sheetViews>
    <sheetView zoomScale="85" zoomScaleNormal="85" workbookViewId="0">
      <selection activeCell="F14" sqref="F14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9.5703125" bestFit="1" customWidth="1"/>
    <col min="10" max="10" width="9" bestFit="1" customWidth="1"/>
    <col min="11" max="11" width="18.140625" customWidth="1"/>
    <col min="12" max="12" width="7.28515625" customWidth="1"/>
    <col min="13" max="13" width="2.140625" bestFit="1" customWidth="1"/>
    <col min="14" max="14" width="26.710937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>
        <v>393</v>
      </c>
      <c r="C8" s="69" t="s">
        <v>10</v>
      </c>
      <c r="D8" s="71">
        <v>45241</v>
      </c>
      <c r="E8" s="70" t="s">
        <v>9</v>
      </c>
      <c r="F8" s="223">
        <v>3712</v>
      </c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268</v>
      </c>
      <c r="C9" s="170"/>
      <c r="D9" s="170"/>
      <c r="E9" s="70" t="s">
        <v>12</v>
      </c>
      <c r="F9" s="171">
        <v>45241</v>
      </c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>
        <v>8872311131</v>
      </c>
      <c r="C11" s="175"/>
      <c r="D11" s="175"/>
      <c r="E11" s="72" t="s">
        <v>16</v>
      </c>
      <c r="F11" s="174" t="s">
        <v>158</v>
      </c>
      <c r="G11" s="172"/>
      <c r="H11" s="172"/>
      <c r="I11" s="172"/>
      <c r="J11" s="172"/>
      <c r="K11" s="173"/>
      <c r="M11" s="148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4" x14ac:dyDescent="0.25">
      <c r="A14" s="120" cm="1">
        <f t="array" ref="A14">IF(ISBLANK(B14),"",_xlfn.SEQUENCE(COUNTA($B$14:$B$33)))</f>
        <v>1</v>
      </c>
      <c r="B14" s="135" t="s">
        <v>49</v>
      </c>
      <c r="C14" s="136">
        <f>IF(ISBLANK(A14),"",IF(A14&gt;0,711319,""))</f>
        <v>711319</v>
      </c>
      <c r="D14" s="133">
        <v>3.32</v>
      </c>
      <c r="E14" s="137">
        <v>5780</v>
      </c>
      <c r="F14" s="138">
        <v>0.13570729220766731</v>
      </c>
      <c r="G14" s="139">
        <f t="shared" ref="G14:G33" si="0">IF(A14&gt;0,ROUND(D14*E14,0),"")</f>
        <v>19190</v>
      </c>
      <c r="H14" s="139">
        <f t="shared" ref="H14:H33" si="1">IF(A14&gt;0,ROUND(G14*$H$13,0),"")</f>
        <v>576</v>
      </c>
      <c r="I14" s="139">
        <f t="shared" ref="I14:I33" si="2">IF(A14&gt;0,ROUND(G14*F14,0),"")</f>
        <v>2604</v>
      </c>
      <c r="J14" s="139">
        <f t="shared" ref="J14:J33" si="3">IF(A14&gt;0,ROUND(I14*$J$13,0),"")</f>
        <v>130</v>
      </c>
      <c r="K14" s="140">
        <f t="shared" ref="K14:K33" si="4">IF(A14&gt;0,SUM(G14:J14),"")</f>
        <v>22500</v>
      </c>
    </row>
    <row r="15" spans="1:14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4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7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7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3.32</v>
      </c>
      <c r="E34" s="111"/>
      <c r="F34" s="112">
        <f>IF(SUM(F14:F33)&gt;0,AVERAGE($F$14:$F$33),"")</f>
        <v>0.13570729220766731</v>
      </c>
      <c r="G34" s="113">
        <f>SUM($G$14:$G$33)</f>
        <v>19190</v>
      </c>
      <c r="H34" s="113">
        <f>SUM($H$14:$H$33)</f>
        <v>576</v>
      </c>
      <c r="I34" s="113">
        <f>SUM($I$14:$I$33)</f>
        <v>2604</v>
      </c>
      <c r="J34" s="113">
        <f>SUM($J$14:$J$33)</f>
        <v>130</v>
      </c>
      <c r="K34" s="113">
        <f>SUM(K14:K33)</f>
        <v>22500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20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59" fitToHeight="0" orientation="portrait" horizontalDpi="300" verticalDpi="300" r:id="rId1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FCE37-F346-466B-9DF0-2BE39962DABB}">
  <sheetPr codeName="Sheet142">
    <pageSetUpPr fitToPage="1"/>
  </sheetPr>
  <dimension ref="A1:N39"/>
  <sheetViews>
    <sheetView zoomScale="85" zoomScaleNormal="85" workbookViewId="0">
      <selection activeCell="L4" sqref="L4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9.5703125" bestFit="1" customWidth="1"/>
    <col min="10" max="10" width="9" bestFit="1" customWidth="1"/>
    <col min="11" max="11" width="18.140625" customWidth="1"/>
    <col min="12" max="12" width="7.28515625" customWidth="1"/>
    <col min="13" max="13" width="2.140625" bestFit="1" customWidth="1"/>
    <col min="14" max="14" width="26.710937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>
        <v>392</v>
      </c>
      <c r="C8" s="69" t="s">
        <v>10</v>
      </c>
      <c r="D8" s="71">
        <v>45241</v>
      </c>
      <c r="E8" s="70" t="s">
        <v>9</v>
      </c>
      <c r="F8" s="223"/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269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270</v>
      </c>
      <c r="G11" s="172"/>
      <c r="H11" s="172"/>
      <c r="I11" s="172"/>
      <c r="J11" s="172"/>
      <c r="K11" s="173"/>
      <c r="M11" s="148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4" x14ac:dyDescent="0.25">
      <c r="A14" s="120" cm="1">
        <f t="array" ref="A14">IF(ISBLANK(B14),"",_xlfn.SEQUENCE(COUNTA($B$14:$B$33)))</f>
        <v>1</v>
      </c>
      <c r="B14" s="135" t="s">
        <v>271</v>
      </c>
      <c r="C14" s="136">
        <f>IF(ISBLANK(A14),"",IF(A14&gt;0,711319,""))</f>
        <v>711319</v>
      </c>
      <c r="D14" s="133">
        <v>79.8</v>
      </c>
      <c r="E14" s="137">
        <v>92.223307984790864</v>
      </c>
      <c r="F14" s="138"/>
      <c r="G14" s="139">
        <f t="shared" ref="G14:G33" si="0">IF(A14&gt;0,ROUND(D14*E14,0),"")</f>
        <v>7359</v>
      </c>
      <c r="H14" s="139">
        <f t="shared" ref="H14:H33" si="1">IF(A14&gt;0,ROUND(G14*$H$13,0),"")</f>
        <v>221</v>
      </c>
      <c r="I14" s="139">
        <f t="shared" ref="I14:I33" si="2">IF(A14&gt;0,ROUND(G14*F14,0),"")</f>
        <v>0</v>
      </c>
      <c r="J14" s="139">
        <f t="shared" ref="J14:J33" si="3">IF(A14&gt;0,ROUND(I14*$J$13,0),"")</f>
        <v>0</v>
      </c>
      <c r="K14" s="140">
        <f t="shared" ref="K14:K33" si="4">IF(A14&gt;0,SUM(G14:J14),"")</f>
        <v>7580</v>
      </c>
    </row>
    <row r="15" spans="1:14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4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7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7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79.8</v>
      </c>
      <c r="E34" s="111"/>
      <c r="F34" s="112" t="str">
        <f>IF(SUM(F14:F33)&gt;0,AVERAGE($F$14:$F$33),"")</f>
        <v/>
      </c>
      <c r="G34" s="113">
        <f>SUM($G$14:$G$33)</f>
        <v>7359</v>
      </c>
      <c r="H34" s="113">
        <f>SUM($H$14:$H$33)</f>
        <v>221</v>
      </c>
      <c r="I34" s="113">
        <f>SUM($I$14:$I$33)</f>
        <v>0</v>
      </c>
      <c r="J34" s="113">
        <f>SUM($J$14:$J$33)</f>
        <v>0</v>
      </c>
      <c r="K34" s="113">
        <f>SUM(K14:K33)</f>
        <v>7580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19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342DD-EC91-473E-9C5C-C727297F38F4}">
  <sheetPr codeName="Sheet143">
    <pageSetUpPr fitToPage="1"/>
  </sheetPr>
  <dimension ref="A1:N39"/>
  <sheetViews>
    <sheetView zoomScale="85" zoomScaleNormal="85" workbookViewId="0">
      <selection activeCell="A12" sqref="A12:K12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9.5703125" bestFit="1" customWidth="1"/>
    <col min="10" max="10" width="9" bestFit="1" customWidth="1"/>
    <col min="11" max="11" width="18.140625" customWidth="1"/>
    <col min="12" max="12" width="7.28515625" customWidth="1"/>
    <col min="13" max="13" width="2.140625" bestFit="1" customWidth="1"/>
    <col min="14" max="14" width="26.710937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>
        <v>390</v>
      </c>
      <c r="C8" s="69" t="s">
        <v>10</v>
      </c>
      <c r="D8" s="71">
        <v>45241</v>
      </c>
      <c r="E8" s="70" t="s">
        <v>9</v>
      </c>
      <c r="F8" s="223"/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272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273</v>
      </c>
      <c r="G11" s="172"/>
      <c r="H11" s="172"/>
      <c r="I11" s="172"/>
      <c r="J11" s="172"/>
      <c r="K11" s="173"/>
      <c r="M11" s="148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4" x14ac:dyDescent="0.25">
      <c r="A14" s="120" cm="1">
        <f t="array" ref="A14">IF(ISBLANK(B14),"",_xlfn.SEQUENCE(COUNTA($B$14:$B$33)))</f>
        <v>1</v>
      </c>
      <c r="B14" s="135" t="s">
        <v>274</v>
      </c>
      <c r="C14" s="136">
        <f>IF(ISBLANK(A14),"",IF(A14&gt;0,711319,""))</f>
        <v>711319</v>
      </c>
      <c r="D14" s="133">
        <v>44.5</v>
      </c>
      <c r="E14" s="137">
        <v>115.63627609714533</v>
      </c>
      <c r="F14" s="138"/>
      <c r="G14" s="139">
        <f t="shared" ref="G14:G33" si="0">IF(A14&gt;0,ROUND(D14*E14,0),"")</f>
        <v>5146</v>
      </c>
      <c r="H14" s="139">
        <f t="shared" ref="H14:H33" si="1">IF(A14&gt;0,ROUND(G14*$H$13,0),"")</f>
        <v>154</v>
      </c>
      <c r="I14" s="139">
        <f t="shared" ref="I14:I33" si="2">IF(A14&gt;0,ROUND(G14*F14,0),"")</f>
        <v>0</v>
      </c>
      <c r="J14" s="139">
        <f t="shared" ref="J14:J33" si="3">IF(A14&gt;0,ROUND(I14*$J$13,0),"")</f>
        <v>0</v>
      </c>
      <c r="K14" s="140">
        <f t="shared" ref="K14:K33" si="4">IF(A14&gt;0,SUM(G14:J14),"")</f>
        <v>5300</v>
      </c>
    </row>
    <row r="15" spans="1:14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4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7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7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44.5</v>
      </c>
      <c r="E34" s="111"/>
      <c r="F34" s="112" t="str">
        <f>IF(SUM(F14:F33)&gt;0,AVERAGE($F$14:$F$33),"")</f>
        <v/>
      </c>
      <c r="G34" s="113">
        <f>SUM($G$14:$G$33)</f>
        <v>5146</v>
      </c>
      <c r="H34" s="113">
        <f>SUM($H$14:$H$33)</f>
        <v>154</v>
      </c>
      <c r="I34" s="113">
        <f>SUM($I$14:$I$33)</f>
        <v>0</v>
      </c>
      <c r="J34" s="113">
        <f>SUM($J$14:$J$33)</f>
        <v>0</v>
      </c>
      <c r="K34" s="113">
        <f>SUM(K14:K33)</f>
        <v>5300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8:K8"/>
    <mergeCell ref="A3:K3"/>
    <mergeCell ref="A4:K4"/>
    <mergeCell ref="A5:K5"/>
    <mergeCell ref="A6:K6"/>
    <mergeCell ref="A7:K7"/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</mergeCells>
  <conditionalFormatting sqref="A14:K33">
    <cfRule type="expression" dxfId="18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770C3-439E-4A69-BAB0-C643596210FB}">
  <sheetPr codeName="Sheet145">
    <pageSetUpPr fitToPage="1"/>
  </sheetPr>
  <dimension ref="A1:M39"/>
  <sheetViews>
    <sheetView zoomScale="85" zoomScaleNormal="85" workbookViewId="0">
      <selection activeCell="J2" sqref="J2"/>
    </sheetView>
  </sheetViews>
  <sheetFormatPr defaultRowHeight="15" x14ac:dyDescent="0.25"/>
  <cols>
    <col min="1" max="1" width="13.42578125" bestFit="1" customWidth="1"/>
    <col min="2" max="2" width="3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9.5703125" bestFit="1" customWidth="1"/>
    <col min="10" max="10" width="11.7109375" bestFit="1" customWidth="1"/>
    <col min="11" max="11" width="18.140625" customWidth="1"/>
    <col min="12" max="12" width="7.28515625" customWidth="1"/>
    <col min="13" max="13" width="5.140625" bestFit="1" customWidth="1"/>
    <col min="14" max="14" width="133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>
        <v>389</v>
      </c>
      <c r="C8" s="69" t="s">
        <v>10</v>
      </c>
      <c r="D8" s="71">
        <v>45241</v>
      </c>
      <c r="E8" s="70" t="s">
        <v>9</v>
      </c>
      <c r="F8" s="223" t="s">
        <v>275</v>
      </c>
      <c r="G8" s="172"/>
      <c r="H8" s="172"/>
      <c r="I8" s="172"/>
      <c r="J8" s="172"/>
      <c r="K8" s="173"/>
    </row>
    <row r="9" spans="1:13" x14ac:dyDescent="0.25">
      <c r="A9" s="69" t="s">
        <v>11</v>
      </c>
      <c r="B9" s="170"/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276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:A26">IF(ISBLANK(B14),"",_xlfn.SEQUENCE(COUNTA($B$14:$B$33)))</f>
        <v>1</v>
      </c>
      <c r="B14" s="135" t="s">
        <v>277</v>
      </c>
      <c r="C14" s="136">
        <f>IF(ISBLANK(A14),"",IF(A14&gt;0,711319,""))</f>
        <v>711319</v>
      </c>
      <c r="D14" s="133">
        <v>32.5</v>
      </c>
      <c r="E14" s="137">
        <v>115.00506417736291</v>
      </c>
      <c r="F14" s="138"/>
      <c r="G14" s="139">
        <f t="shared" ref="G14:G33" si="0">IF(A14&gt;0,ROUND(D14*E14,0),"")</f>
        <v>3738</v>
      </c>
      <c r="H14" s="139">
        <f t="shared" ref="H14:H33" si="1">IF(A14&gt;0,ROUND(G14*$H$13,0),"")</f>
        <v>112</v>
      </c>
      <c r="I14" s="139">
        <f t="shared" ref="I14:I33" si="2">IF(A14&gt;0,ROUND(G14*F14,0),"")</f>
        <v>0</v>
      </c>
      <c r="J14" s="139">
        <f t="shared" ref="J14:J33" si="3">IF(A14&gt;0,ROUND(I14*$J$13,0),"")</f>
        <v>0</v>
      </c>
      <c r="K14" s="140">
        <f t="shared" ref="K14:K33" si="4">IF(A14&gt;0,SUM(G14:J14),"")</f>
        <v>3850</v>
      </c>
    </row>
    <row r="15" spans="1:13" x14ac:dyDescent="0.25">
      <c r="A15" s="122">
        <v>2</v>
      </c>
      <c r="B15" s="115" t="s">
        <v>278</v>
      </c>
      <c r="C15" s="114">
        <f t="shared" ref="C15:C33" si="5">IF(A15&gt;0,711319,"")</f>
        <v>711319</v>
      </c>
      <c r="D15" s="116">
        <v>19.7</v>
      </c>
      <c r="E15" s="117">
        <v>83.759072919072921</v>
      </c>
      <c r="F15" s="118"/>
      <c r="G15" s="119">
        <f t="shared" si="0"/>
        <v>1650</v>
      </c>
      <c r="H15" s="119">
        <f t="shared" si="1"/>
        <v>50</v>
      </c>
      <c r="I15" s="119">
        <f t="shared" si="2"/>
        <v>0</v>
      </c>
      <c r="J15" s="119">
        <f t="shared" si="3"/>
        <v>0</v>
      </c>
      <c r="K15" s="141">
        <f t="shared" si="4"/>
        <v>1700</v>
      </c>
    </row>
    <row r="16" spans="1:13" x14ac:dyDescent="0.25">
      <c r="A16" s="122">
        <v>3</v>
      </c>
      <c r="B16" s="115" t="s">
        <v>279</v>
      </c>
      <c r="C16" s="114">
        <f t="shared" si="5"/>
        <v>711319</v>
      </c>
      <c r="D16" s="116">
        <v>2.6</v>
      </c>
      <c r="E16" s="117">
        <v>224.34980115781525</v>
      </c>
      <c r="F16" s="118"/>
      <c r="G16" s="119">
        <f t="shared" si="0"/>
        <v>583</v>
      </c>
      <c r="H16" s="119">
        <f t="shared" si="1"/>
        <v>17</v>
      </c>
      <c r="I16" s="119">
        <f t="shared" si="2"/>
        <v>0</v>
      </c>
      <c r="J16" s="119">
        <f t="shared" si="3"/>
        <v>0</v>
      </c>
      <c r="K16" s="141">
        <f t="shared" si="4"/>
        <v>600</v>
      </c>
    </row>
    <row r="17" spans="1:11" x14ac:dyDescent="0.25">
      <c r="A17" s="122">
        <v>4</v>
      </c>
      <c r="B17" s="115" t="s">
        <v>280</v>
      </c>
      <c r="C17" s="114">
        <f t="shared" si="5"/>
        <v>711319</v>
      </c>
      <c r="D17" s="116">
        <v>7.7</v>
      </c>
      <c r="E17" s="117">
        <v>88.312935497735324</v>
      </c>
      <c r="F17" s="118"/>
      <c r="G17" s="119">
        <f t="shared" si="0"/>
        <v>680</v>
      </c>
      <c r="H17" s="119">
        <f t="shared" si="1"/>
        <v>20</v>
      </c>
      <c r="I17" s="119">
        <f t="shared" si="2"/>
        <v>0</v>
      </c>
      <c r="J17" s="119">
        <f t="shared" si="3"/>
        <v>0</v>
      </c>
      <c r="K17" s="141">
        <f t="shared" si="4"/>
        <v>700</v>
      </c>
    </row>
    <row r="18" spans="1:11" x14ac:dyDescent="0.25">
      <c r="A18" s="122">
        <v>5</v>
      </c>
      <c r="B18" s="115" t="s">
        <v>281</v>
      </c>
      <c r="C18" s="114">
        <f t="shared" si="5"/>
        <v>711319</v>
      </c>
      <c r="D18" s="116">
        <v>5</v>
      </c>
      <c r="E18" s="117">
        <v>87.477032687414365</v>
      </c>
      <c r="F18" s="118"/>
      <c r="G18" s="119">
        <f t="shared" si="0"/>
        <v>437</v>
      </c>
      <c r="H18" s="119">
        <f t="shared" si="1"/>
        <v>13</v>
      </c>
      <c r="I18" s="119">
        <f t="shared" si="2"/>
        <v>0</v>
      </c>
      <c r="J18" s="119">
        <f t="shared" si="3"/>
        <v>0</v>
      </c>
      <c r="K18" s="141">
        <f t="shared" si="4"/>
        <v>450</v>
      </c>
    </row>
    <row r="19" spans="1:11" x14ac:dyDescent="0.25">
      <c r="A19" s="122">
        <v>6</v>
      </c>
      <c r="B19" s="117" t="s">
        <v>282</v>
      </c>
      <c r="C19" s="114">
        <f t="shared" si="5"/>
        <v>711319</v>
      </c>
      <c r="D19" s="116">
        <v>5.79</v>
      </c>
      <c r="E19" s="117">
        <v>122.37832140263514</v>
      </c>
      <c r="F19" s="118"/>
      <c r="G19" s="119">
        <f t="shared" si="0"/>
        <v>709</v>
      </c>
      <c r="H19" s="119">
        <f t="shared" si="1"/>
        <v>21</v>
      </c>
      <c r="I19" s="119">
        <f t="shared" si="2"/>
        <v>0</v>
      </c>
      <c r="J19" s="119">
        <f t="shared" si="3"/>
        <v>0</v>
      </c>
      <c r="K19" s="141">
        <f t="shared" si="4"/>
        <v>730</v>
      </c>
    </row>
    <row r="20" spans="1:11" x14ac:dyDescent="0.25">
      <c r="A20" s="122">
        <v>7</v>
      </c>
      <c r="B20" s="117" t="s">
        <v>283</v>
      </c>
      <c r="C20" s="114">
        <f t="shared" si="5"/>
        <v>711319</v>
      </c>
      <c r="D20" s="116">
        <v>10</v>
      </c>
      <c r="E20" s="117">
        <v>87.425710402174801</v>
      </c>
      <c r="F20" s="118"/>
      <c r="G20" s="119">
        <f t="shared" si="0"/>
        <v>874</v>
      </c>
      <c r="H20" s="119">
        <f t="shared" si="1"/>
        <v>26</v>
      </c>
      <c r="I20" s="119">
        <f t="shared" si="2"/>
        <v>0</v>
      </c>
      <c r="J20" s="119">
        <f t="shared" si="3"/>
        <v>0</v>
      </c>
      <c r="K20" s="141">
        <f t="shared" si="4"/>
        <v>900</v>
      </c>
    </row>
    <row r="21" spans="1:11" x14ac:dyDescent="0.25">
      <c r="A21" s="122">
        <v>8</v>
      </c>
      <c r="B21" s="117" t="s">
        <v>284</v>
      </c>
      <c r="C21" s="114">
        <f t="shared" si="5"/>
        <v>711319</v>
      </c>
      <c r="D21" s="116">
        <v>30.6</v>
      </c>
      <c r="E21" s="117">
        <v>82.488649318463445</v>
      </c>
      <c r="F21" s="118"/>
      <c r="G21" s="119">
        <f t="shared" si="0"/>
        <v>2524</v>
      </c>
      <c r="H21" s="119">
        <f t="shared" si="1"/>
        <v>76</v>
      </c>
      <c r="I21" s="119">
        <f t="shared" si="2"/>
        <v>0</v>
      </c>
      <c r="J21" s="119">
        <f t="shared" si="3"/>
        <v>0</v>
      </c>
      <c r="K21" s="141">
        <f t="shared" si="4"/>
        <v>2600</v>
      </c>
    </row>
    <row r="22" spans="1:11" x14ac:dyDescent="0.25">
      <c r="A22" s="122">
        <v>9</v>
      </c>
      <c r="B22" s="117" t="s">
        <v>285</v>
      </c>
      <c r="C22" s="114">
        <f t="shared" si="5"/>
        <v>711319</v>
      </c>
      <c r="D22" s="116">
        <v>8.1999999999999993</v>
      </c>
      <c r="E22" s="117">
        <v>106.52803695150116</v>
      </c>
      <c r="F22" s="118"/>
      <c r="G22" s="119">
        <f t="shared" si="0"/>
        <v>874</v>
      </c>
      <c r="H22" s="119">
        <f t="shared" si="1"/>
        <v>26</v>
      </c>
      <c r="I22" s="119">
        <f t="shared" si="2"/>
        <v>0</v>
      </c>
      <c r="J22" s="119">
        <f t="shared" si="3"/>
        <v>0</v>
      </c>
      <c r="K22" s="141">
        <f t="shared" si="4"/>
        <v>900</v>
      </c>
    </row>
    <row r="23" spans="1:11" x14ac:dyDescent="0.25">
      <c r="A23" s="122">
        <v>10</v>
      </c>
      <c r="B23" s="117" t="s">
        <v>286</v>
      </c>
      <c r="C23" s="114">
        <f t="shared" si="5"/>
        <v>711319</v>
      </c>
      <c r="D23" s="116">
        <v>0.3</v>
      </c>
      <c r="E23" s="117">
        <v>5780</v>
      </c>
      <c r="F23" s="118">
        <v>0.11769581056466302</v>
      </c>
      <c r="G23" s="119">
        <f t="shared" si="0"/>
        <v>1734</v>
      </c>
      <c r="H23" s="119">
        <f t="shared" si="1"/>
        <v>52</v>
      </c>
      <c r="I23" s="119">
        <f t="shared" si="2"/>
        <v>204</v>
      </c>
      <c r="J23" s="119">
        <f t="shared" si="3"/>
        <v>10</v>
      </c>
      <c r="K23" s="141">
        <f t="shared" si="4"/>
        <v>2000</v>
      </c>
    </row>
    <row r="24" spans="1:11" x14ac:dyDescent="0.25">
      <c r="A24" s="122">
        <v>11</v>
      </c>
      <c r="B24" s="117" t="s">
        <v>287</v>
      </c>
      <c r="C24" s="114">
        <f t="shared" si="5"/>
        <v>711319</v>
      </c>
      <c r="D24" s="116">
        <v>38.299999999999997</v>
      </c>
      <c r="E24" s="117">
        <v>114.0627484737214</v>
      </c>
      <c r="F24" s="118"/>
      <c r="G24" s="119">
        <f t="shared" si="0"/>
        <v>4369</v>
      </c>
      <c r="H24" s="119">
        <f t="shared" si="1"/>
        <v>131</v>
      </c>
      <c r="I24" s="119">
        <f t="shared" si="2"/>
        <v>0</v>
      </c>
      <c r="J24" s="119">
        <f t="shared" si="3"/>
        <v>0</v>
      </c>
      <c r="K24" s="141">
        <f t="shared" si="4"/>
        <v>4500</v>
      </c>
    </row>
    <row r="25" spans="1:11" x14ac:dyDescent="0.25">
      <c r="A25" s="122">
        <v>12</v>
      </c>
      <c r="B25" s="117" t="s">
        <v>288</v>
      </c>
      <c r="C25" s="114">
        <f t="shared" si="5"/>
        <v>711319</v>
      </c>
      <c r="D25" s="116">
        <v>21.75</v>
      </c>
      <c r="E25" s="117">
        <v>116.05639058413253</v>
      </c>
      <c r="F25" s="117"/>
      <c r="G25" s="119">
        <f t="shared" si="0"/>
        <v>2524</v>
      </c>
      <c r="H25" s="119">
        <f t="shared" si="1"/>
        <v>76</v>
      </c>
      <c r="I25" s="119">
        <f t="shared" si="2"/>
        <v>0</v>
      </c>
      <c r="J25" s="119">
        <f t="shared" si="3"/>
        <v>0</v>
      </c>
      <c r="K25" s="141">
        <f t="shared" si="4"/>
        <v>2600</v>
      </c>
    </row>
    <row r="26" spans="1:11" x14ac:dyDescent="0.25">
      <c r="A26" s="122">
        <v>13</v>
      </c>
      <c r="B26" s="117" t="s">
        <v>289</v>
      </c>
      <c r="C26" s="114">
        <f t="shared" si="5"/>
        <v>711319</v>
      </c>
      <c r="D26" s="116">
        <v>2</v>
      </c>
      <c r="E26" s="117">
        <v>630.98261691313564</v>
      </c>
      <c r="F26" s="117"/>
      <c r="G26" s="119">
        <f t="shared" si="0"/>
        <v>1262</v>
      </c>
      <c r="H26" s="119">
        <f t="shared" si="1"/>
        <v>38</v>
      </c>
      <c r="I26" s="119">
        <f t="shared" si="2"/>
        <v>0</v>
      </c>
      <c r="J26" s="119">
        <f t="shared" si="3"/>
        <v>0</v>
      </c>
      <c r="K26" s="141">
        <f t="shared" si="4"/>
        <v>1300</v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184.44</v>
      </c>
      <c r="E34" s="111"/>
      <c r="F34" s="112">
        <f>IF(SUM(F14:F33)&gt;0,AVERAGE($F$14:$F$33),"")</f>
        <v>0.11769581056466302</v>
      </c>
      <c r="G34" s="113">
        <f>SUM($G$14:$G$33)</f>
        <v>21958</v>
      </c>
      <c r="H34" s="113">
        <f>SUM($H$14:$H$33)</f>
        <v>658</v>
      </c>
      <c r="I34" s="113">
        <f>SUM($I$14:$I$33)</f>
        <v>204</v>
      </c>
      <c r="J34" s="113">
        <f>SUM($J$14:$J$33)</f>
        <v>10</v>
      </c>
      <c r="K34" s="113">
        <f>SUM(K14:K33)</f>
        <v>22830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8:K8"/>
    <mergeCell ref="A3:K3"/>
    <mergeCell ref="A4:K4"/>
    <mergeCell ref="A5:K5"/>
    <mergeCell ref="A6:K6"/>
    <mergeCell ref="A7:K7"/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</mergeCells>
  <conditionalFormatting sqref="A14:K33">
    <cfRule type="expression" dxfId="17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BFF45-8FA5-49C7-A271-579689A3A7BE}">
  <sheetPr codeName="Sheet146">
    <pageSetUpPr fitToPage="1"/>
  </sheetPr>
  <dimension ref="A1:M39"/>
  <sheetViews>
    <sheetView zoomScale="85" zoomScaleNormal="85" workbookViewId="0">
      <selection activeCell="I18" sqref="I18"/>
    </sheetView>
  </sheetViews>
  <sheetFormatPr defaultRowHeight="15" x14ac:dyDescent="0.25"/>
  <cols>
    <col min="1" max="1" width="13.42578125" bestFit="1" customWidth="1"/>
    <col min="2" max="2" width="27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9.5703125" bestFit="1" customWidth="1"/>
    <col min="10" max="10" width="10.28515625" bestFit="1" customWidth="1"/>
    <col min="11" max="11" width="18.140625" customWidth="1"/>
    <col min="12" max="12" width="7.28515625" customWidth="1"/>
    <col min="13" max="13" width="5.14062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>
        <v>388</v>
      </c>
      <c r="C8" s="149" t="s">
        <v>10</v>
      </c>
      <c r="D8" s="71">
        <v>45240</v>
      </c>
      <c r="E8" s="70" t="s">
        <v>9</v>
      </c>
      <c r="F8" s="222" t="s">
        <v>290</v>
      </c>
      <c r="G8" s="172"/>
      <c r="H8" s="172"/>
      <c r="I8" s="172"/>
      <c r="J8" s="172"/>
      <c r="K8" s="173"/>
    </row>
    <row r="9" spans="1:13" x14ac:dyDescent="0.25">
      <c r="A9" s="69" t="s">
        <v>11</v>
      </c>
      <c r="B9" s="170" t="s">
        <v>240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291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:A25">IF(ISBLANK(B14),"",_xlfn.SEQUENCE(COUNTA($B$14:$B$33)))</f>
        <v>1</v>
      </c>
      <c r="B14" s="135" t="s">
        <v>292</v>
      </c>
      <c r="C14" s="136">
        <f>IF(ISBLANK(A14),"",IF(A14&gt;0,711319,""))</f>
        <v>711319</v>
      </c>
      <c r="D14" s="133">
        <v>143</v>
      </c>
      <c r="E14" s="137">
        <v>77.056221161495628</v>
      </c>
      <c r="F14" s="138"/>
      <c r="G14" s="139">
        <f t="shared" ref="G14:G33" si="0">IF(A14&gt;0,ROUND(D14*E14,0),"")</f>
        <v>11019</v>
      </c>
      <c r="H14" s="139">
        <f t="shared" ref="H14:H33" si="1">IF(A14&gt;0,ROUND(G14*$H$13,0),"")</f>
        <v>331</v>
      </c>
      <c r="I14" s="139">
        <f t="shared" ref="I14:I33" si="2">IF(A14&gt;0,ROUND(G14*F14,0),"")</f>
        <v>0</v>
      </c>
      <c r="J14" s="139">
        <f t="shared" ref="J14:J33" si="3">IF(A14&gt;0,ROUND(I14*$J$13,0),"")</f>
        <v>0</v>
      </c>
      <c r="K14" s="140">
        <f t="shared" ref="K14:K33" si="4">IF(A14&gt;0,SUM(G14:J14),"")</f>
        <v>11350</v>
      </c>
    </row>
    <row r="15" spans="1:13" x14ac:dyDescent="0.25">
      <c r="A15" s="122">
        <v>2</v>
      </c>
      <c r="B15" s="115" t="s">
        <v>293</v>
      </c>
      <c r="C15" s="114">
        <f t="shared" ref="C15:C33" si="5">IF(A15&gt;0,711319,"")</f>
        <v>711319</v>
      </c>
      <c r="D15" s="116">
        <v>26.78</v>
      </c>
      <c r="E15" s="117">
        <v>116.03529745042496</v>
      </c>
      <c r="F15" s="118"/>
      <c r="G15" s="119">
        <f t="shared" si="0"/>
        <v>3107</v>
      </c>
      <c r="H15" s="119">
        <f t="shared" si="1"/>
        <v>93</v>
      </c>
      <c r="I15" s="119">
        <f t="shared" si="2"/>
        <v>0</v>
      </c>
      <c r="J15" s="119">
        <f t="shared" si="3"/>
        <v>0</v>
      </c>
      <c r="K15" s="141">
        <f t="shared" si="4"/>
        <v>3200</v>
      </c>
    </row>
    <row r="16" spans="1:13" ht="30" x14ac:dyDescent="0.25">
      <c r="A16" s="122">
        <v>3</v>
      </c>
      <c r="B16" s="115" t="s">
        <v>294</v>
      </c>
      <c r="C16" s="114">
        <f t="shared" si="5"/>
        <v>711319</v>
      </c>
      <c r="D16" s="116">
        <v>22.3</v>
      </c>
      <c r="E16" s="117">
        <v>116.2454094447327</v>
      </c>
      <c r="F16" s="118"/>
      <c r="G16" s="119">
        <f t="shared" si="0"/>
        <v>2592</v>
      </c>
      <c r="H16" s="119">
        <f t="shared" si="1"/>
        <v>78</v>
      </c>
      <c r="I16" s="119">
        <f t="shared" si="2"/>
        <v>0</v>
      </c>
      <c r="J16" s="119">
        <f t="shared" si="3"/>
        <v>0</v>
      </c>
      <c r="K16" s="141">
        <f t="shared" si="4"/>
        <v>2670</v>
      </c>
    </row>
    <row r="17" spans="1:11" x14ac:dyDescent="0.25">
      <c r="A17" s="122">
        <v>4</v>
      </c>
      <c r="B17" s="115" t="s">
        <v>295</v>
      </c>
      <c r="C17" s="114">
        <f t="shared" si="5"/>
        <v>711319</v>
      </c>
      <c r="D17" s="116">
        <v>26.4</v>
      </c>
      <c r="E17" s="117">
        <v>86.440689655172392</v>
      </c>
      <c r="F17" s="118"/>
      <c r="G17" s="119">
        <f t="shared" si="0"/>
        <v>2282</v>
      </c>
      <c r="H17" s="119">
        <f t="shared" si="1"/>
        <v>68</v>
      </c>
      <c r="I17" s="119">
        <f t="shared" si="2"/>
        <v>0</v>
      </c>
      <c r="J17" s="119">
        <f t="shared" si="3"/>
        <v>0</v>
      </c>
      <c r="K17" s="141">
        <f t="shared" si="4"/>
        <v>2350</v>
      </c>
    </row>
    <row r="18" spans="1:11" x14ac:dyDescent="0.25">
      <c r="A18" s="122">
        <v>5</v>
      </c>
      <c r="B18" s="115" t="s">
        <v>296</v>
      </c>
      <c r="C18" s="114">
        <f t="shared" si="5"/>
        <v>711319</v>
      </c>
      <c r="D18" s="116">
        <v>4.4000000000000004</v>
      </c>
      <c r="E18" s="117">
        <v>114.70545454545453</v>
      </c>
      <c r="F18" s="118"/>
      <c r="G18" s="119">
        <f t="shared" si="0"/>
        <v>505</v>
      </c>
      <c r="H18" s="119">
        <f t="shared" si="1"/>
        <v>15</v>
      </c>
      <c r="I18" s="119">
        <f t="shared" si="2"/>
        <v>0</v>
      </c>
      <c r="J18" s="119">
        <f t="shared" si="3"/>
        <v>0</v>
      </c>
      <c r="K18" s="141">
        <f t="shared" si="4"/>
        <v>520</v>
      </c>
    </row>
    <row r="19" spans="1:11" x14ac:dyDescent="0.25">
      <c r="A19" s="122">
        <v>6</v>
      </c>
      <c r="B19" s="115" t="s">
        <v>296</v>
      </c>
      <c r="C19" s="114">
        <f t="shared" si="5"/>
        <v>711319</v>
      </c>
      <c r="D19" s="116">
        <v>2.1800000000000002</v>
      </c>
      <c r="E19" s="117">
        <v>111.45489655172415</v>
      </c>
      <c r="F19" s="118"/>
      <c r="G19" s="119">
        <f t="shared" si="0"/>
        <v>243</v>
      </c>
      <c r="H19" s="119">
        <f t="shared" si="1"/>
        <v>7</v>
      </c>
      <c r="I19" s="119">
        <f t="shared" si="2"/>
        <v>0</v>
      </c>
      <c r="J19" s="119">
        <f t="shared" si="3"/>
        <v>0</v>
      </c>
      <c r="K19" s="141">
        <f t="shared" si="4"/>
        <v>250</v>
      </c>
    </row>
    <row r="20" spans="1:11" x14ac:dyDescent="0.25">
      <c r="A20" s="122">
        <v>7</v>
      </c>
      <c r="B20" s="115" t="s">
        <v>296</v>
      </c>
      <c r="C20" s="114">
        <f t="shared" si="5"/>
        <v>711319</v>
      </c>
      <c r="D20" s="116">
        <v>1.45</v>
      </c>
      <c r="E20" s="117">
        <v>133.70445060018466</v>
      </c>
      <c r="F20" s="118"/>
      <c r="G20" s="119">
        <f t="shared" si="0"/>
        <v>194</v>
      </c>
      <c r="H20" s="119">
        <f t="shared" si="1"/>
        <v>6</v>
      </c>
      <c r="I20" s="119">
        <f t="shared" si="2"/>
        <v>0</v>
      </c>
      <c r="J20" s="119">
        <f t="shared" si="3"/>
        <v>0</v>
      </c>
      <c r="K20" s="141">
        <f t="shared" si="4"/>
        <v>200</v>
      </c>
    </row>
    <row r="21" spans="1:11" x14ac:dyDescent="0.25">
      <c r="A21" s="122">
        <v>8</v>
      </c>
      <c r="B21" s="117" t="s">
        <v>297</v>
      </c>
      <c r="C21" s="114">
        <f t="shared" si="5"/>
        <v>711319</v>
      </c>
      <c r="D21" s="116">
        <v>3.1</v>
      </c>
      <c r="E21" s="117">
        <v>140.98257668711659</v>
      </c>
      <c r="F21" s="118"/>
      <c r="G21" s="119">
        <f t="shared" si="0"/>
        <v>437</v>
      </c>
      <c r="H21" s="119">
        <f t="shared" si="1"/>
        <v>13</v>
      </c>
      <c r="I21" s="119">
        <f t="shared" si="2"/>
        <v>0</v>
      </c>
      <c r="J21" s="119">
        <f t="shared" si="3"/>
        <v>0</v>
      </c>
      <c r="K21" s="141">
        <f t="shared" si="4"/>
        <v>450</v>
      </c>
    </row>
    <row r="22" spans="1:11" x14ac:dyDescent="0.25">
      <c r="A22" s="122">
        <v>9</v>
      </c>
      <c r="B22" s="117" t="s">
        <v>298</v>
      </c>
      <c r="C22" s="114">
        <f t="shared" si="5"/>
        <v>711319</v>
      </c>
      <c r="D22" s="116">
        <v>4.7</v>
      </c>
      <c r="E22" s="117">
        <v>103.23096774193549</v>
      </c>
      <c r="F22" s="118"/>
      <c r="G22" s="119">
        <f t="shared" si="0"/>
        <v>485</v>
      </c>
      <c r="H22" s="119">
        <f t="shared" si="1"/>
        <v>15</v>
      </c>
      <c r="I22" s="119">
        <f t="shared" si="2"/>
        <v>0</v>
      </c>
      <c r="J22" s="119">
        <f t="shared" si="3"/>
        <v>0</v>
      </c>
      <c r="K22" s="141">
        <f t="shared" si="4"/>
        <v>500</v>
      </c>
    </row>
    <row r="23" spans="1:11" x14ac:dyDescent="0.25">
      <c r="A23" s="122">
        <v>10</v>
      </c>
      <c r="B23" s="117" t="s">
        <v>299</v>
      </c>
      <c r="C23" s="114">
        <f t="shared" si="5"/>
        <v>711319</v>
      </c>
      <c r="D23" s="116">
        <v>1.87</v>
      </c>
      <c r="E23" s="117">
        <v>259.61746192893401</v>
      </c>
      <c r="F23" s="118"/>
      <c r="G23" s="119">
        <f t="shared" si="0"/>
        <v>485</v>
      </c>
      <c r="H23" s="119">
        <f t="shared" si="1"/>
        <v>15</v>
      </c>
      <c r="I23" s="119">
        <f t="shared" si="2"/>
        <v>0</v>
      </c>
      <c r="J23" s="119">
        <f t="shared" si="3"/>
        <v>0</v>
      </c>
      <c r="K23" s="141">
        <f t="shared" si="4"/>
        <v>500</v>
      </c>
    </row>
    <row r="24" spans="1:11" x14ac:dyDescent="0.25">
      <c r="A24" s="122">
        <v>11</v>
      </c>
      <c r="B24" s="117" t="s">
        <v>300</v>
      </c>
      <c r="C24" s="114">
        <f t="shared" si="5"/>
        <v>711319</v>
      </c>
      <c r="D24" s="116">
        <v>0.05</v>
      </c>
      <c r="E24" s="117">
        <v>5780</v>
      </c>
      <c r="F24" s="118">
        <v>0.17150000000000001</v>
      </c>
      <c r="G24" s="119">
        <f t="shared" si="0"/>
        <v>289</v>
      </c>
      <c r="H24" s="119">
        <f t="shared" si="1"/>
        <v>9</v>
      </c>
      <c r="I24" s="119">
        <f t="shared" si="2"/>
        <v>50</v>
      </c>
      <c r="J24" s="119">
        <f t="shared" si="3"/>
        <v>3</v>
      </c>
      <c r="K24" s="141">
        <f t="shared" si="4"/>
        <v>351</v>
      </c>
    </row>
    <row r="25" spans="1:11" x14ac:dyDescent="0.25">
      <c r="A25" s="122">
        <v>12</v>
      </c>
      <c r="B25" s="117" t="s">
        <v>301</v>
      </c>
      <c r="C25" s="114">
        <f t="shared" si="5"/>
        <v>711319</v>
      </c>
      <c r="D25" s="116">
        <v>11</v>
      </c>
      <c r="E25" s="117">
        <v>114.74482758620687</v>
      </c>
      <c r="F25" s="117"/>
      <c r="G25" s="119">
        <f t="shared" si="0"/>
        <v>1262</v>
      </c>
      <c r="H25" s="119">
        <f t="shared" si="1"/>
        <v>38</v>
      </c>
      <c r="I25" s="119">
        <f t="shared" si="2"/>
        <v>0</v>
      </c>
      <c r="J25" s="119">
        <f t="shared" si="3"/>
        <v>0</v>
      </c>
      <c r="K25" s="141">
        <f t="shared" si="4"/>
        <v>1300</v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247.23000000000002</v>
      </c>
      <c r="E34" s="111"/>
      <c r="F34" s="112">
        <f>IF(SUM(F14:F33)&gt;0,AVERAGE($F$14:$F$33),"")</f>
        <v>0.17150000000000001</v>
      </c>
      <c r="G34" s="113">
        <f>SUM($G$14:$G$33)</f>
        <v>22900</v>
      </c>
      <c r="H34" s="113">
        <f>SUM($H$14:$H$33)</f>
        <v>688</v>
      </c>
      <c r="I34" s="113">
        <f>SUM($I$14:$I$33)</f>
        <v>50</v>
      </c>
      <c r="J34" s="113">
        <f>SUM($J$14:$J$33)</f>
        <v>3</v>
      </c>
      <c r="K34" s="113">
        <f>SUM(K14:K33)</f>
        <v>23641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8:K8"/>
    <mergeCell ref="A3:K3"/>
    <mergeCell ref="A4:K4"/>
    <mergeCell ref="A5:K5"/>
    <mergeCell ref="A6:K6"/>
    <mergeCell ref="A7:K7"/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</mergeCells>
  <conditionalFormatting sqref="A14:K33">
    <cfRule type="expression" dxfId="16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58" fitToHeight="0" orientation="portrait" horizontalDpi="300" verticalDpi="300" r:id="rId1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E9DAE-C888-42E4-B3E7-DA18484D6A18}">
  <sheetPr codeName="Sheet147">
    <pageSetUpPr fitToPage="1"/>
  </sheetPr>
  <dimension ref="A1:M39"/>
  <sheetViews>
    <sheetView zoomScale="85" zoomScaleNormal="85" workbookViewId="0">
      <selection activeCell="F14" sqref="F14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5.42578125" bestFit="1" customWidth="1"/>
    <col min="8" max="8" width="11.7109375" bestFit="1" customWidth="1"/>
    <col min="9" max="9" width="19.5703125" bestFit="1" customWidth="1"/>
    <col min="10" max="10" width="9" bestFit="1" customWidth="1"/>
    <col min="11" max="11" width="18.140625" customWidth="1"/>
    <col min="12" max="12" width="7.28515625" customWidth="1"/>
    <col min="13" max="13" width="5.14062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/>
      <c r="C8" s="149" t="s">
        <v>10</v>
      </c>
      <c r="D8" s="71">
        <v>45241</v>
      </c>
      <c r="E8" s="70" t="s">
        <v>9</v>
      </c>
      <c r="F8" s="151">
        <v>3697</v>
      </c>
      <c r="G8" s="152"/>
      <c r="H8" s="152"/>
      <c r="I8" s="152"/>
      <c r="J8" s="152"/>
      <c r="K8" s="153"/>
    </row>
    <row r="9" spans="1:13" x14ac:dyDescent="0.25">
      <c r="A9" s="69" t="s">
        <v>11</v>
      </c>
      <c r="B9" s="170" t="s">
        <v>171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36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">IF(ISBLANK(B14),"",_xlfn.SEQUENCE(COUNTA($B$14:$B$33)))</f>
        <v>1</v>
      </c>
      <c r="B14" s="135" t="s">
        <v>302</v>
      </c>
      <c r="C14" s="136">
        <f>IF(ISBLANK(A14),"",IF(A14&gt;0,711319,""))</f>
        <v>711319</v>
      </c>
      <c r="D14" s="133">
        <v>11.32</v>
      </c>
      <c r="E14" s="137">
        <v>116.40642140468228</v>
      </c>
      <c r="F14" s="138"/>
      <c r="G14" s="139">
        <f t="shared" ref="G14:G33" si="0">IF(A14&gt;0,ROUND(D14*E14,0),"")</f>
        <v>1318</v>
      </c>
      <c r="H14" s="139">
        <f t="shared" ref="H14:H33" si="1">IF(A14&gt;0,ROUND(G14*$H$13,0),"")</f>
        <v>40</v>
      </c>
      <c r="I14" s="139">
        <f t="shared" ref="I14:I33" si="2">IF(A14&gt;0,ROUND(G14*F14,0),"")</f>
        <v>0</v>
      </c>
      <c r="J14" s="139">
        <f t="shared" ref="J14:J33" si="3">IF(A14&gt;0,ROUND(I14*$J$13,0),"")</f>
        <v>0</v>
      </c>
      <c r="K14" s="140">
        <f t="shared" ref="K14:K33" si="4">IF(A14&gt;0,SUM(G14:J14),"")</f>
        <v>1358</v>
      </c>
    </row>
    <row r="15" spans="1:13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3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5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5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11.32</v>
      </c>
      <c r="E34" s="111"/>
      <c r="F34" s="112" t="str">
        <f>IF(SUM(F14:F33)&gt;0,AVERAGE($F$14:$F$33),"")</f>
        <v/>
      </c>
      <c r="G34" s="113">
        <f>SUM($G$14:$G$33)</f>
        <v>1318</v>
      </c>
      <c r="H34" s="113">
        <f>SUM($H$14:$H$33)</f>
        <v>40</v>
      </c>
      <c r="I34" s="113">
        <f>SUM($I$14:$I$33)</f>
        <v>0</v>
      </c>
      <c r="J34" s="113">
        <f>SUM($J$14:$J$33)</f>
        <v>0</v>
      </c>
      <c r="K34" s="113">
        <f>SUM(K14:K33)</f>
        <v>1358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15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20BD3-3610-4F50-B91C-11EA9AAC70E3}">
  <sheetPr codeName="Sheet148">
    <pageSetUpPr fitToPage="1"/>
  </sheetPr>
  <dimension ref="A1:M39"/>
  <sheetViews>
    <sheetView zoomScale="85" zoomScaleNormal="85" workbookViewId="0">
      <selection activeCell="J2" sqref="J2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3.140625" bestFit="1" customWidth="1"/>
    <col min="8" max="8" width="11.7109375" bestFit="1" customWidth="1"/>
    <col min="9" max="9" width="19.5703125" bestFit="1" customWidth="1"/>
    <col min="10" max="10" width="9" bestFit="1" customWidth="1"/>
    <col min="11" max="11" width="18.140625" customWidth="1"/>
    <col min="12" max="12" width="7.28515625" customWidth="1"/>
    <col min="13" max="13" width="5.14062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>
        <v>387</v>
      </c>
      <c r="C8" s="149" t="s">
        <v>10</v>
      </c>
      <c r="D8" s="71">
        <v>45241</v>
      </c>
      <c r="E8" s="70" t="s">
        <v>9</v>
      </c>
      <c r="F8" s="151"/>
      <c r="G8" s="152"/>
      <c r="H8" s="152"/>
      <c r="I8" s="152"/>
      <c r="J8" s="152"/>
      <c r="K8" s="153"/>
    </row>
    <row r="9" spans="1:13" x14ac:dyDescent="0.25">
      <c r="A9" s="69" t="s">
        <v>11</v>
      </c>
      <c r="B9" s="170" t="s">
        <v>303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36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">IF(ISBLANK(B14),"",_xlfn.SEQUENCE(COUNTA($B$14:$B$33)))</f>
        <v>1</v>
      </c>
      <c r="B14" s="135" t="s">
        <v>267</v>
      </c>
      <c r="C14" s="136">
        <f>IF(ISBLANK(A14),"",IF(A14&gt;0,711319,""))</f>
        <v>711319</v>
      </c>
      <c r="D14" s="133">
        <v>10</v>
      </c>
      <c r="E14" s="137">
        <v>82.48</v>
      </c>
      <c r="F14" s="138"/>
      <c r="G14" s="139">
        <f t="shared" ref="G14:G33" si="0">IF(A14&gt;0,ROUND(D14*E14,0),"")</f>
        <v>825</v>
      </c>
      <c r="H14" s="139">
        <f t="shared" ref="H14:H33" si="1">IF(A14&gt;0,ROUND(G14*$H$13,0),"")</f>
        <v>25</v>
      </c>
      <c r="I14" s="139">
        <f t="shared" ref="I14:I33" si="2">IF(A14&gt;0,ROUND(G14*F14,0),"")</f>
        <v>0</v>
      </c>
      <c r="J14" s="139">
        <f t="shared" ref="J14:J33" si="3">IF(A14&gt;0,ROUND(I14*$J$13,0),"")</f>
        <v>0</v>
      </c>
      <c r="K14" s="140">
        <f t="shared" ref="K14:K33" si="4">IF(A14&gt;0,SUM(G14:J14),"")</f>
        <v>850</v>
      </c>
    </row>
    <row r="15" spans="1:13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3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5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5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10</v>
      </c>
      <c r="E34" s="111"/>
      <c r="F34" s="112" t="str">
        <f>IF(SUM(F14:F33)&gt;0,AVERAGE($F$14:$F$33),"")</f>
        <v/>
      </c>
      <c r="G34" s="113">
        <f>SUM($G$14:$G$33)</f>
        <v>825</v>
      </c>
      <c r="H34" s="113">
        <f>SUM($H$14:$H$33)</f>
        <v>25</v>
      </c>
      <c r="I34" s="113">
        <f>SUM($I$14:$I$33)</f>
        <v>0</v>
      </c>
      <c r="J34" s="113">
        <f>SUM($J$14:$J$33)</f>
        <v>0</v>
      </c>
      <c r="K34" s="113">
        <f>SUM(K14:K33)</f>
        <v>850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14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61" fitToHeight="0" orientation="portrait" horizontalDpi="300" verticalDpi="300" r:id="rId1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FC6C7-3874-45E0-977C-6C020784D10F}">
  <sheetPr codeName="Sheet149">
    <pageSetUpPr fitToPage="1"/>
  </sheetPr>
  <dimension ref="A1:M39"/>
  <sheetViews>
    <sheetView zoomScale="85" zoomScaleNormal="85" workbookViewId="0">
      <selection activeCell="D19" sqref="D19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9.5703125" bestFit="1" customWidth="1"/>
    <col min="10" max="10" width="13.140625" bestFit="1" customWidth="1"/>
    <col min="11" max="11" width="18.140625" customWidth="1"/>
    <col min="12" max="12" width="7.28515625" customWidth="1"/>
    <col min="13" max="13" width="5.14062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>
        <v>386</v>
      </c>
      <c r="C8" s="149" t="s">
        <v>10</v>
      </c>
      <c r="D8" s="71">
        <v>45241</v>
      </c>
      <c r="E8" s="70" t="s">
        <v>9</v>
      </c>
      <c r="F8" s="151"/>
      <c r="G8" s="152"/>
      <c r="H8" s="152"/>
      <c r="I8" s="152"/>
      <c r="J8" s="152"/>
      <c r="K8" s="153"/>
    </row>
    <row r="9" spans="1:13" x14ac:dyDescent="0.25">
      <c r="A9" s="69" t="s">
        <v>11</v>
      </c>
      <c r="B9" s="170" t="s">
        <v>304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305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">IF(ISBLANK(B14),"",_xlfn.SEQUENCE(COUNTA($B$14:$B$33)))</f>
        <v>1</v>
      </c>
      <c r="B14" s="135" t="s">
        <v>65</v>
      </c>
      <c r="C14" s="136">
        <f>IF(ISBLANK(A14),"",IF(A14&gt;0,711319,""))</f>
        <v>711319</v>
      </c>
      <c r="D14" s="133">
        <v>3.94</v>
      </c>
      <c r="E14" s="137">
        <v>5780</v>
      </c>
      <c r="F14" s="138">
        <v>0.14191138884105156</v>
      </c>
      <c r="G14" s="139">
        <f t="shared" ref="G14:G33" si="0">IF(A14&gt;0,ROUND(D14*E14,0),"")</f>
        <v>22773</v>
      </c>
      <c r="H14" s="139">
        <f t="shared" ref="H14:H33" si="1">IF(A14&gt;0,ROUND(G14*$H$13,0),"")</f>
        <v>683</v>
      </c>
      <c r="I14" s="139">
        <f t="shared" ref="I14:I33" si="2">IF(A14&gt;0,ROUND(G14*F14,0),"")</f>
        <v>3232</v>
      </c>
      <c r="J14" s="139">
        <f t="shared" ref="J14:J33" si="3">IF(A14&gt;0,ROUND(I14*$J$13,0),"")</f>
        <v>162</v>
      </c>
      <c r="K14" s="140">
        <f t="shared" ref="K14:K33" si="4">IF(A14&gt;0,SUM(G14:J14),"")</f>
        <v>26850</v>
      </c>
    </row>
    <row r="15" spans="1:13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3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5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5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3.94</v>
      </c>
      <c r="E34" s="111"/>
      <c r="F34" s="112">
        <f>IF(SUM(F14:F33)&gt;0,AVERAGE($F$14:$F$33),"")</f>
        <v>0.14191138884105156</v>
      </c>
      <c r="G34" s="113">
        <f>SUM($G$14:$G$33)</f>
        <v>22773</v>
      </c>
      <c r="H34" s="113">
        <f>SUM($H$14:$H$33)</f>
        <v>683</v>
      </c>
      <c r="I34" s="113">
        <f>SUM($I$14:$I$33)</f>
        <v>3232</v>
      </c>
      <c r="J34" s="113">
        <f>SUM($J$14:$J$33)</f>
        <v>162</v>
      </c>
      <c r="K34" s="113">
        <f>SUM(K14:K33)</f>
        <v>26850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13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58" fitToHeight="0" orientation="portrait" horizontalDpi="300" verticalDpi="300" r:id="rId1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DABC0-6F2A-4922-9CC6-906B47EF79AC}">
  <sheetPr codeName="Sheet150">
    <pageSetUpPr fitToPage="1"/>
  </sheetPr>
  <dimension ref="A1:M39"/>
  <sheetViews>
    <sheetView zoomScale="85" zoomScaleNormal="85" workbookViewId="0">
      <selection activeCell="J2" sqref="J2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9.5703125" bestFit="1" customWidth="1"/>
    <col min="10" max="10" width="13.140625" bestFit="1" customWidth="1"/>
    <col min="11" max="11" width="18.140625" customWidth="1"/>
    <col min="12" max="12" width="7.28515625" customWidth="1"/>
    <col min="13" max="13" width="5.14062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>
        <v>385</v>
      </c>
      <c r="C8" s="149" t="s">
        <v>10</v>
      </c>
      <c r="D8" s="71">
        <v>45241</v>
      </c>
      <c r="E8" s="70" t="s">
        <v>9</v>
      </c>
      <c r="F8" s="151"/>
      <c r="G8" s="152"/>
      <c r="H8" s="152"/>
      <c r="I8" s="152"/>
      <c r="J8" s="152"/>
      <c r="K8" s="153"/>
    </row>
    <row r="9" spans="1:13" x14ac:dyDescent="0.25">
      <c r="A9" s="69" t="s">
        <v>11</v>
      </c>
      <c r="B9" s="170" t="s">
        <v>306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 t="s">
        <v>307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>
        <v>9988562810</v>
      </c>
      <c r="C11" s="175"/>
      <c r="D11" s="175"/>
      <c r="E11" s="72" t="s">
        <v>16</v>
      </c>
      <c r="F11" s="174" t="s">
        <v>308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">IF(ISBLANK(B14),"",_xlfn.SEQUENCE(COUNTA($B$14:$B$33)))</f>
        <v>1</v>
      </c>
      <c r="B14" s="135" t="s">
        <v>84</v>
      </c>
      <c r="C14" s="136">
        <f>IF(ISBLANK(A14),"",IF(A14&gt;0,711319,""))</f>
        <v>711319</v>
      </c>
      <c r="D14" s="133">
        <v>3.23</v>
      </c>
      <c r="E14" s="137">
        <v>5780</v>
      </c>
      <c r="F14" s="138">
        <v>0.11734319224885263</v>
      </c>
      <c r="G14" s="139">
        <f t="shared" ref="G14:G33" si="0">IF(A14&gt;0,ROUND(D14*E14,0),"")</f>
        <v>18669</v>
      </c>
      <c r="H14" s="139">
        <f t="shared" ref="H14:H33" si="1">IF(A14&gt;0,ROUND(G14*$H$13,0),"")</f>
        <v>560</v>
      </c>
      <c r="I14" s="139">
        <f t="shared" ref="I14:I33" si="2">IF(A14&gt;0,ROUND(G14*F14,0),"")</f>
        <v>2191</v>
      </c>
      <c r="J14" s="139">
        <f t="shared" ref="J14:J33" si="3">IF(A14&gt;0,ROUND(I14*$J$13,0),"")</f>
        <v>110</v>
      </c>
      <c r="K14" s="140">
        <f t="shared" ref="K14:K33" si="4">IF(A14&gt;0,SUM(G14:J14),"")</f>
        <v>21530</v>
      </c>
    </row>
    <row r="15" spans="1:13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3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5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5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3.23</v>
      </c>
      <c r="E34" s="111"/>
      <c r="F34" s="112">
        <f>IF(SUM(F14:F33)&gt;0,AVERAGE($F$14:$F$33),"")</f>
        <v>0.11734319224885263</v>
      </c>
      <c r="G34" s="113">
        <f>SUM($G$14:$G$33)</f>
        <v>18669</v>
      </c>
      <c r="H34" s="113">
        <f>SUM($H$14:$H$33)</f>
        <v>560</v>
      </c>
      <c r="I34" s="113">
        <f>SUM($I$14:$I$33)</f>
        <v>2191</v>
      </c>
      <c r="J34" s="113">
        <f>SUM($J$14:$J$33)</f>
        <v>110</v>
      </c>
      <c r="K34" s="113">
        <f>SUM(K14:K33)</f>
        <v>21530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12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58" fitToHeight="0" orientation="portrait" horizontalDpi="300" verticalDpi="300" r:id="rId1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3134F-691C-4975-A7D8-2C13F7A6940B}">
  <sheetPr codeName="Sheet151">
    <pageSetUpPr fitToPage="1"/>
  </sheetPr>
  <dimension ref="A1:M39"/>
  <sheetViews>
    <sheetView zoomScale="85" zoomScaleNormal="85" workbookViewId="0">
      <selection activeCell="B11" sqref="B11:D11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5.42578125" bestFit="1" customWidth="1"/>
    <col min="8" max="8" width="11.7109375" bestFit="1" customWidth="1"/>
    <col min="9" max="9" width="19.5703125" bestFit="1" customWidth="1"/>
    <col min="10" max="10" width="9" bestFit="1" customWidth="1"/>
    <col min="11" max="11" width="18.140625" customWidth="1"/>
    <col min="12" max="12" width="7.28515625" customWidth="1"/>
    <col min="13" max="13" width="5.14062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>
        <v>384</v>
      </c>
      <c r="C8" s="149" t="s">
        <v>10</v>
      </c>
      <c r="D8" s="71">
        <v>45240</v>
      </c>
      <c r="E8" s="70" t="s">
        <v>9</v>
      </c>
      <c r="F8" s="151"/>
      <c r="G8" s="152"/>
      <c r="H8" s="152"/>
      <c r="I8" s="152"/>
      <c r="J8" s="152"/>
      <c r="K8" s="153"/>
    </row>
    <row r="9" spans="1:13" x14ac:dyDescent="0.25">
      <c r="A9" s="69" t="s">
        <v>11</v>
      </c>
      <c r="B9" s="170" t="s">
        <v>309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310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:A16">IF(ISBLANK(B14),"",_xlfn.SEQUENCE(COUNTA($B$14:$B$33)))</f>
        <v>1</v>
      </c>
      <c r="B14" s="135" t="s">
        <v>81</v>
      </c>
      <c r="C14" s="136">
        <f>IF(ISBLANK(A14),"",IF(A14&gt;0,711319,""))</f>
        <v>711319</v>
      </c>
      <c r="D14" s="133">
        <v>13.9</v>
      </c>
      <c r="E14" s="137">
        <v>94.346010928961761</v>
      </c>
      <c r="F14" s="138"/>
      <c r="G14" s="139">
        <f t="shared" ref="G14:G33" si="0">IF(A14&gt;0,ROUND(D14*E14,0),"")</f>
        <v>1311</v>
      </c>
      <c r="H14" s="139">
        <f t="shared" ref="H14:H33" si="1">IF(A14&gt;0,ROUND(G14*$H$13,0),"")</f>
        <v>39</v>
      </c>
      <c r="I14" s="139">
        <f t="shared" ref="I14:I33" si="2">IF(A14&gt;0,ROUND(G14*F14,0),"")</f>
        <v>0</v>
      </c>
      <c r="J14" s="139">
        <f t="shared" ref="J14:J33" si="3">IF(A14&gt;0,ROUND(I14*$J$13,0),"")</f>
        <v>0</v>
      </c>
      <c r="K14" s="140">
        <f t="shared" ref="K14:K33" si="4">IF(A14&gt;0,SUM(G14:J14),"")</f>
        <v>1350</v>
      </c>
    </row>
    <row r="15" spans="1:13" x14ac:dyDescent="0.25">
      <c r="A15" s="122">
        <v>2</v>
      </c>
      <c r="B15" s="115" t="s">
        <v>311</v>
      </c>
      <c r="C15" s="114">
        <f t="shared" ref="C15:C33" si="5">IF(A15&gt;0,711319,"")</f>
        <v>711319</v>
      </c>
      <c r="D15" s="116">
        <v>1.48</v>
      </c>
      <c r="E15" s="117">
        <v>98.609230769230791</v>
      </c>
      <c r="F15" s="118"/>
      <c r="G15" s="119">
        <f t="shared" si="0"/>
        <v>146</v>
      </c>
      <c r="H15" s="119">
        <f t="shared" si="1"/>
        <v>4</v>
      </c>
      <c r="I15" s="119">
        <f t="shared" si="2"/>
        <v>0</v>
      </c>
      <c r="J15" s="119">
        <f t="shared" si="3"/>
        <v>0</v>
      </c>
      <c r="K15" s="141">
        <f t="shared" si="4"/>
        <v>150</v>
      </c>
    </row>
    <row r="16" spans="1:13" x14ac:dyDescent="0.25">
      <c r="A16" s="122">
        <v>3</v>
      </c>
      <c r="B16" s="115" t="s">
        <v>312</v>
      </c>
      <c r="C16" s="114">
        <f t="shared" si="5"/>
        <v>711319</v>
      </c>
      <c r="D16" s="116">
        <v>5.78</v>
      </c>
      <c r="E16" s="117">
        <v>117.58074700016898</v>
      </c>
      <c r="F16" s="118"/>
      <c r="G16" s="119">
        <f t="shared" si="0"/>
        <v>680</v>
      </c>
      <c r="H16" s="119">
        <f t="shared" si="1"/>
        <v>20</v>
      </c>
      <c r="I16" s="119">
        <f t="shared" si="2"/>
        <v>0</v>
      </c>
      <c r="J16" s="119">
        <f t="shared" si="3"/>
        <v>0</v>
      </c>
      <c r="K16" s="141">
        <f t="shared" si="4"/>
        <v>700</v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5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5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21.16</v>
      </c>
      <c r="E34" s="111"/>
      <c r="F34" s="112" t="str">
        <f>IF(SUM(F14:F33)&gt;0,AVERAGE($F$14:$F$33),"")</f>
        <v/>
      </c>
      <c r="G34" s="113">
        <f>SUM($G$14:$G$33)</f>
        <v>2137</v>
      </c>
      <c r="H34" s="113">
        <f>SUM($H$14:$H$33)</f>
        <v>63</v>
      </c>
      <c r="I34" s="113">
        <f>SUM($I$14:$I$33)</f>
        <v>0</v>
      </c>
      <c r="J34" s="113">
        <f>SUM($J$14:$J$33)</f>
        <v>0</v>
      </c>
      <c r="K34" s="113">
        <f>SUM(K14:K33)</f>
        <v>2200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11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4BCE8-F1ED-4DE2-B073-07217FE24ABD}">
  <sheetPr codeName="Sheet152">
    <pageSetUpPr fitToPage="1"/>
  </sheetPr>
  <dimension ref="A1:M39"/>
  <sheetViews>
    <sheetView zoomScale="85" zoomScaleNormal="85" workbookViewId="0">
      <selection activeCell="N12" sqref="N12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3.140625" bestFit="1" customWidth="1"/>
    <col min="8" max="8" width="11.7109375" bestFit="1" customWidth="1"/>
    <col min="9" max="9" width="19.5703125" bestFit="1" customWidth="1"/>
    <col min="10" max="10" width="9" bestFit="1" customWidth="1"/>
    <col min="11" max="11" width="18.140625" customWidth="1"/>
    <col min="12" max="12" width="7.28515625" customWidth="1"/>
    <col min="13" max="13" width="5.14062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>
        <v>383</v>
      </c>
      <c r="C8" s="149" t="s">
        <v>10</v>
      </c>
      <c r="D8" s="71">
        <v>45240</v>
      </c>
      <c r="E8" s="70" t="s">
        <v>9</v>
      </c>
      <c r="F8" s="151"/>
      <c r="G8" s="152"/>
      <c r="H8" s="152"/>
      <c r="I8" s="152"/>
      <c r="J8" s="152"/>
      <c r="K8" s="153"/>
    </row>
    <row r="9" spans="1:13" x14ac:dyDescent="0.25">
      <c r="A9" s="69" t="s">
        <v>11</v>
      </c>
      <c r="B9" s="170" t="s">
        <v>313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160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">IF(ISBLANK(B14),"",_xlfn.SEQUENCE(COUNTA($B$14:$B$33)))</f>
        <v>1</v>
      </c>
      <c r="B14" s="135" t="s">
        <v>267</v>
      </c>
      <c r="C14" s="136">
        <f>IF(ISBLANK(A14),"",IF(A14&gt;0,711319,""))</f>
        <v>711319</v>
      </c>
      <c r="D14" s="133">
        <v>10</v>
      </c>
      <c r="E14" s="137">
        <v>87.425710402174801</v>
      </c>
      <c r="F14" s="138"/>
      <c r="G14" s="139">
        <f t="shared" ref="G14:G33" si="0">IF(A14&gt;0,ROUND(D14*E14,0),"")</f>
        <v>874</v>
      </c>
      <c r="H14" s="139">
        <f t="shared" ref="H14:H33" si="1">IF(A14&gt;0,ROUND(G14*$H$13,0),"")</f>
        <v>26</v>
      </c>
      <c r="I14" s="139">
        <f t="shared" ref="I14:I33" si="2">IF(A14&gt;0,ROUND(G14*F14,0),"")</f>
        <v>0</v>
      </c>
      <c r="J14" s="139">
        <f t="shared" ref="J14:J33" si="3">IF(A14&gt;0,ROUND(I14*$J$13,0),"")</f>
        <v>0</v>
      </c>
      <c r="K14" s="140">
        <f t="shared" ref="K14:K33" si="4">IF(A14&gt;0,SUM(G14:J14),"")</f>
        <v>900</v>
      </c>
    </row>
    <row r="15" spans="1:13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3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5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5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10</v>
      </c>
      <c r="E34" s="111"/>
      <c r="F34" s="112" t="str">
        <f>IF(SUM(F14:F33)&gt;0,AVERAGE($F$14:$F$33),"")</f>
        <v/>
      </c>
      <c r="G34" s="113">
        <f>SUM($G$14:$G$33)</f>
        <v>874</v>
      </c>
      <c r="H34" s="113">
        <f>SUM($H$14:$H$33)</f>
        <v>26</v>
      </c>
      <c r="I34" s="113">
        <f>SUM($I$14:$I$33)</f>
        <v>0</v>
      </c>
      <c r="J34" s="113">
        <f>SUM($J$14:$J$33)</f>
        <v>0</v>
      </c>
      <c r="K34" s="113">
        <f>SUM(K14:K33)</f>
        <v>900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8:K8"/>
    <mergeCell ref="A3:K3"/>
    <mergeCell ref="A4:K4"/>
    <mergeCell ref="A5:K5"/>
    <mergeCell ref="A6:K6"/>
    <mergeCell ref="A7:K7"/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</mergeCells>
  <conditionalFormatting sqref="A14:K33">
    <cfRule type="expression" dxfId="10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61" fitToHeight="0" orientation="portrait" horizontalDpi="300" verticalDpi="300" r:id="rId1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194A8-70FF-4BFC-A920-381841618940}">
  <sheetPr codeName="Sheet153">
    <pageSetUpPr fitToPage="1"/>
  </sheetPr>
  <dimension ref="A1:M39"/>
  <sheetViews>
    <sheetView zoomScale="85" zoomScaleNormal="85" workbookViewId="0">
      <selection activeCell="B9" sqref="B9:D9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9.5703125" bestFit="1" customWidth="1"/>
    <col min="10" max="10" width="13.140625" bestFit="1" customWidth="1"/>
    <col min="11" max="11" width="18.140625" customWidth="1"/>
    <col min="12" max="12" width="7.28515625" customWidth="1"/>
    <col min="13" max="13" width="5.14062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>
        <v>427</v>
      </c>
      <c r="C8" s="149" t="s">
        <v>10</v>
      </c>
      <c r="D8" s="71">
        <v>45266</v>
      </c>
      <c r="E8" s="70" t="s">
        <v>9</v>
      </c>
      <c r="F8" s="151"/>
      <c r="G8" s="152"/>
      <c r="H8" s="152"/>
      <c r="I8" s="152"/>
      <c r="J8" s="152"/>
      <c r="K8" s="153"/>
    </row>
    <row r="9" spans="1:13" x14ac:dyDescent="0.25">
      <c r="A9" s="69" t="s">
        <v>11</v>
      </c>
      <c r="B9" s="170" t="s">
        <v>314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>
        <v>9815683796</v>
      </c>
      <c r="C11" s="175"/>
      <c r="D11" s="175"/>
      <c r="E11" s="72" t="s">
        <v>16</v>
      </c>
      <c r="F11" s="174" t="s">
        <v>315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">IF(ISBLANK(B14),"",_xlfn.SEQUENCE(COUNTA($B$14:$B$33)))</f>
        <v>1</v>
      </c>
      <c r="B14" s="135" t="s">
        <v>152</v>
      </c>
      <c r="C14" s="136">
        <f>IF(ISBLANK(A14),"",IF(A14&gt;0,711319,""))</f>
        <v>711319</v>
      </c>
      <c r="D14" s="133">
        <v>4.7</v>
      </c>
      <c r="E14" s="137">
        <v>5980</v>
      </c>
      <c r="F14" s="138">
        <v>0.14709352692795</v>
      </c>
      <c r="G14" s="139">
        <f t="shared" ref="G14:G33" si="0">IF(A14&gt;0,ROUND(D14*E14,0),"")</f>
        <v>28106</v>
      </c>
      <c r="H14" s="139">
        <f t="shared" ref="H14:H33" si="1">IF(A14&gt;0,ROUND(G14*$H$13,0),"")</f>
        <v>843</v>
      </c>
      <c r="I14" s="139">
        <f t="shared" ref="I14:I33" si="2">IF(A14&gt;0,ROUND(G14*F14,0),"")</f>
        <v>4134</v>
      </c>
      <c r="J14" s="139">
        <f t="shared" ref="J14:J33" si="3">IF(A14&gt;0,ROUND(I14*$J$13,0),"")</f>
        <v>207</v>
      </c>
      <c r="K14" s="140">
        <f t="shared" ref="K14:K33" si="4">IF(A14&gt;0,SUM(G14:J14),"")</f>
        <v>33290</v>
      </c>
    </row>
    <row r="15" spans="1:13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3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5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5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4.7</v>
      </c>
      <c r="E34" s="111"/>
      <c r="F34" s="112">
        <f>IF(SUM(F14:F33)&gt;0,AVERAGE($F$14:$F$33),"")</f>
        <v>0.14709352692795</v>
      </c>
      <c r="G34" s="113">
        <f>SUM($G$14:$G$33)</f>
        <v>28106</v>
      </c>
      <c r="H34" s="113">
        <f>SUM($H$14:$H$33)</f>
        <v>843</v>
      </c>
      <c r="I34" s="113">
        <f>SUM($I$14:$I$33)</f>
        <v>4134</v>
      </c>
      <c r="J34" s="113">
        <f>SUM($J$14:$J$33)</f>
        <v>207</v>
      </c>
      <c r="K34" s="113">
        <f>SUM(K14:K33)</f>
        <v>33290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8:K8"/>
    <mergeCell ref="A3:K3"/>
    <mergeCell ref="A4:K4"/>
    <mergeCell ref="A5:K5"/>
    <mergeCell ref="A6:K6"/>
    <mergeCell ref="A7:K7"/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</mergeCells>
  <conditionalFormatting sqref="A14:K33">
    <cfRule type="expression" dxfId="9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58" fitToHeight="0" orientation="portrait" horizontalDpi="300" verticalDpi="300" r:id="rId1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E1420-1623-4999-9655-2A29BF7D8F27}">
  <sheetPr codeName="Sheet154">
    <pageSetUpPr fitToPage="1"/>
  </sheetPr>
  <dimension ref="A1:M39"/>
  <sheetViews>
    <sheetView topLeftCell="A2" zoomScale="85" zoomScaleNormal="85" workbookViewId="0">
      <selection activeCell="B22" sqref="B22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9.5703125" bestFit="1" customWidth="1"/>
    <col min="10" max="10" width="11.7109375" bestFit="1" customWidth="1"/>
    <col min="11" max="11" width="18.140625" customWidth="1"/>
    <col min="12" max="12" width="7.28515625" customWidth="1"/>
    <col min="13" max="13" width="5.14062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>
        <v>382</v>
      </c>
      <c r="C8" s="149" t="s">
        <v>10</v>
      </c>
      <c r="D8" s="71">
        <v>45240</v>
      </c>
      <c r="E8" s="70" t="s">
        <v>9</v>
      </c>
      <c r="F8" s="151" t="s">
        <v>316</v>
      </c>
      <c r="G8" s="152"/>
      <c r="H8" s="152"/>
      <c r="I8" s="152"/>
      <c r="J8" s="152"/>
      <c r="K8" s="153"/>
    </row>
    <row r="9" spans="1:13" x14ac:dyDescent="0.25">
      <c r="A9" s="69" t="s">
        <v>11</v>
      </c>
      <c r="B9" s="170" t="s">
        <v>317</v>
      </c>
      <c r="C9" s="170"/>
      <c r="D9" s="170"/>
      <c r="E9" s="70" t="s">
        <v>12</v>
      </c>
      <c r="F9" s="171">
        <v>45240</v>
      </c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318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:A16">IF(ISBLANK(B14),"",_xlfn.SEQUENCE(COUNTA($B$14:$B$33)))</f>
        <v>1</v>
      </c>
      <c r="B14" s="135" t="s">
        <v>170</v>
      </c>
      <c r="C14" s="136">
        <f>IF(ISBLANK(A14),"",IF(A14&gt;0,711319,""))</f>
        <v>711319</v>
      </c>
      <c r="D14" s="133">
        <v>0.35</v>
      </c>
      <c r="E14" s="137">
        <v>5810</v>
      </c>
      <c r="F14" s="138">
        <v>0.16607476635514018</v>
      </c>
      <c r="G14" s="139">
        <f t="shared" ref="G14:G33" si="0">IF(A14&gt;0,ROUND(D14*E14,0),"")</f>
        <v>2034</v>
      </c>
      <c r="H14" s="139">
        <f t="shared" ref="H14:H33" si="1">IF(A14&gt;0,ROUND(G14*$H$13,0),"")</f>
        <v>61</v>
      </c>
      <c r="I14" s="139">
        <f t="shared" ref="I14:I33" si="2">IF(A14&gt;0,ROUND(G14*F14,0),"")</f>
        <v>338</v>
      </c>
      <c r="J14" s="139">
        <f t="shared" ref="J14:J33" si="3">IF(A14&gt;0,ROUND(I14*$J$13,0),"")</f>
        <v>17</v>
      </c>
      <c r="K14" s="140">
        <f t="shared" ref="K14:K33" si="4">IF(A14&gt;0,SUM(G14:J14),"")</f>
        <v>2450</v>
      </c>
    </row>
    <row r="15" spans="1:13" x14ac:dyDescent="0.25">
      <c r="A15" s="122">
        <v>2</v>
      </c>
      <c r="B15" s="115" t="s">
        <v>239</v>
      </c>
      <c r="C15" s="114">
        <f t="shared" ref="C15:C33" si="5">IF(A15&gt;0,711319,"")</f>
        <v>711319</v>
      </c>
      <c r="D15" s="116">
        <v>19.3</v>
      </c>
      <c r="E15" s="117">
        <v>90.575719037642358</v>
      </c>
      <c r="F15" s="118"/>
      <c r="G15" s="119">
        <f t="shared" si="0"/>
        <v>1748</v>
      </c>
      <c r="H15" s="119">
        <f t="shared" si="1"/>
        <v>52</v>
      </c>
      <c r="I15" s="119">
        <f t="shared" si="2"/>
        <v>0</v>
      </c>
      <c r="J15" s="119">
        <f t="shared" si="3"/>
        <v>0</v>
      </c>
      <c r="K15" s="141">
        <f t="shared" si="4"/>
        <v>1800</v>
      </c>
    </row>
    <row r="16" spans="1:13" x14ac:dyDescent="0.25">
      <c r="A16" s="122">
        <v>3</v>
      </c>
      <c r="B16" s="115" t="s">
        <v>241</v>
      </c>
      <c r="C16" s="114">
        <f t="shared" si="5"/>
        <v>711319</v>
      </c>
      <c r="D16" s="116">
        <v>10</v>
      </c>
      <c r="E16" s="117">
        <v>87.425710402174801</v>
      </c>
      <c r="F16" s="118"/>
      <c r="G16" s="119">
        <f t="shared" si="0"/>
        <v>874</v>
      </c>
      <c r="H16" s="119">
        <f t="shared" si="1"/>
        <v>26</v>
      </c>
      <c r="I16" s="119">
        <f t="shared" si="2"/>
        <v>0</v>
      </c>
      <c r="J16" s="119">
        <f t="shared" si="3"/>
        <v>0</v>
      </c>
      <c r="K16" s="141">
        <f t="shared" si="4"/>
        <v>900</v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5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5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29.650000000000002</v>
      </c>
      <c r="E34" s="111"/>
      <c r="F34" s="112">
        <f>IF(SUM(F14:F33)&gt;0,AVERAGE($F$14:$F$33),"")</f>
        <v>0.16607476635514018</v>
      </c>
      <c r="G34" s="113">
        <f>SUM($G$14:$G$33)</f>
        <v>4656</v>
      </c>
      <c r="H34" s="113">
        <f>SUM($H$14:$H$33)</f>
        <v>139</v>
      </c>
      <c r="I34" s="113">
        <f>SUM($I$14:$I$33)</f>
        <v>338</v>
      </c>
      <c r="J34" s="113">
        <f>SUM($J$14:$J$33)</f>
        <v>17</v>
      </c>
      <c r="K34" s="113">
        <f>SUM(K14:K33)</f>
        <v>5150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8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59" fitToHeight="0" orientation="portrait" horizontalDpi="300" verticalDpi="300" r:id="rId1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20822-E1FA-4F62-B57B-AAD467A1D4E1}">
  <sheetPr codeName="Sheet155">
    <pageSetUpPr fitToPage="1"/>
  </sheetPr>
  <dimension ref="A1:M39"/>
  <sheetViews>
    <sheetView zoomScale="85" zoomScaleNormal="85" workbookViewId="0">
      <selection activeCell="A4" sqref="A4:K4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9.5703125" bestFit="1" customWidth="1"/>
    <col min="10" max="10" width="13.140625" bestFit="1" customWidth="1"/>
    <col min="11" max="11" width="19.140625" bestFit="1" customWidth="1"/>
    <col min="12" max="12" width="7.28515625" customWidth="1"/>
    <col min="13" max="13" width="5.14062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>
        <v>381</v>
      </c>
      <c r="C8" s="149" t="s">
        <v>10</v>
      </c>
      <c r="D8" s="71">
        <v>45240</v>
      </c>
      <c r="E8" s="70" t="s">
        <v>9</v>
      </c>
      <c r="F8" s="151" t="s">
        <v>319</v>
      </c>
      <c r="G8" s="152"/>
      <c r="H8" s="152"/>
      <c r="I8" s="152"/>
      <c r="J8" s="152"/>
      <c r="K8" s="153"/>
    </row>
    <row r="9" spans="1:13" x14ac:dyDescent="0.25">
      <c r="A9" s="69" t="s">
        <v>11</v>
      </c>
      <c r="B9" s="170" t="s">
        <v>320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>
        <v>8288832067</v>
      </c>
      <c r="C11" s="175"/>
      <c r="D11" s="175"/>
      <c r="E11" s="72" t="s">
        <v>16</v>
      </c>
      <c r="F11" s="174" t="s">
        <v>36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">IF(ISBLANK(B14),"",_xlfn.SEQUENCE(COUNTA($B$14:$B$33)))</f>
        <v>1</v>
      </c>
      <c r="B14" s="135" t="s">
        <v>26</v>
      </c>
      <c r="C14" s="136">
        <f>IF(ISBLANK(A14),"",IF(A14&gt;0,711319,""))</f>
        <v>711319</v>
      </c>
      <c r="D14" s="133">
        <v>16.3</v>
      </c>
      <c r="E14" s="137">
        <v>5810</v>
      </c>
      <c r="F14" s="138">
        <v>0.1051509224372221</v>
      </c>
      <c r="G14" s="139">
        <f t="shared" ref="G14:G33" si="0">IF(A14&gt;0,ROUND(D14*E14,0),"")</f>
        <v>94703</v>
      </c>
      <c r="H14" s="139">
        <f t="shared" ref="H14:H33" si="1">IF(A14&gt;0,ROUND(G14*$H$13,0),"")</f>
        <v>2841</v>
      </c>
      <c r="I14" s="139">
        <f t="shared" ref="I14:I33" si="2">IF(A14&gt;0,ROUND(G14*F14,0),"")</f>
        <v>9958</v>
      </c>
      <c r="J14" s="139">
        <f t="shared" ref="J14:J33" si="3">IF(A14&gt;0,ROUND(I14*$J$13,0),"")</f>
        <v>498</v>
      </c>
      <c r="K14" s="140">
        <f t="shared" ref="K14:K33" si="4">IF(A14&gt;0,SUM(G14:J14),"")</f>
        <v>108000</v>
      </c>
    </row>
    <row r="15" spans="1:13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3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5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5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16.3</v>
      </c>
      <c r="E34" s="111"/>
      <c r="F34" s="112">
        <f>IF(SUM(F14:F33)&gt;0,AVERAGE($F$14:$F$33),"")</f>
        <v>0.1051509224372221</v>
      </c>
      <c r="G34" s="113">
        <f>SUM($G$14:$G$33)</f>
        <v>94703</v>
      </c>
      <c r="H34" s="113">
        <f>SUM($H$14:$H$33)</f>
        <v>2841</v>
      </c>
      <c r="I34" s="113">
        <f>SUM($I$14:$I$33)</f>
        <v>9958</v>
      </c>
      <c r="J34" s="113">
        <f>SUM($J$14:$J$33)</f>
        <v>498</v>
      </c>
      <c r="K34" s="113">
        <f>SUM(K14:K33)</f>
        <v>108000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7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BA7FE-0EB9-4219-92E3-D139E20172C0}">
  <sheetPr codeName="Sheet156">
    <pageSetUpPr fitToPage="1"/>
  </sheetPr>
  <dimension ref="A1:M39"/>
  <sheetViews>
    <sheetView topLeftCell="A2" zoomScale="85" zoomScaleNormal="85" workbookViewId="0">
      <selection activeCell="A3" sqref="A3:K3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9.5703125" bestFit="1" customWidth="1"/>
    <col min="10" max="10" width="13.140625" bestFit="1" customWidth="1"/>
    <col min="11" max="11" width="18.140625" bestFit="1" customWidth="1"/>
    <col min="12" max="12" width="7.28515625" customWidth="1"/>
    <col min="13" max="13" width="5.14062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>
        <v>380</v>
      </c>
      <c r="C8" s="149" t="s">
        <v>10</v>
      </c>
      <c r="D8" s="71">
        <v>45240</v>
      </c>
      <c r="E8" s="70" t="s">
        <v>9</v>
      </c>
      <c r="F8" s="151" t="s">
        <v>321</v>
      </c>
      <c r="G8" s="152"/>
      <c r="H8" s="152"/>
      <c r="I8" s="152"/>
      <c r="J8" s="152"/>
      <c r="K8" s="153"/>
    </row>
    <row r="9" spans="1:13" x14ac:dyDescent="0.25">
      <c r="A9" s="69" t="s">
        <v>11</v>
      </c>
      <c r="B9" s="170" t="s">
        <v>322</v>
      </c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>
        <v>6239594835</v>
      </c>
      <c r="C11" s="175"/>
      <c r="D11" s="175"/>
      <c r="E11" s="72" t="s">
        <v>16</v>
      </c>
      <c r="F11" s="174" t="s">
        <v>323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:A15">IF(ISBLANK(B14),"",_xlfn.SEQUENCE(COUNTA($B$14:$B$33)))</f>
        <v>1</v>
      </c>
      <c r="B14" s="135" t="s">
        <v>49</v>
      </c>
      <c r="C14" s="136">
        <f>IF(ISBLANK(A14),"",IF(A14&gt;0,711319,""))</f>
        <v>711319</v>
      </c>
      <c r="D14" s="133">
        <v>4.92</v>
      </c>
      <c r="E14" s="137">
        <v>5810</v>
      </c>
      <c r="F14" s="138">
        <v>7.6200016767270284E-2</v>
      </c>
      <c r="G14" s="139">
        <f t="shared" ref="G14:G33" si="0">IF(A14&gt;0,ROUND(D14*E14,0),"")</f>
        <v>28585</v>
      </c>
      <c r="H14" s="139">
        <f t="shared" ref="H14:H33" si="1">IF(A14&gt;0,ROUND(G14*$H$13,0),"")</f>
        <v>858</v>
      </c>
      <c r="I14" s="139">
        <f t="shared" ref="I14:I33" si="2">IF(A14&gt;0,ROUND(G14*F14,0),"")</f>
        <v>2178</v>
      </c>
      <c r="J14" s="139">
        <f t="shared" ref="J14:J33" si="3">IF(A14&gt;0,ROUND(I14*$J$13,0),"")</f>
        <v>109</v>
      </c>
      <c r="K14" s="140">
        <f t="shared" ref="K14:K33" si="4">IF(A14&gt;0,SUM(G14:J14),"")</f>
        <v>31730</v>
      </c>
    </row>
    <row r="15" spans="1:13" x14ac:dyDescent="0.25">
      <c r="A15" s="122">
        <v>2</v>
      </c>
      <c r="B15" s="115" t="s">
        <v>81</v>
      </c>
      <c r="C15" s="114">
        <f t="shared" ref="C15:C33" si="5">IF(A15&gt;0,711319,"")</f>
        <v>711319</v>
      </c>
      <c r="D15" s="116">
        <v>57.36</v>
      </c>
      <c r="E15" s="117">
        <v>77.860572513412365</v>
      </c>
      <c r="F15" s="118"/>
      <c r="G15" s="119">
        <f t="shared" si="0"/>
        <v>4466</v>
      </c>
      <c r="H15" s="119">
        <f t="shared" si="1"/>
        <v>134</v>
      </c>
      <c r="I15" s="119">
        <f t="shared" si="2"/>
        <v>0</v>
      </c>
      <c r="J15" s="119">
        <f t="shared" si="3"/>
        <v>0</v>
      </c>
      <c r="K15" s="141">
        <f t="shared" si="4"/>
        <v>4600</v>
      </c>
    </row>
    <row r="16" spans="1:13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5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5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62.28</v>
      </c>
      <c r="E34" s="111"/>
      <c r="F34" s="112">
        <f>IF(SUM(F14:F33)&gt;0,AVERAGE($F$14:$F$33),"")</f>
        <v>7.6200016767270284E-2</v>
      </c>
      <c r="G34" s="113">
        <f>SUM($G$14:$G$33)</f>
        <v>33051</v>
      </c>
      <c r="H34" s="113">
        <f>SUM($H$14:$H$33)</f>
        <v>992</v>
      </c>
      <c r="I34" s="113">
        <f>SUM($I$14:$I$33)</f>
        <v>2178</v>
      </c>
      <c r="J34" s="113">
        <f>SUM($J$14:$J$33)</f>
        <v>109</v>
      </c>
      <c r="K34" s="113">
        <f>SUM(K14:K33)</f>
        <v>36330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6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58" fitToHeight="0" orientation="portrait" horizontalDpi="300" verticalDpi="300" r:id="rId1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C1DB6-4DDA-4E74-8500-8E5DF8234C57}">
  <sheetPr codeName="Sheet157">
    <pageSetUpPr fitToPage="1"/>
  </sheetPr>
  <dimension ref="A1:M39"/>
  <sheetViews>
    <sheetView topLeftCell="A2" zoomScale="85" zoomScaleNormal="85" workbookViewId="0">
      <selection activeCell="B10" sqref="B10:D10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3.140625" bestFit="1" customWidth="1"/>
    <col min="8" max="8" width="11.7109375" bestFit="1" customWidth="1"/>
    <col min="9" max="9" width="19.5703125" bestFit="1" customWidth="1"/>
    <col min="10" max="10" width="9" bestFit="1" customWidth="1"/>
    <col min="11" max="11" width="18.140625" bestFit="1" customWidth="1"/>
    <col min="12" max="12" width="7.28515625" customWidth="1"/>
    <col min="13" max="13" width="5.14062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>
        <v>379</v>
      </c>
      <c r="C8" s="149" t="s">
        <v>10</v>
      </c>
      <c r="D8" s="71">
        <v>45240</v>
      </c>
      <c r="E8" s="70" t="s">
        <v>9</v>
      </c>
      <c r="F8" s="151" t="s">
        <v>324</v>
      </c>
      <c r="G8" s="152"/>
      <c r="H8" s="152"/>
      <c r="I8" s="152"/>
      <c r="J8" s="152"/>
      <c r="K8" s="153"/>
    </row>
    <row r="9" spans="1:13" x14ac:dyDescent="0.25">
      <c r="A9" s="69" t="s">
        <v>11</v>
      </c>
      <c r="B9" s="170" t="s">
        <v>325</v>
      </c>
      <c r="C9" s="170"/>
      <c r="D9" s="170"/>
      <c r="E9" s="70" t="s">
        <v>12</v>
      </c>
      <c r="F9" s="171">
        <v>45240</v>
      </c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36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">IF(ISBLANK(B14),"",_xlfn.SEQUENCE(COUNTA($B$14:$B$33)))</f>
        <v>1</v>
      </c>
      <c r="B14" s="135" t="s">
        <v>241</v>
      </c>
      <c r="C14" s="136">
        <f>IF(ISBLANK(A14),"",IF(A14&gt;0,711319,""))</f>
        <v>711319</v>
      </c>
      <c r="D14" s="133">
        <v>10</v>
      </c>
      <c r="E14" s="137">
        <v>87.425710402174801</v>
      </c>
      <c r="F14" s="138"/>
      <c r="G14" s="139">
        <f t="shared" ref="G14:G33" si="0">IF(A14&gt;0,ROUND(D14*E14,0),"")</f>
        <v>874</v>
      </c>
      <c r="H14" s="139">
        <f t="shared" ref="H14:H33" si="1">IF(A14&gt;0,ROUND(G14*$H$13,0),"")</f>
        <v>26</v>
      </c>
      <c r="I14" s="139">
        <f t="shared" ref="I14:I33" si="2">IF(A14&gt;0,ROUND(G14*F14,0),"")</f>
        <v>0</v>
      </c>
      <c r="J14" s="139">
        <f t="shared" ref="J14:J33" si="3">IF(A14&gt;0,ROUND(I14*$J$13,0),"")</f>
        <v>0</v>
      </c>
      <c r="K14" s="140">
        <f t="shared" ref="K14:K33" si="4">IF(A14&gt;0,SUM(G14:J14),"")</f>
        <v>900</v>
      </c>
    </row>
    <row r="15" spans="1:13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3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5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5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10</v>
      </c>
      <c r="E34" s="111"/>
      <c r="F34" s="112" t="str">
        <f>IF(SUM(F14:F33)&gt;0,AVERAGE($F$14:$F$33),"")</f>
        <v/>
      </c>
      <c r="G34" s="113">
        <f>SUM($G$14:$G$33)</f>
        <v>874</v>
      </c>
      <c r="H34" s="113">
        <f>SUM($H$14:$H$33)</f>
        <v>26</v>
      </c>
      <c r="I34" s="113">
        <f>SUM($I$14:$I$33)</f>
        <v>0</v>
      </c>
      <c r="J34" s="113">
        <f>SUM($J$14:$J$33)</f>
        <v>0</v>
      </c>
      <c r="K34" s="113">
        <f>SUM(K14:K33)</f>
        <v>900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5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61" fitToHeight="0" orientation="portrait" horizontalDpi="300" verticalDpi="300" r:id="rId1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5828C-104E-4D47-854C-9F2156ECD7C4}">
  <sheetPr codeName="Sheet158">
    <pageSetUpPr fitToPage="1"/>
  </sheetPr>
  <dimension ref="A1:M39"/>
  <sheetViews>
    <sheetView topLeftCell="A2" zoomScale="85" zoomScaleNormal="85" workbookViewId="0">
      <selection activeCell="B10" sqref="B10:D10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5.42578125" bestFit="1" customWidth="1"/>
    <col min="8" max="8" width="11.7109375" bestFit="1" customWidth="1"/>
    <col min="9" max="9" width="19.5703125" bestFit="1" customWidth="1"/>
    <col min="10" max="10" width="9" bestFit="1" customWidth="1"/>
    <col min="11" max="11" width="18.140625" bestFit="1" customWidth="1"/>
    <col min="12" max="12" width="7.28515625" customWidth="1"/>
    <col min="13" max="13" width="5.14062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>
        <v>378</v>
      </c>
      <c r="C8" s="149" t="s">
        <v>10</v>
      </c>
      <c r="D8" s="71">
        <v>45240</v>
      </c>
      <c r="E8" s="70" t="s">
        <v>9</v>
      </c>
      <c r="F8" s="151" t="s">
        <v>326</v>
      </c>
      <c r="G8" s="152"/>
      <c r="H8" s="152"/>
      <c r="I8" s="152"/>
      <c r="J8" s="152"/>
      <c r="K8" s="153"/>
    </row>
    <row r="9" spans="1:13" x14ac:dyDescent="0.25">
      <c r="A9" s="69" t="s">
        <v>11</v>
      </c>
      <c r="B9" s="170" t="s">
        <v>327</v>
      </c>
      <c r="C9" s="170"/>
      <c r="D9" s="170"/>
      <c r="E9" s="70" t="s">
        <v>12</v>
      </c>
      <c r="F9" s="171">
        <v>45240</v>
      </c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328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">IF(ISBLANK(B14),"",_xlfn.SEQUENCE(COUNTA($B$14:$B$33)))</f>
        <v>1</v>
      </c>
      <c r="B14" s="135" t="s">
        <v>239</v>
      </c>
      <c r="C14" s="136">
        <f>IF(ISBLANK(A14),"",IF(A14&gt;0,711319,""))</f>
        <v>711319</v>
      </c>
      <c r="D14" s="133">
        <v>22.1</v>
      </c>
      <c r="E14" s="137">
        <v>85.661324809770292</v>
      </c>
      <c r="F14" s="138"/>
      <c r="G14" s="139">
        <f t="shared" ref="G14:G33" si="0">IF(A14&gt;0,ROUND(D14*E14,0),"")</f>
        <v>1893</v>
      </c>
      <c r="H14" s="139">
        <f t="shared" ref="H14:H33" si="1">IF(A14&gt;0,ROUND(G14*$H$13,0),"")</f>
        <v>57</v>
      </c>
      <c r="I14" s="139">
        <f t="shared" ref="I14:I33" si="2">IF(A14&gt;0,ROUND(G14*F14,0),"")</f>
        <v>0</v>
      </c>
      <c r="J14" s="139">
        <f t="shared" ref="J14:J33" si="3">IF(A14&gt;0,ROUND(I14*$J$13,0),"")</f>
        <v>0</v>
      </c>
      <c r="K14" s="140">
        <f t="shared" ref="K14:K33" si="4">IF(A14&gt;0,SUM(G14:J14),"")</f>
        <v>1950</v>
      </c>
    </row>
    <row r="15" spans="1:13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3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5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5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22.1</v>
      </c>
      <c r="E34" s="111"/>
      <c r="F34" s="112" t="str">
        <f>IF(SUM(F14:F33)&gt;0,AVERAGE($F$14:$F$33),"")</f>
        <v/>
      </c>
      <c r="G34" s="113">
        <f>SUM($G$14:$G$33)</f>
        <v>1893</v>
      </c>
      <c r="H34" s="113">
        <f>SUM($H$14:$H$33)</f>
        <v>57</v>
      </c>
      <c r="I34" s="113">
        <f>SUM($I$14:$I$33)</f>
        <v>0</v>
      </c>
      <c r="J34" s="113">
        <f>SUM($J$14:$J$33)</f>
        <v>0</v>
      </c>
      <c r="K34" s="113">
        <f>SUM(K14:K33)</f>
        <v>1950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4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EED3E-66CE-4DD9-B479-AD7153B1D640}">
  <sheetPr codeName="Sheet159">
    <pageSetUpPr fitToPage="1"/>
  </sheetPr>
  <dimension ref="A1:M39"/>
  <sheetViews>
    <sheetView topLeftCell="A2" zoomScale="85" zoomScaleNormal="85" workbookViewId="0">
      <selection activeCell="B10" sqref="B10:D10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5.42578125" bestFit="1" customWidth="1"/>
    <col min="8" max="8" width="11.7109375" bestFit="1" customWidth="1"/>
    <col min="9" max="9" width="19.5703125" bestFit="1" customWidth="1"/>
    <col min="10" max="10" width="9" bestFit="1" customWidth="1"/>
    <col min="11" max="11" width="18.140625" bestFit="1" customWidth="1"/>
    <col min="12" max="12" width="7.28515625" customWidth="1"/>
    <col min="13" max="13" width="5.14062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>
        <v>377</v>
      </c>
      <c r="C8" s="149" t="s">
        <v>10</v>
      </c>
      <c r="D8" s="71">
        <v>45240</v>
      </c>
      <c r="E8" s="70" t="s">
        <v>9</v>
      </c>
      <c r="F8" s="151" t="s">
        <v>329</v>
      </c>
      <c r="G8" s="152"/>
      <c r="H8" s="152"/>
      <c r="I8" s="152"/>
      <c r="J8" s="152"/>
      <c r="K8" s="153"/>
    </row>
    <row r="9" spans="1:13" x14ac:dyDescent="0.25">
      <c r="A9" s="69" t="s">
        <v>11</v>
      </c>
      <c r="B9" s="170" t="s">
        <v>330</v>
      </c>
      <c r="C9" s="170"/>
      <c r="D9" s="170"/>
      <c r="E9" s="70" t="s">
        <v>12</v>
      </c>
      <c r="F9" s="171">
        <v>45240</v>
      </c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158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">IF(ISBLANK(B14),"",_xlfn.SEQUENCE(COUNTA($B$14:$B$33)))</f>
        <v>1</v>
      </c>
      <c r="B14" s="135" t="s">
        <v>241</v>
      </c>
      <c r="C14" s="136">
        <f>IF(ISBLANK(A14),"",IF(A14&gt;0,711319,""))</f>
        <v>711319</v>
      </c>
      <c r="D14" s="133">
        <v>20</v>
      </c>
      <c r="E14" s="137">
        <v>87.397834343434354</v>
      </c>
      <c r="F14" s="138"/>
      <c r="G14" s="139">
        <f t="shared" ref="G14:G33" si="0">IF(A14&gt;0,ROUND(D14*E14,0),"")</f>
        <v>1748</v>
      </c>
      <c r="H14" s="139">
        <f t="shared" ref="H14:H33" si="1">IF(A14&gt;0,ROUND(G14*$H$13,0),"")</f>
        <v>52</v>
      </c>
      <c r="I14" s="139">
        <f t="shared" ref="I14:I33" si="2">IF(A14&gt;0,ROUND(G14*F14,0),"")</f>
        <v>0</v>
      </c>
      <c r="J14" s="139">
        <f t="shared" ref="J14:J33" si="3">IF(A14&gt;0,ROUND(I14*$J$13,0),"")</f>
        <v>0</v>
      </c>
      <c r="K14" s="140">
        <f t="shared" ref="K14:K33" si="4">IF(A14&gt;0,SUM(G14:J14),"")</f>
        <v>1800</v>
      </c>
    </row>
    <row r="15" spans="1:13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3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5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5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20</v>
      </c>
      <c r="E34" s="111"/>
      <c r="F34" s="112" t="str">
        <f>IF(SUM(F14:F33)&gt;0,AVERAGE($F$14:$F$33),"")</f>
        <v/>
      </c>
      <c r="G34" s="113">
        <f>SUM($G$14:$G$33)</f>
        <v>1748</v>
      </c>
      <c r="H34" s="113">
        <f>SUM($H$14:$H$33)</f>
        <v>52</v>
      </c>
      <c r="I34" s="113">
        <f>SUM($I$14:$I$33)</f>
        <v>0</v>
      </c>
      <c r="J34" s="113">
        <f>SUM($J$14:$J$33)</f>
        <v>0</v>
      </c>
      <c r="K34" s="113">
        <f>SUM(K14:K33)</f>
        <v>1800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3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65407-D30B-4375-9B88-C86CC3FF8038}">
  <sheetPr codeName="Sheet160">
    <pageSetUpPr fitToPage="1"/>
  </sheetPr>
  <dimension ref="A1:M39"/>
  <sheetViews>
    <sheetView topLeftCell="A2" zoomScale="85" zoomScaleNormal="85" workbookViewId="0">
      <selection activeCell="B16" sqref="B16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3.140625" bestFit="1" customWidth="1"/>
    <col min="8" max="8" width="11.7109375" bestFit="1" customWidth="1"/>
    <col min="9" max="9" width="19.5703125" bestFit="1" customWidth="1"/>
    <col min="10" max="10" width="9" bestFit="1" customWidth="1"/>
    <col min="11" max="11" width="18.140625" bestFit="1" customWidth="1"/>
    <col min="12" max="12" width="7.28515625" customWidth="1"/>
    <col min="13" max="13" width="5.14062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>
        <v>376</v>
      </c>
      <c r="C8" s="149" t="s">
        <v>10</v>
      </c>
      <c r="D8" s="71">
        <v>45240</v>
      </c>
      <c r="E8" s="70" t="s">
        <v>9</v>
      </c>
      <c r="F8" s="151" t="s">
        <v>331</v>
      </c>
      <c r="G8" s="152"/>
      <c r="H8" s="152"/>
      <c r="I8" s="152"/>
      <c r="J8" s="152"/>
      <c r="K8" s="153"/>
    </row>
    <row r="9" spans="1:13" x14ac:dyDescent="0.25">
      <c r="A9" s="69" t="s">
        <v>11</v>
      </c>
      <c r="B9" s="170" t="s">
        <v>332</v>
      </c>
      <c r="C9" s="170"/>
      <c r="D9" s="170"/>
      <c r="E9" s="70" t="s">
        <v>12</v>
      </c>
      <c r="F9" s="171">
        <v>45240</v>
      </c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160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">IF(ISBLANK(B14),"",_xlfn.SEQUENCE(COUNTA($B$14:$B$33)))</f>
        <v>1</v>
      </c>
      <c r="B14" s="135" t="s">
        <v>241</v>
      </c>
      <c r="C14" s="136">
        <f>IF(ISBLANK(A14),"",IF(A14&gt;0,711319,""))</f>
        <v>711319</v>
      </c>
      <c r="D14" s="133">
        <v>10</v>
      </c>
      <c r="E14" s="137">
        <v>87.425710402174801</v>
      </c>
      <c r="F14" s="138"/>
      <c r="G14" s="139">
        <f t="shared" ref="G14:G33" si="0">IF(A14&gt;0,ROUND(D14*E14,0),"")</f>
        <v>874</v>
      </c>
      <c r="H14" s="139">
        <f t="shared" ref="H14:H33" si="1">IF(A14&gt;0,ROUND(G14*$H$13,0),"")</f>
        <v>26</v>
      </c>
      <c r="I14" s="139">
        <f t="shared" ref="I14:I33" si="2">IF(A14&gt;0,ROUND(G14*F14,0),"")</f>
        <v>0</v>
      </c>
      <c r="J14" s="139">
        <f t="shared" ref="J14:J33" si="3">IF(A14&gt;0,ROUND(I14*$J$13,0),"")</f>
        <v>0</v>
      </c>
      <c r="K14" s="140">
        <f t="shared" ref="K14:K33" si="4">IF(A14&gt;0,SUM(G14:J14),"")</f>
        <v>900</v>
      </c>
    </row>
    <row r="15" spans="1:13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3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5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5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10</v>
      </c>
      <c r="E34" s="111"/>
      <c r="F34" s="112" t="str">
        <f>IF(SUM(F14:F33)&gt;0,AVERAGE($F$14:$F$33),"")</f>
        <v/>
      </c>
      <c r="G34" s="113">
        <f>SUM($G$14:$G$33)</f>
        <v>874</v>
      </c>
      <c r="H34" s="113">
        <f>SUM($H$14:$H$33)</f>
        <v>26</v>
      </c>
      <c r="I34" s="113">
        <f>SUM($I$14:$I$33)</f>
        <v>0</v>
      </c>
      <c r="J34" s="113">
        <f>SUM($J$14:$J$33)</f>
        <v>0</v>
      </c>
      <c r="K34" s="113">
        <f>SUM(K14:K33)</f>
        <v>900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2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61" fitToHeight="0" orientation="portrait" horizontalDpi="300" verticalDpi="300" r:id="rId1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215A1-9543-4D5C-AB6C-47E5E2E534FF}">
  <sheetPr codeName="Sheet161">
    <pageSetUpPr fitToPage="1"/>
  </sheetPr>
  <dimension ref="A1:M39"/>
  <sheetViews>
    <sheetView topLeftCell="A2" zoomScale="85" zoomScaleNormal="85" workbookViewId="0">
      <selection activeCell="A5" sqref="A5:K5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5.42578125" bestFit="1" customWidth="1"/>
    <col min="8" max="8" width="11.7109375" bestFit="1" customWidth="1"/>
    <col min="9" max="9" width="19.5703125" bestFit="1" customWidth="1"/>
    <col min="10" max="10" width="9" bestFit="1" customWidth="1"/>
    <col min="11" max="11" width="18.140625" bestFit="1" customWidth="1"/>
    <col min="12" max="12" width="7.28515625" customWidth="1"/>
    <col min="13" max="13" width="5.14062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3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97">
        <v>375</v>
      </c>
      <c r="C8" s="149" t="s">
        <v>10</v>
      </c>
      <c r="D8" s="71">
        <v>45240</v>
      </c>
      <c r="E8" s="70" t="s">
        <v>9</v>
      </c>
      <c r="F8" s="151" t="s">
        <v>333</v>
      </c>
      <c r="G8" s="152"/>
      <c r="H8" s="152"/>
      <c r="I8" s="152"/>
      <c r="J8" s="152"/>
      <c r="K8" s="153"/>
    </row>
    <row r="9" spans="1:13" x14ac:dyDescent="0.25">
      <c r="A9" s="69" t="s">
        <v>11</v>
      </c>
      <c r="B9" s="170" t="s">
        <v>334</v>
      </c>
      <c r="C9" s="170"/>
      <c r="D9" s="170"/>
      <c r="E9" s="70" t="s">
        <v>12</v>
      </c>
      <c r="F9" s="171">
        <v>45240</v>
      </c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158</v>
      </c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cm="1">
        <f t="array" ref="A14">IF(ISBLANK(B14),"",_xlfn.SEQUENCE(COUNTA($B$14:$B$33)))</f>
        <v>1</v>
      </c>
      <c r="B14" s="135" t="s">
        <v>241</v>
      </c>
      <c r="C14" s="136">
        <f>IF(ISBLANK(A14),"",IF(A14&gt;0,711319,""))</f>
        <v>711319</v>
      </c>
      <c r="D14" s="133">
        <v>20</v>
      </c>
      <c r="E14" s="137">
        <v>87.397834343434354</v>
      </c>
      <c r="F14" s="138"/>
      <c r="G14" s="139">
        <f t="shared" ref="G14:G33" si="0">IF(A14&gt;0,ROUND(D14*E14,0),"")</f>
        <v>1748</v>
      </c>
      <c r="H14" s="139">
        <f t="shared" ref="H14:H33" si="1">IF(A14&gt;0,ROUND(G14*$H$13,0),"")</f>
        <v>52</v>
      </c>
      <c r="I14" s="139">
        <f t="shared" ref="I14:I33" si="2">IF(A14&gt;0,ROUND(G14*F14,0),"")</f>
        <v>0</v>
      </c>
      <c r="J14" s="139">
        <f t="shared" ref="J14:J33" si="3">IF(A14&gt;0,ROUND(I14*$J$13,0),"")</f>
        <v>0</v>
      </c>
      <c r="K14" s="140">
        <f t="shared" ref="K14:K33" si="4">IF(A14&gt;0,SUM(G14:J14),"")</f>
        <v>1800</v>
      </c>
    </row>
    <row r="15" spans="1:13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3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5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5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20</v>
      </c>
      <c r="E34" s="111"/>
      <c r="F34" s="112" t="str">
        <f>IF(SUM(F14:F33)&gt;0,AVERAGE($F$14:$F$33),"")</f>
        <v/>
      </c>
      <c r="G34" s="113">
        <f>SUM($G$14:$G$33)</f>
        <v>1748</v>
      </c>
      <c r="H34" s="113">
        <f>SUM($H$14:$H$33)</f>
        <v>52</v>
      </c>
      <c r="I34" s="113">
        <f>SUM($I$14:$I$33)</f>
        <v>0</v>
      </c>
      <c r="J34" s="113">
        <f>SUM($J$14:$J$33)</f>
        <v>0</v>
      </c>
      <c r="K34" s="113">
        <f>SUM(K14:K33)</f>
        <v>1800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1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5DAB5-F724-45BC-B0C7-C38AF28ECD3F}">
  <sheetPr codeName="Sheet162">
    <pageSetUpPr fitToPage="1"/>
  </sheetPr>
  <dimension ref="A1:M39"/>
  <sheetViews>
    <sheetView tabSelected="1" topLeftCell="A3" zoomScale="85" zoomScaleNormal="85" workbookViewId="0">
      <selection activeCell="B25" sqref="B25"/>
    </sheetView>
  </sheetViews>
  <sheetFormatPr defaultRowHeight="15" x14ac:dyDescent="0.25"/>
  <cols>
    <col min="1" max="1" width="13.42578125" bestFit="1" customWidth="1"/>
    <col min="2" max="2" width="26.42578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8" width="9" bestFit="1" customWidth="1"/>
    <col min="9" max="9" width="19.5703125" bestFit="1" customWidth="1"/>
    <col min="10" max="10" width="9" bestFit="1" customWidth="1"/>
    <col min="11" max="11" width="18.140625" bestFit="1" customWidth="1"/>
    <col min="12" max="12" width="7.28515625" customWidth="1"/>
    <col min="13" max="13" width="4.85546875" bestFit="1" customWidth="1"/>
    <col min="15" max="15" width="38.5703125" bestFit="1" customWidth="1"/>
  </cols>
  <sheetData>
    <row r="1" spans="1:13" s="91" customFormat="1" ht="21" x14ac:dyDescent="0.35">
      <c r="A1" s="86" t="s">
        <v>0</v>
      </c>
      <c r="B1" s="87" t="s">
        <v>383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1111122222</v>
      </c>
    </row>
    <row r="2" spans="1:13" s="91" customFormat="1" ht="23.25" x14ac:dyDescent="0.35">
      <c r="A2" s="92" t="s">
        <v>3</v>
      </c>
      <c r="B2" s="93" t="str">
        <f>MID(B1,3,10)</f>
        <v>AAAPK0000B</v>
      </c>
      <c r="C2" s="93"/>
      <c r="D2" s="94"/>
      <c r="E2" s="93"/>
      <c r="F2" s="95"/>
      <c r="G2" s="95"/>
      <c r="H2" s="95"/>
      <c r="I2" s="105"/>
      <c r="J2" s="95"/>
      <c r="K2" s="96">
        <v>7777788888</v>
      </c>
    </row>
    <row r="3" spans="1:13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3" ht="39.75" customHeight="1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3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3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3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3" x14ac:dyDescent="0.25">
      <c r="A8" s="69" t="s">
        <v>8</v>
      </c>
      <c r="B8" s="150"/>
      <c r="C8" s="149" t="s">
        <v>10</v>
      </c>
      <c r="D8" s="71"/>
      <c r="E8" s="70" t="s">
        <v>9</v>
      </c>
      <c r="F8" s="151"/>
      <c r="G8" s="152"/>
      <c r="H8" s="152"/>
      <c r="I8" s="152"/>
      <c r="J8" s="152"/>
      <c r="K8" s="153"/>
    </row>
    <row r="9" spans="1:13" x14ac:dyDescent="0.25">
      <c r="A9" s="69" t="s">
        <v>11</v>
      </c>
      <c r="B9" s="170"/>
      <c r="C9" s="170"/>
      <c r="D9" s="170"/>
      <c r="E9" s="70" t="s">
        <v>12</v>
      </c>
      <c r="F9" s="171"/>
      <c r="G9" s="172"/>
      <c r="H9" s="172"/>
      <c r="I9" s="172"/>
      <c r="J9" s="172"/>
      <c r="K9" s="173"/>
    </row>
    <row r="10" spans="1:13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3" ht="30.75" customHeight="1" x14ac:dyDescent="0.3">
      <c r="A11" s="69" t="s">
        <v>15</v>
      </c>
      <c r="B11" s="175"/>
      <c r="C11" s="175"/>
      <c r="D11" s="175"/>
      <c r="E11" s="72" t="s">
        <v>16</v>
      </c>
      <c r="F11" s="174"/>
      <c r="G11" s="172"/>
      <c r="H11" s="172"/>
      <c r="I11" s="172"/>
      <c r="J11" s="172"/>
      <c r="K11" s="173"/>
      <c r="M11" s="148"/>
    </row>
    <row r="12" spans="1:13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3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3" x14ac:dyDescent="0.25">
      <c r="A14" s="120" t="str" cm="1">
        <f t="array" ref="A14">IF(ISBLANK(B14),"",_xlfn.SEQUENCE(COUNTA($B$14:$B$33)))</f>
        <v/>
      </c>
      <c r="B14" s="135"/>
      <c r="C14" s="136">
        <f>IF(ISBLANK(A14),"",IF(A14&gt;0,711319,""))</f>
        <v>711319</v>
      </c>
      <c r="D14" s="133"/>
      <c r="E14" s="137"/>
      <c r="F14" s="138"/>
      <c r="G14" s="139">
        <f t="shared" ref="G14:G33" si="0">IF(A14&gt;0,ROUND(D14*E14,0),"")</f>
        <v>0</v>
      </c>
      <c r="H14" s="139">
        <f t="shared" ref="H14:H33" si="1">IF(A14&gt;0,ROUND(G14*$H$13,0),"")</f>
        <v>0</v>
      </c>
      <c r="I14" s="139">
        <f t="shared" ref="I14:I33" si="2">IF(A14&gt;0,ROUND(G14*F14,0),"")</f>
        <v>0</v>
      </c>
      <c r="J14" s="139">
        <f t="shared" ref="J14:J33" si="3">IF(A14&gt;0,ROUND(I14*$J$13,0),"")</f>
        <v>0</v>
      </c>
      <c r="K14" s="140">
        <f t="shared" ref="K14:K33" si="4">IF(A14&gt;0,SUM(G14:J14),"")</f>
        <v>0</v>
      </c>
    </row>
    <row r="15" spans="1:13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3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5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5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0</v>
      </c>
      <c r="E34" s="111"/>
      <c r="F34" s="112" t="str">
        <f>IF(SUM(F14:F33)&gt;0,AVERAGE($F$14:$F$33),"")</f>
        <v/>
      </c>
      <c r="G34" s="113">
        <f>SUM($G$14:$G$33)</f>
        <v>0</v>
      </c>
      <c r="H34" s="113">
        <f>SUM($H$14:$H$33)</f>
        <v>0</v>
      </c>
      <c r="I34" s="113">
        <f>SUM($I$14:$I$33)</f>
        <v>0</v>
      </c>
      <c r="J34" s="113">
        <f>SUM($J$14:$J$33)</f>
        <v>0</v>
      </c>
      <c r="K34" s="113">
        <f>SUM(K14:K33)</f>
        <v>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225">
        <v>24242424244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  <mergeCell ref="F8:K8"/>
    <mergeCell ref="A3:K3"/>
    <mergeCell ref="A4:K4"/>
    <mergeCell ref="A5:K5"/>
    <mergeCell ref="A6:K6"/>
    <mergeCell ref="A7:K7"/>
  </mergeCells>
  <conditionalFormatting sqref="A14:K33">
    <cfRule type="expression" dxfId="27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63" fitToHeight="0" orientation="portrait" horizontalDpi="300" verticalDpi="300" r:id="rId1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9F952-975B-4FCF-B236-F9498E09B0DD}">
  <sheetPr codeName="Sheet144">
    <pageSetUpPr fitToPage="1"/>
  </sheetPr>
  <dimension ref="A1:N39"/>
  <sheetViews>
    <sheetView zoomScale="85" zoomScaleNormal="85" workbookViewId="0">
      <selection activeCell="J2" sqref="J2"/>
    </sheetView>
  </sheetViews>
  <sheetFormatPr defaultRowHeight="15" x14ac:dyDescent="0.25"/>
  <cols>
    <col min="1" max="1" width="13.42578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9.5703125" bestFit="1" customWidth="1"/>
    <col min="10" max="10" width="9" bestFit="1" customWidth="1"/>
    <col min="11" max="11" width="18.140625" customWidth="1"/>
    <col min="12" max="12" width="7.28515625" customWidth="1"/>
    <col min="13" max="13" width="2.140625" bestFit="1" customWidth="1"/>
    <col min="14" max="14" width="26.710937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>
        <v>391</v>
      </c>
      <c r="C8" s="69" t="s">
        <v>10</v>
      </c>
      <c r="D8" s="71">
        <v>45241</v>
      </c>
      <c r="E8" s="70" t="s">
        <v>9</v>
      </c>
      <c r="F8" s="223">
        <v>3704</v>
      </c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336</v>
      </c>
      <c r="C9" s="170"/>
      <c r="D9" s="170"/>
      <c r="E9" s="70" t="s">
        <v>12</v>
      </c>
      <c r="F9" s="171">
        <v>45241</v>
      </c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36</v>
      </c>
      <c r="G11" s="172"/>
      <c r="H11" s="172"/>
      <c r="I11" s="172"/>
      <c r="J11" s="172"/>
      <c r="K11" s="173"/>
      <c r="M11" s="148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26.25" customHeight="1" thickBot="1" x14ac:dyDescent="0.3">
      <c r="A13" s="107" t="s">
        <v>18</v>
      </c>
      <c r="B13" s="108" t="s">
        <v>19</v>
      </c>
      <c r="C13" s="107" t="s">
        <v>20</v>
      </c>
      <c r="D13" s="108" t="s">
        <v>21</v>
      </c>
      <c r="E13" s="108" t="s">
        <v>22</v>
      </c>
      <c r="F13" s="108" t="s">
        <v>23</v>
      </c>
      <c r="G13" s="107" t="s">
        <v>37</v>
      </c>
      <c r="H13" s="109">
        <v>0.03</v>
      </c>
      <c r="I13" s="107" t="s">
        <v>38</v>
      </c>
      <c r="J13" s="109">
        <v>0.05</v>
      </c>
      <c r="K13" s="107" t="s">
        <v>24</v>
      </c>
    </row>
    <row r="14" spans="1:14" x14ac:dyDescent="0.25">
      <c r="A14" s="120" cm="1">
        <f t="array" ref="A14">IF(ISBLANK(B14),"",_xlfn.SEQUENCE(COUNTA($B$14:$B$33)))</f>
        <v>1</v>
      </c>
      <c r="B14" s="135" t="s">
        <v>337</v>
      </c>
      <c r="C14" s="136">
        <f>IF(ISBLANK(A14),"",IF(A14&gt;0,711319,""))</f>
        <v>711319</v>
      </c>
      <c r="D14" s="133">
        <v>33</v>
      </c>
      <c r="E14" s="137">
        <v>114.73300742169249</v>
      </c>
      <c r="F14" s="138"/>
      <c r="G14" s="139">
        <f t="shared" ref="G14:G33" si="0">IF(A14&gt;0,ROUND(D14*E14,0),"")</f>
        <v>3786</v>
      </c>
      <c r="H14" s="139">
        <f t="shared" ref="H14:H33" si="1">IF(A14&gt;0,ROUND(G14*$H$13,0),"")</f>
        <v>114</v>
      </c>
      <c r="I14" s="139">
        <f t="shared" ref="I14:I33" si="2">IF(A14&gt;0,ROUND(G14*F14,0),"")</f>
        <v>0</v>
      </c>
      <c r="J14" s="139">
        <f t="shared" ref="J14:J33" si="3">IF(A14&gt;0,ROUND(I14*$J$13,0),"")</f>
        <v>0</v>
      </c>
      <c r="K14" s="140">
        <f t="shared" ref="K14:K33" si="4">IF(A14&gt;0,SUM(G14:J14),"")</f>
        <v>3900</v>
      </c>
    </row>
    <row r="15" spans="1:14" x14ac:dyDescent="0.25">
      <c r="A15" s="122"/>
      <c r="B15" s="115"/>
      <c r="C15" s="114" t="str">
        <f t="shared" ref="C15:C33" si="5">IF(A15&gt;0,711319,"")</f>
        <v/>
      </c>
      <c r="D15" s="116"/>
      <c r="E15" s="117"/>
      <c r="F15" s="118"/>
      <c r="G15" s="119" t="str">
        <f t="shared" si="0"/>
        <v/>
      </c>
      <c r="H15" s="119" t="str">
        <f t="shared" si="1"/>
        <v/>
      </c>
      <c r="I15" s="119" t="str">
        <f t="shared" si="2"/>
        <v/>
      </c>
      <c r="J15" s="119" t="str">
        <f t="shared" si="3"/>
        <v/>
      </c>
      <c r="K15" s="141" t="str">
        <f t="shared" si="4"/>
        <v/>
      </c>
    </row>
    <row r="16" spans="1:14" x14ac:dyDescent="0.25">
      <c r="A16" s="122"/>
      <c r="B16" s="115"/>
      <c r="C16" s="114" t="str">
        <f t="shared" si="5"/>
        <v/>
      </c>
      <c r="D16" s="116"/>
      <c r="E16" s="117"/>
      <c r="F16" s="118"/>
      <c r="G16" s="119" t="str">
        <f t="shared" si="0"/>
        <v/>
      </c>
      <c r="H16" s="119" t="str">
        <f t="shared" si="1"/>
        <v/>
      </c>
      <c r="I16" s="119" t="str">
        <f t="shared" si="2"/>
        <v/>
      </c>
      <c r="J16" s="119" t="str">
        <f t="shared" si="3"/>
        <v/>
      </c>
      <c r="K16" s="141" t="str">
        <f t="shared" si="4"/>
        <v/>
      </c>
    </row>
    <row r="17" spans="1:11" x14ac:dyDescent="0.25">
      <c r="A17" s="122"/>
      <c r="B17" s="115"/>
      <c r="C17" s="114" t="str">
        <f t="shared" si="5"/>
        <v/>
      </c>
      <c r="D17" s="116"/>
      <c r="E17" s="117"/>
      <c r="F17" s="118"/>
      <c r="G17" s="119" t="str">
        <f t="shared" si="0"/>
        <v/>
      </c>
      <c r="H17" s="119" t="str">
        <f t="shared" si="1"/>
        <v/>
      </c>
      <c r="I17" s="119" t="str">
        <f t="shared" si="2"/>
        <v/>
      </c>
      <c r="J17" s="119" t="str">
        <f t="shared" si="3"/>
        <v/>
      </c>
      <c r="K17" s="141" t="str">
        <f t="shared" si="4"/>
        <v/>
      </c>
    </row>
    <row r="18" spans="1:11" x14ac:dyDescent="0.25">
      <c r="A18" s="122"/>
      <c r="B18" s="115"/>
      <c r="C18" s="114" t="str">
        <f t="shared" si="5"/>
        <v/>
      </c>
      <c r="D18" s="116"/>
      <c r="E18" s="117"/>
      <c r="F18" s="118"/>
      <c r="G18" s="119" t="str">
        <f t="shared" si="0"/>
        <v/>
      </c>
      <c r="H18" s="119" t="str">
        <f t="shared" si="1"/>
        <v/>
      </c>
      <c r="I18" s="119" t="str">
        <f t="shared" si="2"/>
        <v/>
      </c>
      <c r="J18" s="119" t="str">
        <f t="shared" si="3"/>
        <v/>
      </c>
      <c r="K18" s="141" t="str">
        <f t="shared" si="4"/>
        <v/>
      </c>
    </row>
    <row r="19" spans="1:11" x14ac:dyDescent="0.25">
      <c r="A19" s="122"/>
      <c r="B19" s="117"/>
      <c r="C19" s="114" t="str">
        <f t="shared" si="5"/>
        <v/>
      </c>
      <c r="D19" s="116"/>
      <c r="E19" s="117"/>
      <c r="F19" s="118"/>
      <c r="G19" s="119" t="str">
        <f t="shared" si="0"/>
        <v/>
      </c>
      <c r="H19" s="119" t="str">
        <f t="shared" si="1"/>
        <v/>
      </c>
      <c r="I19" s="119" t="str">
        <f t="shared" si="2"/>
        <v/>
      </c>
      <c r="J19" s="119" t="str">
        <f t="shared" si="3"/>
        <v/>
      </c>
      <c r="K19" s="141" t="str">
        <f t="shared" si="4"/>
        <v/>
      </c>
    </row>
    <row r="20" spans="1:11" x14ac:dyDescent="0.25">
      <c r="A20" s="122"/>
      <c r="B20" s="117"/>
      <c r="C20" s="114" t="str">
        <f t="shared" si="5"/>
        <v/>
      </c>
      <c r="D20" s="116"/>
      <c r="E20" s="117"/>
      <c r="F20" s="118"/>
      <c r="G20" s="119" t="str">
        <f t="shared" si="0"/>
        <v/>
      </c>
      <c r="H20" s="119" t="str">
        <f t="shared" si="1"/>
        <v/>
      </c>
      <c r="I20" s="119" t="str">
        <f t="shared" si="2"/>
        <v/>
      </c>
      <c r="J20" s="119" t="str">
        <f t="shared" si="3"/>
        <v/>
      </c>
      <c r="K20" s="141" t="str">
        <f t="shared" si="4"/>
        <v/>
      </c>
    </row>
    <row r="21" spans="1:11" x14ac:dyDescent="0.25">
      <c r="A21" s="122"/>
      <c r="B21" s="117"/>
      <c r="C21" s="114" t="str">
        <f t="shared" si="5"/>
        <v/>
      </c>
      <c r="D21" s="116"/>
      <c r="E21" s="117"/>
      <c r="F21" s="118"/>
      <c r="G21" s="119" t="str">
        <f t="shared" si="0"/>
        <v/>
      </c>
      <c r="H21" s="119" t="str">
        <f t="shared" si="1"/>
        <v/>
      </c>
      <c r="I21" s="119" t="str">
        <f t="shared" si="2"/>
        <v/>
      </c>
      <c r="J21" s="119" t="str">
        <f t="shared" si="3"/>
        <v/>
      </c>
      <c r="K21" s="141" t="str">
        <f t="shared" si="4"/>
        <v/>
      </c>
    </row>
    <row r="22" spans="1:11" x14ac:dyDescent="0.25">
      <c r="A22" s="122"/>
      <c r="B22" s="117"/>
      <c r="C22" s="114" t="str">
        <f t="shared" si="5"/>
        <v/>
      </c>
      <c r="D22" s="116"/>
      <c r="E22" s="117"/>
      <c r="F22" s="118"/>
      <c r="G22" s="119" t="str">
        <f t="shared" si="0"/>
        <v/>
      </c>
      <c r="H22" s="119" t="str">
        <f t="shared" si="1"/>
        <v/>
      </c>
      <c r="I22" s="119" t="str">
        <f t="shared" si="2"/>
        <v/>
      </c>
      <c r="J22" s="119" t="str">
        <f t="shared" si="3"/>
        <v/>
      </c>
      <c r="K22" s="141" t="str">
        <f t="shared" si="4"/>
        <v/>
      </c>
    </row>
    <row r="23" spans="1:11" x14ac:dyDescent="0.25">
      <c r="A23" s="122"/>
      <c r="B23" s="117"/>
      <c r="C23" s="114" t="str">
        <f t="shared" si="5"/>
        <v/>
      </c>
      <c r="D23" s="116"/>
      <c r="E23" s="117"/>
      <c r="F23" s="118"/>
      <c r="G23" s="119" t="str">
        <f t="shared" si="0"/>
        <v/>
      </c>
      <c r="H23" s="119" t="str">
        <f t="shared" si="1"/>
        <v/>
      </c>
      <c r="I23" s="119" t="str">
        <f t="shared" si="2"/>
        <v/>
      </c>
      <c r="J23" s="119" t="str">
        <f t="shared" si="3"/>
        <v/>
      </c>
      <c r="K23" s="141" t="str">
        <f t="shared" si="4"/>
        <v/>
      </c>
    </row>
    <row r="24" spans="1:11" x14ac:dyDescent="0.25">
      <c r="A24" s="122"/>
      <c r="B24" s="117"/>
      <c r="C24" s="114" t="str">
        <f t="shared" si="5"/>
        <v/>
      </c>
      <c r="D24" s="116"/>
      <c r="E24" s="117"/>
      <c r="F24" s="118"/>
      <c r="G24" s="119" t="str">
        <f t="shared" si="0"/>
        <v/>
      </c>
      <c r="H24" s="119" t="str">
        <f t="shared" si="1"/>
        <v/>
      </c>
      <c r="I24" s="119" t="str">
        <f t="shared" si="2"/>
        <v/>
      </c>
      <c r="J24" s="119" t="str">
        <f t="shared" si="3"/>
        <v/>
      </c>
      <c r="K24" s="141" t="str">
        <f t="shared" si="4"/>
        <v/>
      </c>
    </row>
    <row r="25" spans="1:11" x14ac:dyDescent="0.25">
      <c r="A25" s="122"/>
      <c r="B25" s="117"/>
      <c r="C25" s="114" t="str">
        <f t="shared" si="5"/>
        <v/>
      </c>
      <c r="D25" s="116"/>
      <c r="E25" s="117"/>
      <c r="F25" s="117"/>
      <c r="G25" s="119" t="str">
        <f t="shared" si="0"/>
        <v/>
      </c>
      <c r="H25" s="119" t="str">
        <f t="shared" si="1"/>
        <v/>
      </c>
      <c r="I25" s="119" t="str">
        <f t="shared" si="2"/>
        <v/>
      </c>
      <c r="J25" s="119" t="str">
        <f t="shared" si="3"/>
        <v/>
      </c>
      <c r="K25" s="141" t="str">
        <f t="shared" si="4"/>
        <v/>
      </c>
    </row>
    <row r="26" spans="1:11" x14ac:dyDescent="0.25">
      <c r="A26" s="122"/>
      <c r="B26" s="117"/>
      <c r="C26" s="114" t="str">
        <f t="shared" si="5"/>
        <v/>
      </c>
      <c r="D26" s="116"/>
      <c r="E26" s="117"/>
      <c r="F26" s="117"/>
      <c r="G26" s="119" t="str">
        <f t="shared" si="0"/>
        <v/>
      </c>
      <c r="H26" s="119" t="str">
        <f t="shared" si="1"/>
        <v/>
      </c>
      <c r="I26" s="119" t="str">
        <f t="shared" si="2"/>
        <v/>
      </c>
      <c r="J26" s="119" t="str">
        <f t="shared" si="3"/>
        <v/>
      </c>
      <c r="K26" s="141" t="str">
        <f t="shared" si="4"/>
        <v/>
      </c>
    </row>
    <row r="27" spans="1:11" x14ac:dyDescent="0.25">
      <c r="A27" s="122"/>
      <c r="B27" s="117"/>
      <c r="C27" s="114" t="str">
        <f t="shared" si="5"/>
        <v/>
      </c>
      <c r="D27" s="116"/>
      <c r="E27" s="117"/>
      <c r="F27" s="117"/>
      <c r="G27" s="119" t="str">
        <f t="shared" si="0"/>
        <v/>
      </c>
      <c r="H27" s="119" t="str">
        <f t="shared" si="1"/>
        <v/>
      </c>
      <c r="I27" s="119" t="str">
        <f t="shared" si="2"/>
        <v/>
      </c>
      <c r="J27" s="119" t="str">
        <f t="shared" si="3"/>
        <v/>
      </c>
      <c r="K27" s="141" t="str">
        <f t="shared" si="4"/>
        <v/>
      </c>
    </row>
    <row r="28" spans="1:11" x14ac:dyDescent="0.25">
      <c r="A28" s="122"/>
      <c r="B28" s="117"/>
      <c r="C28" s="114" t="str">
        <f t="shared" si="5"/>
        <v/>
      </c>
      <c r="D28" s="116"/>
      <c r="E28" s="117"/>
      <c r="F28" s="117"/>
      <c r="G28" s="119" t="str">
        <f t="shared" si="0"/>
        <v/>
      </c>
      <c r="H28" s="119" t="str">
        <f t="shared" si="1"/>
        <v/>
      </c>
      <c r="I28" s="119" t="str">
        <f t="shared" si="2"/>
        <v/>
      </c>
      <c r="J28" s="119" t="str">
        <f t="shared" si="3"/>
        <v/>
      </c>
      <c r="K28" s="141" t="str">
        <f t="shared" si="4"/>
        <v/>
      </c>
    </row>
    <row r="29" spans="1:11" x14ac:dyDescent="0.25">
      <c r="A29" s="122"/>
      <c r="B29" s="117"/>
      <c r="C29" s="114" t="str">
        <f t="shared" si="5"/>
        <v/>
      </c>
      <c r="D29" s="116"/>
      <c r="E29" s="117"/>
      <c r="F29" s="117"/>
      <c r="G29" s="119" t="str">
        <f t="shared" si="0"/>
        <v/>
      </c>
      <c r="H29" s="119" t="str">
        <f t="shared" si="1"/>
        <v/>
      </c>
      <c r="I29" s="119" t="str">
        <f t="shared" si="2"/>
        <v/>
      </c>
      <c r="J29" s="119" t="str">
        <f t="shared" si="3"/>
        <v/>
      </c>
      <c r="K29" s="141" t="str">
        <f t="shared" si="4"/>
        <v/>
      </c>
    </row>
    <row r="30" spans="1:11" x14ac:dyDescent="0.25">
      <c r="A30" s="122"/>
      <c r="B30" s="117"/>
      <c r="C30" s="114" t="str">
        <f t="shared" si="5"/>
        <v/>
      </c>
      <c r="D30" s="116"/>
      <c r="E30" s="117"/>
      <c r="F30" s="117"/>
      <c r="G30" s="119" t="str">
        <f t="shared" si="0"/>
        <v/>
      </c>
      <c r="H30" s="119" t="str">
        <f t="shared" si="1"/>
        <v/>
      </c>
      <c r="I30" s="119" t="str">
        <f t="shared" si="2"/>
        <v/>
      </c>
      <c r="J30" s="119" t="str">
        <f t="shared" si="3"/>
        <v/>
      </c>
      <c r="K30" s="141" t="str">
        <f t="shared" si="4"/>
        <v/>
      </c>
    </row>
    <row r="31" spans="1:11" x14ac:dyDescent="0.25">
      <c r="A31" s="122"/>
      <c r="B31" s="117"/>
      <c r="C31" s="114" t="str">
        <f t="shared" si="5"/>
        <v/>
      </c>
      <c r="D31" s="116"/>
      <c r="E31" s="117"/>
      <c r="F31" s="117"/>
      <c r="G31" s="119" t="str">
        <f t="shared" si="0"/>
        <v/>
      </c>
      <c r="H31" s="119" t="str">
        <f t="shared" si="1"/>
        <v/>
      </c>
      <c r="I31" s="119" t="str">
        <f t="shared" si="2"/>
        <v/>
      </c>
      <c r="J31" s="119" t="str">
        <f t="shared" si="3"/>
        <v/>
      </c>
      <c r="K31" s="141" t="str">
        <f t="shared" si="4"/>
        <v/>
      </c>
    </row>
    <row r="32" spans="1:11" x14ac:dyDescent="0.25">
      <c r="A32" s="122"/>
      <c r="B32" s="117"/>
      <c r="C32" s="114" t="str">
        <f t="shared" si="5"/>
        <v/>
      </c>
      <c r="D32" s="116"/>
      <c r="E32" s="117"/>
      <c r="F32" s="117"/>
      <c r="G32" s="119" t="str">
        <f t="shared" si="0"/>
        <v/>
      </c>
      <c r="H32" s="119" t="str">
        <f t="shared" si="1"/>
        <v/>
      </c>
      <c r="I32" s="119" t="str">
        <f t="shared" si="2"/>
        <v/>
      </c>
      <c r="J32" s="119" t="str">
        <f t="shared" si="3"/>
        <v/>
      </c>
      <c r="K32" s="141" t="str">
        <f t="shared" si="4"/>
        <v/>
      </c>
    </row>
    <row r="33" spans="1:12" ht="15.75" thickBot="1" x14ac:dyDescent="0.3">
      <c r="A33" s="124"/>
      <c r="B33" s="142"/>
      <c r="C33" s="143" t="str">
        <f t="shared" si="5"/>
        <v/>
      </c>
      <c r="D33" s="134"/>
      <c r="E33" s="142"/>
      <c r="F33" s="142"/>
      <c r="G33" s="144" t="str">
        <f t="shared" si="0"/>
        <v/>
      </c>
      <c r="H33" s="144" t="str">
        <f t="shared" si="1"/>
        <v/>
      </c>
      <c r="I33" s="144" t="str">
        <f t="shared" si="2"/>
        <v/>
      </c>
      <c r="J33" s="144" t="str">
        <f t="shared" si="3"/>
        <v/>
      </c>
      <c r="K33" s="145" t="str">
        <f t="shared" si="4"/>
        <v/>
      </c>
    </row>
    <row r="34" spans="1:12" ht="19.5" thickBot="1" x14ac:dyDescent="0.35">
      <c r="A34" s="180" t="s">
        <v>33</v>
      </c>
      <c r="B34" s="181"/>
      <c r="C34" s="182"/>
      <c r="D34" s="110">
        <f>SUM(D14:D33)</f>
        <v>33</v>
      </c>
      <c r="E34" s="111"/>
      <c r="F34" s="112" t="str">
        <f>IF(SUM(F14:F33)&gt;0,AVERAGE($F$14:$F$33),"")</f>
        <v/>
      </c>
      <c r="G34" s="113">
        <f>SUM($G$14:$G$33)</f>
        <v>3786</v>
      </c>
      <c r="H34" s="113">
        <f>SUM($H$14:$H$33)</f>
        <v>114</v>
      </c>
      <c r="I34" s="113">
        <f>SUM($I$14:$I$33)</f>
        <v>0</v>
      </c>
      <c r="J34" s="113">
        <f>SUM($J$14:$J$33)</f>
        <v>0</v>
      </c>
      <c r="K34" s="113">
        <f>SUM(K14:K33)</f>
        <v>3900</v>
      </c>
    </row>
    <row r="35" spans="1:12" ht="19.5" thickBot="1" x14ac:dyDescent="0.35">
      <c r="A35" s="183" t="s">
        <v>244</v>
      </c>
      <c r="B35" s="184"/>
      <c r="C35" s="185" t="s">
        <v>245</v>
      </c>
      <c r="D35" s="186"/>
      <c r="E35" s="187"/>
      <c r="F35" s="117"/>
      <c r="G35" s="119"/>
      <c r="H35" s="119"/>
      <c r="I35" s="119"/>
      <c r="J35" s="188" t="s">
        <v>255</v>
      </c>
      <c r="K35" s="189"/>
    </row>
    <row r="36" spans="1:12" ht="15.75" x14ac:dyDescent="0.25">
      <c r="A36" s="126" t="s">
        <v>246</v>
      </c>
      <c r="B36" s="127" t="s">
        <v>247</v>
      </c>
      <c r="C36" s="120"/>
      <c r="D36" s="133"/>
      <c r="E36" s="121"/>
      <c r="F36" s="117"/>
      <c r="G36" s="119"/>
      <c r="H36" s="119"/>
      <c r="I36" s="119"/>
      <c r="J36" s="146"/>
      <c r="K36" s="141"/>
    </row>
    <row r="37" spans="1:12" ht="27" customHeight="1" x14ac:dyDescent="0.25">
      <c r="A37" s="128" t="s">
        <v>248</v>
      </c>
      <c r="B37" s="129" t="s">
        <v>249</v>
      </c>
      <c r="C37" s="122"/>
      <c r="D37" s="116"/>
      <c r="E37" s="123"/>
      <c r="F37" s="169"/>
      <c r="G37" s="119"/>
      <c r="H37" s="119"/>
      <c r="I37" s="119"/>
      <c r="J37" s="146"/>
      <c r="K37" s="141"/>
      <c r="L37" s="40"/>
    </row>
    <row r="38" spans="1:12" ht="15.75" x14ac:dyDescent="0.25">
      <c r="A38" s="128" t="s">
        <v>250</v>
      </c>
      <c r="B38" s="130" t="s">
        <v>251</v>
      </c>
      <c r="C38" s="122"/>
      <c r="D38" s="116"/>
      <c r="E38" s="123"/>
      <c r="F38" s="169"/>
      <c r="G38" s="119"/>
      <c r="H38" s="119"/>
      <c r="I38" s="119"/>
      <c r="J38" s="146"/>
      <c r="K38" s="141"/>
    </row>
    <row r="39" spans="1:12" ht="16.5" thickBot="1" x14ac:dyDescent="0.3">
      <c r="A39" s="131" t="s">
        <v>252</v>
      </c>
      <c r="B39" s="132" t="s">
        <v>253</v>
      </c>
      <c r="C39" s="124"/>
      <c r="D39" s="134"/>
      <c r="E39" s="125"/>
      <c r="F39" s="117"/>
      <c r="G39" s="119"/>
      <c r="H39" s="119"/>
      <c r="I39" s="119"/>
      <c r="J39" s="147"/>
      <c r="K39" s="145"/>
    </row>
  </sheetData>
  <mergeCells count="18">
    <mergeCell ref="F8:K8"/>
    <mergeCell ref="A3:K3"/>
    <mergeCell ref="A4:K4"/>
    <mergeCell ref="A5:K5"/>
    <mergeCell ref="A6:K6"/>
    <mergeCell ref="A7:K7"/>
    <mergeCell ref="F37:F38"/>
    <mergeCell ref="B9:D9"/>
    <mergeCell ref="F9:K9"/>
    <mergeCell ref="B10:D10"/>
    <mergeCell ref="F10:K10"/>
    <mergeCell ref="B11:D11"/>
    <mergeCell ref="F11:K11"/>
    <mergeCell ref="A12:K12"/>
    <mergeCell ref="A34:C34"/>
    <mergeCell ref="A35:B35"/>
    <mergeCell ref="C35:E35"/>
    <mergeCell ref="J35:K35"/>
  </mergeCells>
  <conditionalFormatting sqref="A14:K33">
    <cfRule type="expression" dxfId="0" priority="1">
      <formula>$A14&lt;&gt;""</formula>
    </cfRule>
  </conditionalFormatting>
  <pageMargins left="0.23622047244094491" right="0.23622047244094491" top="0.74803149606299213" bottom="0" header="0.31496062992125984" footer="0.31496062992125984"/>
  <pageSetup paperSize="9" scale="60" fitToHeight="0" orientation="portrait" horizontalDpi="300" verticalDpi="300" r:id="rId1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CA7D3-6CB1-437B-986A-C4731A300B1D}">
  <sheetPr codeName="Sheet130">
    <pageSetUpPr fitToPage="1"/>
  </sheetPr>
  <dimension ref="A1:N48"/>
  <sheetViews>
    <sheetView zoomScale="85" zoomScaleNormal="85" workbookViewId="0">
      <selection activeCell="B14" activeCellId="2" sqref="F11:K11 B9:D9 B14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0.8554687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9.5703125" bestFit="1" customWidth="1"/>
    <col min="10" max="10" width="13.140625" bestFit="1" customWidth="1"/>
    <col min="11" max="11" width="18.140625" bestFit="1" customWidth="1"/>
    <col min="12" max="12" width="0" hidden="1" customWidth="1"/>
    <col min="13" max="13" width="7.85546875" bestFit="1" customWidth="1"/>
    <col min="14" max="14" width="52.5703125" bestFit="1" customWidth="1"/>
    <col min="15" max="15" width="133.57031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/>
      <c r="F1" s="89"/>
      <c r="G1" s="89"/>
      <c r="H1" s="89"/>
      <c r="I1" s="87" t="s">
        <v>2</v>
      </c>
      <c r="J1" s="89"/>
      <c r="K1" s="90">
        <v>9815709286</v>
      </c>
    </row>
    <row r="2" spans="1:14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  <c r="N3" s="91"/>
    </row>
    <row r="4" spans="1:14" ht="39.75" customHeight="1" x14ac:dyDescent="0.35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  <c r="N4" s="91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N5" s="91"/>
    </row>
    <row r="6" spans="1:14" ht="21.75" thickBot="1" x14ac:dyDescent="0.4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N6" s="91"/>
    </row>
    <row r="7" spans="1:14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4" x14ac:dyDescent="0.25">
      <c r="A8" s="69" t="s">
        <v>8</v>
      </c>
      <c r="B8" s="97"/>
      <c r="C8" s="69" t="s">
        <v>10</v>
      </c>
      <c r="D8" s="71">
        <v>45244</v>
      </c>
      <c r="E8" s="70" t="s">
        <v>9</v>
      </c>
      <c r="F8" s="174">
        <v>3751</v>
      </c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338</v>
      </c>
      <c r="C9" s="170"/>
      <c r="D9" s="170"/>
      <c r="E9" s="70" t="s">
        <v>12</v>
      </c>
      <c r="F9" s="171">
        <v>45244</v>
      </c>
      <c r="G9" s="172"/>
      <c r="H9" s="172"/>
      <c r="I9" s="172"/>
      <c r="J9" s="172"/>
      <c r="K9" s="173"/>
    </row>
    <row r="10" spans="1:14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.75" customHeight="1" x14ac:dyDescent="0.3">
      <c r="A11" s="69" t="s">
        <v>15</v>
      </c>
      <c r="B11" s="175"/>
      <c r="C11" s="175"/>
      <c r="D11" s="175"/>
      <c r="E11" s="72" t="s">
        <v>16</v>
      </c>
      <c r="F11" s="174" t="s">
        <v>36</v>
      </c>
      <c r="G11" s="172"/>
      <c r="H11" s="172"/>
      <c r="I11" s="172"/>
      <c r="J11" s="172"/>
      <c r="K11" s="173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4" x14ac:dyDescent="0.25">
      <c r="A14" s="73" cm="1">
        <f t="array" ref="A14">IF(ISBLANK(B14),"",_xlfn.SEQUENCE(COUNTA($B$14:$B$47)))</f>
        <v>1</v>
      </c>
      <c r="B14" s="101" t="s">
        <v>65</v>
      </c>
      <c r="C14" s="73">
        <f>IF(ISBLANK(A14),"",IF(A14&gt;0,711319,""))</f>
        <v>711319</v>
      </c>
      <c r="D14" s="75">
        <v>5.96</v>
      </c>
      <c r="E14" s="74">
        <v>5780</v>
      </c>
      <c r="F14" s="98">
        <v>0.12490190346775878</v>
      </c>
      <c r="G14" s="81">
        <f t="shared" ref="G14:G47" si="0">IF(A14&gt;0,ROUND(D14*E14,0),"")</f>
        <v>34449</v>
      </c>
      <c r="H14" s="81">
        <f t="shared" ref="H14:H47" si="1">IF(A14&gt;0,ROUND(G14*$H$13,0),"")</f>
        <v>1033</v>
      </c>
      <c r="I14" s="81">
        <f t="shared" ref="I14:I47" si="2">IF(A14&gt;0,ROUND(G14*F14,0),"")</f>
        <v>4303</v>
      </c>
      <c r="J14" s="81">
        <f t="shared" ref="J14:J47" si="3">IF(A14&gt;0,ROUND(I14*$J$13,0),"")</f>
        <v>215</v>
      </c>
      <c r="K14" s="81">
        <f t="shared" ref="K14:K47" si="4">IF(A14&gt;0,SUM(G14:J14),"")</f>
        <v>40000</v>
      </c>
    </row>
    <row r="15" spans="1:14" x14ac:dyDescent="0.25">
      <c r="A15" s="73"/>
      <c r="B15" s="101"/>
      <c r="C15" s="73" t="str">
        <f t="shared" ref="C15:C47" si="5">IF(A15&gt;0,711319,"")</f>
        <v/>
      </c>
      <c r="D15" s="75"/>
      <c r="E15" s="74"/>
      <c r="F15" s="98"/>
      <c r="G15" s="81" t="str">
        <f t="shared" si="0"/>
        <v/>
      </c>
      <c r="H15" s="81" t="str">
        <f t="shared" si="1"/>
        <v/>
      </c>
      <c r="I15" s="81" t="str">
        <f t="shared" si="2"/>
        <v/>
      </c>
      <c r="J15" s="81" t="str">
        <f t="shared" si="3"/>
        <v/>
      </c>
      <c r="K15" s="81" t="str">
        <f t="shared" si="4"/>
        <v/>
      </c>
    </row>
    <row r="16" spans="1:14" x14ac:dyDescent="0.25">
      <c r="A16" s="73"/>
      <c r="B16" s="101"/>
      <c r="C16" s="73" t="str">
        <f t="shared" si="5"/>
        <v/>
      </c>
      <c r="D16" s="75"/>
      <c r="E16" s="74"/>
      <c r="F16" s="98"/>
      <c r="G16" s="81" t="str">
        <f t="shared" si="0"/>
        <v/>
      </c>
      <c r="H16" s="81" t="str">
        <f t="shared" si="1"/>
        <v/>
      </c>
      <c r="I16" s="81" t="str">
        <f t="shared" si="2"/>
        <v/>
      </c>
      <c r="J16" s="81" t="str">
        <f t="shared" si="3"/>
        <v/>
      </c>
      <c r="K16" s="81" t="str">
        <f t="shared" si="4"/>
        <v/>
      </c>
    </row>
    <row r="17" spans="1:11" x14ac:dyDescent="0.25">
      <c r="A17" s="73"/>
      <c r="B17" s="101"/>
      <c r="C17" s="73" t="str">
        <f t="shared" si="5"/>
        <v/>
      </c>
      <c r="D17" s="75"/>
      <c r="E17" s="74"/>
      <c r="F17" s="98"/>
      <c r="G17" s="81" t="str">
        <f t="shared" si="0"/>
        <v/>
      </c>
      <c r="H17" s="81" t="str">
        <f t="shared" si="1"/>
        <v/>
      </c>
      <c r="I17" s="81" t="str">
        <f t="shared" si="2"/>
        <v/>
      </c>
      <c r="J17" s="81" t="str">
        <f t="shared" si="3"/>
        <v/>
      </c>
      <c r="K17" s="81" t="str">
        <f t="shared" si="4"/>
        <v/>
      </c>
    </row>
    <row r="18" spans="1:11" x14ac:dyDescent="0.25">
      <c r="A18" s="73"/>
      <c r="B18" s="101"/>
      <c r="C18" s="73" t="str">
        <f t="shared" si="5"/>
        <v/>
      </c>
      <c r="D18" s="75"/>
      <c r="E18" s="74"/>
      <c r="F18" s="98"/>
      <c r="G18" s="81" t="str">
        <f t="shared" si="0"/>
        <v/>
      </c>
      <c r="H18" s="81" t="str">
        <f t="shared" si="1"/>
        <v/>
      </c>
      <c r="I18" s="81" t="str">
        <f t="shared" si="2"/>
        <v/>
      </c>
      <c r="J18" s="81" t="str">
        <f t="shared" si="3"/>
        <v/>
      </c>
      <c r="K18" s="81" t="str">
        <f t="shared" si="4"/>
        <v/>
      </c>
    </row>
    <row r="19" spans="1:11" x14ac:dyDescent="0.25">
      <c r="A19" s="73"/>
      <c r="B19" s="77"/>
      <c r="C19" s="73" t="str">
        <f t="shared" si="5"/>
        <v/>
      </c>
      <c r="D19" s="75"/>
      <c r="E19" s="74"/>
      <c r="F19" s="98"/>
      <c r="G19" s="81" t="str">
        <f t="shared" si="0"/>
        <v/>
      </c>
      <c r="H19" s="81" t="str">
        <f t="shared" si="1"/>
        <v/>
      </c>
      <c r="I19" s="81" t="str">
        <f t="shared" si="2"/>
        <v/>
      </c>
      <c r="J19" s="81" t="str">
        <f t="shared" si="3"/>
        <v/>
      </c>
      <c r="K19" s="81" t="str">
        <f t="shared" si="4"/>
        <v/>
      </c>
    </row>
    <row r="20" spans="1:11" x14ac:dyDescent="0.25">
      <c r="A20" s="73"/>
      <c r="B20" s="77"/>
      <c r="C20" s="73" t="str">
        <f t="shared" si="5"/>
        <v/>
      </c>
      <c r="D20" s="75"/>
      <c r="E20" s="77"/>
      <c r="F20" s="98"/>
      <c r="G20" s="81" t="str">
        <f t="shared" si="0"/>
        <v/>
      </c>
      <c r="H20" s="81" t="str">
        <f t="shared" si="1"/>
        <v/>
      </c>
      <c r="I20" s="81" t="str">
        <f t="shared" si="2"/>
        <v/>
      </c>
      <c r="J20" s="81" t="str">
        <f t="shared" si="3"/>
        <v/>
      </c>
      <c r="K20" s="81" t="str">
        <f t="shared" si="4"/>
        <v/>
      </c>
    </row>
    <row r="21" spans="1:11" x14ac:dyDescent="0.25">
      <c r="A21" s="73"/>
      <c r="B21" s="77"/>
      <c r="C21" s="73" t="str">
        <f t="shared" si="5"/>
        <v/>
      </c>
      <c r="D21" s="75"/>
      <c r="E21" s="77"/>
      <c r="F21" s="98"/>
      <c r="G21" s="81" t="str">
        <f t="shared" si="0"/>
        <v/>
      </c>
      <c r="H21" s="81" t="str">
        <f t="shared" si="1"/>
        <v/>
      </c>
      <c r="I21" s="81" t="str">
        <f t="shared" si="2"/>
        <v/>
      </c>
      <c r="J21" s="81" t="str">
        <f t="shared" si="3"/>
        <v/>
      </c>
      <c r="K21" s="81" t="str">
        <f t="shared" si="4"/>
        <v/>
      </c>
    </row>
    <row r="22" spans="1:11" x14ac:dyDescent="0.25">
      <c r="A22" s="73"/>
      <c r="B22" s="77"/>
      <c r="C22" s="73" t="str">
        <f t="shared" si="5"/>
        <v/>
      </c>
      <c r="D22" s="75"/>
      <c r="E22" s="77"/>
      <c r="F22" s="98"/>
      <c r="G22" s="81" t="str">
        <f t="shared" si="0"/>
        <v/>
      </c>
      <c r="H22" s="81" t="str">
        <f t="shared" si="1"/>
        <v/>
      </c>
      <c r="I22" s="81" t="str">
        <f t="shared" si="2"/>
        <v/>
      </c>
      <c r="J22" s="81" t="str">
        <f t="shared" si="3"/>
        <v/>
      </c>
      <c r="K22" s="81" t="str">
        <f t="shared" si="4"/>
        <v/>
      </c>
    </row>
    <row r="23" spans="1:11" x14ac:dyDescent="0.25">
      <c r="A23" s="73"/>
      <c r="B23" s="77"/>
      <c r="C23" s="73" t="str">
        <f t="shared" si="5"/>
        <v/>
      </c>
      <c r="D23" s="75"/>
      <c r="E23" s="77"/>
      <c r="F23" s="98"/>
      <c r="G23" s="81" t="str">
        <f t="shared" si="0"/>
        <v/>
      </c>
      <c r="H23" s="81" t="str">
        <f t="shared" si="1"/>
        <v/>
      </c>
      <c r="I23" s="81" t="str">
        <f t="shared" si="2"/>
        <v/>
      </c>
      <c r="J23" s="81" t="str">
        <f t="shared" si="3"/>
        <v/>
      </c>
      <c r="K23" s="81" t="str">
        <f t="shared" si="4"/>
        <v/>
      </c>
    </row>
    <row r="24" spans="1:11" x14ac:dyDescent="0.25">
      <c r="A24" s="73"/>
      <c r="B24" s="77"/>
      <c r="C24" s="73" t="str">
        <f t="shared" si="5"/>
        <v/>
      </c>
      <c r="D24" s="75"/>
      <c r="E24" s="77"/>
      <c r="F24" s="98"/>
      <c r="G24" s="81" t="str">
        <f t="shared" si="0"/>
        <v/>
      </c>
      <c r="H24" s="81" t="str">
        <f t="shared" si="1"/>
        <v/>
      </c>
      <c r="I24" s="81" t="str">
        <f t="shared" si="2"/>
        <v/>
      </c>
      <c r="J24" s="81" t="str">
        <f t="shared" si="3"/>
        <v/>
      </c>
      <c r="K24" s="81" t="str">
        <f t="shared" si="4"/>
        <v/>
      </c>
    </row>
    <row r="25" spans="1:11" x14ac:dyDescent="0.25">
      <c r="A25" s="73"/>
      <c r="B25" s="77"/>
      <c r="C25" s="73" t="str">
        <f t="shared" si="5"/>
        <v/>
      </c>
      <c r="D25" s="75"/>
      <c r="E25" s="77"/>
      <c r="F25" s="77"/>
      <c r="G25" s="81" t="str">
        <f t="shared" si="0"/>
        <v/>
      </c>
      <c r="H25" s="81" t="str">
        <f t="shared" si="1"/>
        <v/>
      </c>
      <c r="I25" s="81" t="str">
        <f t="shared" si="2"/>
        <v/>
      </c>
      <c r="J25" s="81" t="str">
        <f t="shared" si="3"/>
        <v/>
      </c>
      <c r="K25" s="81" t="str">
        <f t="shared" si="4"/>
        <v/>
      </c>
    </row>
    <row r="26" spans="1:11" x14ac:dyDescent="0.25">
      <c r="A26" s="73"/>
      <c r="B26" s="77"/>
      <c r="C26" s="73" t="str">
        <f t="shared" si="5"/>
        <v/>
      </c>
      <c r="D26" s="75"/>
      <c r="E26" s="77"/>
      <c r="F26" s="77"/>
      <c r="G26" s="81" t="str">
        <f t="shared" si="0"/>
        <v/>
      </c>
      <c r="H26" s="81" t="str">
        <f t="shared" si="1"/>
        <v/>
      </c>
      <c r="I26" s="81" t="str">
        <f t="shared" si="2"/>
        <v/>
      </c>
      <c r="J26" s="81" t="str">
        <f t="shared" si="3"/>
        <v/>
      </c>
      <c r="K26" s="81" t="str">
        <f t="shared" si="4"/>
        <v/>
      </c>
    </row>
    <row r="27" spans="1:11" x14ac:dyDescent="0.25">
      <c r="A27" s="73"/>
      <c r="B27" s="77"/>
      <c r="C27" s="73" t="str">
        <f t="shared" si="5"/>
        <v/>
      </c>
      <c r="D27" s="75"/>
      <c r="E27" s="77"/>
      <c r="F27" s="77"/>
      <c r="G27" s="81" t="str">
        <f t="shared" si="0"/>
        <v/>
      </c>
      <c r="H27" s="81" t="str">
        <f t="shared" si="1"/>
        <v/>
      </c>
      <c r="I27" s="81" t="str">
        <f t="shared" si="2"/>
        <v/>
      </c>
      <c r="J27" s="81" t="str">
        <f t="shared" si="3"/>
        <v/>
      </c>
      <c r="K27" s="81" t="str">
        <f t="shared" si="4"/>
        <v/>
      </c>
    </row>
    <row r="28" spans="1:11" x14ac:dyDescent="0.25">
      <c r="A28" s="73"/>
      <c r="B28" s="77"/>
      <c r="C28" s="73" t="str">
        <f t="shared" si="5"/>
        <v/>
      </c>
      <c r="D28" s="75"/>
      <c r="E28" s="77"/>
      <c r="F28" s="77"/>
      <c r="G28" s="81" t="str">
        <f t="shared" si="0"/>
        <v/>
      </c>
      <c r="H28" s="81" t="str">
        <f t="shared" si="1"/>
        <v/>
      </c>
      <c r="I28" s="81" t="str">
        <f t="shared" si="2"/>
        <v/>
      </c>
      <c r="J28" s="81" t="str">
        <f t="shared" si="3"/>
        <v/>
      </c>
      <c r="K28" s="81" t="str">
        <f t="shared" si="4"/>
        <v/>
      </c>
    </row>
    <row r="29" spans="1:11" x14ac:dyDescent="0.25">
      <c r="A29" s="73"/>
      <c r="B29" s="77"/>
      <c r="C29" s="73" t="str">
        <f t="shared" si="5"/>
        <v/>
      </c>
      <c r="D29" s="75"/>
      <c r="E29" s="77"/>
      <c r="F29" s="77"/>
      <c r="G29" s="81" t="str">
        <f t="shared" si="0"/>
        <v/>
      </c>
      <c r="H29" s="81" t="str">
        <f t="shared" si="1"/>
        <v/>
      </c>
      <c r="I29" s="81" t="str">
        <f t="shared" si="2"/>
        <v/>
      </c>
      <c r="J29" s="81" t="str">
        <f t="shared" si="3"/>
        <v/>
      </c>
      <c r="K29" s="81" t="str">
        <f t="shared" si="4"/>
        <v/>
      </c>
    </row>
    <row r="30" spans="1:11" x14ac:dyDescent="0.25">
      <c r="A30" s="73"/>
      <c r="B30" s="77"/>
      <c r="C30" s="73" t="str">
        <f t="shared" si="5"/>
        <v/>
      </c>
      <c r="D30" s="75"/>
      <c r="E30" s="77"/>
      <c r="F30" s="77"/>
      <c r="G30" s="81" t="str">
        <f t="shared" si="0"/>
        <v/>
      </c>
      <c r="H30" s="81" t="str">
        <f t="shared" si="1"/>
        <v/>
      </c>
      <c r="I30" s="81" t="str">
        <f t="shared" si="2"/>
        <v/>
      </c>
      <c r="J30" s="81" t="str">
        <f t="shared" si="3"/>
        <v/>
      </c>
      <c r="K30" s="81" t="str">
        <f t="shared" si="4"/>
        <v/>
      </c>
    </row>
    <row r="31" spans="1:11" x14ac:dyDescent="0.25">
      <c r="A31" s="73"/>
      <c r="B31" s="77"/>
      <c r="C31" s="73" t="str">
        <f t="shared" si="5"/>
        <v/>
      </c>
      <c r="D31" s="75"/>
      <c r="E31" s="77"/>
      <c r="F31" s="77"/>
      <c r="G31" s="81" t="str">
        <f t="shared" si="0"/>
        <v/>
      </c>
      <c r="H31" s="81" t="str">
        <f t="shared" si="1"/>
        <v/>
      </c>
      <c r="I31" s="81" t="str">
        <f t="shared" si="2"/>
        <v/>
      </c>
      <c r="J31" s="81" t="str">
        <f t="shared" si="3"/>
        <v/>
      </c>
      <c r="K31" s="81" t="str">
        <f t="shared" si="4"/>
        <v/>
      </c>
    </row>
    <row r="32" spans="1:11" x14ac:dyDescent="0.25">
      <c r="A32" s="73"/>
      <c r="B32" s="77"/>
      <c r="C32" s="73" t="str">
        <f t="shared" si="5"/>
        <v/>
      </c>
      <c r="D32" s="75"/>
      <c r="E32" s="77"/>
      <c r="F32" s="77"/>
      <c r="G32" s="81" t="str">
        <f t="shared" si="0"/>
        <v/>
      </c>
      <c r="H32" s="81" t="str">
        <f t="shared" si="1"/>
        <v/>
      </c>
      <c r="I32" s="81" t="str">
        <f t="shared" si="2"/>
        <v/>
      </c>
      <c r="J32" s="81" t="str">
        <f t="shared" si="3"/>
        <v/>
      </c>
      <c r="K32" s="81" t="str">
        <f t="shared" si="4"/>
        <v/>
      </c>
    </row>
    <row r="33" spans="1:12" x14ac:dyDescent="0.25">
      <c r="A33" s="73"/>
      <c r="B33" s="77"/>
      <c r="C33" s="73" t="str">
        <f t="shared" si="5"/>
        <v/>
      </c>
      <c r="D33" s="75"/>
      <c r="E33" s="77"/>
      <c r="F33" s="77"/>
      <c r="G33" s="81" t="str">
        <f t="shared" si="0"/>
        <v/>
      </c>
      <c r="H33" s="81" t="str">
        <f t="shared" si="1"/>
        <v/>
      </c>
      <c r="I33" s="81" t="str">
        <f t="shared" si="2"/>
        <v/>
      </c>
      <c r="J33" s="81" t="str">
        <f t="shared" si="3"/>
        <v/>
      </c>
      <c r="K33" s="81" t="str">
        <f t="shared" si="4"/>
        <v/>
      </c>
    </row>
    <row r="34" spans="1:12" x14ac:dyDescent="0.25">
      <c r="A34" s="73"/>
      <c r="B34" s="77"/>
      <c r="C34" s="73" t="str">
        <f t="shared" si="5"/>
        <v/>
      </c>
      <c r="D34" s="75"/>
      <c r="E34" s="77"/>
      <c r="F34" s="77"/>
      <c r="G34" s="81" t="str">
        <f t="shared" si="0"/>
        <v/>
      </c>
      <c r="H34" s="81" t="str">
        <f t="shared" si="1"/>
        <v/>
      </c>
      <c r="I34" s="81" t="str">
        <f t="shared" si="2"/>
        <v/>
      </c>
      <c r="J34" s="81" t="str">
        <f t="shared" si="3"/>
        <v/>
      </c>
      <c r="K34" s="81" t="str">
        <f t="shared" si="4"/>
        <v/>
      </c>
    </row>
    <row r="35" spans="1:12" x14ac:dyDescent="0.25">
      <c r="A35" s="73"/>
      <c r="B35" s="77"/>
      <c r="C35" s="73" t="str">
        <f t="shared" si="5"/>
        <v/>
      </c>
      <c r="D35" s="75"/>
      <c r="E35" s="77"/>
      <c r="F35" s="77"/>
      <c r="G35" s="81" t="str">
        <f t="shared" si="0"/>
        <v/>
      </c>
      <c r="H35" s="81" t="str">
        <f t="shared" si="1"/>
        <v/>
      </c>
      <c r="I35" s="81" t="str">
        <f t="shared" si="2"/>
        <v/>
      </c>
      <c r="J35" s="81" t="str">
        <f t="shared" si="3"/>
        <v/>
      </c>
      <c r="K35" s="81" t="str">
        <f t="shared" si="4"/>
        <v/>
      </c>
    </row>
    <row r="36" spans="1:12" x14ac:dyDescent="0.25">
      <c r="A36" s="73"/>
      <c r="B36" s="77"/>
      <c r="C36" s="73" t="str">
        <f t="shared" si="5"/>
        <v/>
      </c>
      <c r="D36" s="75"/>
      <c r="E36" s="77"/>
      <c r="F36" s="77"/>
      <c r="G36" s="81" t="str">
        <f t="shared" si="0"/>
        <v/>
      </c>
      <c r="H36" s="81" t="str">
        <f t="shared" si="1"/>
        <v/>
      </c>
      <c r="I36" s="81" t="str">
        <f t="shared" si="2"/>
        <v/>
      </c>
      <c r="J36" s="81" t="str">
        <f t="shared" si="3"/>
        <v/>
      </c>
      <c r="K36" s="81" t="str">
        <f t="shared" si="4"/>
        <v/>
      </c>
    </row>
    <row r="37" spans="1:12" x14ac:dyDescent="0.25">
      <c r="A37" s="73"/>
      <c r="B37" s="77"/>
      <c r="C37" s="73" t="str">
        <f t="shared" si="5"/>
        <v/>
      </c>
      <c r="D37" s="75"/>
      <c r="E37" s="77"/>
      <c r="F37" s="77"/>
      <c r="G37" s="81" t="str">
        <f t="shared" si="0"/>
        <v/>
      </c>
      <c r="H37" s="81" t="str">
        <f t="shared" si="1"/>
        <v/>
      </c>
      <c r="I37" s="81" t="str">
        <f t="shared" si="2"/>
        <v/>
      </c>
      <c r="J37" s="81" t="str">
        <f t="shared" si="3"/>
        <v/>
      </c>
      <c r="K37" s="81" t="str">
        <f t="shared" si="4"/>
        <v/>
      </c>
      <c r="L37" s="40"/>
    </row>
    <row r="38" spans="1:12" x14ac:dyDescent="0.25">
      <c r="A38" s="73"/>
      <c r="B38" s="77"/>
      <c r="C38" s="73" t="str">
        <f t="shared" si="5"/>
        <v/>
      </c>
      <c r="D38" s="75"/>
      <c r="E38" s="77"/>
      <c r="F38" s="77"/>
      <c r="G38" s="81" t="str">
        <f t="shared" si="0"/>
        <v/>
      </c>
      <c r="H38" s="81" t="str">
        <f t="shared" si="1"/>
        <v/>
      </c>
      <c r="I38" s="81" t="str">
        <f t="shared" si="2"/>
        <v/>
      </c>
      <c r="J38" s="81" t="str">
        <f t="shared" si="3"/>
        <v/>
      </c>
      <c r="K38" s="81" t="str">
        <f t="shared" si="4"/>
        <v/>
      </c>
    </row>
    <row r="39" spans="1:12" x14ac:dyDescent="0.25">
      <c r="A39" s="73"/>
      <c r="B39" s="77"/>
      <c r="C39" s="73" t="str">
        <f t="shared" si="5"/>
        <v/>
      </c>
      <c r="D39" s="75"/>
      <c r="E39" s="77"/>
      <c r="F39" s="77"/>
      <c r="G39" s="81" t="str">
        <f t="shared" si="0"/>
        <v/>
      </c>
      <c r="H39" s="81" t="str">
        <f t="shared" si="1"/>
        <v/>
      </c>
      <c r="I39" s="81" t="str">
        <f t="shared" si="2"/>
        <v/>
      </c>
      <c r="J39" s="81" t="str">
        <f t="shared" si="3"/>
        <v/>
      </c>
      <c r="K39" s="81" t="str">
        <f t="shared" si="4"/>
        <v/>
      </c>
    </row>
    <row r="40" spans="1:12" x14ac:dyDescent="0.25">
      <c r="A40" s="73"/>
      <c r="B40" s="77"/>
      <c r="C40" s="73" t="str">
        <f t="shared" si="5"/>
        <v/>
      </c>
      <c r="D40" s="75"/>
      <c r="E40" s="77"/>
      <c r="F40" s="77"/>
      <c r="G40" s="81" t="str">
        <f t="shared" si="0"/>
        <v/>
      </c>
      <c r="H40" s="81" t="str">
        <f t="shared" si="1"/>
        <v/>
      </c>
      <c r="I40" s="81" t="str">
        <f t="shared" si="2"/>
        <v/>
      </c>
      <c r="J40" s="81" t="str">
        <f t="shared" si="3"/>
        <v/>
      </c>
      <c r="K40" s="81" t="str">
        <f t="shared" si="4"/>
        <v/>
      </c>
    </row>
    <row r="41" spans="1:12" x14ac:dyDescent="0.25">
      <c r="A41" s="73"/>
      <c r="B41" s="77"/>
      <c r="C41" s="73" t="str">
        <f t="shared" si="5"/>
        <v/>
      </c>
      <c r="D41" s="75"/>
      <c r="E41" s="77"/>
      <c r="F41" s="77"/>
      <c r="G41" s="81" t="str">
        <f t="shared" si="0"/>
        <v/>
      </c>
      <c r="H41" s="81" t="str">
        <f t="shared" si="1"/>
        <v/>
      </c>
      <c r="I41" s="81" t="str">
        <f t="shared" si="2"/>
        <v/>
      </c>
      <c r="J41" s="81" t="str">
        <f t="shared" si="3"/>
        <v/>
      </c>
      <c r="K41" s="81" t="str">
        <f t="shared" si="4"/>
        <v/>
      </c>
    </row>
    <row r="42" spans="1:12" x14ac:dyDescent="0.25">
      <c r="A42" s="73"/>
      <c r="B42" s="77"/>
      <c r="C42" s="73" t="str">
        <f t="shared" si="5"/>
        <v/>
      </c>
      <c r="D42" s="75"/>
      <c r="E42" s="77"/>
      <c r="F42" s="77"/>
      <c r="G42" s="81" t="str">
        <f t="shared" si="0"/>
        <v/>
      </c>
      <c r="H42" s="81" t="str">
        <f t="shared" si="1"/>
        <v/>
      </c>
      <c r="I42" s="81" t="str">
        <f t="shared" si="2"/>
        <v/>
      </c>
      <c r="J42" s="81" t="str">
        <f t="shared" si="3"/>
        <v/>
      </c>
      <c r="K42" s="81" t="str">
        <f t="shared" si="4"/>
        <v/>
      </c>
    </row>
    <row r="43" spans="1:12" x14ac:dyDescent="0.25">
      <c r="A43" s="73"/>
      <c r="B43" s="77"/>
      <c r="C43" s="73" t="str">
        <f t="shared" si="5"/>
        <v/>
      </c>
      <c r="D43" s="75"/>
      <c r="E43" s="77"/>
      <c r="F43" s="77"/>
      <c r="G43" s="81" t="str">
        <f t="shared" si="0"/>
        <v/>
      </c>
      <c r="H43" s="81" t="str">
        <f t="shared" si="1"/>
        <v/>
      </c>
      <c r="I43" s="81" t="str">
        <f t="shared" si="2"/>
        <v/>
      </c>
      <c r="J43" s="81" t="str">
        <f t="shared" si="3"/>
        <v/>
      </c>
      <c r="K43" s="81" t="str">
        <f t="shared" si="4"/>
        <v/>
      </c>
    </row>
    <row r="44" spans="1:12" x14ac:dyDescent="0.25">
      <c r="A44" s="73"/>
      <c r="B44" s="77"/>
      <c r="C44" s="73" t="str">
        <f t="shared" si="5"/>
        <v/>
      </c>
      <c r="D44" s="75"/>
      <c r="E44" s="77"/>
      <c r="F44" s="77"/>
      <c r="G44" s="81" t="str">
        <f t="shared" si="0"/>
        <v/>
      </c>
      <c r="H44" s="81" t="str">
        <f t="shared" si="1"/>
        <v/>
      </c>
      <c r="I44" s="81" t="str">
        <f t="shared" si="2"/>
        <v/>
      </c>
      <c r="J44" s="81" t="str">
        <f t="shared" si="3"/>
        <v/>
      </c>
      <c r="K44" s="81" t="str">
        <f t="shared" si="4"/>
        <v/>
      </c>
    </row>
    <row r="45" spans="1:12" x14ac:dyDescent="0.25">
      <c r="A45" s="73"/>
      <c r="B45" s="77"/>
      <c r="C45" s="73" t="str">
        <f t="shared" si="5"/>
        <v/>
      </c>
      <c r="D45" s="75"/>
      <c r="E45" s="77"/>
      <c r="F45" s="77"/>
      <c r="G45" s="81" t="str">
        <f t="shared" si="0"/>
        <v/>
      </c>
      <c r="H45" s="81" t="str">
        <f t="shared" si="1"/>
        <v/>
      </c>
      <c r="I45" s="81" t="str">
        <f t="shared" si="2"/>
        <v/>
      </c>
      <c r="J45" s="81" t="str">
        <f t="shared" si="3"/>
        <v/>
      </c>
      <c r="K45" s="81" t="str">
        <f t="shared" si="4"/>
        <v/>
      </c>
    </row>
    <row r="46" spans="1:12" x14ac:dyDescent="0.25">
      <c r="A46" s="73"/>
      <c r="B46" s="77"/>
      <c r="C46" s="73" t="str">
        <f t="shared" si="5"/>
        <v/>
      </c>
      <c r="D46" s="75"/>
      <c r="E46" s="77"/>
      <c r="F46" s="77"/>
      <c r="G46" s="81" t="str">
        <f t="shared" si="0"/>
        <v/>
      </c>
      <c r="H46" s="81" t="str">
        <f t="shared" si="1"/>
        <v/>
      </c>
      <c r="I46" s="81" t="str">
        <f t="shared" si="2"/>
        <v/>
      </c>
      <c r="J46" s="81" t="str">
        <f t="shared" si="3"/>
        <v/>
      </c>
      <c r="K46" s="81" t="str">
        <f t="shared" si="4"/>
        <v/>
      </c>
    </row>
    <row r="47" spans="1:12" ht="15.75" thickBot="1" x14ac:dyDescent="0.3">
      <c r="A47" s="77"/>
      <c r="B47" s="77"/>
      <c r="C47" s="73" t="str">
        <f t="shared" si="5"/>
        <v/>
      </c>
      <c r="D47" s="75"/>
      <c r="E47" s="77"/>
      <c r="F47" s="77"/>
      <c r="G47" s="81" t="str">
        <f t="shared" si="0"/>
        <v/>
      </c>
      <c r="H47" s="81" t="str">
        <f t="shared" si="1"/>
        <v/>
      </c>
      <c r="I47" s="81" t="str">
        <f t="shared" si="2"/>
        <v/>
      </c>
      <c r="J47" s="81" t="str">
        <f t="shared" si="3"/>
        <v/>
      </c>
      <c r="K47" s="81" t="str">
        <f t="shared" si="4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5.96</v>
      </c>
      <c r="E48" s="79"/>
      <c r="F48" s="102">
        <f>IF(SUM(F14:F47)&gt;0,AVERAGE($F$14:$F$47),"")</f>
        <v>0.12490190346775878</v>
      </c>
      <c r="G48" s="83">
        <f>SUM($G$14:$G$47)</f>
        <v>34449</v>
      </c>
      <c r="H48" s="83">
        <f>SUM($H$14:$H$47)</f>
        <v>1033</v>
      </c>
      <c r="I48" s="83">
        <f>SUM($I$14:$I$47)</f>
        <v>4303</v>
      </c>
      <c r="J48" s="83">
        <f>SUM($J$14:$J$47)</f>
        <v>215</v>
      </c>
      <c r="K48" s="83">
        <f>SUM(K14:K47)</f>
        <v>40000</v>
      </c>
    </row>
  </sheetData>
  <mergeCells count="14">
    <mergeCell ref="A12:K12"/>
    <mergeCell ref="A48:C48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7" fitToHeight="0" orientation="portrait" r:id="rId1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BD5C9-995C-4CB5-A38B-78CC6E2438EA}">
  <sheetPr codeName="Sheet124">
    <pageSetUpPr fitToPage="1"/>
  </sheetPr>
  <dimension ref="A1:Q48"/>
  <sheetViews>
    <sheetView topLeftCell="B1" zoomScale="110" zoomScaleNormal="110" workbookViewId="0">
      <selection activeCell="B10" sqref="B10:D10"/>
    </sheetView>
  </sheetViews>
  <sheetFormatPr defaultRowHeight="15" x14ac:dyDescent="0.25"/>
  <cols>
    <col min="1" max="1" width="12.28515625" bestFit="1" customWidth="1"/>
    <col min="2" max="2" width="25.28515625" bestFit="1" customWidth="1"/>
    <col min="3" max="3" width="13.5703125" style="61" bestFit="1" customWidth="1"/>
    <col min="4" max="4" width="15.85546875" style="1" bestFit="1" customWidth="1"/>
    <col min="5" max="5" width="19" bestFit="1" customWidth="1"/>
    <col min="6" max="6" width="13.7109375" bestFit="1" customWidth="1"/>
    <col min="7" max="7" width="17.140625" bestFit="1" customWidth="1"/>
    <col min="8" max="8" width="13.5703125" bestFit="1" customWidth="1"/>
    <col min="9" max="9" width="18.5703125" bestFit="1" customWidth="1"/>
    <col min="10" max="10" width="12.140625" bestFit="1" customWidth="1"/>
    <col min="11" max="11" width="18.140625" bestFit="1" customWidth="1"/>
    <col min="13" max="16" width="6.140625" bestFit="1" customWidth="1"/>
    <col min="17" max="17" width="10.28515625" bestFit="1" customWidth="1"/>
    <col min="18" max="18" width="7.85546875" bestFit="1" customWidth="1"/>
    <col min="19" max="19" width="6.140625" bestFit="1" customWidth="1"/>
  </cols>
  <sheetData>
    <row r="1" spans="1:17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7" s="91" customFormat="1" ht="23.25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105"/>
      <c r="J2" s="95"/>
      <c r="K2" s="96">
        <v>9814809286</v>
      </c>
    </row>
    <row r="3" spans="1:17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7" ht="18.75" x14ac:dyDescent="0.3">
      <c r="A4" s="157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7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  <c r="Q5" s="106"/>
    </row>
    <row r="6" spans="1:17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  <c r="Q6" s="106"/>
    </row>
    <row r="7" spans="1:17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  <c r="O7" s="40"/>
      <c r="Q7" s="106"/>
    </row>
    <row r="8" spans="1:17" x14ac:dyDescent="0.25">
      <c r="A8" s="69" t="s">
        <v>8</v>
      </c>
      <c r="B8" s="97"/>
      <c r="C8" s="69" t="s">
        <v>10</v>
      </c>
      <c r="D8" s="71">
        <v>45245</v>
      </c>
      <c r="E8" s="70" t="s">
        <v>9</v>
      </c>
      <c r="F8" s="174">
        <v>3767</v>
      </c>
      <c r="G8" s="172"/>
      <c r="H8" s="172"/>
      <c r="I8" s="172"/>
      <c r="J8" s="172"/>
      <c r="K8" s="173"/>
      <c r="O8" s="40"/>
      <c r="P8" s="40"/>
      <c r="Q8" s="106"/>
    </row>
    <row r="9" spans="1:17" x14ac:dyDescent="0.25">
      <c r="A9" s="69" t="s">
        <v>11</v>
      </c>
      <c r="B9" s="170" t="s">
        <v>339</v>
      </c>
      <c r="C9" s="170"/>
      <c r="D9" s="170"/>
      <c r="E9" s="70" t="s">
        <v>12</v>
      </c>
      <c r="F9" s="171">
        <v>45245</v>
      </c>
      <c r="G9" s="172"/>
      <c r="H9" s="172"/>
      <c r="I9" s="172"/>
      <c r="J9" s="172"/>
      <c r="K9" s="173"/>
      <c r="O9" s="40"/>
      <c r="P9" s="40"/>
      <c r="Q9" s="106"/>
    </row>
    <row r="10" spans="1:17" x14ac:dyDescent="0.25">
      <c r="A10" s="69" t="s">
        <v>155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  <c r="Q10" s="106"/>
    </row>
    <row r="11" spans="1:17" ht="30.75" x14ac:dyDescent="0.3">
      <c r="A11" s="69" t="s">
        <v>15</v>
      </c>
      <c r="B11" s="175"/>
      <c r="C11" s="175"/>
      <c r="D11" s="175"/>
      <c r="E11" s="72" t="s">
        <v>16</v>
      </c>
      <c r="F11" s="174" t="s">
        <v>36</v>
      </c>
      <c r="G11" s="172"/>
      <c r="H11" s="172"/>
      <c r="I11" s="172"/>
      <c r="J11" s="172"/>
      <c r="K11" s="173"/>
      <c r="Q11" s="106"/>
    </row>
    <row r="12" spans="1:17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  <c r="Q12" s="106"/>
    </row>
    <row r="13" spans="1:17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  <c r="Q13" s="106"/>
    </row>
    <row r="14" spans="1:17" x14ac:dyDescent="0.25">
      <c r="A14" s="73" cm="1">
        <f t="array" ref="A14">_xlfn.SEQUENCE(COUNTA($B$14:$B$47))</f>
        <v>1</v>
      </c>
      <c r="B14" s="101" t="s">
        <v>65</v>
      </c>
      <c r="C14" s="73">
        <f t="shared" ref="C14:C47" si="0">IF(A14&gt;0,711319,"")</f>
        <v>711319</v>
      </c>
      <c r="D14" s="75">
        <v>3.52</v>
      </c>
      <c r="E14" s="74">
        <v>5800</v>
      </c>
      <c r="F14" s="98">
        <v>9.2009584613670009E-2</v>
      </c>
      <c r="G14" s="81">
        <f t="shared" ref="G14:G47" si="1">IF(A14&gt;0,ROUND(D14*E14,0),"")</f>
        <v>20416</v>
      </c>
      <c r="H14" s="81">
        <f t="shared" ref="H14:H47" si="2">IF(A14&gt;0,ROUND(G14*$H$13,0),"")</f>
        <v>612</v>
      </c>
      <c r="I14" s="81">
        <f t="shared" ref="I14:I47" si="3">IF(A14&gt;0,ROUND(G14*F14,0),"")</f>
        <v>1878</v>
      </c>
      <c r="J14" s="81">
        <f t="shared" ref="J14:J47" si="4">IF(A14&gt;0,ROUND(I14*$J$13,0),"")</f>
        <v>94</v>
      </c>
      <c r="K14" s="81">
        <f t="shared" ref="K14:K47" si="5">IF(A14&gt;0,SUM(G14:J14),"")</f>
        <v>23000</v>
      </c>
    </row>
    <row r="15" spans="1:17" x14ac:dyDescent="0.25">
      <c r="A15" s="73"/>
      <c r="B15" s="101"/>
      <c r="C15" s="73" t="str">
        <f t="shared" si="0"/>
        <v/>
      </c>
      <c r="D15" s="75"/>
      <c r="E15" s="74"/>
      <c r="F15" s="98"/>
      <c r="G15" s="81" t="str">
        <f t="shared" si="1"/>
        <v/>
      </c>
      <c r="H15" s="81" t="str">
        <f t="shared" si="2"/>
        <v/>
      </c>
      <c r="I15" s="81" t="str">
        <f t="shared" si="3"/>
        <v/>
      </c>
      <c r="J15" s="81" t="str">
        <f t="shared" si="4"/>
        <v/>
      </c>
      <c r="K15" s="81" t="str">
        <f t="shared" si="5"/>
        <v/>
      </c>
    </row>
    <row r="16" spans="1:17" x14ac:dyDescent="0.25">
      <c r="A16" s="73"/>
      <c r="B16" s="101"/>
      <c r="C16" s="73" t="str">
        <f t="shared" si="0"/>
        <v/>
      </c>
      <c r="D16" s="75"/>
      <c r="E16" s="74"/>
      <c r="F16" s="98"/>
      <c r="G16" s="81" t="str">
        <f t="shared" si="1"/>
        <v/>
      </c>
      <c r="H16" s="81" t="str">
        <f t="shared" si="2"/>
        <v/>
      </c>
      <c r="I16" s="81" t="str">
        <f t="shared" si="3"/>
        <v/>
      </c>
      <c r="J16" s="81" t="str">
        <f t="shared" si="4"/>
        <v/>
      </c>
      <c r="K16" s="81" t="str">
        <f t="shared" si="5"/>
        <v/>
      </c>
    </row>
    <row r="17" spans="1:13" x14ac:dyDescent="0.25">
      <c r="A17" s="73"/>
      <c r="B17" s="101"/>
      <c r="C17" s="73" t="str">
        <f t="shared" si="0"/>
        <v/>
      </c>
      <c r="D17" s="75"/>
      <c r="E17" s="74"/>
      <c r="F17" s="98"/>
      <c r="G17" s="81" t="str">
        <f t="shared" si="1"/>
        <v/>
      </c>
      <c r="H17" s="81" t="str">
        <f t="shared" si="2"/>
        <v/>
      </c>
      <c r="I17" s="81" t="str">
        <f t="shared" si="3"/>
        <v/>
      </c>
      <c r="J17" s="81" t="str">
        <f t="shared" si="4"/>
        <v/>
      </c>
      <c r="K17" s="81" t="str">
        <f t="shared" si="5"/>
        <v/>
      </c>
    </row>
    <row r="18" spans="1:13" x14ac:dyDescent="0.25">
      <c r="A18" s="73"/>
      <c r="B18" s="101"/>
      <c r="C18" s="73" t="str">
        <f t="shared" si="0"/>
        <v/>
      </c>
      <c r="D18" s="75"/>
      <c r="E18" s="74"/>
      <c r="F18" s="98"/>
      <c r="G18" s="81" t="str">
        <f t="shared" si="1"/>
        <v/>
      </c>
      <c r="H18" s="81" t="str">
        <f t="shared" si="2"/>
        <v/>
      </c>
      <c r="I18" s="81" t="str">
        <f t="shared" si="3"/>
        <v/>
      </c>
      <c r="J18" s="81" t="str">
        <f t="shared" si="4"/>
        <v/>
      </c>
      <c r="K18" s="81" t="str">
        <f t="shared" si="5"/>
        <v/>
      </c>
    </row>
    <row r="19" spans="1:13" x14ac:dyDescent="0.25">
      <c r="A19" s="73"/>
      <c r="B19" s="77"/>
      <c r="C19" s="73" t="str">
        <f t="shared" si="0"/>
        <v/>
      </c>
      <c r="D19" s="75"/>
      <c r="E19" s="74"/>
      <c r="F19" s="98"/>
      <c r="G19" s="81" t="str">
        <f t="shared" si="1"/>
        <v/>
      </c>
      <c r="H19" s="81" t="str">
        <f t="shared" si="2"/>
        <v/>
      </c>
      <c r="I19" s="81" t="str">
        <f t="shared" si="3"/>
        <v/>
      </c>
      <c r="J19" s="81" t="str">
        <f t="shared" si="4"/>
        <v/>
      </c>
      <c r="K19" s="81" t="str">
        <f t="shared" si="5"/>
        <v/>
      </c>
    </row>
    <row r="20" spans="1:13" x14ac:dyDescent="0.25">
      <c r="A20" s="73"/>
      <c r="B20" s="77"/>
      <c r="C20" s="73" t="str">
        <f t="shared" si="0"/>
        <v/>
      </c>
      <c r="D20" s="75"/>
      <c r="E20" s="77"/>
      <c r="F20" s="98"/>
      <c r="G20" s="81" t="str">
        <f t="shared" si="1"/>
        <v/>
      </c>
      <c r="H20" s="81" t="str">
        <f t="shared" si="2"/>
        <v/>
      </c>
      <c r="I20" s="81" t="str">
        <f t="shared" si="3"/>
        <v/>
      </c>
      <c r="J20" s="81" t="str">
        <f t="shared" si="4"/>
        <v/>
      </c>
      <c r="K20" s="81" t="str">
        <f t="shared" si="5"/>
        <v/>
      </c>
    </row>
    <row r="21" spans="1:13" x14ac:dyDescent="0.25">
      <c r="A21" s="73"/>
      <c r="B21" s="77"/>
      <c r="C21" s="73" t="str">
        <f t="shared" si="0"/>
        <v/>
      </c>
      <c r="D21" s="75"/>
      <c r="E21" s="77"/>
      <c r="F21" s="98"/>
      <c r="G21" s="81" t="str">
        <f t="shared" si="1"/>
        <v/>
      </c>
      <c r="H21" s="81" t="str">
        <f t="shared" si="2"/>
        <v/>
      </c>
      <c r="I21" s="81" t="str">
        <f t="shared" si="3"/>
        <v/>
      </c>
      <c r="J21" s="81" t="str">
        <f t="shared" si="4"/>
        <v/>
      </c>
      <c r="K21" s="81" t="str">
        <f t="shared" si="5"/>
        <v/>
      </c>
    </row>
    <row r="22" spans="1:13" x14ac:dyDescent="0.25">
      <c r="A22" s="73"/>
      <c r="B22" s="77"/>
      <c r="C22" s="73" t="str">
        <f t="shared" si="0"/>
        <v/>
      </c>
      <c r="D22" s="75"/>
      <c r="E22" s="77"/>
      <c r="F22" s="98"/>
      <c r="G22" s="81" t="str">
        <f t="shared" si="1"/>
        <v/>
      </c>
      <c r="H22" s="81" t="str">
        <f t="shared" si="2"/>
        <v/>
      </c>
      <c r="I22" s="81" t="str">
        <f t="shared" si="3"/>
        <v/>
      </c>
      <c r="J22" s="81" t="str">
        <f t="shared" si="4"/>
        <v/>
      </c>
      <c r="K22" s="81" t="str">
        <f t="shared" si="5"/>
        <v/>
      </c>
    </row>
    <row r="23" spans="1:13" x14ac:dyDescent="0.25">
      <c r="A23" s="73"/>
      <c r="B23" s="77"/>
      <c r="C23" s="73" t="str">
        <f t="shared" si="0"/>
        <v/>
      </c>
      <c r="D23" s="75"/>
      <c r="E23" s="77"/>
      <c r="F23" s="98"/>
      <c r="G23" s="81" t="str">
        <f t="shared" si="1"/>
        <v/>
      </c>
      <c r="H23" s="81" t="str">
        <f t="shared" si="2"/>
        <v/>
      </c>
      <c r="I23" s="81" t="str">
        <f t="shared" si="3"/>
        <v/>
      </c>
      <c r="J23" s="81" t="str">
        <f t="shared" si="4"/>
        <v/>
      </c>
      <c r="K23" s="81" t="str">
        <f t="shared" si="5"/>
        <v/>
      </c>
    </row>
    <row r="24" spans="1:13" x14ac:dyDescent="0.25">
      <c r="A24" s="73"/>
      <c r="B24" s="77"/>
      <c r="C24" s="73" t="str">
        <f t="shared" si="0"/>
        <v/>
      </c>
      <c r="D24" s="75"/>
      <c r="E24" s="77"/>
      <c r="F24" s="98"/>
      <c r="G24" s="81" t="str">
        <f t="shared" si="1"/>
        <v/>
      </c>
      <c r="H24" s="81" t="str">
        <f t="shared" si="2"/>
        <v/>
      </c>
      <c r="I24" s="81" t="str">
        <f t="shared" si="3"/>
        <v/>
      </c>
      <c r="J24" s="81" t="str">
        <f t="shared" si="4"/>
        <v/>
      </c>
      <c r="K24" s="81" t="str">
        <f t="shared" si="5"/>
        <v/>
      </c>
    </row>
    <row r="25" spans="1:13" x14ac:dyDescent="0.25">
      <c r="A25" s="73"/>
      <c r="B25" s="77"/>
      <c r="C25" s="73" t="str">
        <f t="shared" si="0"/>
        <v/>
      </c>
      <c r="D25" s="75"/>
      <c r="E25" s="77"/>
      <c r="F25" s="77"/>
      <c r="G25" s="81" t="str">
        <f t="shared" si="1"/>
        <v/>
      </c>
      <c r="H25" s="81" t="str">
        <f t="shared" si="2"/>
        <v/>
      </c>
      <c r="I25" s="81" t="str">
        <f t="shared" si="3"/>
        <v/>
      </c>
      <c r="J25" s="81" t="str">
        <f t="shared" si="4"/>
        <v/>
      </c>
      <c r="K25" s="81" t="str">
        <f t="shared" si="5"/>
        <v/>
      </c>
    </row>
    <row r="26" spans="1:13" x14ac:dyDescent="0.25">
      <c r="A26" s="73"/>
      <c r="B26" s="77"/>
      <c r="C26" s="73" t="str">
        <f t="shared" si="0"/>
        <v/>
      </c>
      <c r="D26" s="75"/>
      <c r="E26" s="77"/>
      <c r="F26" s="77"/>
      <c r="G26" s="81" t="str">
        <f t="shared" si="1"/>
        <v/>
      </c>
      <c r="H26" s="81" t="str">
        <f t="shared" si="2"/>
        <v/>
      </c>
      <c r="I26" s="81" t="str">
        <f t="shared" si="3"/>
        <v/>
      </c>
      <c r="J26" s="81" t="str">
        <f t="shared" si="4"/>
        <v/>
      </c>
      <c r="K26" s="81" t="str">
        <f t="shared" si="5"/>
        <v/>
      </c>
    </row>
    <row r="27" spans="1:13" x14ac:dyDescent="0.25">
      <c r="A27" s="73"/>
      <c r="B27" s="77"/>
      <c r="C27" s="73" t="str">
        <f t="shared" si="0"/>
        <v/>
      </c>
      <c r="D27" s="75"/>
      <c r="E27" s="77"/>
      <c r="F27" s="77"/>
      <c r="G27" s="81" t="str">
        <f t="shared" si="1"/>
        <v/>
      </c>
      <c r="H27" s="81" t="str">
        <f t="shared" si="2"/>
        <v/>
      </c>
      <c r="I27" s="81" t="str">
        <f t="shared" si="3"/>
        <v/>
      </c>
      <c r="J27" s="81" t="str">
        <f t="shared" si="4"/>
        <v/>
      </c>
      <c r="K27" s="81" t="str">
        <f t="shared" si="5"/>
        <v/>
      </c>
      <c r="M27" s="103"/>
    </row>
    <row r="28" spans="1:13" x14ac:dyDescent="0.25">
      <c r="A28" s="73"/>
      <c r="B28" s="77"/>
      <c r="C28" s="73" t="str">
        <f t="shared" si="0"/>
        <v/>
      </c>
      <c r="D28" s="75"/>
      <c r="E28" s="77"/>
      <c r="F28" s="77"/>
      <c r="G28" s="81" t="str">
        <f t="shared" si="1"/>
        <v/>
      </c>
      <c r="H28" s="81" t="str">
        <f t="shared" si="2"/>
        <v/>
      </c>
      <c r="I28" s="81" t="str">
        <f t="shared" si="3"/>
        <v/>
      </c>
      <c r="J28" s="81" t="str">
        <f t="shared" si="4"/>
        <v/>
      </c>
      <c r="K28" s="81" t="str">
        <f t="shared" si="5"/>
        <v/>
      </c>
      <c r="M28" s="103"/>
    </row>
    <row r="29" spans="1:13" x14ac:dyDescent="0.25">
      <c r="A29" s="73"/>
      <c r="B29" s="77"/>
      <c r="C29" s="73" t="str">
        <f t="shared" si="0"/>
        <v/>
      </c>
      <c r="D29" s="75"/>
      <c r="E29" s="77"/>
      <c r="F29" s="77"/>
      <c r="G29" s="81" t="str">
        <f t="shared" si="1"/>
        <v/>
      </c>
      <c r="H29" s="81" t="str">
        <f t="shared" si="2"/>
        <v/>
      </c>
      <c r="I29" s="81" t="str">
        <f t="shared" si="3"/>
        <v/>
      </c>
      <c r="J29" s="81" t="str">
        <f t="shared" si="4"/>
        <v/>
      </c>
      <c r="K29" s="81" t="str">
        <f t="shared" si="5"/>
        <v/>
      </c>
      <c r="M29" s="103"/>
    </row>
    <row r="30" spans="1:13" x14ac:dyDescent="0.25">
      <c r="A30" s="73"/>
      <c r="B30" s="77"/>
      <c r="C30" s="73" t="str">
        <f t="shared" si="0"/>
        <v/>
      </c>
      <c r="D30" s="75"/>
      <c r="E30" s="77"/>
      <c r="F30" s="77"/>
      <c r="G30" s="81" t="str">
        <f t="shared" si="1"/>
        <v/>
      </c>
      <c r="H30" s="81" t="str">
        <f t="shared" si="2"/>
        <v/>
      </c>
      <c r="I30" s="81" t="str">
        <f t="shared" si="3"/>
        <v/>
      </c>
      <c r="J30" s="81" t="str">
        <f t="shared" si="4"/>
        <v/>
      </c>
      <c r="K30" s="81" t="str">
        <f t="shared" si="5"/>
        <v/>
      </c>
      <c r="M30" s="103"/>
    </row>
    <row r="31" spans="1:13" x14ac:dyDescent="0.25">
      <c r="A31" s="73"/>
      <c r="B31" s="77"/>
      <c r="C31" s="73" t="str">
        <f t="shared" si="0"/>
        <v/>
      </c>
      <c r="D31" s="75"/>
      <c r="E31" s="77"/>
      <c r="F31" s="77"/>
      <c r="G31" s="81" t="str">
        <f t="shared" si="1"/>
        <v/>
      </c>
      <c r="H31" s="81" t="str">
        <f t="shared" si="2"/>
        <v/>
      </c>
      <c r="I31" s="81" t="str">
        <f t="shared" si="3"/>
        <v/>
      </c>
      <c r="J31" s="81" t="str">
        <f t="shared" si="4"/>
        <v/>
      </c>
      <c r="K31" s="81" t="str">
        <f t="shared" si="5"/>
        <v/>
      </c>
    </row>
    <row r="32" spans="1:13" x14ac:dyDescent="0.25">
      <c r="A32" s="73"/>
      <c r="B32" s="77"/>
      <c r="C32" s="73" t="str">
        <f t="shared" si="0"/>
        <v/>
      </c>
      <c r="D32" s="75"/>
      <c r="E32" s="77"/>
      <c r="F32" s="77"/>
      <c r="G32" s="81" t="str">
        <f t="shared" si="1"/>
        <v/>
      </c>
      <c r="H32" s="81" t="str">
        <f t="shared" si="2"/>
        <v/>
      </c>
      <c r="I32" s="81" t="str">
        <f t="shared" si="3"/>
        <v/>
      </c>
      <c r="J32" s="81" t="str">
        <f t="shared" si="4"/>
        <v/>
      </c>
      <c r="K32" s="81" t="str">
        <f t="shared" si="5"/>
        <v/>
      </c>
    </row>
    <row r="33" spans="1:12" x14ac:dyDescent="0.25">
      <c r="A33" s="73"/>
      <c r="B33" s="77"/>
      <c r="C33" s="73" t="str">
        <f t="shared" si="0"/>
        <v/>
      </c>
      <c r="D33" s="75"/>
      <c r="E33" s="77"/>
      <c r="F33" s="77"/>
      <c r="G33" s="81" t="str">
        <f t="shared" si="1"/>
        <v/>
      </c>
      <c r="H33" s="81" t="str">
        <f t="shared" si="2"/>
        <v/>
      </c>
      <c r="I33" s="81" t="str">
        <f t="shared" si="3"/>
        <v/>
      </c>
      <c r="J33" s="81" t="str">
        <f t="shared" si="4"/>
        <v/>
      </c>
      <c r="K33" s="81" t="str">
        <f t="shared" si="5"/>
        <v/>
      </c>
    </row>
    <row r="34" spans="1:12" x14ac:dyDescent="0.25">
      <c r="A34" s="73"/>
      <c r="B34" s="77"/>
      <c r="C34" s="73" t="str">
        <f t="shared" si="0"/>
        <v/>
      </c>
      <c r="D34" s="75"/>
      <c r="E34" s="77"/>
      <c r="F34" s="77"/>
      <c r="G34" s="81" t="str">
        <f t="shared" si="1"/>
        <v/>
      </c>
      <c r="H34" s="81" t="str">
        <f t="shared" si="2"/>
        <v/>
      </c>
      <c r="I34" s="81" t="str">
        <f t="shared" si="3"/>
        <v/>
      </c>
      <c r="J34" s="81" t="str">
        <f t="shared" si="4"/>
        <v/>
      </c>
      <c r="K34" s="81" t="str">
        <f t="shared" si="5"/>
        <v/>
      </c>
    </row>
    <row r="35" spans="1:12" x14ac:dyDescent="0.25">
      <c r="A35" s="73"/>
      <c r="B35" s="77"/>
      <c r="C35" s="73" t="str">
        <f t="shared" si="0"/>
        <v/>
      </c>
      <c r="D35" s="75"/>
      <c r="E35" s="77"/>
      <c r="F35" s="77"/>
      <c r="G35" s="81" t="str">
        <f t="shared" si="1"/>
        <v/>
      </c>
      <c r="H35" s="81" t="str">
        <f t="shared" si="2"/>
        <v/>
      </c>
      <c r="I35" s="81" t="str">
        <f t="shared" si="3"/>
        <v/>
      </c>
      <c r="J35" s="81" t="str">
        <f t="shared" si="4"/>
        <v/>
      </c>
      <c r="K35" s="81" t="str">
        <f t="shared" si="5"/>
        <v/>
      </c>
    </row>
    <row r="36" spans="1:12" x14ac:dyDescent="0.25">
      <c r="A36" s="73"/>
      <c r="B36" s="77"/>
      <c r="C36" s="73" t="str">
        <f t="shared" si="0"/>
        <v/>
      </c>
      <c r="D36" s="75"/>
      <c r="E36" s="77"/>
      <c r="F36" s="77"/>
      <c r="G36" s="81" t="str">
        <f t="shared" si="1"/>
        <v/>
      </c>
      <c r="H36" s="81" t="str">
        <f t="shared" si="2"/>
        <v/>
      </c>
      <c r="I36" s="81" t="str">
        <f t="shared" si="3"/>
        <v/>
      </c>
      <c r="J36" s="81" t="str">
        <f t="shared" si="4"/>
        <v/>
      </c>
      <c r="K36" s="81" t="str">
        <f t="shared" si="5"/>
        <v/>
      </c>
    </row>
    <row r="37" spans="1:12" x14ac:dyDescent="0.25">
      <c r="A37" s="73"/>
      <c r="B37" s="77"/>
      <c r="C37" s="73" t="str">
        <f t="shared" si="0"/>
        <v/>
      </c>
      <c r="D37" s="75"/>
      <c r="E37" s="77"/>
      <c r="F37" s="77"/>
      <c r="G37" s="81" t="str">
        <f t="shared" si="1"/>
        <v/>
      </c>
      <c r="H37" s="81" t="str">
        <f t="shared" si="2"/>
        <v/>
      </c>
      <c r="I37" s="81" t="str">
        <f t="shared" si="3"/>
        <v/>
      </c>
      <c r="J37" s="81" t="str">
        <f t="shared" si="4"/>
        <v/>
      </c>
      <c r="K37" s="81" t="str">
        <f t="shared" si="5"/>
        <v/>
      </c>
      <c r="L37" s="40"/>
    </row>
    <row r="38" spans="1:12" x14ac:dyDescent="0.25">
      <c r="A38" s="73"/>
      <c r="B38" s="77"/>
      <c r="C38" s="73" t="str">
        <f t="shared" si="0"/>
        <v/>
      </c>
      <c r="D38" s="75"/>
      <c r="E38" s="77"/>
      <c r="F38" s="77"/>
      <c r="G38" s="81" t="str">
        <f t="shared" si="1"/>
        <v/>
      </c>
      <c r="H38" s="81" t="str">
        <f t="shared" si="2"/>
        <v/>
      </c>
      <c r="I38" s="81" t="str">
        <f t="shared" si="3"/>
        <v/>
      </c>
      <c r="J38" s="81" t="str">
        <f t="shared" si="4"/>
        <v/>
      </c>
      <c r="K38" s="81" t="str">
        <f t="shared" si="5"/>
        <v/>
      </c>
    </row>
    <row r="39" spans="1:12" x14ac:dyDescent="0.25">
      <c r="A39" s="73"/>
      <c r="B39" s="77"/>
      <c r="C39" s="73" t="str">
        <f t="shared" si="0"/>
        <v/>
      </c>
      <c r="D39" s="75"/>
      <c r="E39" s="77"/>
      <c r="F39" s="77"/>
      <c r="G39" s="81" t="str">
        <f t="shared" si="1"/>
        <v/>
      </c>
      <c r="H39" s="81" t="str">
        <f t="shared" si="2"/>
        <v/>
      </c>
      <c r="I39" s="81" t="str">
        <f t="shared" si="3"/>
        <v/>
      </c>
      <c r="J39" s="81" t="str">
        <f t="shared" si="4"/>
        <v/>
      </c>
      <c r="K39" s="81" t="str">
        <f t="shared" si="5"/>
        <v/>
      </c>
    </row>
    <row r="40" spans="1:12" x14ac:dyDescent="0.25">
      <c r="A40" s="73"/>
      <c r="B40" s="77"/>
      <c r="C40" s="73" t="str">
        <f t="shared" si="0"/>
        <v/>
      </c>
      <c r="D40" s="75"/>
      <c r="E40" s="77"/>
      <c r="F40" s="77"/>
      <c r="G40" s="81" t="str">
        <f t="shared" si="1"/>
        <v/>
      </c>
      <c r="H40" s="81" t="str">
        <f t="shared" si="2"/>
        <v/>
      </c>
      <c r="I40" s="81" t="str">
        <f t="shared" si="3"/>
        <v/>
      </c>
      <c r="J40" s="81" t="str">
        <f t="shared" si="4"/>
        <v/>
      </c>
      <c r="K40" s="81" t="str">
        <f t="shared" si="5"/>
        <v/>
      </c>
    </row>
    <row r="41" spans="1:12" x14ac:dyDescent="0.25">
      <c r="A41" s="73"/>
      <c r="B41" s="77"/>
      <c r="C41" s="73" t="str">
        <f t="shared" si="0"/>
        <v/>
      </c>
      <c r="D41" s="75"/>
      <c r="E41" s="77"/>
      <c r="F41" s="77"/>
      <c r="G41" s="81" t="str">
        <f t="shared" si="1"/>
        <v/>
      </c>
      <c r="H41" s="81" t="str">
        <f t="shared" si="2"/>
        <v/>
      </c>
      <c r="I41" s="81" t="str">
        <f t="shared" si="3"/>
        <v/>
      </c>
      <c r="J41" s="81" t="str">
        <f t="shared" si="4"/>
        <v/>
      </c>
      <c r="K41" s="81" t="str">
        <f t="shared" si="5"/>
        <v/>
      </c>
    </row>
    <row r="42" spans="1:12" x14ac:dyDescent="0.25">
      <c r="A42" s="73"/>
      <c r="B42" s="77"/>
      <c r="C42" s="73" t="str">
        <f t="shared" si="0"/>
        <v/>
      </c>
      <c r="D42" s="75"/>
      <c r="E42" s="77"/>
      <c r="F42" s="77"/>
      <c r="G42" s="81" t="str">
        <f t="shared" si="1"/>
        <v/>
      </c>
      <c r="H42" s="81" t="str">
        <f t="shared" si="2"/>
        <v/>
      </c>
      <c r="I42" s="81" t="str">
        <f t="shared" si="3"/>
        <v/>
      </c>
      <c r="J42" s="81" t="str">
        <f t="shared" si="4"/>
        <v/>
      </c>
      <c r="K42" s="81" t="str">
        <f t="shared" si="5"/>
        <v/>
      </c>
    </row>
    <row r="43" spans="1:12" x14ac:dyDescent="0.25">
      <c r="A43" s="73"/>
      <c r="B43" s="77"/>
      <c r="C43" s="73" t="str">
        <f t="shared" si="0"/>
        <v/>
      </c>
      <c r="D43" s="75"/>
      <c r="E43" s="77"/>
      <c r="F43" s="77"/>
      <c r="G43" s="81" t="str">
        <f t="shared" si="1"/>
        <v/>
      </c>
      <c r="H43" s="81" t="str">
        <f t="shared" si="2"/>
        <v/>
      </c>
      <c r="I43" s="81" t="str">
        <f t="shared" si="3"/>
        <v/>
      </c>
      <c r="J43" s="81" t="str">
        <f t="shared" si="4"/>
        <v/>
      </c>
      <c r="K43" s="81" t="str">
        <f t="shared" si="5"/>
        <v/>
      </c>
    </row>
    <row r="44" spans="1:12" x14ac:dyDescent="0.25">
      <c r="A44" s="73"/>
      <c r="B44" s="77"/>
      <c r="C44" s="73" t="str">
        <f t="shared" si="0"/>
        <v/>
      </c>
      <c r="D44" s="75"/>
      <c r="E44" s="77"/>
      <c r="F44" s="77"/>
      <c r="G44" s="81" t="str">
        <f t="shared" si="1"/>
        <v/>
      </c>
      <c r="H44" s="81" t="str">
        <f t="shared" si="2"/>
        <v/>
      </c>
      <c r="I44" s="81" t="str">
        <f t="shared" si="3"/>
        <v/>
      </c>
      <c r="J44" s="81" t="str">
        <f t="shared" si="4"/>
        <v/>
      </c>
      <c r="K44" s="81" t="str">
        <f t="shared" si="5"/>
        <v/>
      </c>
    </row>
    <row r="45" spans="1:12" x14ac:dyDescent="0.25">
      <c r="A45" s="73"/>
      <c r="B45" s="77"/>
      <c r="C45" s="73" t="str">
        <f t="shared" si="0"/>
        <v/>
      </c>
      <c r="D45" s="75"/>
      <c r="E45" s="77"/>
      <c r="F45" s="77"/>
      <c r="G45" s="81" t="str">
        <f t="shared" si="1"/>
        <v/>
      </c>
      <c r="H45" s="81" t="str">
        <f t="shared" si="2"/>
        <v/>
      </c>
      <c r="I45" s="81" t="str">
        <f t="shared" si="3"/>
        <v/>
      </c>
      <c r="J45" s="81" t="str">
        <f t="shared" si="4"/>
        <v/>
      </c>
      <c r="K45" s="81" t="str">
        <f t="shared" si="5"/>
        <v/>
      </c>
    </row>
    <row r="46" spans="1:12" x14ac:dyDescent="0.25">
      <c r="A46" s="73"/>
      <c r="B46" s="77"/>
      <c r="C46" s="73" t="str">
        <f t="shared" si="0"/>
        <v/>
      </c>
      <c r="D46" s="75"/>
      <c r="E46" s="77"/>
      <c r="F46" s="77"/>
      <c r="G46" s="81" t="str">
        <f t="shared" si="1"/>
        <v/>
      </c>
      <c r="H46" s="81" t="str">
        <f t="shared" si="2"/>
        <v/>
      </c>
      <c r="I46" s="81" t="str">
        <f t="shared" si="3"/>
        <v/>
      </c>
      <c r="J46" s="81" t="str">
        <f t="shared" si="4"/>
        <v/>
      </c>
      <c r="K46" s="81" t="str">
        <f t="shared" si="5"/>
        <v/>
      </c>
    </row>
    <row r="47" spans="1:12" ht="15.75" thickBot="1" x14ac:dyDescent="0.3">
      <c r="A47" s="77"/>
      <c r="B47" s="77"/>
      <c r="C47" s="73" t="str">
        <f t="shared" si="0"/>
        <v/>
      </c>
      <c r="D47" s="75"/>
      <c r="E47" s="77"/>
      <c r="F47" s="77"/>
      <c r="G47" s="81" t="str">
        <f t="shared" si="1"/>
        <v/>
      </c>
      <c r="H47" s="81" t="str">
        <f t="shared" si="2"/>
        <v/>
      </c>
      <c r="I47" s="81" t="str">
        <f t="shared" si="3"/>
        <v/>
      </c>
      <c r="J47" s="81" t="str">
        <f t="shared" si="4"/>
        <v/>
      </c>
      <c r="K47" s="81" t="str">
        <f t="shared" si="5"/>
        <v/>
      </c>
    </row>
    <row r="48" spans="1:12" ht="19.5" thickBot="1" x14ac:dyDescent="0.35">
      <c r="A48" s="218" t="s">
        <v>33</v>
      </c>
      <c r="B48" s="219"/>
      <c r="C48" s="220"/>
      <c r="D48" s="80">
        <f>SUM(D14:D47)</f>
        <v>3.52</v>
      </c>
      <c r="E48" s="79"/>
      <c r="F48" s="102">
        <f>AVERAGE($F$14:$F$47)</f>
        <v>9.2009584613670009E-2</v>
      </c>
      <c r="G48" s="83">
        <f>SUM($G$14:$G$47)</f>
        <v>20416</v>
      </c>
      <c r="H48" s="83">
        <f>SUM($H$14:$H$47)</f>
        <v>612</v>
      </c>
      <c r="I48" s="83">
        <f>SUM($I$14:$I$47)</f>
        <v>1878</v>
      </c>
      <c r="J48" s="83">
        <f>SUM($J$14:$J$47)</f>
        <v>94</v>
      </c>
      <c r="K48" s="83">
        <f>SUM(K14:K47)</f>
        <v>23000</v>
      </c>
    </row>
  </sheetData>
  <mergeCells count="14">
    <mergeCell ref="F8:K8"/>
    <mergeCell ref="A3:K3"/>
    <mergeCell ref="A4:K4"/>
    <mergeCell ref="A5:K5"/>
    <mergeCell ref="A6:K6"/>
    <mergeCell ref="A7:K7"/>
    <mergeCell ref="A12:K12"/>
    <mergeCell ref="A48:C48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6" fitToHeight="0" orientation="portrait" r:id="rId1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B8E8D-BCA7-4981-BDB9-4FA46E45CEA0}">
  <sheetPr codeName="Sheet53">
    <pageSetUpPr fitToPage="1"/>
  </sheetPr>
  <dimension ref="A1:L49"/>
  <sheetViews>
    <sheetView zoomScale="85" zoomScaleNormal="85" workbookViewId="0">
      <selection activeCell="I20" sqref="I20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233</v>
      </c>
      <c r="C8" s="69" t="s">
        <v>10</v>
      </c>
      <c r="D8" s="71">
        <v>45155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74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75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7347672668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_xlfn.SEQUENCE(COUNTA($B$14:$B$48))</f>
        <v>1</v>
      </c>
      <c r="B14" s="101" t="s">
        <v>340</v>
      </c>
      <c r="C14" s="73">
        <f t="shared" ref="C14:C20" si="0">IF(A14&gt;0,711319,"")</f>
        <v>711319</v>
      </c>
      <c r="D14" s="75">
        <v>12.83</v>
      </c>
      <c r="E14" s="74">
        <v>5560</v>
      </c>
      <c r="F14" s="76">
        <v>9.8077436582109476E-2</v>
      </c>
      <c r="G14" s="81">
        <f>ROUND(D14*E14,0)</f>
        <v>71335</v>
      </c>
      <c r="H14" s="81">
        <f>ROUND(G14*$H$13,0)</f>
        <v>2140</v>
      </c>
      <c r="I14" s="81">
        <f>ROUND(G14*F14,0)</f>
        <v>6996</v>
      </c>
      <c r="J14" s="81">
        <f>ROUND(I14*$J$13,0)</f>
        <v>350</v>
      </c>
      <c r="K14" s="81">
        <f>SUM(G14:J14)</f>
        <v>80821</v>
      </c>
    </row>
    <row r="15" spans="1:11" x14ac:dyDescent="0.25">
      <c r="A15" s="73"/>
      <c r="B15" s="74"/>
      <c r="C15" s="73" t="str">
        <f t="shared" si="0"/>
        <v/>
      </c>
      <c r="D15" s="75"/>
      <c r="E15" s="74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4"/>
      <c r="F16" s="98"/>
      <c r="G16" s="81">
        <f>ROUND(D16*E16,0)</f>
        <v>0</v>
      </c>
      <c r="H16" s="81">
        <f>ROUND(G16*$H$13,0)</f>
        <v>0</v>
      </c>
      <c r="I16" s="81">
        <f>ROUND(G16*F16,0)</f>
        <v>0</v>
      </c>
      <c r="J16" s="81">
        <f>ROUND(I16*$J$13,0)</f>
        <v>0</v>
      </c>
      <c r="K16" s="81">
        <f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>ROUND(D17*E17,0)</f>
        <v>0</v>
      </c>
      <c r="H17" s="81">
        <f>ROUND(G17*$H$13,0)</f>
        <v>0</v>
      </c>
      <c r="I17" s="81">
        <f>ROUND(G17*F17,0)</f>
        <v>0</v>
      </c>
      <c r="J17" s="81">
        <f>ROUND(I17*$J$13,0)</f>
        <v>0</v>
      </c>
      <c r="K17" s="81">
        <f>SUM(G17:J17)</f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12.83</v>
      </c>
      <c r="E49" s="79"/>
      <c r="F49" s="79"/>
      <c r="G49" s="83">
        <f>SUM(G14:G48)</f>
        <v>71335</v>
      </c>
      <c r="H49" s="83">
        <f>SUM(H14:H48)</f>
        <v>2140</v>
      </c>
      <c r="I49" s="83">
        <f>SUM(I14:I48)</f>
        <v>6996</v>
      </c>
      <c r="J49" s="83">
        <f>SUM(J14:J48)</f>
        <v>350</v>
      </c>
      <c r="K49" s="83">
        <f>SUM($K$14:$K$48)</f>
        <v>80821</v>
      </c>
    </row>
  </sheetData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04418-B1F3-429A-A8DD-0419219D1D1B}">
  <sheetPr codeName="Sheet52">
    <pageSetUpPr fitToPage="1"/>
  </sheetPr>
  <dimension ref="A1:L49"/>
  <sheetViews>
    <sheetView zoomScale="85" zoomScaleNormal="85" workbookViewId="0">
      <selection activeCell="C18" sqref="C1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232</v>
      </c>
      <c r="C8" s="69" t="s">
        <v>10</v>
      </c>
      <c r="D8" s="71">
        <v>45155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74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75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7347672668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_xlfn.SEQUENCE(COUNTA($B$14:$B$48))</f>
        <v>1</v>
      </c>
      <c r="B14" s="101" t="s">
        <v>78</v>
      </c>
      <c r="C14" s="73">
        <f t="shared" ref="C14:C20" si="0">IF(A14&gt;0,711319,"")</f>
        <v>711319</v>
      </c>
      <c r="D14" s="75">
        <v>24.17</v>
      </c>
      <c r="E14" s="74">
        <v>5560</v>
      </c>
      <c r="F14" s="76">
        <v>9.8100637845499647E-2</v>
      </c>
      <c r="G14" s="81">
        <f>ROUND(D14*E14,0)</f>
        <v>134385</v>
      </c>
      <c r="H14" s="81">
        <f>ROUND(G14*$H$13,0)</f>
        <v>4032</v>
      </c>
      <c r="I14" s="81">
        <f>ROUND(G14*F14,0)</f>
        <v>13183</v>
      </c>
      <c r="J14" s="81">
        <f>ROUND(I14*$J$13,0)</f>
        <v>659</v>
      </c>
      <c r="K14" s="81">
        <f>SUM(G14:J14)</f>
        <v>152259</v>
      </c>
    </row>
    <row r="15" spans="1:11" x14ac:dyDescent="0.25">
      <c r="A15" s="73"/>
      <c r="B15" s="74"/>
      <c r="C15" s="73" t="str">
        <f t="shared" si="0"/>
        <v/>
      </c>
      <c r="D15" s="75"/>
      <c r="E15" s="74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4"/>
      <c r="F16" s="98"/>
      <c r="G16" s="81">
        <f>ROUND(D16*E16,0)</f>
        <v>0</v>
      </c>
      <c r="H16" s="81">
        <f>ROUND(G16*$H$13,0)</f>
        <v>0</v>
      </c>
      <c r="I16" s="81">
        <f>ROUND(G16*F16,0)</f>
        <v>0</v>
      </c>
      <c r="J16" s="81">
        <f>ROUND(I16*$J$13,0)</f>
        <v>0</v>
      </c>
      <c r="K16" s="81">
        <f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>ROUND(D17*E17,0)</f>
        <v>0</v>
      </c>
      <c r="H17" s="81">
        <f>ROUND(G17*$H$13,0)</f>
        <v>0</v>
      </c>
      <c r="I17" s="81">
        <f>ROUND(G17*F17,0)</f>
        <v>0</v>
      </c>
      <c r="J17" s="81">
        <f>ROUND(I17*$J$13,0)</f>
        <v>0</v>
      </c>
      <c r="K17" s="81">
        <f>SUM(G17:J17)</f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24.17</v>
      </c>
      <c r="E49" s="79"/>
      <c r="F49" s="79"/>
      <c r="G49" s="83">
        <f>SUM(G14:G48)</f>
        <v>134385</v>
      </c>
      <c r="H49" s="83">
        <f>SUM(H14:H48)</f>
        <v>4032</v>
      </c>
      <c r="I49" s="83">
        <f>SUM(I14:I48)</f>
        <v>13183</v>
      </c>
      <c r="J49" s="83">
        <f>SUM(J14:J48)</f>
        <v>659</v>
      </c>
      <c r="K49" s="83">
        <f>SUM($K$14:$K$48)</f>
        <v>152259</v>
      </c>
    </row>
  </sheetData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4" fitToHeight="0" orientation="portrait" horizontalDpi="300" verticalDpi="300" r:id="rId1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DAD52-E3C1-4BE7-A6D8-CDB3EE1FA5AB}">
  <sheetPr codeName="Sheet44">
    <pageSetUpPr fitToPage="1"/>
  </sheetPr>
  <dimension ref="A1:L49"/>
  <sheetViews>
    <sheetView topLeftCell="A10" zoomScale="85" zoomScaleNormal="85" workbookViewId="0">
      <selection activeCell="A7" sqref="A7:K7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225</v>
      </c>
      <c r="C8" s="69" t="s">
        <v>10</v>
      </c>
      <c r="D8" s="71">
        <v>45153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74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75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7347672668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:A18">_xlfn.SEQUENCE(COUNTA($B$14:$B$48))</f>
        <v>1</v>
      </c>
      <c r="B14" s="101" t="s">
        <v>76</v>
      </c>
      <c r="C14" s="73">
        <f t="shared" ref="C14:C20" si="0">IF(A14&gt;0,711319,"")</f>
        <v>711319</v>
      </c>
      <c r="D14" s="75">
        <v>4.87</v>
      </c>
      <c r="E14" s="74">
        <v>5610</v>
      </c>
      <c r="F14" s="76">
        <v>0.11368695652173909</v>
      </c>
      <c r="G14" s="81">
        <f>ROUND(D14*E14,0)</f>
        <v>27321</v>
      </c>
      <c r="H14" s="81">
        <f>ROUND(G14*$H$13,0)</f>
        <v>820</v>
      </c>
      <c r="I14" s="81">
        <f>ROUND(G14*F14,0)</f>
        <v>3106</v>
      </c>
      <c r="J14" s="81">
        <f>ROUND(I14*$J$13,0)</f>
        <v>155</v>
      </c>
      <c r="K14" s="81">
        <f>SUM(G14:J14)</f>
        <v>31402</v>
      </c>
    </row>
    <row r="15" spans="1:11" x14ac:dyDescent="0.25">
      <c r="A15" s="73">
        <v>2</v>
      </c>
      <c r="B15" s="74" t="s">
        <v>49</v>
      </c>
      <c r="C15" s="73">
        <f t="shared" si="0"/>
        <v>711319</v>
      </c>
      <c r="D15" s="75">
        <v>3.08</v>
      </c>
      <c r="E15" s="74">
        <v>5610</v>
      </c>
      <c r="F15" s="98">
        <v>0.11</v>
      </c>
      <c r="G15" s="81">
        <f>ROUND(D15*E15,0)</f>
        <v>17279</v>
      </c>
      <c r="H15" s="81">
        <f>ROUND(G15*$H$13,0)</f>
        <v>518</v>
      </c>
      <c r="I15" s="81">
        <f>ROUND(G15*F15,0)</f>
        <v>1901</v>
      </c>
      <c r="J15" s="81">
        <f>ROUND(I15*$J$13,0)</f>
        <v>95</v>
      </c>
      <c r="K15" s="81">
        <f>SUM(G15:J15)</f>
        <v>19793</v>
      </c>
    </row>
    <row r="16" spans="1:11" x14ac:dyDescent="0.25">
      <c r="A16" s="73">
        <v>3</v>
      </c>
      <c r="B16" s="74" t="s">
        <v>49</v>
      </c>
      <c r="C16" s="73">
        <f t="shared" si="0"/>
        <v>711319</v>
      </c>
      <c r="D16" s="75">
        <v>2.83</v>
      </c>
      <c r="E16" s="74">
        <v>5610</v>
      </c>
      <c r="F16" s="98">
        <v>0.1188235294117647</v>
      </c>
      <c r="G16" s="81">
        <f>ROUND(D16*E16,0)</f>
        <v>15876</v>
      </c>
      <c r="H16" s="81">
        <f>ROUND(G16*$H$13,0)</f>
        <v>476</v>
      </c>
      <c r="I16" s="81">
        <f>ROUND(G16*F16,0)</f>
        <v>1886</v>
      </c>
      <c r="J16" s="81">
        <f>ROUND(I16*$J$13,0)</f>
        <v>94</v>
      </c>
      <c r="K16" s="81">
        <f>SUM(G16:J16)</f>
        <v>18332</v>
      </c>
    </row>
    <row r="17" spans="1:11" x14ac:dyDescent="0.25">
      <c r="A17" s="73">
        <v>4</v>
      </c>
      <c r="B17" s="77" t="s">
        <v>47</v>
      </c>
      <c r="C17" s="73">
        <f t="shared" si="0"/>
        <v>711319</v>
      </c>
      <c r="D17" s="75">
        <v>7.39</v>
      </c>
      <c r="E17" s="74">
        <v>5610</v>
      </c>
      <c r="F17" s="98">
        <v>0.12</v>
      </c>
      <c r="G17" s="81">
        <f>ROUND(D17*E17,0)</f>
        <v>41458</v>
      </c>
      <c r="H17" s="81">
        <f>ROUND(G17*$H$13,0)</f>
        <v>1244</v>
      </c>
      <c r="I17" s="81">
        <f>ROUND(G17*F17,0)</f>
        <v>4975</v>
      </c>
      <c r="J17" s="81">
        <f>ROUND(I17*$J$13,0)</f>
        <v>249</v>
      </c>
      <c r="K17" s="81">
        <f>SUM(G17:J17)</f>
        <v>47926</v>
      </c>
    </row>
    <row r="18" spans="1:11" x14ac:dyDescent="0.25">
      <c r="A18" s="73">
        <v>5</v>
      </c>
      <c r="B18" s="77" t="s">
        <v>47</v>
      </c>
      <c r="C18" s="73">
        <f t="shared" si="0"/>
        <v>711319</v>
      </c>
      <c r="D18" s="75">
        <v>9.7899999999999991</v>
      </c>
      <c r="E18" s="74">
        <v>5610</v>
      </c>
      <c r="F18" s="98">
        <v>0.12</v>
      </c>
      <c r="G18" s="81">
        <f>ROUND(D18*E18,0)</f>
        <v>54922</v>
      </c>
      <c r="H18" s="81">
        <f>ROUND(G18*$H$13,0)</f>
        <v>1648</v>
      </c>
      <c r="I18" s="81">
        <f>ROUND(G18*F18,0)</f>
        <v>6591</v>
      </c>
      <c r="J18" s="81">
        <f>ROUND(I18*$J$13,0)</f>
        <v>330</v>
      </c>
      <c r="K18" s="81">
        <f>SUM(G18:J18)</f>
        <v>63491</v>
      </c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27.96</v>
      </c>
      <c r="E49" s="79"/>
      <c r="F49" s="79"/>
      <c r="G49" s="83">
        <f>SUM(G14:G48)</f>
        <v>156856</v>
      </c>
      <c r="H49" s="83">
        <f>SUM(H14:H48)</f>
        <v>4706</v>
      </c>
      <c r="I49" s="83">
        <f>SUM(I14:I48)</f>
        <v>18459</v>
      </c>
      <c r="J49" s="83">
        <f>SUM(J14:J48)</f>
        <v>923</v>
      </c>
      <c r="K49" s="83">
        <f>SUM($K$14:$K$48)</f>
        <v>180944</v>
      </c>
    </row>
  </sheetData>
  <mergeCells count="13">
    <mergeCell ref="F8:K8"/>
    <mergeCell ref="A3:K3"/>
    <mergeCell ref="A4:K4"/>
    <mergeCell ref="A5:K5"/>
    <mergeCell ref="A6:K6"/>
    <mergeCell ref="A7:K7"/>
    <mergeCell ref="A12:K12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4" fitToHeight="0" orientation="portrait" horizontalDpi="300" verticalDpi="300" r:id="rId1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85372-A681-44C2-86EB-231D76FEEA1E}">
  <sheetPr codeName="Sheet45">
    <pageSetUpPr fitToPage="1"/>
  </sheetPr>
  <dimension ref="A1:L49"/>
  <sheetViews>
    <sheetView zoomScale="85" zoomScaleNormal="85" workbookViewId="0">
      <selection activeCell="A7" sqref="A7:K7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226</v>
      </c>
      <c r="C8" s="69" t="s">
        <v>10</v>
      </c>
      <c r="D8" s="71">
        <v>45153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74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75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7347672668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_xlfn.SEQUENCE(COUNTA($B$14:$B$48))</f>
        <v>1</v>
      </c>
      <c r="B14" s="101" t="s">
        <v>76</v>
      </c>
      <c r="C14" s="73">
        <f t="shared" ref="C14:C20" si="0">IF(A14&gt;0,711319,"")</f>
        <v>711319</v>
      </c>
      <c r="D14" s="75">
        <v>13.91</v>
      </c>
      <c r="E14" s="74">
        <v>5610</v>
      </c>
      <c r="F14" s="76">
        <v>9.8091939102414386E-2</v>
      </c>
      <c r="G14" s="81">
        <f>ROUND(D14*E14,0)</f>
        <v>78035</v>
      </c>
      <c r="H14" s="81">
        <f>ROUND(G14*$H$13,0)</f>
        <v>2341</v>
      </c>
      <c r="I14" s="81">
        <f>ROUND(G14*F14,0)</f>
        <v>7655</v>
      </c>
      <c r="J14" s="81">
        <f>ROUND(I14*$J$13,0)</f>
        <v>383</v>
      </c>
      <c r="K14" s="81">
        <f>SUM(G14:J14)</f>
        <v>88414</v>
      </c>
    </row>
    <row r="15" spans="1:11" x14ac:dyDescent="0.25">
      <c r="A15" s="73"/>
      <c r="B15" s="74"/>
      <c r="C15" s="73" t="str">
        <f t="shared" si="0"/>
        <v/>
      </c>
      <c r="D15" s="75"/>
      <c r="E15" s="74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4"/>
      <c r="C16" s="73" t="str">
        <f t="shared" si="0"/>
        <v/>
      </c>
      <c r="D16" s="75"/>
      <c r="E16" s="74"/>
      <c r="F16" s="98"/>
      <c r="G16" s="81">
        <f>ROUND(D16*E16,0)</f>
        <v>0</v>
      </c>
      <c r="H16" s="81">
        <f>ROUND(G16*$H$13,0)</f>
        <v>0</v>
      </c>
      <c r="I16" s="81">
        <f>ROUND(G16*F16,0)</f>
        <v>0</v>
      </c>
      <c r="J16" s="81">
        <f>ROUND(I16*$J$13,0)</f>
        <v>0</v>
      </c>
      <c r="K16" s="81">
        <f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4"/>
      <c r="F17" s="98"/>
      <c r="G17" s="81">
        <f>ROUND(D17*E17,0)</f>
        <v>0</v>
      </c>
      <c r="H17" s="81">
        <f>ROUND(G17*$H$13,0)</f>
        <v>0</v>
      </c>
      <c r="I17" s="81">
        <f>ROUND(G17*F17,0)</f>
        <v>0</v>
      </c>
      <c r="J17" s="81">
        <f>ROUND(I17*$J$13,0)</f>
        <v>0</v>
      </c>
      <c r="K17" s="81">
        <f>SUM(G17:J17)</f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4"/>
      <c r="F18" s="98"/>
      <c r="G18" s="81">
        <f>ROUND(D18*E18,0)</f>
        <v>0</v>
      </c>
      <c r="H18" s="81">
        <f>ROUND(G18*$H$13,0)</f>
        <v>0</v>
      </c>
      <c r="I18" s="81">
        <f>ROUND(G18*F18,0)</f>
        <v>0</v>
      </c>
      <c r="J18" s="81">
        <f>ROUND(I18*$J$13,0)</f>
        <v>0</v>
      </c>
      <c r="K18" s="81">
        <f>SUM(G18:J18)</f>
        <v>0</v>
      </c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13.91</v>
      </c>
      <c r="E49" s="79"/>
      <c r="F49" s="79"/>
      <c r="G49" s="83">
        <f>SUM(G14:G48)</f>
        <v>78035</v>
      </c>
      <c r="H49" s="83">
        <f>SUM(H14:H48)</f>
        <v>2341</v>
      </c>
      <c r="I49" s="83">
        <f>SUM(I14:I48)</f>
        <v>7655</v>
      </c>
      <c r="J49" s="83">
        <f>SUM(J14:J48)</f>
        <v>383</v>
      </c>
      <c r="K49" s="83">
        <f>SUM($K$14:$K$48)</f>
        <v>88414</v>
      </c>
    </row>
  </sheetData>
  <mergeCells count="13">
    <mergeCell ref="F8:K8"/>
    <mergeCell ref="A3:K3"/>
    <mergeCell ref="A4:K4"/>
    <mergeCell ref="A5:K5"/>
    <mergeCell ref="A6:K6"/>
    <mergeCell ref="A7:K7"/>
    <mergeCell ref="A12:K12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D9EEC-9FCB-4AC2-B846-461597902E00}">
  <sheetPr codeName="Sheet46">
    <pageSetUpPr fitToPage="1"/>
  </sheetPr>
  <dimension ref="A1:L49"/>
  <sheetViews>
    <sheetView zoomScale="85" zoomScaleNormal="85" workbookViewId="0">
      <selection activeCell="B38" sqref="B3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9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227</v>
      </c>
      <c r="C8" s="69" t="s">
        <v>10</v>
      </c>
      <c r="D8" s="71">
        <v>45153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74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75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>
        <v>7347672668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ht="30" x14ac:dyDescent="0.25">
      <c r="A14" s="73" cm="1">
        <f t="array" ref="A14:A15">_xlfn.SEQUENCE(COUNTA($B$14:$B$48))</f>
        <v>1</v>
      </c>
      <c r="B14" s="101" t="s">
        <v>341</v>
      </c>
      <c r="C14" s="73">
        <f t="shared" ref="C14:C20" si="0">IF(A14&gt;0,711319,"")</f>
        <v>711319</v>
      </c>
      <c r="D14" s="75">
        <v>9.01</v>
      </c>
      <c r="E14" s="74">
        <v>5610</v>
      </c>
      <c r="F14" s="76">
        <v>0.11570836473247928</v>
      </c>
      <c r="G14" s="81">
        <f>ROUND(D14*E14,0)</f>
        <v>50546</v>
      </c>
      <c r="H14" s="81">
        <f>ROUND(G14*$H$13,0)</f>
        <v>1516</v>
      </c>
      <c r="I14" s="81">
        <f>ROUND(G14*F14,0)</f>
        <v>5849</v>
      </c>
      <c r="J14" s="81">
        <f>ROUND(I14*$J$13,0)</f>
        <v>292</v>
      </c>
      <c r="K14" s="81">
        <f>SUM(G14:J14)</f>
        <v>58203</v>
      </c>
    </row>
    <row r="15" spans="1:11" ht="30" x14ac:dyDescent="0.25">
      <c r="A15" s="73">
        <v>2</v>
      </c>
      <c r="B15" s="101" t="s">
        <v>342</v>
      </c>
      <c r="C15" s="73">
        <f t="shared" si="0"/>
        <v>711319</v>
      </c>
      <c r="D15" s="75">
        <v>7.93</v>
      </c>
      <c r="E15" s="74">
        <v>5610</v>
      </c>
      <c r="F15" s="98">
        <v>0.12</v>
      </c>
      <c r="G15" s="81">
        <f>ROUND(D15*E15,0)</f>
        <v>44487</v>
      </c>
      <c r="H15" s="81">
        <f>ROUND(G15*$H$13,0)</f>
        <v>1335</v>
      </c>
      <c r="I15" s="81">
        <f>ROUND(G15*F15,0)</f>
        <v>5338</v>
      </c>
      <c r="J15" s="81">
        <f>ROUND(I15*$J$13,0)</f>
        <v>267</v>
      </c>
      <c r="K15" s="81">
        <f>SUM(G15:J15)</f>
        <v>51427</v>
      </c>
    </row>
    <row r="16" spans="1:11" x14ac:dyDescent="0.25">
      <c r="A16" s="73"/>
      <c r="B16" s="77"/>
      <c r="C16" s="73" t="str">
        <f t="shared" si="0"/>
        <v/>
      </c>
      <c r="D16" s="75"/>
      <c r="E16" s="74"/>
      <c r="F16" s="98"/>
      <c r="G16" s="81">
        <f>ROUND(D16*E16,0)</f>
        <v>0</v>
      </c>
      <c r="H16" s="81">
        <f>ROUND(G16*$H$13,0)</f>
        <v>0</v>
      </c>
      <c r="I16" s="81">
        <f>ROUND(G16*F16,0)</f>
        <v>0</v>
      </c>
      <c r="J16" s="81">
        <f>ROUND(I16*$J$13,0)</f>
        <v>0</v>
      </c>
      <c r="K16" s="81">
        <f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>ROUND(D17*E17,0)</f>
        <v>0</v>
      </c>
      <c r="H17" s="81">
        <f>ROUND(G17*$H$13,0)</f>
        <v>0</v>
      </c>
      <c r="I17" s="81">
        <f>ROUND(G17*F17,0)</f>
        <v>0</v>
      </c>
      <c r="J17" s="81">
        <f>ROUND(I17*$J$13,0)</f>
        <v>0</v>
      </c>
      <c r="K17" s="81">
        <f>SUM(G17:J17)</f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16.939999999999998</v>
      </c>
      <c r="E49" s="79"/>
      <c r="F49" s="79"/>
      <c r="G49" s="83">
        <f>SUM(G14:G48)</f>
        <v>95033</v>
      </c>
      <c r="H49" s="83">
        <f>SUM(H14:H48)</f>
        <v>2851</v>
      </c>
      <c r="I49" s="83">
        <f>SUM(I14:I48)</f>
        <v>11187</v>
      </c>
      <c r="J49" s="83">
        <f>SUM(J14:J48)</f>
        <v>559</v>
      </c>
      <c r="K49" s="83">
        <f>SUM($K$14:$K$48)</f>
        <v>109630</v>
      </c>
    </row>
  </sheetData>
  <mergeCells count="13">
    <mergeCell ref="F8:K8"/>
    <mergeCell ref="A3:K3"/>
    <mergeCell ref="A4:K4"/>
    <mergeCell ref="A5:K5"/>
    <mergeCell ref="A6:K6"/>
    <mergeCell ref="A7:K7"/>
    <mergeCell ref="A12:K12"/>
    <mergeCell ref="B9:D9"/>
    <mergeCell ref="F9:K9"/>
    <mergeCell ref="B10:D10"/>
    <mergeCell ref="F10:K10"/>
    <mergeCell ref="B11:D11"/>
    <mergeCell ref="F11:K11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1BFA4-14BE-4CF9-9727-DC80721FC886}">
  <sheetPr codeName="Sheet47">
    <pageSetUpPr fitToPage="1"/>
  </sheetPr>
  <dimension ref="A1:L49"/>
  <sheetViews>
    <sheetView zoomScale="85" zoomScaleNormal="85" workbookViewId="0">
      <selection activeCell="B15" sqref="B15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228</v>
      </c>
      <c r="C8" s="69" t="s">
        <v>10</v>
      </c>
      <c r="D8" s="71">
        <v>45154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343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 t="s">
        <v>344</v>
      </c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_xlfn.SEQUENCE(COUNTA($B$14:$B$48))</f>
        <v>1</v>
      </c>
      <c r="B14" s="101" t="s">
        <v>26</v>
      </c>
      <c r="C14" s="73">
        <f t="shared" ref="C14:C20" si="0">IF(A14&gt;0,711319,"")</f>
        <v>711319</v>
      </c>
      <c r="D14" s="75">
        <v>10.19</v>
      </c>
      <c r="E14" s="74">
        <v>5610</v>
      </c>
      <c r="F14" s="76">
        <v>0.10866906525422346</v>
      </c>
      <c r="G14" s="81">
        <f>ROUND(D14*E14,0)</f>
        <v>57166</v>
      </c>
      <c r="H14" s="81">
        <f>ROUND(G14*$H$13,0)</f>
        <v>1715</v>
      </c>
      <c r="I14" s="81">
        <f>ROUND(G14*F14,0)</f>
        <v>6212</v>
      </c>
      <c r="J14" s="81">
        <f>ROUND(I14*$J$13,0)</f>
        <v>311</v>
      </c>
      <c r="K14" s="81">
        <f>SUM(G14:J14)</f>
        <v>65404</v>
      </c>
    </row>
    <row r="15" spans="1:11" x14ac:dyDescent="0.25">
      <c r="A15" s="73"/>
      <c r="B15" s="101"/>
      <c r="C15" s="73" t="str">
        <f t="shared" si="0"/>
        <v/>
      </c>
      <c r="D15" s="75"/>
      <c r="E15" s="74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4"/>
      <c r="F16" s="98"/>
      <c r="G16" s="81">
        <f>ROUND(D16*E16,0)</f>
        <v>0</v>
      </c>
      <c r="H16" s="81">
        <f>ROUND(G16*$H$13,0)</f>
        <v>0</v>
      </c>
      <c r="I16" s="81">
        <f>ROUND(G16*F16,0)</f>
        <v>0</v>
      </c>
      <c r="J16" s="81">
        <f>ROUND(I16*$J$13,0)</f>
        <v>0</v>
      </c>
      <c r="K16" s="81">
        <f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>ROUND(D17*E17,0)</f>
        <v>0</v>
      </c>
      <c r="H17" s="81">
        <f>ROUND(G17*$H$13,0)</f>
        <v>0</v>
      </c>
      <c r="I17" s="81">
        <f>ROUND(G17*F17,0)</f>
        <v>0</v>
      </c>
      <c r="J17" s="81">
        <f>ROUND(I17*$J$13,0)</f>
        <v>0</v>
      </c>
      <c r="K17" s="81">
        <f>SUM(G17:J17)</f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10.19</v>
      </c>
      <c r="E49" s="79"/>
      <c r="F49" s="79"/>
      <c r="G49" s="83">
        <f>SUM(G14:G48)</f>
        <v>57166</v>
      </c>
      <c r="H49" s="83">
        <f>SUM(H14:H48)</f>
        <v>1715</v>
      </c>
      <c r="I49" s="83">
        <f>SUM(I14:I48)</f>
        <v>6212</v>
      </c>
      <c r="J49" s="83">
        <f>SUM(J14:J48)</f>
        <v>311</v>
      </c>
      <c r="K49" s="83">
        <f>SUM($K$14:$K$48)</f>
        <v>65404</v>
      </c>
    </row>
  </sheetData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0B487-E28D-415C-8652-BD8984E75848}">
  <sheetPr codeName="Sheet48">
    <pageSetUpPr fitToPage="1"/>
  </sheetPr>
  <dimension ref="A1:L49"/>
  <sheetViews>
    <sheetView zoomScale="85" zoomScaleNormal="85" workbookViewId="0">
      <selection activeCell="B19" sqref="B19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9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229</v>
      </c>
      <c r="C8" s="69" t="s">
        <v>10</v>
      </c>
      <c r="D8" s="71">
        <v>45154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345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17"/>
      <c r="C11" s="217"/>
      <c r="D11" s="217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_xlfn.SEQUENCE(COUNTA($B$14:$B$48))</f>
        <v>1</v>
      </c>
      <c r="B14" s="101" t="s">
        <v>346</v>
      </c>
      <c r="C14" s="73">
        <f t="shared" ref="C14:C20" si="0">IF(A14&gt;0,711319,"")</f>
        <v>711319</v>
      </c>
      <c r="D14" s="75">
        <v>2</v>
      </c>
      <c r="E14" s="74">
        <v>6249.7398518518539</v>
      </c>
      <c r="F14" s="76"/>
      <c r="G14" s="81">
        <f>ROUND(D14*E14,0)</f>
        <v>12499</v>
      </c>
      <c r="H14" s="81">
        <f>ROUND(G14*$H$13,0)</f>
        <v>375</v>
      </c>
      <c r="I14" s="81">
        <f>ROUND(G14*F14,0)</f>
        <v>0</v>
      </c>
      <c r="J14" s="81">
        <f>ROUND(I14*$J$13,0)</f>
        <v>0</v>
      </c>
      <c r="K14" s="81">
        <f>SUM(G14:J14)</f>
        <v>12874</v>
      </c>
    </row>
    <row r="15" spans="1:11" x14ac:dyDescent="0.25">
      <c r="A15" s="73"/>
      <c r="B15" s="101"/>
      <c r="C15" s="73" t="str">
        <f t="shared" si="0"/>
        <v/>
      </c>
      <c r="D15" s="75"/>
      <c r="E15" s="74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4"/>
      <c r="F16" s="98"/>
      <c r="G16" s="81">
        <f>ROUND(D16*E16,0)</f>
        <v>0</v>
      </c>
      <c r="H16" s="81">
        <f>ROUND(G16*$H$13,0)</f>
        <v>0</v>
      </c>
      <c r="I16" s="81">
        <f>ROUND(G16*F16,0)</f>
        <v>0</v>
      </c>
      <c r="J16" s="81">
        <f>ROUND(I16*$J$13,0)</f>
        <v>0</v>
      </c>
      <c r="K16" s="81">
        <f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>ROUND(D17*E17,0)</f>
        <v>0</v>
      </c>
      <c r="H17" s="81">
        <f>ROUND(G17*$H$13,0)</f>
        <v>0</v>
      </c>
      <c r="I17" s="81">
        <f>ROUND(G17*F17,0)</f>
        <v>0</v>
      </c>
      <c r="J17" s="81">
        <f>ROUND(I17*$J$13,0)</f>
        <v>0</v>
      </c>
      <c r="K17" s="81">
        <f>SUM(G17:J17)</f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2</v>
      </c>
      <c r="E49" s="79"/>
      <c r="F49" s="79"/>
      <c r="G49" s="83">
        <f>SUM(G14:G48)</f>
        <v>12499</v>
      </c>
      <c r="H49" s="83">
        <f>SUM(H14:H48)</f>
        <v>375</v>
      </c>
      <c r="I49" s="83">
        <f>SUM(I14:I48)</f>
        <v>0</v>
      </c>
      <c r="J49" s="83">
        <f>SUM(J14:J48)</f>
        <v>0</v>
      </c>
      <c r="K49" s="83">
        <f>SUM($K$14:$K$48)</f>
        <v>12874</v>
      </c>
    </row>
  </sheetData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83833-02C4-4D30-BA81-64A208734021}">
  <sheetPr codeName="Sheet49">
    <pageSetUpPr fitToPage="1"/>
  </sheetPr>
  <dimension ref="A1:L49"/>
  <sheetViews>
    <sheetView zoomScale="85" zoomScaleNormal="85" workbookViewId="0">
      <selection activeCell="F10" sqref="F10:K10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1.710937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230</v>
      </c>
      <c r="C8" s="69" t="s">
        <v>10</v>
      </c>
      <c r="D8" s="71">
        <v>45154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347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348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24">
        <v>9878431198</v>
      </c>
      <c r="C11" s="224"/>
      <c r="D11" s="224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_xlfn.SEQUENCE(COUNTA($B$14:$B$48))</f>
        <v>1</v>
      </c>
      <c r="B14" s="101" t="s">
        <v>65</v>
      </c>
      <c r="C14" s="73">
        <f t="shared" ref="C14:C20" si="0">IF(A14&gt;0,711319,"")</f>
        <v>711319</v>
      </c>
      <c r="D14" s="75">
        <v>2.64</v>
      </c>
      <c r="E14" s="74">
        <v>5610</v>
      </c>
      <c r="F14" s="76">
        <v>9.8065689149560112E-2</v>
      </c>
      <c r="G14" s="81">
        <f>ROUND(D14*E14,0)</f>
        <v>14810</v>
      </c>
      <c r="H14" s="81">
        <f>ROUND(G14*$H$13,0)</f>
        <v>444</v>
      </c>
      <c r="I14" s="81">
        <f>ROUND(G14*F14,0)</f>
        <v>1452</v>
      </c>
      <c r="J14" s="81">
        <f>ROUND(I14*$J$13,0)</f>
        <v>73</v>
      </c>
      <c r="K14" s="81">
        <f>SUM(G14:J14)</f>
        <v>16779</v>
      </c>
    </row>
    <row r="15" spans="1:11" x14ac:dyDescent="0.25">
      <c r="A15" s="73"/>
      <c r="B15" s="101"/>
      <c r="C15" s="73" t="str">
        <f t="shared" si="0"/>
        <v/>
      </c>
      <c r="D15" s="75"/>
      <c r="E15" s="74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4"/>
      <c r="F16" s="98"/>
      <c r="G16" s="81">
        <f>ROUND(D16*E16,0)</f>
        <v>0</v>
      </c>
      <c r="H16" s="81">
        <f>ROUND(G16*$H$13,0)</f>
        <v>0</v>
      </c>
      <c r="I16" s="81">
        <f>ROUND(G16*F16,0)</f>
        <v>0</v>
      </c>
      <c r="J16" s="81">
        <f>ROUND(I16*$J$13,0)</f>
        <v>0</v>
      </c>
      <c r="K16" s="81">
        <f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>ROUND(D17*E17,0)</f>
        <v>0</v>
      </c>
      <c r="H17" s="81">
        <f>ROUND(G17*$H$13,0)</f>
        <v>0</v>
      </c>
      <c r="I17" s="81">
        <f>ROUND(G17*F17,0)</f>
        <v>0</v>
      </c>
      <c r="J17" s="81">
        <f>ROUND(I17*$J$13,0)</f>
        <v>0</v>
      </c>
      <c r="K17" s="81">
        <f>SUM(G17:J17)</f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2.64</v>
      </c>
      <c r="E49" s="79"/>
      <c r="F49" s="79"/>
      <c r="G49" s="83">
        <f>SUM(G14:G48)</f>
        <v>14810</v>
      </c>
      <c r="H49" s="83">
        <f>SUM(H14:H48)</f>
        <v>444</v>
      </c>
      <c r="I49" s="83">
        <f>SUM(I14:I48)</f>
        <v>1452</v>
      </c>
      <c r="J49" s="83">
        <f>SUM(J14:J48)</f>
        <v>73</v>
      </c>
      <c r="K49" s="83">
        <f>SUM($K$14:$K$48)</f>
        <v>16779</v>
      </c>
    </row>
  </sheetData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367B1-0A24-43A2-952C-A712DED2ABD0}">
  <sheetPr codeName="Sheet50">
    <pageSetUpPr fitToPage="1"/>
  </sheetPr>
  <dimension ref="A1:L49"/>
  <sheetViews>
    <sheetView zoomScale="85" zoomScaleNormal="85" workbookViewId="0">
      <selection activeCell="N1" sqref="N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  <col min="14" max="14" width="47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231</v>
      </c>
      <c r="C8" s="69" t="s">
        <v>10</v>
      </c>
      <c r="D8" s="71">
        <v>45154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68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224">
        <v>7009037632</v>
      </c>
      <c r="C11" s="224"/>
      <c r="D11" s="224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99" t="s">
        <v>18</v>
      </c>
      <c r="B13" s="62" t="s">
        <v>19</v>
      </c>
      <c r="C13" s="99" t="s">
        <v>20</v>
      </c>
      <c r="D13" s="62" t="s">
        <v>21</v>
      </c>
      <c r="E13" s="62" t="s">
        <v>22</v>
      </c>
      <c r="F13" s="62" t="s">
        <v>23</v>
      </c>
      <c r="G13" s="99" t="s">
        <v>37</v>
      </c>
      <c r="H13" s="100">
        <v>0.03</v>
      </c>
      <c r="I13" s="99" t="s">
        <v>38</v>
      </c>
      <c r="J13" s="100">
        <v>0.05</v>
      </c>
      <c r="K13" s="99" t="s">
        <v>24</v>
      </c>
    </row>
    <row r="14" spans="1:11" x14ac:dyDescent="0.25">
      <c r="A14" s="73" cm="1">
        <f t="array" ref="A14">_xlfn.SEQUENCE(COUNTA($B$14:$B$48))</f>
        <v>1</v>
      </c>
      <c r="B14" s="101" t="s">
        <v>26</v>
      </c>
      <c r="C14" s="73">
        <f t="shared" ref="C14:C20" si="0">IF(A14&gt;0,711319,"")</f>
        <v>711319</v>
      </c>
      <c r="D14" s="75">
        <v>11.57</v>
      </c>
      <c r="E14" s="74">
        <v>5560</v>
      </c>
      <c r="F14" s="76">
        <v>9.8071656776023586E-2</v>
      </c>
      <c r="G14" s="81">
        <f>ROUND(D14*E14,0)</f>
        <v>64329</v>
      </c>
      <c r="H14" s="81">
        <f>ROUND(G14*$H$13,0)</f>
        <v>1930</v>
      </c>
      <c r="I14" s="81">
        <f>ROUND(G14*F14,0)</f>
        <v>6309</v>
      </c>
      <c r="J14" s="81">
        <f>ROUND(I14*$J$13,0)</f>
        <v>315</v>
      </c>
      <c r="K14" s="81">
        <f>SUM(G14:J14)</f>
        <v>72883</v>
      </c>
    </row>
    <row r="15" spans="1:11" x14ac:dyDescent="0.25">
      <c r="A15" s="73"/>
      <c r="B15" s="101"/>
      <c r="C15" s="73" t="str">
        <f t="shared" si="0"/>
        <v/>
      </c>
      <c r="D15" s="75"/>
      <c r="E15" s="74"/>
      <c r="F15" s="98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4"/>
      <c r="F16" s="98"/>
      <c r="G16" s="81">
        <f>ROUND(D16*E16,0)</f>
        <v>0</v>
      </c>
      <c r="H16" s="81">
        <f>ROUND(G16*$H$13,0)</f>
        <v>0</v>
      </c>
      <c r="I16" s="81">
        <f>ROUND(G16*F16,0)</f>
        <v>0</v>
      </c>
      <c r="J16" s="81">
        <f>ROUND(I16*$J$13,0)</f>
        <v>0</v>
      </c>
      <c r="K16" s="81">
        <f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98"/>
      <c r="G17" s="81">
        <f>ROUND(D17*E17,0)</f>
        <v>0</v>
      </c>
      <c r="H17" s="81">
        <f>ROUND(G17*$H$13,0)</f>
        <v>0</v>
      </c>
      <c r="I17" s="81">
        <f>ROUND(G17*F17,0)</f>
        <v>0</v>
      </c>
      <c r="J17" s="81">
        <f>ROUND(I17*$J$13,0)</f>
        <v>0</v>
      </c>
      <c r="K17" s="81">
        <f>SUM(G17:J17)</f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98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98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98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98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98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98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98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98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11.57</v>
      </c>
      <c r="E49" s="79"/>
      <c r="F49" s="79"/>
      <c r="G49" s="83">
        <f>SUM(G14:G48)</f>
        <v>64329</v>
      </c>
      <c r="H49" s="83">
        <f>SUM(H14:H48)</f>
        <v>1930</v>
      </c>
      <c r="I49" s="83">
        <f>SUM(I14:I48)</f>
        <v>6309</v>
      </c>
      <c r="J49" s="83">
        <f>SUM(J14:J48)</f>
        <v>315</v>
      </c>
      <c r="K49" s="83">
        <f>SUM($K$14:$K$48)</f>
        <v>72883</v>
      </c>
    </row>
  </sheetData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40" fitToHeight="0" orientation="portrait" horizontalDpi="300" verticalDpi="300" r:id="rId1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AEA6D-B889-4B2E-B138-992EA4BEBC98}">
  <sheetPr codeName="Sheet29">
    <pageSetUpPr fitToPage="1"/>
  </sheetPr>
  <dimension ref="A1:L49"/>
  <sheetViews>
    <sheetView zoomScale="85" zoomScaleNormal="85" workbookViewId="0">
      <selection activeCell="B10" sqref="B10:D10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1.710937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210</v>
      </c>
      <c r="C8" s="69" t="s">
        <v>10</v>
      </c>
      <c r="D8" s="71">
        <v>45148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349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65</v>
      </c>
      <c r="C14" s="73">
        <f>IF(A14&gt;0,711319,"")</f>
        <v>711319</v>
      </c>
      <c r="D14" s="75">
        <v>2.84</v>
      </c>
      <c r="E14" s="74">
        <v>5610</v>
      </c>
      <c r="F14" s="76">
        <v>9.7425517314620416E-2</v>
      </c>
      <c r="G14" s="81">
        <f>ROUND(D14*E14,0)</f>
        <v>15932</v>
      </c>
      <c r="H14" s="81">
        <f>ROUND(G14*$H$13,0)</f>
        <v>478</v>
      </c>
      <c r="I14" s="81">
        <f>ROUND(G14*F14,0)</f>
        <v>1552</v>
      </c>
      <c r="J14" s="81">
        <f>ROUND(I14*$J$13,0)</f>
        <v>78</v>
      </c>
      <c r="K14" s="81">
        <f>SUM(G14:J14)</f>
        <v>18040</v>
      </c>
    </row>
    <row r="15" spans="1:11" x14ac:dyDescent="0.25">
      <c r="A15" s="73"/>
      <c r="B15" s="77"/>
      <c r="C15" s="73" t="str">
        <f t="shared" ref="C15:C20" si="0">IF(A15&gt;0,711319,"")</f>
        <v/>
      </c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7"/>
      <c r="F16" s="77"/>
      <c r="G16" s="81">
        <f t="shared" ref="G16:G17" si="1">ROUND(D16*E16,0)</f>
        <v>0</v>
      </c>
      <c r="H16" s="81">
        <f t="shared" ref="H16:H17" si="2">ROUND(G16*$H$13,0)</f>
        <v>0</v>
      </c>
      <c r="I16" s="81">
        <f t="shared" ref="I16:I17" si="3">ROUND(G16*F16,0)</f>
        <v>0</v>
      </c>
      <c r="J16" s="81">
        <f t="shared" ref="J16:J17" si="4">ROUND(I16*$J$13,0)</f>
        <v>0</v>
      </c>
      <c r="K16" s="81">
        <f t="shared" ref="K16:K17" si="5"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77"/>
      <c r="G17" s="81">
        <f t="shared" si="1"/>
        <v>0</v>
      </c>
      <c r="H17" s="81">
        <f t="shared" si="2"/>
        <v>0</v>
      </c>
      <c r="I17" s="81">
        <f t="shared" si="3"/>
        <v>0</v>
      </c>
      <c r="J17" s="81">
        <f t="shared" si="4"/>
        <v>0</v>
      </c>
      <c r="K17" s="81">
        <f t="shared" si="5"/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2.84</v>
      </c>
      <c r="E49" s="79"/>
      <c r="F49" s="79"/>
      <c r="G49" s="83">
        <f>SUM(G14:G48)</f>
        <v>15932</v>
      </c>
      <c r="H49" s="83">
        <f>SUM(H14:H48)</f>
        <v>478</v>
      </c>
      <c r="I49" s="83">
        <f>SUM(I14:I48)</f>
        <v>1552</v>
      </c>
      <c r="J49" s="83">
        <f>SUM(J14:J48)</f>
        <v>78</v>
      </c>
      <c r="K49" s="83">
        <f>SUM($K$14:$K$48)</f>
        <v>18040</v>
      </c>
    </row>
  </sheetData>
  <sheetProtection selectLockedCells="1"/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1BB99-2D2E-4040-9B92-1ADC5E00D8C7}">
  <sheetPr codeName="Sheet28">
    <pageSetUpPr fitToPage="1"/>
  </sheetPr>
  <dimension ref="A1:L49"/>
  <sheetViews>
    <sheetView zoomScale="85" zoomScaleNormal="85" workbookViewId="0">
      <selection activeCell="B10" sqref="B10:D10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21.75" thickBot="1" x14ac:dyDescent="0.4">
      <c r="A7" s="166" t="s">
        <v>7</v>
      </c>
      <c r="B7" s="167"/>
      <c r="C7" s="167"/>
      <c r="D7" s="167"/>
      <c r="E7" s="167"/>
      <c r="F7" s="167"/>
      <c r="G7" s="167"/>
      <c r="H7" s="167"/>
      <c r="I7" s="167"/>
      <c r="J7" s="167"/>
      <c r="K7" s="168"/>
    </row>
    <row r="8" spans="1:11" x14ac:dyDescent="0.25">
      <c r="A8" s="69" t="s">
        <v>8</v>
      </c>
      <c r="B8" s="97">
        <v>209</v>
      </c>
      <c r="C8" s="69" t="s">
        <v>10</v>
      </c>
      <c r="D8" s="71">
        <v>45147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350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51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60</v>
      </c>
      <c r="C14" s="73">
        <f>IF(A14&gt;0,711319,"")</f>
        <v>711319</v>
      </c>
      <c r="D14" s="75">
        <v>4.17</v>
      </c>
      <c r="E14" s="74">
        <v>5640</v>
      </c>
      <c r="F14" s="76">
        <v>9.7975727150495018E-2</v>
      </c>
      <c r="G14" s="81">
        <f>ROUND(D14*E14,0)</f>
        <v>23519</v>
      </c>
      <c r="H14" s="81">
        <f>ROUND(G14*$H$13,0)</f>
        <v>706</v>
      </c>
      <c r="I14" s="81">
        <f>ROUND(G14*F14,0)</f>
        <v>2304</v>
      </c>
      <c r="J14" s="81">
        <f>ROUND(I14*$J$13,0)</f>
        <v>115</v>
      </c>
      <c r="K14" s="81">
        <f>SUM(G14:J14)</f>
        <v>26644</v>
      </c>
    </row>
    <row r="15" spans="1:11" x14ac:dyDescent="0.25">
      <c r="A15" s="73"/>
      <c r="B15" s="77"/>
      <c r="C15" s="73" t="str">
        <f t="shared" ref="C15:C20" si="0">IF(A15&gt;0,711319,"")</f>
        <v/>
      </c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 t="str">
        <f t="shared" si="0"/>
        <v/>
      </c>
      <c r="D16" s="75"/>
      <c r="E16" s="77"/>
      <c r="F16" s="77"/>
      <c r="G16" s="81">
        <f t="shared" ref="G16:G17" si="1">ROUND(D16*E16,0)</f>
        <v>0</v>
      </c>
      <c r="H16" s="81">
        <f t="shared" ref="H16:H17" si="2">ROUND(G16*$H$13,0)</f>
        <v>0</v>
      </c>
      <c r="I16" s="81">
        <f t="shared" ref="I16:I17" si="3">ROUND(G16*F16,0)</f>
        <v>0</v>
      </c>
      <c r="J16" s="81">
        <f t="shared" ref="J16:J17" si="4">ROUND(I16*$J$13,0)</f>
        <v>0</v>
      </c>
      <c r="K16" s="81">
        <f t="shared" ref="K16:K17" si="5">SUM(G16:J16)</f>
        <v>0</v>
      </c>
    </row>
    <row r="17" spans="1:11" x14ac:dyDescent="0.25">
      <c r="A17" s="73"/>
      <c r="B17" s="77"/>
      <c r="C17" s="73" t="str">
        <f t="shared" si="0"/>
        <v/>
      </c>
      <c r="D17" s="75"/>
      <c r="E17" s="77"/>
      <c r="F17" s="77"/>
      <c r="G17" s="81">
        <f t="shared" si="1"/>
        <v>0</v>
      </c>
      <c r="H17" s="81">
        <f t="shared" si="2"/>
        <v>0</v>
      </c>
      <c r="I17" s="81">
        <f t="shared" si="3"/>
        <v>0</v>
      </c>
      <c r="J17" s="81">
        <f t="shared" si="4"/>
        <v>0</v>
      </c>
      <c r="K17" s="81">
        <f t="shared" si="5"/>
        <v>0</v>
      </c>
    </row>
    <row r="18" spans="1:11" x14ac:dyDescent="0.25">
      <c r="A18" s="73"/>
      <c r="B18" s="77"/>
      <c r="C18" s="73" t="str">
        <f t="shared" si="0"/>
        <v/>
      </c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3" t="str">
        <f t="shared" si="0"/>
        <v/>
      </c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3" t="str">
        <f t="shared" si="0"/>
        <v/>
      </c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4.17</v>
      </c>
      <c r="E49" s="79"/>
      <c r="F49" s="79"/>
      <c r="G49" s="83">
        <f>SUM(G14:G48)</f>
        <v>23519</v>
      </c>
      <c r="H49" s="83">
        <f>SUM(H14:H48)</f>
        <v>706</v>
      </c>
      <c r="I49" s="83">
        <f>SUM(I14:I48)</f>
        <v>2304</v>
      </c>
      <c r="J49" s="83">
        <f>SUM(J14:J48)</f>
        <v>115</v>
      </c>
      <c r="K49" s="83">
        <f>SUM($K$14:$K$48)</f>
        <v>26644</v>
      </c>
    </row>
  </sheetData>
  <sheetProtection selectLockedCells="1"/>
  <mergeCells count="13">
    <mergeCell ref="A12:K12"/>
    <mergeCell ref="B9:D9"/>
    <mergeCell ref="F9:K9"/>
    <mergeCell ref="B10:D10"/>
    <mergeCell ref="F10:K10"/>
    <mergeCell ref="B11:D11"/>
    <mergeCell ref="F11:K11"/>
    <mergeCell ref="F8:K8"/>
    <mergeCell ref="A3:K3"/>
    <mergeCell ref="A4:K4"/>
    <mergeCell ref="A5:K5"/>
    <mergeCell ref="A6:K6"/>
    <mergeCell ref="A7:K7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11D2D-E89D-4E16-BAE7-A9778205FEDF}">
  <sheetPr codeName="Sheet23">
    <pageSetUpPr fitToPage="1"/>
  </sheetPr>
  <dimension ref="A1:L49"/>
  <sheetViews>
    <sheetView zoomScale="85" zoomScaleNormal="85" workbookViewId="0">
      <selection activeCell="D18" sqref="D1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97">
        <v>207</v>
      </c>
      <c r="C8" s="69" t="s">
        <v>10</v>
      </c>
      <c r="D8" s="71">
        <v>45147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351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76</v>
      </c>
      <c r="C14" s="73">
        <v>711319</v>
      </c>
      <c r="D14" s="75">
        <v>4.0599999999999996</v>
      </c>
      <c r="E14" s="74">
        <v>5640</v>
      </c>
      <c r="F14" s="76">
        <v>9.7708648840511114E-2</v>
      </c>
      <c r="G14" s="81">
        <f>ROUND(D14*E14,0)</f>
        <v>22898</v>
      </c>
      <c r="H14" s="81">
        <f>ROUND(G14*$H$13,0)</f>
        <v>687</v>
      </c>
      <c r="I14" s="81">
        <f>ROUND(G14*F14,0)</f>
        <v>2237</v>
      </c>
      <c r="J14" s="81">
        <f>ROUND(I14*$J$13,0)</f>
        <v>112</v>
      </c>
      <c r="K14" s="81">
        <f>SUM(G14:J14)</f>
        <v>25934</v>
      </c>
    </row>
    <row r="15" spans="1:11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4.0599999999999996</v>
      </c>
      <c r="E49" s="79"/>
      <c r="F49" s="79"/>
      <c r="G49" s="83">
        <f>SUM(G14:G48)</f>
        <v>22898</v>
      </c>
      <c r="H49" s="83">
        <f>SUM(H14:H48)</f>
        <v>687</v>
      </c>
      <c r="I49" s="83">
        <f>SUM(I14:I48)</f>
        <v>2237</v>
      </c>
      <c r="J49" s="83">
        <f>SUM(J14:J48)</f>
        <v>112</v>
      </c>
      <c r="K49" s="83">
        <f>SUM($K$14:$K$48)</f>
        <v>25934</v>
      </c>
    </row>
  </sheetData>
  <sheetProtection selectLockedCells="1"/>
  <mergeCells count="12">
    <mergeCell ref="B9:D9"/>
    <mergeCell ref="F9:K9"/>
    <mergeCell ref="A3:K3"/>
    <mergeCell ref="A4:K4"/>
    <mergeCell ref="A5:K5"/>
    <mergeCell ref="A6:K6"/>
    <mergeCell ref="F8:K8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A50C9-A2ED-4A09-A0F6-094AC928C260}">
  <sheetPr codeName="Sheet25">
    <pageSetUpPr fitToPage="1"/>
  </sheetPr>
  <dimension ref="A1:L49"/>
  <sheetViews>
    <sheetView zoomScale="85" zoomScaleNormal="85" workbookViewId="0">
      <selection activeCell="D18" sqref="D1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97">
        <v>204</v>
      </c>
      <c r="C8" s="69" t="s">
        <v>10</v>
      </c>
      <c r="D8" s="71">
        <v>45146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149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352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26</v>
      </c>
      <c r="C14" s="73">
        <v>711319</v>
      </c>
      <c r="D14" s="75">
        <v>8.92</v>
      </c>
      <c r="E14" s="74">
        <v>5650</v>
      </c>
      <c r="F14" s="76">
        <v>0.11770975056689342</v>
      </c>
      <c r="G14" s="81">
        <f>ROUND(D14*E14,0)</f>
        <v>50398</v>
      </c>
      <c r="H14" s="81">
        <f>ROUND(G14*$H$13,0)</f>
        <v>1512</v>
      </c>
      <c r="I14" s="81">
        <f>ROUND(G14*F14,0)</f>
        <v>5932</v>
      </c>
      <c r="J14" s="81">
        <f>ROUND(I14*$J$13,0)</f>
        <v>297</v>
      </c>
      <c r="K14" s="81">
        <f>SUM(G14:J14)</f>
        <v>58139</v>
      </c>
    </row>
    <row r="15" spans="1:11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8.92</v>
      </c>
      <c r="E49" s="79"/>
      <c r="F49" s="79"/>
      <c r="G49" s="83">
        <f>SUM(G14:G48)</f>
        <v>50398</v>
      </c>
      <c r="H49" s="83">
        <f>SUM(H14:H48)</f>
        <v>1512</v>
      </c>
      <c r="I49" s="83">
        <f>SUM(I14:I48)</f>
        <v>5932</v>
      </c>
      <c r="J49" s="83">
        <f>SUM(J14:J48)</f>
        <v>297</v>
      </c>
      <c r="K49" s="83">
        <f>SUM($K$14:$K$48)</f>
        <v>58139</v>
      </c>
    </row>
  </sheetData>
  <sheetProtection selectLockedCells="1"/>
  <mergeCells count="12">
    <mergeCell ref="B9:D9"/>
    <mergeCell ref="F9:K9"/>
    <mergeCell ref="A3:K3"/>
    <mergeCell ref="A4:K4"/>
    <mergeCell ref="A5:K5"/>
    <mergeCell ref="A6:K6"/>
    <mergeCell ref="F8:K8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4047C-551F-43E5-AA55-F9ACF9DD3BAB}">
  <sheetPr codeName="Sheet24">
    <pageSetUpPr fitToPage="1"/>
  </sheetPr>
  <dimension ref="A1:L49"/>
  <sheetViews>
    <sheetView topLeftCell="A3" zoomScale="85" zoomScaleNormal="85" workbookViewId="0">
      <selection activeCell="D18" sqref="D1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1.7109375" bestFit="1" customWidth="1"/>
    <col min="9" max="9" width="18.5703125" bestFit="1" customWidth="1"/>
    <col min="10" max="10" width="9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97">
        <v>203</v>
      </c>
      <c r="C8" s="69" t="s">
        <v>10</v>
      </c>
      <c r="D8" s="71">
        <v>45146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353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39</v>
      </c>
      <c r="C14" s="73">
        <v>711319</v>
      </c>
      <c r="D14" s="75">
        <v>19.399999999999999</v>
      </c>
      <c r="E14" s="74">
        <v>74.987265934563567</v>
      </c>
      <c r="F14" s="76"/>
      <c r="G14" s="81">
        <f>ROUND(D14*E14,0)</f>
        <v>1455</v>
      </c>
      <c r="H14" s="81">
        <f>ROUND(G14*$H$13,0)</f>
        <v>44</v>
      </c>
      <c r="I14" s="81">
        <f>ROUND(G14*F14,0)</f>
        <v>0</v>
      </c>
      <c r="J14" s="81">
        <f>ROUND(I14*$J$13,0)</f>
        <v>0</v>
      </c>
      <c r="K14" s="81">
        <f>SUM(G14:J14)</f>
        <v>1499</v>
      </c>
    </row>
    <row r="15" spans="1:11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19.399999999999999</v>
      </c>
      <c r="E49" s="79"/>
      <c r="F49" s="79"/>
      <c r="G49" s="83">
        <f>SUM(G14:G48)</f>
        <v>1455</v>
      </c>
      <c r="H49" s="83">
        <f>SUM(H14:H48)</f>
        <v>44</v>
      </c>
      <c r="I49" s="83">
        <f>SUM(I14:I48)</f>
        <v>0</v>
      </c>
      <c r="J49" s="83">
        <f>SUM(J14:J48)</f>
        <v>0</v>
      </c>
      <c r="K49" s="83">
        <f>SUM($K$14:$K$48)</f>
        <v>1499</v>
      </c>
    </row>
  </sheetData>
  <sheetProtection selectLockedCells="1"/>
  <mergeCells count="12">
    <mergeCell ref="B9:D9"/>
    <mergeCell ref="F9:K9"/>
    <mergeCell ref="A3:K3"/>
    <mergeCell ref="A4:K4"/>
    <mergeCell ref="A5:K5"/>
    <mergeCell ref="A6:K6"/>
    <mergeCell ref="F8:K8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8" fitToHeight="0" orientation="portrait" horizontalDpi="300" verticalDpi="300" r:id="rId1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3DF6C-034E-4ABC-836A-40F07F4C13C7}">
  <sheetPr codeName="Sheet20">
    <pageSetUpPr fitToPage="1"/>
  </sheetPr>
  <dimension ref="A1:L49"/>
  <sheetViews>
    <sheetView topLeftCell="A3" zoomScale="85" zoomScaleNormal="85" workbookViewId="0">
      <selection activeCell="D18" sqref="D1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9.140625" bestFit="1" customWidth="1"/>
    <col min="8" max="8" width="16.85546875" bestFit="1" customWidth="1"/>
    <col min="9" max="9" width="18.5703125" bestFit="1" customWidth="1"/>
    <col min="10" max="10" width="15.42578125" bestFit="1" customWidth="1"/>
    <col min="11" max="11" width="19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97">
        <v>201</v>
      </c>
      <c r="C8" s="69" t="s">
        <v>10</v>
      </c>
      <c r="D8" s="71">
        <v>45146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354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:A15">_xlfn.SEQUENCE(COUNTA($B$14:$B$48))</f>
        <v>1</v>
      </c>
      <c r="B14" s="74" t="s">
        <v>111</v>
      </c>
      <c r="C14" s="73">
        <v>711319</v>
      </c>
      <c r="D14" s="75">
        <v>51.34</v>
      </c>
      <c r="E14" s="74">
        <v>5160</v>
      </c>
      <c r="F14" s="76">
        <v>9.8096759856630827E-2</v>
      </c>
      <c r="G14" s="81">
        <f>ROUND(D14*E14,0)</f>
        <v>264914</v>
      </c>
      <c r="H14" s="81">
        <f>ROUND(G14*$H$13,0)</f>
        <v>7947</v>
      </c>
      <c r="I14" s="81">
        <f>ROUND(G14*F14,0)</f>
        <v>25987</v>
      </c>
      <c r="J14" s="81">
        <f>ROUND(I14*$J$13,0)</f>
        <v>1299</v>
      </c>
      <c r="K14" s="81">
        <f>SUM(G14:J14)</f>
        <v>300147</v>
      </c>
    </row>
    <row r="15" spans="1:11" x14ac:dyDescent="0.25">
      <c r="A15" s="73">
        <v>2</v>
      </c>
      <c r="B15" s="77" t="s">
        <v>355</v>
      </c>
      <c r="C15" s="73">
        <v>711319</v>
      </c>
      <c r="D15" s="75">
        <v>30.47</v>
      </c>
      <c r="E15" s="77">
        <v>5650</v>
      </c>
      <c r="F15" s="76">
        <v>9.8087878584829813E-2</v>
      </c>
      <c r="G15" s="81">
        <f>ROUND(D15*E15,0)</f>
        <v>172156</v>
      </c>
      <c r="H15" s="81">
        <f>ROUND(G15*$H$13,0)</f>
        <v>5165</v>
      </c>
      <c r="I15" s="81">
        <f>ROUND(G15*F15,0)</f>
        <v>16886</v>
      </c>
      <c r="J15" s="81">
        <f>ROUND(I15*$J$13,0)</f>
        <v>844</v>
      </c>
      <c r="K15" s="81">
        <f>SUM(G15:J15)</f>
        <v>195051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81.81</v>
      </c>
      <c r="E49" s="79"/>
      <c r="F49" s="79"/>
      <c r="G49" s="83">
        <f>SUM(G14:G48)</f>
        <v>437070</v>
      </c>
      <c r="H49" s="83">
        <f>SUM(H14:H48)</f>
        <v>13112</v>
      </c>
      <c r="I49" s="83">
        <f>SUM(I14:I48)</f>
        <v>42873</v>
      </c>
      <c r="J49" s="83">
        <f>SUM(J14:J48)</f>
        <v>2143</v>
      </c>
      <c r="K49" s="83">
        <f>SUM($K$14:$K$48)</f>
        <v>495198</v>
      </c>
    </row>
  </sheetData>
  <sheetProtection selectLockedCells="1"/>
  <mergeCells count="12">
    <mergeCell ref="B9:D9"/>
    <mergeCell ref="F9:K9"/>
    <mergeCell ref="A3:K3"/>
    <mergeCell ref="A4:K4"/>
    <mergeCell ref="A5:K5"/>
    <mergeCell ref="A6:K6"/>
    <mergeCell ref="F8:K8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F882A-082F-430A-A3D1-45A042ACA85E}">
  <sheetPr codeName="Sheet19">
    <pageSetUpPr fitToPage="1"/>
  </sheetPr>
  <dimension ref="A1:L49"/>
  <sheetViews>
    <sheetView zoomScale="85" zoomScaleNormal="85" workbookViewId="0">
      <selection activeCell="D18" sqref="D1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1.7109375" bestFit="1" customWidth="1"/>
    <col min="9" max="9" width="18.5703125" bestFit="1" customWidth="1"/>
    <col min="10" max="10" width="9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65">
        <v>159</v>
      </c>
      <c r="C8" s="69" t="s">
        <v>10</v>
      </c>
      <c r="D8" s="71">
        <v>45138</v>
      </c>
      <c r="E8" s="70" t="s">
        <v>9</v>
      </c>
      <c r="F8" s="174">
        <v>2006</v>
      </c>
      <c r="G8" s="172"/>
      <c r="H8" s="172"/>
      <c r="I8" s="172"/>
      <c r="J8" s="172"/>
      <c r="K8" s="173"/>
    </row>
    <row r="9" spans="1:11" x14ac:dyDescent="0.25">
      <c r="A9" s="69" t="s">
        <v>11</v>
      </c>
      <c r="B9" s="170"/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 t="s">
        <v>158</v>
      </c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356</v>
      </c>
      <c r="C14" s="73">
        <v>711319</v>
      </c>
      <c r="D14" s="75">
        <v>11.49</v>
      </c>
      <c r="E14" s="74">
        <v>116.63445544554453</v>
      </c>
      <c r="F14" s="76"/>
      <c r="G14" s="81">
        <f>ROUND(D14*E14,0)</f>
        <v>1340</v>
      </c>
      <c r="H14" s="81">
        <f>ROUND(G14*$H$13,0)</f>
        <v>40</v>
      </c>
      <c r="I14" s="81">
        <f>ROUND(G14*F14,0)</f>
        <v>0</v>
      </c>
      <c r="J14" s="81">
        <f>ROUND(I14*$J$13,0)</f>
        <v>0</v>
      </c>
      <c r="K14" s="81">
        <f>SUM(G14:J14)</f>
        <v>1380</v>
      </c>
    </row>
    <row r="15" spans="1:11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11.49</v>
      </c>
      <c r="E49" s="79"/>
      <c r="F49" s="79"/>
      <c r="G49" s="83">
        <f>SUM(G14:G48)</f>
        <v>1340</v>
      </c>
      <c r="H49" s="83">
        <f>SUM(H14:H48)</f>
        <v>40</v>
      </c>
      <c r="I49" s="83">
        <f>SUM(I14:I48)</f>
        <v>0</v>
      </c>
      <c r="J49" s="83">
        <f>SUM(J14:J48)</f>
        <v>0</v>
      </c>
      <c r="K49" s="83">
        <f>SUM($K$14:$K$48)</f>
        <v>1380</v>
      </c>
    </row>
  </sheetData>
  <sheetProtection selectLockedCells="1"/>
  <mergeCells count="12">
    <mergeCell ref="B10:D10"/>
    <mergeCell ref="F10:K10"/>
    <mergeCell ref="B11:D11"/>
    <mergeCell ref="F11:K11"/>
    <mergeCell ref="A12:K12"/>
    <mergeCell ref="B9:D9"/>
    <mergeCell ref="F9:K9"/>
    <mergeCell ref="A3:K3"/>
    <mergeCell ref="A4:K4"/>
    <mergeCell ref="A5:K5"/>
    <mergeCell ref="A6:K6"/>
    <mergeCell ref="F8:K8"/>
  </mergeCells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C4245-C5E3-4555-AD46-E34FE8275BAF}">
  <sheetPr codeName="Sheet18">
    <pageSetUpPr fitToPage="1"/>
  </sheetPr>
  <dimension ref="A1:L49"/>
  <sheetViews>
    <sheetView zoomScale="85" zoomScaleNormal="85" workbookViewId="0">
      <selection activeCell="D18" sqref="D1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65">
        <v>160</v>
      </c>
      <c r="C8" s="69" t="s">
        <v>10</v>
      </c>
      <c r="D8" s="71">
        <v>45138</v>
      </c>
      <c r="E8" s="70" t="s">
        <v>9</v>
      </c>
      <c r="F8" s="174">
        <v>2007</v>
      </c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357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 t="s">
        <v>358</v>
      </c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65</v>
      </c>
      <c r="C14" s="73">
        <v>711319</v>
      </c>
      <c r="D14" s="75">
        <v>2.9</v>
      </c>
      <c r="E14" s="74">
        <v>5660</v>
      </c>
      <c r="F14" s="76">
        <v>0.14764510125261335</v>
      </c>
      <c r="G14" s="81">
        <f>ROUND(D14*E14,0)</f>
        <v>16414</v>
      </c>
      <c r="H14" s="81">
        <f>ROUND(G14*$H$13,0)</f>
        <v>492</v>
      </c>
      <c r="I14" s="81">
        <f>ROUND(G14*F14,0)</f>
        <v>2423</v>
      </c>
      <c r="J14" s="81">
        <f>ROUND(I14*$J$13,0)</f>
        <v>121</v>
      </c>
      <c r="K14" s="81">
        <f>SUM(G14:J14)</f>
        <v>19450</v>
      </c>
    </row>
    <row r="15" spans="1:11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2.9</v>
      </c>
      <c r="E49" s="79"/>
      <c r="F49" s="79"/>
      <c r="G49" s="83">
        <f>SUM(G14:G48)</f>
        <v>16414</v>
      </c>
      <c r="H49" s="83">
        <f>SUM(H14:H48)</f>
        <v>492</v>
      </c>
      <c r="I49" s="83">
        <f>SUM(I14:I48)</f>
        <v>2423</v>
      </c>
      <c r="J49" s="83">
        <f>SUM(J14:J48)</f>
        <v>121</v>
      </c>
      <c r="K49" s="83">
        <f>SUM($K$14:$K$48)</f>
        <v>19450</v>
      </c>
    </row>
  </sheetData>
  <sheetProtection selectLockedCells="1"/>
  <mergeCells count="12">
    <mergeCell ref="B10:D10"/>
    <mergeCell ref="F10:K10"/>
    <mergeCell ref="B11:D11"/>
    <mergeCell ref="F11:K11"/>
    <mergeCell ref="A12:K12"/>
    <mergeCell ref="B9:D9"/>
    <mergeCell ref="F9:K9"/>
    <mergeCell ref="A3:K3"/>
    <mergeCell ref="A4:K4"/>
    <mergeCell ref="A5:K5"/>
    <mergeCell ref="A6:K6"/>
    <mergeCell ref="F8:K8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69F2-4EEA-4D21-B701-4A9CA72C2E4E}">
  <sheetPr codeName="Sheet17">
    <pageSetUpPr fitToPage="1"/>
  </sheetPr>
  <dimension ref="A1:L49"/>
  <sheetViews>
    <sheetView zoomScale="115" zoomScaleNormal="115" workbookViewId="0">
      <selection activeCell="D18" sqref="D18"/>
    </sheetView>
  </sheetViews>
  <sheetFormatPr defaultRowHeight="15" x14ac:dyDescent="0.25"/>
  <cols>
    <col min="1" max="1" width="12.85546875" bestFit="1" customWidth="1"/>
    <col min="2" max="2" width="26.140625" bestFit="1" customWidth="1"/>
    <col min="3" max="3" width="13.710937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1.7109375" bestFit="1" customWidth="1"/>
    <col min="9" max="9" width="18.5703125" bestFit="1" customWidth="1"/>
    <col min="10" max="10" width="9" bestFit="1" customWidth="1"/>
    <col min="11" max="11" width="18.710937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65">
        <v>161</v>
      </c>
      <c r="C8" s="69" t="s">
        <v>10</v>
      </c>
      <c r="D8" s="71">
        <v>45138</v>
      </c>
      <c r="E8" s="70" t="s">
        <v>9</v>
      </c>
      <c r="F8" s="174">
        <v>2008</v>
      </c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359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 t="s">
        <v>36</v>
      </c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168</v>
      </c>
      <c r="C14" s="73">
        <v>711319</v>
      </c>
      <c r="D14" s="75">
        <v>22.8</v>
      </c>
      <c r="E14" s="74">
        <v>85.157660799405718</v>
      </c>
      <c r="F14" s="76"/>
      <c r="G14" s="81">
        <f>ROUND(D14*E14,0)</f>
        <v>1942</v>
      </c>
      <c r="H14" s="81">
        <f>ROUND(G14*$H$13,0)</f>
        <v>58</v>
      </c>
      <c r="I14" s="81">
        <f>ROUND(G14*F14,0)</f>
        <v>0</v>
      </c>
      <c r="J14" s="81">
        <f>ROUND(I14*$J$13,0)</f>
        <v>0</v>
      </c>
      <c r="K14" s="81">
        <f>SUM(G14:J14)</f>
        <v>2000</v>
      </c>
    </row>
    <row r="15" spans="1:11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22.8</v>
      </c>
      <c r="E49" s="79"/>
      <c r="F49" s="79"/>
      <c r="G49" s="83">
        <f>SUM(G14:G48)</f>
        <v>1942</v>
      </c>
      <c r="H49" s="83">
        <f>SUM(H14:H48)</f>
        <v>58</v>
      </c>
      <c r="I49" s="83">
        <f>SUM(I14:I48)</f>
        <v>0</v>
      </c>
      <c r="J49" s="83">
        <f>SUM(J14:J48)</f>
        <v>0</v>
      </c>
      <c r="K49" s="83">
        <f>SUM($K$14:$K$48)</f>
        <v>2000</v>
      </c>
    </row>
  </sheetData>
  <sheetProtection selectLockedCells="1"/>
  <mergeCells count="12">
    <mergeCell ref="B10:D10"/>
    <mergeCell ref="F10:K10"/>
    <mergeCell ref="B11:D11"/>
    <mergeCell ref="F11:K11"/>
    <mergeCell ref="A12:K12"/>
    <mergeCell ref="B9:D9"/>
    <mergeCell ref="F9:K9"/>
    <mergeCell ref="A3:K3"/>
    <mergeCell ref="A4:K4"/>
    <mergeCell ref="A5:K5"/>
    <mergeCell ref="A6:K6"/>
    <mergeCell ref="F8:K8"/>
  </mergeCells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240E9-5C6B-41EE-95EE-783A2D0C7FB8}">
  <sheetPr codeName="Sheet16">
    <pageSetUpPr fitToPage="1"/>
  </sheetPr>
  <dimension ref="A1:L49"/>
  <sheetViews>
    <sheetView zoomScale="70" zoomScaleNormal="70" workbookViewId="0">
      <selection activeCell="D18" sqref="D18"/>
    </sheetView>
  </sheetViews>
  <sheetFormatPr defaultRowHeight="15" x14ac:dyDescent="0.25"/>
  <cols>
    <col min="1" max="1" width="16.42578125" bestFit="1" customWidth="1"/>
    <col min="2" max="2" width="25.28515625" bestFit="1" customWidth="1"/>
    <col min="3" max="3" width="18.140625" style="61" bestFit="1" customWidth="1"/>
    <col min="4" max="4" width="20.5703125" style="1" bestFit="1" customWidth="1"/>
    <col min="5" max="5" width="19.140625" bestFit="1" customWidth="1"/>
    <col min="6" max="6" width="17.85546875" bestFit="1" customWidth="1"/>
    <col min="7" max="7" width="17.42578125" bestFit="1" customWidth="1"/>
    <col min="8" max="8" width="13.140625" bestFit="1" customWidth="1"/>
    <col min="9" max="9" width="21.710937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65">
        <v>162</v>
      </c>
      <c r="C8" s="69" t="s">
        <v>10</v>
      </c>
      <c r="D8" s="71">
        <v>45138</v>
      </c>
      <c r="E8" s="70" t="s">
        <v>9</v>
      </c>
      <c r="F8" s="174">
        <v>2009</v>
      </c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68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360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 t="s">
        <v>361</v>
      </c>
      <c r="C11" s="170"/>
      <c r="D11" s="170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49</v>
      </c>
      <c r="C14" s="73">
        <v>711319</v>
      </c>
      <c r="D14" s="75">
        <v>4.01</v>
      </c>
      <c r="E14" s="74">
        <v>5660</v>
      </c>
      <c r="F14" s="76">
        <v>0.14989098379785151</v>
      </c>
      <c r="G14" s="81">
        <f>ROUND(D14*E14,0)</f>
        <v>22697</v>
      </c>
      <c r="H14" s="81">
        <f>ROUND(G14*$H$13,0)</f>
        <v>681</v>
      </c>
      <c r="I14" s="81">
        <f>ROUND(G14*F14,0)</f>
        <v>3402</v>
      </c>
      <c r="J14" s="81">
        <f>ROUND(I14*$J$13,0)</f>
        <v>170</v>
      </c>
      <c r="K14" s="81">
        <f>SUM(G14:J14)</f>
        <v>26950</v>
      </c>
    </row>
    <row r="15" spans="1:11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4.01</v>
      </c>
      <c r="E49" s="79"/>
      <c r="F49" s="79"/>
      <c r="G49" s="83">
        <f>SUM(G14:G48)</f>
        <v>22697</v>
      </c>
      <c r="H49" s="83">
        <f>SUM(H14:H48)</f>
        <v>681</v>
      </c>
      <c r="I49" s="83">
        <f>SUM(I14:I48)</f>
        <v>3402</v>
      </c>
      <c r="J49" s="83">
        <f>SUM(J14:J48)</f>
        <v>170</v>
      </c>
      <c r="K49" s="83">
        <f>SUM($K$14:$K$48)</f>
        <v>26950</v>
      </c>
    </row>
  </sheetData>
  <sheetProtection selectLockedCells="1"/>
  <mergeCells count="12">
    <mergeCell ref="B9:D9"/>
    <mergeCell ref="F9:K9"/>
    <mergeCell ref="A3:K3"/>
    <mergeCell ref="A4:K4"/>
    <mergeCell ref="A5:K5"/>
    <mergeCell ref="A6:K6"/>
    <mergeCell ref="F8:K8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E40C7-6169-429A-B136-9BADADB6FA0E}">
  <sheetPr codeName="Sheet15">
    <pageSetUpPr fitToPage="1"/>
  </sheetPr>
  <dimension ref="A1:L49"/>
  <sheetViews>
    <sheetView zoomScale="85" zoomScaleNormal="85" workbookViewId="0">
      <selection activeCell="D18" sqref="D1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65">
        <v>163</v>
      </c>
      <c r="C8" s="69" t="s">
        <v>10</v>
      </c>
      <c r="D8" s="71">
        <v>45138</v>
      </c>
      <c r="E8" s="70" t="s">
        <v>9</v>
      </c>
      <c r="F8" s="174">
        <v>2010</v>
      </c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362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 t="s">
        <v>36</v>
      </c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49</v>
      </c>
      <c r="C14" s="73">
        <v>711319</v>
      </c>
      <c r="D14" s="75">
        <v>3.43</v>
      </c>
      <c r="E14" s="74">
        <v>5660</v>
      </c>
      <c r="F14" s="76">
        <v>0.1228496246274569</v>
      </c>
      <c r="G14" s="81">
        <f>ROUND(D14*E14,0)</f>
        <v>19414</v>
      </c>
      <c r="H14" s="81">
        <f>ROUND(G14*$H$13,0)</f>
        <v>582</v>
      </c>
      <c r="I14" s="81">
        <f>ROUND(G14*F14,0)</f>
        <v>2385</v>
      </c>
      <c r="J14" s="81">
        <f>ROUND(I14*$J$13,0)</f>
        <v>119</v>
      </c>
      <c r="K14" s="81">
        <f>SUM(G14:J14)</f>
        <v>22500</v>
      </c>
    </row>
    <row r="15" spans="1:11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3.43</v>
      </c>
      <c r="E49" s="79"/>
      <c r="F49" s="79"/>
      <c r="G49" s="83">
        <f>SUM(G14:G48)</f>
        <v>19414</v>
      </c>
      <c r="H49" s="83">
        <f>SUM(H14:H48)</f>
        <v>582</v>
      </c>
      <c r="I49" s="83">
        <f>SUM(I14:I48)</f>
        <v>2385</v>
      </c>
      <c r="J49" s="83">
        <f>SUM(J14:J48)</f>
        <v>119</v>
      </c>
      <c r="K49" s="83">
        <f>SUM($K$14:$K$48)</f>
        <v>22500</v>
      </c>
    </row>
  </sheetData>
  <sheetProtection selectLockedCells="1"/>
  <mergeCells count="12">
    <mergeCell ref="B9:D9"/>
    <mergeCell ref="F9:K9"/>
    <mergeCell ref="A3:K3"/>
    <mergeCell ref="A4:K4"/>
    <mergeCell ref="A5:K5"/>
    <mergeCell ref="A6:K6"/>
    <mergeCell ref="F8:K8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E2D5F-171B-4D67-BEEA-DD1C1CE9F5F4}">
  <sheetPr codeName="Sheet14">
    <pageSetUpPr fitToPage="1"/>
  </sheetPr>
  <dimension ref="A1:L49"/>
  <sheetViews>
    <sheetView zoomScale="85" zoomScaleNormal="85" workbookViewId="0">
      <selection activeCell="D18" sqref="D1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1.7109375" bestFit="1" customWidth="1"/>
    <col min="9" max="9" width="18.5703125" bestFit="1" customWidth="1"/>
    <col min="10" max="10" width="9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65">
        <v>164</v>
      </c>
      <c r="C8" s="69" t="s">
        <v>10</v>
      </c>
      <c r="D8" s="71">
        <v>45138</v>
      </c>
      <c r="E8" s="70" t="s">
        <v>9</v>
      </c>
      <c r="F8" s="174"/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363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 t="s">
        <v>364</v>
      </c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81</v>
      </c>
      <c r="C14" s="73">
        <v>711319</v>
      </c>
      <c r="D14" s="75">
        <v>19.600000000000001</v>
      </c>
      <c r="E14" s="74">
        <v>89.190451612903232</v>
      </c>
      <c r="F14" s="76"/>
      <c r="G14" s="81">
        <f>ROUND(D14*E14,0)</f>
        <v>1748</v>
      </c>
      <c r="H14" s="81">
        <f>ROUND(G14*$H$13,0)</f>
        <v>52</v>
      </c>
      <c r="I14" s="81">
        <f>ROUND(G14*F14,0)</f>
        <v>0</v>
      </c>
      <c r="J14" s="81">
        <f>ROUND(I14*$J$13,0)</f>
        <v>0</v>
      </c>
      <c r="K14" s="81">
        <f>SUM(G14:J14)</f>
        <v>1800</v>
      </c>
    </row>
    <row r="15" spans="1:11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19.600000000000001</v>
      </c>
      <c r="E49" s="79"/>
      <c r="F49" s="79"/>
      <c r="G49" s="83">
        <f>SUM(G14:G48)</f>
        <v>1748</v>
      </c>
      <c r="H49" s="83">
        <f>SUM(H14:H48)</f>
        <v>52</v>
      </c>
      <c r="I49" s="83">
        <f>SUM(I14:I48)</f>
        <v>0</v>
      </c>
      <c r="J49" s="83">
        <f>SUM(J14:J48)</f>
        <v>0</v>
      </c>
      <c r="K49" s="83">
        <f>SUM($K$14:$K$48)</f>
        <v>1800</v>
      </c>
    </row>
  </sheetData>
  <sheetProtection selectLockedCells="1"/>
  <mergeCells count="12">
    <mergeCell ref="B9:D9"/>
    <mergeCell ref="F9:K9"/>
    <mergeCell ref="A3:K3"/>
    <mergeCell ref="A4:K4"/>
    <mergeCell ref="A5:K5"/>
    <mergeCell ref="A6:K6"/>
    <mergeCell ref="F8:K8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8" fitToHeight="0" orientation="portrait" horizontalDpi="300" verticalDpi="300" r:id="rId1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03F3E-8974-421F-A6F2-3760B3509D49}">
  <sheetPr codeName="Sheet13">
    <pageSetUpPr fitToPage="1"/>
  </sheetPr>
  <dimension ref="A1:L49"/>
  <sheetViews>
    <sheetView zoomScale="85" zoomScaleNormal="85" workbookViewId="0">
      <selection activeCell="D18" sqref="D18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65">
        <v>165</v>
      </c>
      <c r="C8" s="69" t="s">
        <v>10</v>
      </c>
      <c r="D8" s="71">
        <v>45138</v>
      </c>
      <c r="E8" s="70" t="s">
        <v>9</v>
      </c>
      <c r="F8" s="174">
        <v>2013</v>
      </c>
      <c r="G8" s="172"/>
      <c r="H8" s="172"/>
      <c r="I8" s="172"/>
      <c r="J8" s="172"/>
      <c r="K8" s="173"/>
    </row>
    <row r="9" spans="1:11" x14ac:dyDescent="0.25">
      <c r="A9" s="69" t="s">
        <v>11</v>
      </c>
      <c r="B9" s="170"/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 t="s">
        <v>158</v>
      </c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:A15">_xlfn.SEQUENCE(COUNTA($B$14:$B$48))</f>
        <v>1</v>
      </c>
      <c r="B14" s="74" t="s">
        <v>26</v>
      </c>
      <c r="C14" s="73">
        <v>711319</v>
      </c>
      <c r="D14" s="75">
        <v>3.3</v>
      </c>
      <c r="E14" s="74">
        <v>5660</v>
      </c>
      <c r="F14" s="76">
        <v>0.12554553008817701</v>
      </c>
      <c r="G14" s="81">
        <f>ROUND(D14*E14,0)</f>
        <v>18678</v>
      </c>
      <c r="H14" s="81">
        <f>ROUND(G14*$H$13,0)</f>
        <v>560</v>
      </c>
      <c r="I14" s="81">
        <f>ROUND(G14*F14,0)</f>
        <v>2345</v>
      </c>
      <c r="J14" s="81">
        <f>ROUND(I14*$J$13,0)</f>
        <v>117</v>
      </c>
      <c r="K14" s="81">
        <f>SUM(G14:J14)</f>
        <v>21700</v>
      </c>
    </row>
    <row r="15" spans="1:11" x14ac:dyDescent="0.25">
      <c r="A15" s="73">
        <v>2</v>
      </c>
      <c r="B15" s="77" t="s">
        <v>53</v>
      </c>
      <c r="C15" s="73">
        <v>711319</v>
      </c>
      <c r="D15" s="75">
        <v>1.54</v>
      </c>
      <c r="E15" s="77">
        <v>5660</v>
      </c>
      <c r="F15" s="76">
        <v>0.12280000000000001</v>
      </c>
      <c r="G15" s="81">
        <f>ROUND(D15*E15,0)</f>
        <v>8716</v>
      </c>
      <c r="H15" s="81">
        <f>ROUND(G15*$H$13,0)</f>
        <v>261</v>
      </c>
      <c r="I15" s="81">
        <f>ROUND(G15*F15,0)</f>
        <v>1070</v>
      </c>
      <c r="J15" s="81">
        <f>ROUND(I15*$J$13,0)</f>
        <v>54</v>
      </c>
      <c r="K15" s="81">
        <f>SUM(G15:J15)</f>
        <v>10101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4.84</v>
      </c>
      <c r="E49" s="79"/>
      <c r="F49" s="79"/>
      <c r="G49" s="83">
        <f>SUM(G14:G48)</f>
        <v>27394</v>
      </c>
      <c r="H49" s="83">
        <f>SUM(H14:H48)</f>
        <v>821</v>
      </c>
      <c r="I49" s="83">
        <f>SUM(I14:I48)</f>
        <v>3415</v>
      </c>
      <c r="J49" s="83">
        <f>SUM(J14:J48)</f>
        <v>171</v>
      </c>
      <c r="K49" s="83">
        <f>SUM($K$14:$K$48)</f>
        <v>31801</v>
      </c>
    </row>
  </sheetData>
  <sheetProtection selectLockedCells="1"/>
  <mergeCells count="12">
    <mergeCell ref="B9:D9"/>
    <mergeCell ref="F9:K9"/>
    <mergeCell ref="A3:K3"/>
    <mergeCell ref="A4:K4"/>
    <mergeCell ref="A5:K5"/>
    <mergeCell ref="A6:K6"/>
    <mergeCell ref="F8:K8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164B4-6A9D-4435-96F8-377524C064B4}">
  <sheetPr codeName="Sheet12">
    <pageSetUpPr fitToPage="1"/>
  </sheetPr>
  <dimension ref="A1:L49"/>
  <sheetViews>
    <sheetView zoomScale="85" zoomScaleNormal="85" workbookViewId="0">
      <selection activeCell="F11" sqref="F11:K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1.710937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65">
        <v>166</v>
      </c>
      <c r="C8" s="69" t="s">
        <v>10</v>
      </c>
      <c r="D8" s="71">
        <v>45139</v>
      </c>
      <c r="E8" s="70" t="s">
        <v>9</v>
      </c>
      <c r="F8" s="174">
        <v>2014</v>
      </c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68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 t="s">
        <v>43</v>
      </c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 t="s">
        <v>361</v>
      </c>
      <c r="C11" s="170"/>
      <c r="D11" s="170"/>
      <c r="E11" s="72" t="s">
        <v>16</v>
      </c>
      <c r="F11" s="174" t="s">
        <v>365</v>
      </c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76</v>
      </c>
      <c r="C14" s="73">
        <v>711319</v>
      </c>
      <c r="D14" s="75">
        <v>2.42</v>
      </c>
      <c r="E14" s="74">
        <v>5680</v>
      </c>
      <c r="F14" s="76">
        <v>0.13444999999999999</v>
      </c>
      <c r="G14" s="81">
        <f>ROUND(D14*E14,0)</f>
        <v>13746</v>
      </c>
      <c r="H14" s="81">
        <f>ROUND(G14*$H$13,0)</f>
        <v>412</v>
      </c>
      <c r="I14" s="81">
        <f>ROUND(G14*F14,0)</f>
        <v>1848</v>
      </c>
      <c r="J14" s="81">
        <f>ROUND(I14*$J$13,0)</f>
        <v>92</v>
      </c>
      <c r="K14" s="81">
        <f>SUM(G14:J14)</f>
        <v>16098</v>
      </c>
    </row>
    <row r="15" spans="1:11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2.42</v>
      </c>
      <c r="E49" s="79"/>
      <c r="F49" s="79"/>
      <c r="G49" s="83">
        <f>SUM(G14:G48)</f>
        <v>13746</v>
      </c>
      <c r="H49" s="83">
        <f>SUM(H14:H48)</f>
        <v>412</v>
      </c>
      <c r="I49" s="83">
        <f>SUM(I14:I48)</f>
        <v>1848</v>
      </c>
      <c r="J49" s="83">
        <f>SUM(J14:J48)</f>
        <v>92</v>
      </c>
      <c r="K49" s="83">
        <f>SUM($K$14:$K$48)</f>
        <v>16098</v>
      </c>
    </row>
  </sheetData>
  <sheetProtection selectLockedCells="1"/>
  <mergeCells count="12">
    <mergeCell ref="B10:D10"/>
    <mergeCell ref="F10:K10"/>
    <mergeCell ref="B11:D11"/>
    <mergeCell ref="F11:K11"/>
    <mergeCell ref="A12:K12"/>
    <mergeCell ref="B9:D9"/>
    <mergeCell ref="F9:K9"/>
    <mergeCell ref="A3:K3"/>
    <mergeCell ref="A4:K4"/>
    <mergeCell ref="A5:K5"/>
    <mergeCell ref="A6:K6"/>
    <mergeCell ref="F8:K8"/>
  </mergeCells>
  <pageMargins left="0.23622047244094491" right="0.23622047244094491" top="0.74803149606299213" bottom="0" header="0.31496062992125984" footer="0.31496062992125984"/>
  <pageSetup paperSize="9" scale="56" fitToHeight="0" orientation="portrait" horizontalDpi="300" verticalDpi="300" r:id="rId1"/>
  <drawing r:id="rId2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67AC0-4357-4199-83FD-4CF9CE84D70D}">
  <sheetPr codeName="Sheet11">
    <pageSetUpPr fitToPage="1"/>
  </sheetPr>
  <dimension ref="A1:L49"/>
  <sheetViews>
    <sheetView zoomScale="85" zoomScaleNormal="85" workbookViewId="0">
      <selection activeCell="F11" sqref="F11:K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5.42578125" bestFit="1" customWidth="1"/>
    <col min="9" max="9" width="18.5703125" bestFit="1" customWidth="1"/>
    <col min="10" max="10" width="13.14062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65">
        <v>167</v>
      </c>
      <c r="C8" s="69" t="s">
        <v>10</v>
      </c>
      <c r="D8" s="71">
        <v>45139</v>
      </c>
      <c r="E8" s="70" t="s">
        <v>9</v>
      </c>
      <c r="F8" s="174">
        <v>2015</v>
      </c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366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>
        <v>8557838831</v>
      </c>
      <c r="C11" s="170"/>
      <c r="D11" s="170"/>
      <c r="E11" s="72" t="s">
        <v>16</v>
      </c>
      <c r="F11" s="174" t="s">
        <v>367</v>
      </c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:A15">_xlfn.SEQUENCE(COUNTA($B$14:$B$48))</f>
        <v>1</v>
      </c>
      <c r="B14" s="74" t="s">
        <v>368</v>
      </c>
      <c r="C14" s="73">
        <v>711319</v>
      </c>
      <c r="D14" s="75">
        <v>12.8</v>
      </c>
      <c r="E14" s="74">
        <v>5680</v>
      </c>
      <c r="F14" s="76">
        <v>0.12857479696096411</v>
      </c>
      <c r="G14" s="81">
        <f>ROUND(D14*E14,0)</f>
        <v>72704</v>
      </c>
      <c r="H14" s="81">
        <f>ROUND(G14*$H$13,0)</f>
        <v>2181</v>
      </c>
      <c r="I14" s="81">
        <f>ROUND(G14*F14,0)</f>
        <v>9348</v>
      </c>
      <c r="J14" s="81">
        <f>ROUND(I14*$J$13,0)</f>
        <v>467</v>
      </c>
      <c r="K14" s="81">
        <f>SUM(G14:J14)</f>
        <v>84700</v>
      </c>
    </row>
    <row r="15" spans="1:11" x14ac:dyDescent="0.25">
      <c r="A15" s="73">
        <v>2</v>
      </c>
      <c r="B15" s="77" t="s">
        <v>369</v>
      </c>
      <c r="C15" s="73">
        <v>711319</v>
      </c>
      <c r="D15" s="75">
        <v>39.6</v>
      </c>
      <c r="E15" s="77">
        <v>262.32878621019881</v>
      </c>
      <c r="F15" s="77"/>
      <c r="G15" s="81">
        <f>ROUND(D15*E15,0)</f>
        <v>10388</v>
      </c>
      <c r="H15" s="81">
        <f>ROUND(G15*$H$13,0)</f>
        <v>312</v>
      </c>
      <c r="I15" s="81">
        <f>ROUND(G15*F15,0)</f>
        <v>0</v>
      </c>
      <c r="J15" s="81">
        <f>ROUND(I15*$J$13,0)</f>
        <v>0</v>
      </c>
      <c r="K15" s="81">
        <f>SUM(G15:J15)</f>
        <v>10700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52.400000000000006</v>
      </c>
      <c r="E49" s="79"/>
      <c r="F49" s="79"/>
      <c r="G49" s="83">
        <f>SUM(G14:G48)</f>
        <v>83092</v>
      </c>
      <c r="H49" s="83">
        <f>SUM(H14:H48)</f>
        <v>2493</v>
      </c>
      <c r="I49" s="83">
        <f>SUM(I14:I48)</f>
        <v>9348</v>
      </c>
      <c r="J49" s="83">
        <f>SUM(J14:J48)</f>
        <v>467</v>
      </c>
      <c r="K49" s="83">
        <f>SUM($K$14:$K$48)</f>
        <v>95400</v>
      </c>
    </row>
  </sheetData>
  <sheetProtection selectLockedCells="1"/>
  <mergeCells count="12">
    <mergeCell ref="B10:D10"/>
    <mergeCell ref="F10:K10"/>
    <mergeCell ref="B11:D11"/>
    <mergeCell ref="F11:K11"/>
    <mergeCell ref="A12:K12"/>
    <mergeCell ref="B9:D9"/>
    <mergeCell ref="F9:K9"/>
    <mergeCell ref="A3:K3"/>
    <mergeCell ref="A4:K4"/>
    <mergeCell ref="A5:K5"/>
    <mergeCell ref="A6:K6"/>
    <mergeCell ref="F8:K8"/>
  </mergeCells>
  <pageMargins left="0.23622047244094491" right="0.23622047244094491" top="0.74803149606299213" bottom="0" header="0.31496062992125984" footer="0.31496062992125984"/>
  <pageSetup paperSize="9" scale="55" fitToHeight="0" orientation="portrait" horizontalDpi="300" verticalDpi="300" r:id="rId1"/>
  <drawing r:id="rId2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F2E2D-3279-484F-9F00-03E77563014E}">
  <sheetPr codeName="Sheet10">
    <pageSetUpPr fitToPage="1"/>
  </sheetPr>
  <dimension ref="A1:L49"/>
  <sheetViews>
    <sheetView zoomScale="85" zoomScaleNormal="85" workbookViewId="0">
      <selection activeCell="F11" sqref="F11:K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8.5703125" bestFit="1" customWidth="1"/>
    <col min="10" max="10" width="9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65">
        <v>168</v>
      </c>
      <c r="C8" s="69" t="s">
        <v>10</v>
      </c>
      <c r="D8" s="71">
        <v>45139</v>
      </c>
      <c r="E8" s="70" t="s">
        <v>9</v>
      </c>
      <c r="F8" s="67">
        <v>2018</v>
      </c>
      <c r="G8" s="67">
        <v>2017</v>
      </c>
      <c r="H8" s="67">
        <v>2016</v>
      </c>
      <c r="I8" s="67"/>
      <c r="J8" s="67"/>
      <c r="K8" s="68"/>
    </row>
    <row r="9" spans="1:11" x14ac:dyDescent="0.25">
      <c r="A9" s="69" t="s">
        <v>11</v>
      </c>
      <c r="B9" s="170"/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/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:A18">_xlfn.SEQUENCE(COUNTA($B$14:$B$48))</f>
        <v>1</v>
      </c>
      <c r="B14" s="74" t="s">
        <v>370</v>
      </c>
      <c r="C14" s="73">
        <v>711319</v>
      </c>
      <c r="D14" s="75">
        <v>15.88</v>
      </c>
      <c r="E14" s="74">
        <v>140.59274463007156</v>
      </c>
      <c r="F14" s="76"/>
      <c r="G14" s="81">
        <f>ROUND(D14*E14,0)</f>
        <v>2233</v>
      </c>
      <c r="H14" s="81">
        <f>ROUND(G14*$H$13,0)</f>
        <v>67</v>
      </c>
      <c r="I14" s="81">
        <f>ROUND(G14*F14,0)</f>
        <v>0</v>
      </c>
      <c r="J14" s="81">
        <f>ROUND(I14*$J$13,0)</f>
        <v>0</v>
      </c>
      <c r="K14" s="81">
        <f>SUM(G14:J14)</f>
        <v>2300</v>
      </c>
    </row>
    <row r="15" spans="1:11" x14ac:dyDescent="0.25">
      <c r="A15" s="73">
        <v>2</v>
      </c>
      <c r="B15" s="77" t="s">
        <v>168</v>
      </c>
      <c r="C15" s="73">
        <v>711319</v>
      </c>
      <c r="D15" s="75">
        <v>16.3</v>
      </c>
      <c r="E15" s="77">
        <v>92.358842982942946</v>
      </c>
      <c r="F15" s="77"/>
      <c r="G15" s="81">
        <f>ROUND(D15*E15,0)</f>
        <v>1505</v>
      </c>
      <c r="H15" s="81">
        <f>ROUND(G15*$H$13,0)</f>
        <v>45</v>
      </c>
      <c r="I15" s="81">
        <f>ROUND(G15*F15,0)</f>
        <v>0</v>
      </c>
      <c r="J15" s="81">
        <f>ROUND(I15*$J$13,0)</f>
        <v>0</v>
      </c>
      <c r="K15" s="81">
        <f>SUM(G15:J15)</f>
        <v>1550</v>
      </c>
    </row>
    <row r="16" spans="1:11" x14ac:dyDescent="0.25">
      <c r="A16" s="73">
        <v>3</v>
      </c>
      <c r="B16" s="77" t="s">
        <v>168</v>
      </c>
      <c r="C16" s="73">
        <v>711319</v>
      </c>
      <c r="D16" s="75">
        <v>7.78</v>
      </c>
      <c r="E16" s="77">
        <v>112.29463414634144</v>
      </c>
      <c r="F16" s="77"/>
      <c r="G16" s="81">
        <f t="shared" ref="G16:G17" si="0">ROUND(D16*E16,0)</f>
        <v>874</v>
      </c>
      <c r="H16" s="81">
        <f t="shared" ref="H16:H17" si="1">ROUND(G16*$H$13,0)</f>
        <v>26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900</v>
      </c>
    </row>
    <row r="17" spans="1:11" x14ac:dyDescent="0.25">
      <c r="A17" s="73">
        <v>4</v>
      </c>
      <c r="B17" s="77" t="s">
        <v>371</v>
      </c>
      <c r="C17" s="73">
        <v>711319</v>
      </c>
      <c r="D17" s="75">
        <v>10.9</v>
      </c>
      <c r="E17" s="77">
        <v>116.6658905513425</v>
      </c>
      <c r="F17" s="77"/>
      <c r="G17" s="81">
        <f t="shared" si="0"/>
        <v>1272</v>
      </c>
      <c r="H17" s="81">
        <f t="shared" si="1"/>
        <v>38</v>
      </c>
      <c r="I17" s="81">
        <f t="shared" si="2"/>
        <v>0</v>
      </c>
      <c r="J17" s="81">
        <f t="shared" si="3"/>
        <v>0</v>
      </c>
      <c r="K17" s="81">
        <f t="shared" si="4"/>
        <v>1310</v>
      </c>
    </row>
    <row r="18" spans="1:11" x14ac:dyDescent="0.25">
      <c r="A18" s="73">
        <v>5</v>
      </c>
      <c r="B18" s="77" t="s">
        <v>81</v>
      </c>
      <c r="C18" s="73">
        <v>711319</v>
      </c>
      <c r="D18" s="75">
        <v>29.35</v>
      </c>
      <c r="E18" s="77">
        <v>84.657241760554641</v>
      </c>
      <c r="F18" s="77"/>
      <c r="G18" s="81">
        <f t="shared" ref="G18" si="5">ROUND(D18*E18,0)</f>
        <v>2485</v>
      </c>
      <c r="H18" s="81">
        <f t="shared" ref="H18" si="6">ROUND(G18*$H$13,0)</f>
        <v>75</v>
      </c>
      <c r="I18" s="81">
        <f t="shared" ref="I18" si="7">ROUND(G18*F18,0)</f>
        <v>0</v>
      </c>
      <c r="J18" s="81">
        <f t="shared" ref="J18" si="8">ROUND(I18*$J$13,0)</f>
        <v>0</v>
      </c>
      <c r="K18" s="81">
        <f t="shared" ref="K18" si="9">SUM(G18:J18)</f>
        <v>2560</v>
      </c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80.210000000000008</v>
      </c>
      <c r="E49" s="79"/>
      <c r="F49" s="79"/>
      <c r="G49" s="83">
        <f>SUM(G14:G48)</f>
        <v>8369</v>
      </c>
      <c r="H49" s="83">
        <f>SUM(H14:H48)</f>
        <v>251</v>
      </c>
      <c r="I49" s="83">
        <f>SUM(I14:I48)</f>
        <v>0</v>
      </c>
      <c r="J49" s="83">
        <f>SUM(J14:J48)</f>
        <v>0</v>
      </c>
      <c r="K49" s="83">
        <f>SUM($K$14:$K$48)</f>
        <v>8620</v>
      </c>
    </row>
  </sheetData>
  <sheetProtection selectLockedCells="1"/>
  <mergeCells count="11">
    <mergeCell ref="A3:K3"/>
    <mergeCell ref="A4:K4"/>
    <mergeCell ref="A5:K5"/>
    <mergeCell ref="A6:K6"/>
    <mergeCell ref="B9:D9"/>
    <mergeCell ref="F9:K9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4CDB1-2395-41D4-840D-136A09084DFD}">
  <sheetPr codeName="Sheet9">
    <pageSetUpPr fitToPage="1"/>
  </sheetPr>
  <dimension ref="A1:L49"/>
  <sheetViews>
    <sheetView zoomScale="85" zoomScaleNormal="85" workbookViewId="0">
      <selection activeCell="F11" sqref="F11:K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8.5703125" bestFit="1" customWidth="1"/>
    <col min="10" max="10" width="9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65">
        <v>169</v>
      </c>
      <c r="C8" s="69" t="s">
        <v>10</v>
      </c>
      <c r="D8" s="71">
        <v>45140</v>
      </c>
      <c r="E8" s="70" t="s">
        <v>9</v>
      </c>
      <c r="F8" s="67">
        <v>2019</v>
      </c>
      <c r="G8" s="67">
        <v>2022</v>
      </c>
      <c r="H8" s="67"/>
      <c r="I8" s="67"/>
      <c r="J8" s="67"/>
      <c r="K8" s="68"/>
    </row>
    <row r="9" spans="1:11" x14ac:dyDescent="0.25">
      <c r="A9" s="69" t="s">
        <v>11</v>
      </c>
      <c r="B9" s="170"/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 t="s">
        <v>372</v>
      </c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:A16">_xlfn.SEQUENCE(COUNTA($B$14:$B$48))</f>
        <v>1</v>
      </c>
      <c r="B14" s="74" t="s">
        <v>373</v>
      </c>
      <c r="C14" s="73">
        <v>711319</v>
      </c>
      <c r="D14" s="75">
        <v>21.51</v>
      </c>
      <c r="E14" s="74">
        <v>144.4357671957672</v>
      </c>
      <c r="F14" s="76"/>
      <c r="G14" s="81">
        <f>ROUND(D14*E14,0)</f>
        <v>3107</v>
      </c>
      <c r="H14" s="81">
        <f>ROUND(G14*$H$13,0)</f>
        <v>93</v>
      </c>
      <c r="I14" s="81">
        <f>ROUND(G14*F14,0)</f>
        <v>0</v>
      </c>
      <c r="J14" s="81">
        <f>ROUND(I14*$J$13,0)</f>
        <v>0</v>
      </c>
      <c r="K14" s="81">
        <f>SUM(G14:J14)</f>
        <v>3200</v>
      </c>
    </row>
    <row r="15" spans="1:11" x14ac:dyDescent="0.25">
      <c r="A15" s="73">
        <v>2</v>
      </c>
      <c r="B15" s="74" t="s">
        <v>168</v>
      </c>
      <c r="C15" s="73">
        <v>711319</v>
      </c>
      <c r="D15" s="75">
        <v>18.649999999999999</v>
      </c>
      <c r="E15" s="77">
        <v>90.569803831898469</v>
      </c>
      <c r="F15" s="77"/>
      <c r="G15" s="81">
        <f>ROUND(D15*E15,0)</f>
        <v>1689</v>
      </c>
      <c r="H15" s="81">
        <f>ROUND(G15*$H$13,0)</f>
        <v>51</v>
      </c>
      <c r="I15" s="81">
        <f>ROUND(G15*F15,0)</f>
        <v>0</v>
      </c>
      <c r="J15" s="81">
        <f>ROUND(I15*$J$13,0)</f>
        <v>0</v>
      </c>
      <c r="K15" s="81">
        <f>SUM(G15:J15)</f>
        <v>1740</v>
      </c>
    </row>
    <row r="16" spans="1:11" x14ac:dyDescent="0.25">
      <c r="A16" s="73">
        <v>3</v>
      </c>
      <c r="B16" s="74" t="s">
        <v>168</v>
      </c>
      <c r="C16" s="73">
        <v>711319</v>
      </c>
      <c r="D16" s="75">
        <v>23.25</v>
      </c>
      <c r="E16" s="77">
        <v>87.692476644141635</v>
      </c>
      <c r="F16" s="77"/>
      <c r="G16" s="81">
        <f t="shared" ref="G16:G17" si="0">ROUND(D16*E16,0)</f>
        <v>2039</v>
      </c>
      <c r="H16" s="81">
        <f t="shared" ref="H16:H17" si="1">ROUND(G16*$H$13,0)</f>
        <v>61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2100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63.41</v>
      </c>
      <c r="E49" s="79"/>
      <c r="F49" s="79"/>
      <c r="G49" s="83">
        <f>SUM(G14:G48)</f>
        <v>6835</v>
      </c>
      <c r="H49" s="83">
        <f>SUM(H14:H48)</f>
        <v>205</v>
      </c>
      <c r="I49" s="83">
        <f>SUM(I14:I48)</f>
        <v>0</v>
      </c>
      <c r="J49" s="83">
        <f>SUM(J14:J48)</f>
        <v>0</v>
      </c>
      <c r="K49" s="83">
        <f>SUM($K$14:$K$48)</f>
        <v>7040</v>
      </c>
    </row>
  </sheetData>
  <sheetProtection selectLockedCells="1"/>
  <mergeCells count="11">
    <mergeCell ref="A3:K3"/>
    <mergeCell ref="A4:K4"/>
    <mergeCell ref="A5:K5"/>
    <mergeCell ref="A6:K6"/>
    <mergeCell ref="B9:D9"/>
    <mergeCell ref="F9:K9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E3148-7A0D-45D8-A6AE-0CDA673B64D9}">
  <sheetPr codeName="Sheet8">
    <pageSetUpPr fitToPage="1"/>
  </sheetPr>
  <dimension ref="A1:L49"/>
  <sheetViews>
    <sheetView zoomScale="85" zoomScaleNormal="85" workbookViewId="0">
      <selection activeCell="F11" sqref="F11:K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1.710937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65">
        <v>170</v>
      </c>
      <c r="C8" s="69" t="s">
        <v>10</v>
      </c>
      <c r="D8" s="71">
        <v>45140</v>
      </c>
      <c r="E8" s="70" t="s">
        <v>9</v>
      </c>
      <c r="F8" s="174">
        <v>2021</v>
      </c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269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 t="s">
        <v>160</v>
      </c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49</v>
      </c>
      <c r="C14" s="73">
        <v>711319</v>
      </c>
      <c r="D14" s="75">
        <v>3.17</v>
      </c>
      <c r="E14" s="74">
        <v>5650</v>
      </c>
      <c r="F14" s="76">
        <v>0.10909577320175688</v>
      </c>
      <c r="G14" s="81">
        <f>ROUND(D14*E14,0)</f>
        <v>17911</v>
      </c>
      <c r="H14" s="81">
        <f>ROUND(G14*$H$13,0)</f>
        <v>537</v>
      </c>
      <c r="I14" s="81">
        <f>ROUND(G14*F14,0)</f>
        <v>1954</v>
      </c>
      <c r="J14" s="81">
        <f>ROUND(I14*$J$13,0)</f>
        <v>98</v>
      </c>
      <c r="K14" s="81">
        <f>SUM(G14:J14)</f>
        <v>20500</v>
      </c>
    </row>
    <row r="15" spans="1:11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3.17</v>
      </c>
      <c r="E49" s="79"/>
      <c r="F49" s="79"/>
      <c r="G49" s="83">
        <f>SUM(G14:G48)</f>
        <v>17911</v>
      </c>
      <c r="H49" s="83">
        <f>SUM(H14:H48)</f>
        <v>537</v>
      </c>
      <c r="I49" s="83">
        <f>SUM(I14:I48)</f>
        <v>1954</v>
      </c>
      <c r="J49" s="83">
        <f>SUM(J14:J48)</f>
        <v>98</v>
      </c>
      <c r="K49" s="83">
        <f>SUM($K$14:$K$48)</f>
        <v>20500</v>
      </c>
    </row>
  </sheetData>
  <sheetProtection selectLockedCells="1"/>
  <mergeCells count="12">
    <mergeCell ref="B9:D9"/>
    <mergeCell ref="F9:K9"/>
    <mergeCell ref="A3:K3"/>
    <mergeCell ref="A4:K4"/>
    <mergeCell ref="A5:K5"/>
    <mergeCell ref="A6:K6"/>
    <mergeCell ref="F8:K8"/>
    <mergeCell ref="B10:D10"/>
    <mergeCell ref="F10:K10"/>
    <mergeCell ref="B11:D11"/>
    <mergeCell ref="F11:K11"/>
    <mergeCell ref="A12:K12"/>
  </mergeCells>
  <pageMargins left="0.39370078740157483" right="0" top="0.74803149606299213" bottom="0.19685039370078741" header="0.31496062992125984" footer="0.31496062992125984"/>
  <pageSetup paperSize="9" scale="55" fitToHeight="0" orientation="portrait" horizontalDpi="300" verticalDpi="300" r:id="rId1"/>
  <drawing r:id="rId2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B8A65-759A-4543-91EC-609F00DBC3F5}">
  <sheetPr codeName="Sheet7">
    <pageSetUpPr fitToPage="1"/>
  </sheetPr>
  <dimension ref="A1:L49"/>
  <sheetViews>
    <sheetView zoomScale="85" zoomScaleNormal="85" workbookViewId="0">
      <selection activeCell="F11" sqref="F11:K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8.5703125" bestFit="1" customWidth="1"/>
    <col min="10" max="10" width="9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65">
        <v>171</v>
      </c>
      <c r="C8" s="69" t="s">
        <v>10</v>
      </c>
      <c r="D8" s="71">
        <v>45140</v>
      </c>
      <c r="E8" s="70" t="s">
        <v>9</v>
      </c>
      <c r="F8" s="174">
        <v>2025</v>
      </c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374</v>
      </c>
      <c r="C9" s="170"/>
      <c r="D9" s="170"/>
      <c r="E9" s="70" t="s">
        <v>12</v>
      </c>
      <c r="F9" s="171">
        <v>45140</v>
      </c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 t="s">
        <v>375</v>
      </c>
      <c r="C11" s="170"/>
      <c r="D11" s="170"/>
      <c r="E11" s="72" t="s">
        <v>16</v>
      </c>
      <c r="F11" s="174" t="s">
        <v>158</v>
      </c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376</v>
      </c>
      <c r="C14" s="73">
        <v>711319</v>
      </c>
      <c r="D14" s="75">
        <v>81.3</v>
      </c>
      <c r="E14" s="74">
        <v>107.48017695744015</v>
      </c>
      <c r="F14" s="76"/>
      <c r="G14" s="81">
        <f>ROUND(D14*E14,0)</f>
        <v>8738</v>
      </c>
      <c r="H14" s="81">
        <f>ROUND(G14*$H$13,0)</f>
        <v>262</v>
      </c>
      <c r="I14" s="81">
        <f>ROUND(G14*F14,0)</f>
        <v>0</v>
      </c>
      <c r="J14" s="81">
        <f>ROUND(I14*$J$13,0)</f>
        <v>0</v>
      </c>
      <c r="K14" s="81">
        <f>SUM(G14:J14)</f>
        <v>9000</v>
      </c>
    </row>
    <row r="15" spans="1:11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81.3</v>
      </c>
      <c r="E49" s="79"/>
      <c r="F49" s="79"/>
      <c r="G49" s="83">
        <f>SUM(G14:G48)</f>
        <v>8738</v>
      </c>
      <c r="H49" s="83">
        <f>SUM(H14:H48)</f>
        <v>262</v>
      </c>
      <c r="I49" s="83">
        <f>SUM(I14:I48)</f>
        <v>0</v>
      </c>
      <c r="J49" s="83">
        <f>SUM(J14:J48)</f>
        <v>0</v>
      </c>
      <c r="K49" s="83">
        <f>SUM($K$14:$K$48)</f>
        <v>9000</v>
      </c>
    </row>
  </sheetData>
  <sheetProtection selectLockedCells="1"/>
  <mergeCells count="12">
    <mergeCell ref="B9:D9"/>
    <mergeCell ref="F9:K9"/>
    <mergeCell ref="A3:K3"/>
    <mergeCell ref="A4:K4"/>
    <mergeCell ref="A5:K5"/>
    <mergeCell ref="A6:K6"/>
    <mergeCell ref="F8:K8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70773-D0BB-4410-8566-563F79286072}">
  <sheetPr codeName="Sheet6">
    <pageSetUpPr fitToPage="1"/>
  </sheetPr>
  <dimension ref="A1:N49"/>
  <sheetViews>
    <sheetView zoomScale="85" zoomScaleNormal="85" workbookViewId="0">
      <selection activeCell="F11" sqref="F11:K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6.85546875" bestFit="1" customWidth="1"/>
    <col min="8" max="8" width="13.140625" bestFit="1" customWidth="1"/>
    <col min="9" max="9" width="18.5703125" bestFit="1" customWidth="1"/>
    <col min="10" max="10" width="13.140625" bestFit="1" customWidth="1"/>
    <col min="11" max="11" width="18.140625" bestFit="1" customWidth="1"/>
    <col min="12" max="12" width="5.140625" bestFit="1" customWidth="1"/>
    <col min="13" max="13" width="10.7109375" bestFit="1" customWidth="1"/>
    <col min="14" max="14" width="6.140625" bestFit="1" customWidth="1"/>
  </cols>
  <sheetData>
    <row r="1" spans="1:14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4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4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4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4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4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4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4" x14ac:dyDescent="0.25">
      <c r="A8" s="69" t="s">
        <v>8</v>
      </c>
      <c r="B8" s="65">
        <v>172</v>
      </c>
      <c r="C8" s="69" t="s">
        <v>10</v>
      </c>
      <c r="D8" s="71">
        <v>45140</v>
      </c>
      <c r="E8" s="70" t="s">
        <v>9</v>
      </c>
      <c r="F8" s="174">
        <v>2028</v>
      </c>
      <c r="G8" s="172"/>
      <c r="H8" s="172"/>
      <c r="I8" s="172"/>
      <c r="J8" s="172"/>
      <c r="K8" s="173"/>
    </row>
    <row r="9" spans="1:14" x14ac:dyDescent="0.25">
      <c r="A9" s="69" t="s">
        <v>11</v>
      </c>
      <c r="B9" s="170" t="s">
        <v>377</v>
      </c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4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4" ht="30" x14ac:dyDescent="0.25">
      <c r="A11" s="69" t="s">
        <v>15</v>
      </c>
      <c r="B11" s="170">
        <v>8699340868</v>
      </c>
      <c r="C11" s="170"/>
      <c r="D11" s="170"/>
      <c r="E11" s="72" t="s">
        <v>16</v>
      </c>
      <c r="F11" s="174"/>
      <c r="G11" s="172"/>
      <c r="H11" s="172"/>
      <c r="I11" s="172"/>
      <c r="J11" s="172"/>
      <c r="K11" s="173"/>
    </row>
    <row r="12" spans="1:14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4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4" x14ac:dyDescent="0.25">
      <c r="A14" s="73" cm="1">
        <f t="array" ref="A14">_xlfn.SEQUENCE(COUNTA($B$14:$B$48))</f>
        <v>1</v>
      </c>
      <c r="B14" s="74" t="s">
        <v>49</v>
      </c>
      <c r="C14" s="73">
        <v>711319</v>
      </c>
      <c r="D14" s="75">
        <v>5.74</v>
      </c>
      <c r="E14" s="74">
        <v>5650</v>
      </c>
      <c r="F14" s="76">
        <v>0.11381813732033996</v>
      </c>
      <c r="G14" s="81">
        <f>ROUND(D14*E14,0)</f>
        <v>32431</v>
      </c>
      <c r="H14" s="81">
        <f>ROUND(G14*$H$13,0)</f>
        <v>973</v>
      </c>
      <c r="I14" s="81">
        <f>ROUND(G14*F14,0)</f>
        <v>3691</v>
      </c>
      <c r="J14" s="81">
        <f>ROUND(I14*$J$13,0)</f>
        <v>185</v>
      </c>
      <c r="K14" s="81">
        <f>SUM(G14:J14)</f>
        <v>37280</v>
      </c>
      <c r="M14" s="40">
        <f>K14-31200</f>
        <v>6080</v>
      </c>
      <c r="N14">
        <v>10300</v>
      </c>
    </row>
    <row r="15" spans="1:14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  <c r="M15" s="40">
        <f>N14-M14</f>
        <v>4220</v>
      </c>
    </row>
    <row r="16" spans="1:14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  <c r="M16" s="40">
        <f>M14-M15</f>
        <v>1860</v>
      </c>
    </row>
    <row r="17" spans="1:12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2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2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2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2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2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2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  <c r="L23">
        <f>41500-37280</f>
        <v>4220</v>
      </c>
    </row>
    <row r="24" spans="1:12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2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2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2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2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2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2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2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2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5.74</v>
      </c>
      <c r="E49" s="79"/>
      <c r="F49" s="79"/>
      <c r="G49" s="83">
        <f>SUM(G14:G48)</f>
        <v>32431</v>
      </c>
      <c r="H49" s="83">
        <f>SUM(H14:H48)</f>
        <v>973</v>
      </c>
      <c r="I49" s="83">
        <f>SUM(I14:I48)</f>
        <v>3691</v>
      </c>
      <c r="J49" s="83">
        <f>SUM(J14:J48)</f>
        <v>185</v>
      </c>
      <c r="K49" s="83">
        <f>SUM($K$14:$K$48)</f>
        <v>37280</v>
      </c>
    </row>
  </sheetData>
  <sheetProtection selectLockedCells="1"/>
  <mergeCells count="12">
    <mergeCell ref="B9:D9"/>
    <mergeCell ref="F9:K9"/>
    <mergeCell ref="A3:K3"/>
    <mergeCell ref="A4:K4"/>
    <mergeCell ref="A5:K5"/>
    <mergeCell ref="A6:K6"/>
    <mergeCell ref="F8:K8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0" fitToHeight="0" orientation="portrait" horizontalDpi="300" verticalDpi="300" r:id="rId1"/>
  <drawing r:id="rId2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38AF8-FD19-4D41-970D-40E4F5923CFA}">
  <sheetPr codeName="Sheet5">
    <pageSetUpPr fitToPage="1"/>
  </sheetPr>
  <dimension ref="A1:L49"/>
  <sheetViews>
    <sheetView zoomScale="85" zoomScaleNormal="85" workbookViewId="0">
      <selection activeCell="F11" sqref="F11:K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8.5703125" bestFit="1" customWidth="1"/>
    <col min="10" max="10" width="11.7109375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65">
        <v>173</v>
      </c>
      <c r="C8" s="69" t="s">
        <v>10</v>
      </c>
      <c r="D8" s="71">
        <v>45140</v>
      </c>
      <c r="E8" s="70" t="s">
        <v>9</v>
      </c>
      <c r="F8" s="67">
        <v>2030</v>
      </c>
      <c r="G8" s="67">
        <v>2029</v>
      </c>
      <c r="H8" s="67">
        <v>2026</v>
      </c>
      <c r="I8" s="67"/>
      <c r="J8" s="67"/>
      <c r="K8" s="68"/>
    </row>
    <row r="9" spans="1:11" x14ac:dyDescent="0.25">
      <c r="A9" s="69" t="s">
        <v>11</v>
      </c>
      <c r="B9" s="170"/>
      <c r="C9" s="170"/>
      <c r="D9" s="170"/>
      <c r="E9" s="70" t="s">
        <v>12</v>
      </c>
      <c r="F9" s="174"/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 t="s">
        <v>36</v>
      </c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:A19">_xlfn.SEQUENCE(COUNTA($B$14:$B$48))</f>
        <v>1</v>
      </c>
      <c r="B14" s="74" t="s">
        <v>335</v>
      </c>
      <c r="C14" s="73">
        <v>711319</v>
      </c>
      <c r="D14" s="75">
        <v>0.24</v>
      </c>
      <c r="E14" s="74">
        <v>5650</v>
      </c>
      <c r="F14" s="76">
        <v>0.21321276595744681</v>
      </c>
      <c r="G14" s="81">
        <f>ROUND(D14*E14,0)</f>
        <v>1356</v>
      </c>
      <c r="H14" s="81">
        <f>ROUND(G14*$H$13,0)</f>
        <v>41</v>
      </c>
      <c r="I14" s="81">
        <f>ROUND(G14*F14,0)</f>
        <v>289</v>
      </c>
      <c r="J14" s="81">
        <f>ROUND(I14*$J$13,0)</f>
        <v>14</v>
      </c>
      <c r="K14" s="81">
        <f>SUM(G14:J14)</f>
        <v>1700</v>
      </c>
    </row>
    <row r="15" spans="1:11" x14ac:dyDescent="0.25">
      <c r="A15" s="73">
        <v>2</v>
      </c>
      <c r="B15" s="77" t="s">
        <v>39</v>
      </c>
      <c r="C15" s="73">
        <v>711319</v>
      </c>
      <c r="D15" s="75">
        <v>32.35</v>
      </c>
      <c r="E15" s="77">
        <v>84.032895662368134</v>
      </c>
      <c r="F15" s="77"/>
      <c r="G15" s="81">
        <f>ROUND(D15*E15,0)</f>
        <v>2718</v>
      </c>
      <c r="H15" s="81">
        <f>ROUND(G15*$H$13,0)</f>
        <v>82</v>
      </c>
      <c r="I15" s="81">
        <f>ROUND(G15*F15,0)</f>
        <v>0</v>
      </c>
      <c r="J15" s="81">
        <f>ROUND(I15*$J$13,0)</f>
        <v>0</v>
      </c>
      <c r="K15" s="81">
        <f>SUM(G15:J15)</f>
        <v>2800</v>
      </c>
    </row>
    <row r="16" spans="1:11" x14ac:dyDescent="0.25">
      <c r="A16" s="73">
        <v>3</v>
      </c>
      <c r="B16" s="77" t="s">
        <v>39</v>
      </c>
      <c r="C16" s="73">
        <v>711319</v>
      </c>
      <c r="D16" s="75">
        <v>20.2</v>
      </c>
      <c r="E16" s="77">
        <v>88.927865598679332</v>
      </c>
      <c r="F16" s="77"/>
      <c r="G16" s="81">
        <f t="shared" ref="G16" si="0">ROUND(D16*E16,0)</f>
        <v>1796</v>
      </c>
      <c r="H16" s="81">
        <f t="shared" ref="H16" si="1">ROUND(G16*$H$13,0)</f>
        <v>54</v>
      </c>
      <c r="I16" s="81">
        <f t="shared" ref="I16" si="2">ROUND(G16*F16,0)</f>
        <v>0</v>
      </c>
      <c r="J16" s="81">
        <f t="shared" ref="J16" si="3">ROUND(I16*$J$13,0)</f>
        <v>0</v>
      </c>
      <c r="K16" s="81">
        <f t="shared" ref="K16" si="4">SUM(G16:J16)</f>
        <v>1850</v>
      </c>
    </row>
    <row r="17" spans="1:11" x14ac:dyDescent="0.25">
      <c r="A17" s="73">
        <v>4</v>
      </c>
      <c r="B17" s="77" t="s">
        <v>378</v>
      </c>
      <c r="C17" s="73">
        <v>711319</v>
      </c>
      <c r="D17" s="75">
        <v>4.9400000000000004</v>
      </c>
      <c r="E17" s="77">
        <v>176.87775090809575</v>
      </c>
      <c r="F17" s="77"/>
      <c r="G17" s="81">
        <f t="shared" ref="G17:G48" si="5">ROUND(D17*E17,0)</f>
        <v>874</v>
      </c>
      <c r="H17" s="81">
        <f t="shared" ref="H17:H48" si="6">ROUND(G17*$H$13,0)</f>
        <v>26</v>
      </c>
      <c r="I17" s="81">
        <f t="shared" ref="I17:I48" si="7">ROUND(G17*F17,0)</f>
        <v>0</v>
      </c>
      <c r="J17" s="81">
        <f t="shared" ref="J17:J48" si="8">ROUND(I17*$J$13,0)</f>
        <v>0</v>
      </c>
      <c r="K17" s="81">
        <f t="shared" ref="K17:K48" si="9">SUM(G17:J17)</f>
        <v>900</v>
      </c>
    </row>
    <row r="18" spans="1:11" x14ac:dyDescent="0.25">
      <c r="A18" s="73">
        <v>5</v>
      </c>
      <c r="B18" s="77" t="s">
        <v>379</v>
      </c>
      <c r="C18" s="73">
        <v>711319</v>
      </c>
      <c r="D18" s="75">
        <v>2.66</v>
      </c>
      <c r="E18" s="77">
        <v>273.60184704184707</v>
      </c>
      <c r="F18" s="77"/>
      <c r="G18" s="81">
        <f t="shared" si="5"/>
        <v>728</v>
      </c>
      <c r="H18" s="81">
        <f t="shared" si="6"/>
        <v>22</v>
      </c>
      <c r="I18" s="81">
        <f t="shared" si="7"/>
        <v>0</v>
      </c>
      <c r="J18" s="81">
        <f t="shared" si="8"/>
        <v>0</v>
      </c>
      <c r="K18" s="81">
        <f t="shared" si="9"/>
        <v>750</v>
      </c>
    </row>
    <row r="19" spans="1:11" x14ac:dyDescent="0.25">
      <c r="A19" s="73">
        <v>6</v>
      </c>
      <c r="B19" s="77" t="s">
        <v>379</v>
      </c>
      <c r="C19" s="73">
        <v>711319</v>
      </c>
      <c r="D19" s="75">
        <v>2</v>
      </c>
      <c r="E19" s="77">
        <v>266.95127962085309</v>
      </c>
      <c r="F19" s="77"/>
      <c r="G19" s="81">
        <f t="shared" si="5"/>
        <v>534</v>
      </c>
      <c r="H19" s="81">
        <f t="shared" si="6"/>
        <v>16</v>
      </c>
      <c r="I19" s="81">
        <f t="shared" si="7"/>
        <v>0</v>
      </c>
      <c r="J19" s="81">
        <f t="shared" si="8"/>
        <v>0</v>
      </c>
      <c r="K19" s="81">
        <f t="shared" si="9"/>
        <v>550</v>
      </c>
    </row>
    <row r="20" spans="1:11" x14ac:dyDescent="0.25">
      <c r="A20" s="73"/>
      <c r="B20" s="77"/>
      <c r="C20" s="78"/>
      <c r="D20" s="75"/>
      <c r="E20" s="77"/>
      <c r="F20" s="77"/>
      <c r="G20" s="81">
        <f t="shared" si="5"/>
        <v>0</v>
      </c>
      <c r="H20" s="81">
        <f t="shared" si="6"/>
        <v>0</v>
      </c>
      <c r="I20" s="81">
        <f t="shared" si="7"/>
        <v>0</v>
      </c>
      <c r="J20" s="81">
        <f t="shared" si="8"/>
        <v>0</v>
      </c>
      <c r="K20" s="81">
        <f t="shared" si="9"/>
        <v>0</v>
      </c>
    </row>
    <row r="21" spans="1:11" x14ac:dyDescent="0.25">
      <c r="A21" s="73"/>
      <c r="B21" s="77"/>
      <c r="C21" s="78"/>
      <c r="D21" s="75"/>
      <c r="E21" s="77"/>
      <c r="F21" s="77"/>
      <c r="G21" s="81">
        <f t="shared" si="5"/>
        <v>0</v>
      </c>
      <c r="H21" s="81">
        <f t="shared" si="6"/>
        <v>0</v>
      </c>
      <c r="I21" s="81">
        <f t="shared" si="7"/>
        <v>0</v>
      </c>
      <c r="J21" s="81">
        <f t="shared" si="8"/>
        <v>0</v>
      </c>
      <c r="K21" s="81">
        <f t="shared" si="9"/>
        <v>0</v>
      </c>
    </row>
    <row r="22" spans="1:11" x14ac:dyDescent="0.25">
      <c r="A22" s="73"/>
      <c r="B22" s="77"/>
      <c r="C22" s="78"/>
      <c r="D22" s="75"/>
      <c r="E22" s="77"/>
      <c r="F22" s="77"/>
      <c r="G22" s="81">
        <f t="shared" si="5"/>
        <v>0</v>
      </c>
      <c r="H22" s="81">
        <f t="shared" si="6"/>
        <v>0</v>
      </c>
      <c r="I22" s="81">
        <f t="shared" si="7"/>
        <v>0</v>
      </c>
      <c r="J22" s="81">
        <f t="shared" si="8"/>
        <v>0</v>
      </c>
      <c r="K22" s="81">
        <f t="shared" si="9"/>
        <v>0</v>
      </c>
    </row>
    <row r="23" spans="1:11" x14ac:dyDescent="0.25">
      <c r="A23" s="73"/>
      <c r="B23" s="77"/>
      <c r="C23" s="78"/>
      <c r="D23" s="75"/>
      <c r="E23" s="77"/>
      <c r="F23" s="77"/>
      <c r="G23" s="81">
        <f t="shared" si="5"/>
        <v>0</v>
      </c>
      <c r="H23" s="81">
        <f t="shared" si="6"/>
        <v>0</v>
      </c>
      <c r="I23" s="81">
        <f t="shared" si="7"/>
        <v>0</v>
      </c>
      <c r="J23" s="81">
        <f t="shared" si="8"/>
        <v>0</v>
      </c>
      <c r="K23" s="81">
        <f t="shared" si="9"/>
        <v>0</v>
      </c>
    </row>
    <row r="24" spans="1:11" x14ac:dyDescent="0.25">
      <c r="A24" s="73"/>
      <c r="B24" s="77"/>
      <c r="C24" s="78"/>
      <c r="D24" s="75"/>
      <c r="E24" s="77"/>
      <c r="F24" s="77"/>
      <c r="G24" s="81">
        <f t="shared" si="5"/>
        <v>0</v>
      </c>
      <c r="H24" s="81">
        <f t="shared" si="6"/>
        <v>0</v>
      </c>
      <c r="I24" s="81">
        <f t="shared" si="7"/>
        <v>0</v>
      </c>
      <c r="J24" s="81">
        <f t="shared" si="8"/>
        <v>0</v>
      </c>
      <c r="K24" s="81">
        <f t="shared" si="9"/>
        <v>0</v>
      </c>
    </row>
    <row r="25" spans="1:11" x14ac:dyDescent="0.25">
      <c r="A25" s="73"/>
      <c r="B25" s="77"/>
      <c r="C25" s="78"/>
      <c r="D25" s="75"/>
      <c r="E25" s="77"/>
      <c r="F25" s="77"/>
      <c r="G25" s="81">
        <f t="shared" si="5"/>
        <v>0</v>
      </c>
      <c r="H25" s="81">
        <f t="shared" si="6"/>
        <v>0</v>
      </c>
      <c r="I25" s="81">
        <f t="shared" si="7"/>
        <v>0</v>
      </c>
      <c r="J25" s="81">
        <f t="shared" si="8"/>
        <v>0</v>
      </c>
      <c r="K25" s="81">
        <f t="shared" si="9"/>
        <v>0</v>
      </c>
    </row>
    <row r="26" spans="1:11" x14ac:dyDescent="0.25">
      <c r="A26" s="73"/>
      <c r="B26" s="77"/>
      <c r="C26" s="78"/>
      <c r="D26" s="75"/>
      <c r="E26" s="77"/>
      <c r="F26" s="77"/>
      <c r="G26" s="81">
        <f t="shared" si="5"/>
        <v>0</v>
      </c>
      <c r="H26" s="81">
        <f t="shared" si="6"/>
        <v>0</v>
      </c>
      <c r="I26" s="81">
        <f t="shared" si="7"/>
        <v>0</v>
      </c>
      <c r="J26" s="81">
        <f t="shared" si="8"/>
        <v>0</v>
      </c>
      <c r="K26" s="81">
        <f t="shared" si="9"/>
        <v>0</v>
      </c>
    </row>
    <row r="27" spans="1:11" x14ac:dyDescent="0.25">
      <c r="A27" s="73"/>
      <c r="B27" s="77"/>
      <c r="C27" s="78"/>
      <c r="D27" s="75"/>
      <c r="E27" s="77"/>
      <c r="F27" s="77"/>
      <c r="G27" s="81">
        <f t="shared" si="5"/>
        <v>0</v>
      </c>
      <c r="H27" s="81">
        <f t="shared" si="6"/>
        <v>0</v>
      </c>
      <c r="I27" s="81">
        <f t="shared" si="7"/>
        <v>0</v>
      </c>
      <c r="J27" s="81">
        <f t="shared" si="8"/>
        <v>0</v>
      </c>
      <c r="K27" s="81">
        <f t="shared" si="9"/>
        <v>0</v>
      </c>
    </row>
    <row r="28" spans="1:11" x14ac:dyDescent="0.25">
      <c r="A28" s="73"/>
      <c r="B28" s="77"/>
      <c r="C28" s="78"/>
      <c r="D28" s="75"/>
      <c r="E28" s="77"/>
      <c r="F28" s="77"/>
      <c r="G28" s="81">
        <f t="shared" si="5"/>
        <v>0</v>
      </c>
      <c r="H28" s="81">
        <f t="shared" si="6"/>
        <v>0</v>
      </c>
      <c r="I28" s="81">
        <f t="shared" si="7"/>
        <v>0</v>
      </c>
      <c r="J28" s="81">
        <f t="shared" si="8"/>
        <v>0</v>
      </c>
      <c r="K28" s="81">
        <f t="shared" si="9"/>
        <v>0</v>
      </c>
    </row>
    <row r="29" spans="1:11" x14ac:dyDescent="0.25">
      <c r="A29" s="73"/>
      <c r="B29" s="77"/>
      <c r="C29" s="78"/>
      <c r="D29" s="75"/>
      <c r="E29" s="77"/>
      <c r="F29" s="77"/>
      <c r="G29" s="81">
        <f t="shared" si="5"/>
        <v>0</v>
      </c>
      <c r="H29" s="81">
        <f t="shared" si="6"/>
        <v>0</v>
      </c>
      <c r="I29" s="81">
        <f t="shared" si="7"/>
        <v>0</v>
      </c>
      <c r="J29" s="81">
        <f t="shared" si="8"/>
        <v>0</v>
      </c>
      <c r="K29" s="81">
        <f t="shared" si="9"/>
        <v>0</v>
      </c>
    </row>
    <row r="30" spans="1:11" x14ac:dyDescent="0.25">
      <c r="A30" s="73"/>
      <c r="B30" s="77"/>
      <c r="C30" s="78"/>
      <c r="D30" s="75"/>
      <c r="E30" s="77"/>
      <c r="F30" s="77"/>
      <c r="G30" s="81">
        <f t="shared" si="5"/>
        <v>0</v>
      </c>
      <c r="H30" s="81">
        <f t="shared" si="6"/>
        <v>0</v>
      </c>
      <c r="I30" s="81">
        <f t="shared" si="7"/>
        <v>0</v>
      </c>
      <c r="J30" s="81">
        <f t="shared" si="8"/>
        <v>0</v>
      </c>
      <c r="K30" s="81">
        <f t="shared" si="9"/>
        <v>0</v>
      </c>
    </row>
    <row r="31" spans="1:11" x14ac:dyDescent="0.25">
      <c r="A31" s="73"/>
      <c r="B31" s="77"/>
      <c r="C31" s="78"/>
      <c r="D31" s="75"/>
      <c r="E31" s="77"/>
      <c r="F31" s="77"/>
      <c r="G31" s="81">
        <f t="shared" si="5"/>
        <v>0</v>
      </c>
      <c r="H31" s="81">
        <f t="shared" si="6"/>
        <v>0</v>
      </c>
      <c r="I31" s="81">
        <f t="shared" si="7"/>
        <v>0</v>
      </c>
      <c r="J31" s="81">
        <f t="shared" si="8"/>
        <v>0</v>
      </c>
      <c r="K31" s="81">
        <f t="shared" si="9"/>
        <v>0</v>
      </c>
    </row>
    <row r="32" spans="1:11" x14ac:dyDescent="0.25">
      <c r="A32" s="73"/>
      <c r="B32" s="77"/>
      <c r="C32" s="78"/>
      <c r="D32" s="75"/>
      <c r="E32" s="77"/>
      <c r="F32" s="77"/>
      <c r="G32" s="81">
        <f t="shared" si="5"/>
        <v>0</v>
      </c>
      <c r="H32" s="81">
        <f t="shared" si="6"/>
        <v>0</v>
      </c>
      <c r="I32" s="81">
        <f t="shared" si="7"/>
        <v>0</v>
      </c>
      <c r="J32" s="81">
        <f t="shared" si="8"/>
        <v>0</v>
      </c>
      <c r="K32" s="81">
        <f t="shared" si="9"/>
        <v>0</v>
      </c>
    </row>
    <row r="33" spans="1:12" x14ac:dyDescent="0.25">
      <c r="A33" s="73"/>
      <c r="B33" s="77"/>
      <c r="C33" s="78"/>
      <c r="D33" s="75"/>
      <c r="E33" s="77"/>
      <c r="F33" s="77"/>
      <c r="G33" s="81">
        <f t="shared" si="5"/>
        <v>0</v>
      </c>
      <c r="H33" s="81">
        <f t="shared" si="6"/>
        <v>0</v>
      </c>
      <c r="I33" s="81">
        <f t="shared" si="7"/>
        <v>0</v>
      </c>
      <c r="J33" s="81">
        <f t="shared" si="8"/>
        <v>0</v>
      </c>
      <c r="K33" s="81">
        <f t="shared" si="9"/>
        <v>0</v>
      </c>
    </row>
    <row r="34" spans="1:12" x14ac:dyDescent="0.25">
      <c r="A34" s="73"/>
      <c r="B34" s="77"/>
      <c r="C34" s="78"/>
      <c r="D34" s="75"/>
      <c r="E34" s="77"/>
      <c r="F34" s="77"/>
      <c r="G34" s="81">
        <f t="shared" si="5"/>
        <v>0</v>
      </c>
      <c r="H34" s="81">
        <f t="shared" si="6"/>
        <v>0</v>
      </c>
      <c r="I34" s="81">
        <f t="shared" si="7"/>
        <v>0</v>
      </c>
      <c r="J34" s="81">
        <f t="shared" si="8"/>
        <v>0</v>
      </c>
      <c r="K34" s="81">
        <f t="shared" si="9"/>
        <v>0</v>
      </c>
    </row>
    <row r="35" spans="1:12" x14ac:dyDescent="0.25">
      <c r="A35" s="73"/>
      <c r="B35" s="77"/>
      <c r="C35" s="78"/>
      <c r="D35" s="75"/>
      <c r="E35" s="77"/>
      <c r="F35" s="77"/>
      <c r="G35" s="81">
        <f t="shared" si="5"/>
        <v>0</v>
      </c>
      <c r="H35" s="81">
        <f t="shared" si="6"/>
        <v>0</v>
      </c>
      <c r="I35" s="81">
        <f t="shared" si="7"/>
        <v>0</v>
      </c>
      <c r="J35" s="81">
        <f t="shared" si="8"/>
        <v>0</v>
      </c>
      <c r="K35" s="81">
        <f t="shared" si="9"/>
        <v>0</v>
      </c>
    </row>
    <row r="36" spans="1:12" x14ac:dyDescent="0.25">
      <c r="A36" s="73"/>
      <c r="B36" s="77"/>
      <c r="C36" s="78"/>
      <c r="D36" s="75"/>
      <c r="E36" s="77"/>
      <c r="F36" s="77"/>
      <c r="G36" s="81">
        <f t="shared" si="5"/>
        <v>0</v>
      </c>
      <c r="H36" s="81">
        <f t="shared" si="6"/>
        <v>0</v>
      </c>
      <c r="I36" s="81">
        <f t="shared" si="7"/>
        <v>0</v>
      </c>
      <c r="J36" s="81">
        <f t="shared" si="8"/>
        <v>0</v>
      </c>
      <c r="K36" s="81">
        <f t="shared" si="9"/>
        <v>0</v>
      </c>
    </row>
    <row r="37" spans="1:12" x14ac:dyDescent="0.25">
      <c r="A37" s="73"/>
      <c r="B37" s="77"/>
      <c r="C37" s="78"/>
      <c r="D37" s="75"/>
      <c r="E37" s="77"/>
      <c r="F37" s="77"/>
      <c r="G37" s="81">
        <f t="shared" si="5"/>
        <v>0</v>
      </c>
      <c r="H37" s="81">
        <f t="shared" si="6"/>
        <v>0</v>
      </c>
      <c r="I37" s="81">
        <f t="shared" si="7"/>
        <v>0</v>
      </c>
      <c r="J37" s="81">
        <f t="shared" si="8"/>
        <v>0</v>
      </c>
      <c r="K37" s="81">
        <f t="shared" si="9"/>
        <v>0</v>
      </c>
    </row>
    <row r="38" spans="1:12" x14ac:dyDescent="0.25">
      <c r="A38" s="73"/>
      <c r="B38" s="77"/>
      <c r="C38" s="78"/>
      <c r="D38" s="75"/>
      <c r="E38" s="77"/>
      <c r="F38" s="77"/>
      <c r="G38" s="81">
        <f t="shared" si="5"/>
        <v>0</v>
      </c>
      <c r="H38" s="81">
        <f t="shared" si="6"/>
        <v>0</v>
      </c>
      <c r="I38" s="81">
        <f t="shared" si="7"/>
        <v>0</v>
      </c>
      <c r="J38" s="81">
        <f t="shared" si="8"/>
        <v>0</v>
      </c>
      <c r="K38" s="81">
        <f t="shared" si="9"/>
        <v>0</v>
      </c>
      <c r="L38" s="40"/>
    </row>
    <row r="39" spans="1:12" x14ac:dyDescent="0.25">
      <c r="A39" s="73"/>
      <c r="B39" s="77"/>
      <c r="C39" s="78"/>
      <c r="D39" s="75"/>
      <c r="E39" s="77"/>
      <c r="F39" s="77"/>
      <c r="G39" s="81">
        <f t="shared" si="5"/>
        <v>0</v>
      </c>
      <c r="H39" s="81">
        <f t="shared" si="6"/>
        <v>0</v>
      </c>
      <c r="I39" s="81">
        <f t="shared" si="7"/>
        <v>0</v>
      </c>
      <c r="J39" s="81">
        <f t="shared" si="8"/>
        <v>0</v>
      </c>
      <c r="K39" s="81">
        <f t="shared" si="9"/>
        <v>0</v>
      </c>
    </row>
    <row r="40" spans="1:12" x14ac:dyDescent="0.25">
      <c r="A40" s="73"/>
      <c r="B40" s="77"/>
      <c r="C40" s="78"/>
      <c r="D40" s="75"/>
      <c r="E40" s="77"/>
      <c r="F40" s="77"/>
      <c r="G40" s="81">
        <f t="shared" si="5"/>
        <v>0</v>
      </c>
      <c r="H40" s="81">
        <f t="shared" si="6"/>
        <v>0</v>
      </c>
      <c r="I40" s="81">
        <f t="shared" si="7"/>
        <v>0</v>
      </c>
      <c r="J40" s="81">
        <f t="shared" si="8"/>
        <v>0</v>
      </c>
      <c r="K40" s="81">
        <f t="shared" si="9"/>
        <v>0</v>
      </c>
    </row>
    <row r="41" spans="1:12" x14ac:dyDescent="0.25">
      <c r="A41" s="73"/>
      <c r="B41" s="77"/>
      <c r="C41" s="78"/>
      <c r="D41" s="75"/>
      <c r="E41" s="77"/>
      <c r="F41" s="77"/>
      <c r="G41" s="81">
        <f t="shared" si="5"/>
        <v>0</v>
      </c>
      <c r="H41" s="81">
        <f t="shared" si="6"/>
        <v>0</v>
      </c>
      <c r="I41" s="81">
        <f t="shared" si="7"/>
        <v>0</v>
      </c>
      <c r="J41" s="81">
        <f t="shared" si="8"/>
        <v>0</v>
      </c>
      <c r="K41" s="81">
        <f t="shared" si="9"/>
        <v>0</v>
      </c>
    </row>
    <row r="42" spans="1:12" x14ac:dyDescent="0.25">
      <c r="A42" s="73"/>
      <c r="B42" s="77"/>
      <c r="C42" s="78"/>
      <c r="D42" s="75"/>
      <c r="E42" s="77"/>
      <c r="F42" s="77"/>
      <c r="G42" s="81">
        <f t="shared" si="5"/>
        <v>0</v>
      </c>
      <c r="H42" s="81">
        <f t="shared" si="6"/>
        <v>0</v>
      </c>
      <c r="I42" s="81">
        <f t="shared" si="7"/>
        <v>0</v>
      </c>
      <c r="J42" s="81">
        <f t="shared" si="8"/>
        <v>0</v>
      </c>
      <c r="K42" s="81">
        <f t="shared" si="9"/>
        <v>0</v>
      </c>
    </row>
    <row r="43" spans="1:12" x14ac:dyDescent="0.25">
      <c r="A43" s="73"/>
      <c r="B43" s="77"/>
      <c r="C43" s="78"/>
      <c r="D43" s="75"/>
      <c r="E43" s="77"/>
      <c r="F43" s="77"/>
      <c r="G43" s="81">
        <f t="shared" si="5"/>
        <v>0</v>
      </c>
      <c r="H43" s="81">
        <f t="shared" si="6"/>
        <v>0</v>
      </c>
      <c r="I43" s="81">
        <f t="shared" si="7"/>
        <v>0</v>
      </c>
      <c r="J43" s="81">
        <f t="shared" si="8"/>
        <v>0</v>
      </c>
      <c r="K43" s="81">
        <f t="shared" si="9"/>
        <v>0</v>
      </c>
    </row>
    <row r="44" spans="1:12" x14ac:dyDescent="0.25">
      <c r="A44" s="73"/>
      <c r="B44" s="77"/>
      <c r="C44" s="78"/>
      <c r="D44" s="75"/>
      <c r="E44" s="77"/>
      <c r="F44" s="77"/>
      <c r="G44" s="81">
        <f t="shared" si="5"/>
        <v>0</v>
      </c>
      <c r="H44" s="81">
        <f t="shared" si="6"/>
        <v>0</v>
      </c>
      <c r="I44" s="81">
        <f t="shared" si="7"/>
        <v>0</v>
      </c>
      <c r="J44" s="81">
        <f t="shared" si="8"/>
        <v>0</v>
      </c>
      <c r="K44" s="81">
        <f t="shared" si="9"/>
        <v>0</v>
      </c>
    </row>
    <row r="45" spans="1:12" x14ac:dyDescent="0.25">
      <c r="A45" s="73"/>
      <c r="B45" s="77"/>
      <c r="C45" s="78"/>
      <c r="D45" s="75"/>
      <c r="E45" s="77"/>
      <c r="F45" s="77"/>
      <c r="G45" s="81">
        <f t="shared" si="5"/>
        <v>0</v>
      </c>
      <c r="H45" s="81">
        <f t="shared" si="6"/>
        <v>0</v>
      </c>
      <c r="I45" s="81">
        <f t="shared" si="7"/>
        <v>0</v>
      </c>
      <c r="J45" s="81">
        <f t="shared" si="8"/>
        <v>0</v>
      </c>
      <c r="K45" s="81">
        <f t="shared" si="9"/>
        <v>0</v>
      </c>
    </row>
    <row r="46" spans="1:12" x14ac:dyDescent="0.25">
      <c r="A46" s="73"/>
      <c r="B46" s="77"/>
      <c r="C46" s="78"/>
      <c r="D46" s="75"/>
      <c r="E46" s="77"/>
      <c r="F46" s="77"/>
      <c r="G46" s="81">
        <f t="shared" si="5"/>
        <v>0</v>
      </c>
      <c r="H46" s="81">
        <f t="shared" si="6"/>
        <v>0</v>
      </c>
      <c r="I46" s="81">
        <f t="shared" si="7"/>
        <v>0</v>
      </c>
      <c r="J46" s="81">
        <f t="shared" si="8"/>
        <v>0</v>
      </c>
      <c r="K46" s="81">
        <f t="shared" si="9"/>
        <v>0</v>
      </c>
    </row>
    <row r="47" spans="1:12" x14ac:dyDescent="0.25">
      <c r="A47" s="73"/>
      <c r="B47" s="77"/>
      <c r="C47" s="78"/>
      <c r="D47" s="75"/>
      <c r="E47" s="77"/>
      <c r="F47" s="77"/>
      <c r="G47" s="81">
        <f t="shared" si="5"/>
        <v>0</v>
      </c>
      <c r="H47" s="81">
        <f t="shared" si="6"/>
        <v>0</v>
      </c>
      <c r="I47" s="81">
        <f t="shared" si="7"/>
        <v>0</v>
      </c>
      <c r="J47" s="81">
        <f t="shared" si="8"/>
        <v>0</v>
      </c>
      <c r="K47" s="81">
        <f t="shared" si="9"/>
        <v>0</v>
      </c>
    </row>
    <row r="48" spans="1:12" ht="15.75" thickBot="1" x14ac:dyDescent="0.3">
      <c r="A48" s="77"/>
      <c r="B48" s="77"/>
      <c r="C48" s="78"/>
      <c r="D48" s="75"/>
      <c r="E48" s="77"/>
      <c r="F48" s="77"/>
      <c r="G48" s="81">
        <f t="shared" si="5"/>
        <v>0</v>
      </c>
      <c r="H48" s="81">
        <f t="shared" si="6"/>
        <v>0</v>
      </c>
      <c r="I48" s="81">
        <f t="shared" si="7"/>
        <v>0</v>
      </c>
      <c r="J48" s="81">
        <f t="shared" si="8"/>
        <v>0</v>
      </c>
      <c r="K48" s="81">
        <f t="shared" si="9"/>
        <v>0</v>
      </c>
    </row>
    <row r="49" spans="1:11" ht="19.5" thickBot="1" x14ac:dyDescent="0.35">
      <c r="A49" s="79"/>
      <c r="B49" s="79" t="s">
        <v>33</v>
      </c>
      <c r="C49" s="79"/>
      <c r="D49" s="80">
        <f>SUM($D$14:$D$48)</f>
        <v>62.39</v>
      </c>
      <c r="E49" s="79"/>
      <c r="F49" s="79"/>
      <c r="G49" s="83">
        <f>SUM(G14:G48)</f>
        <v>8006</v>
      </c>
      <c r="H49" s="83">
        <f>SUM(H14:H48)</f>
        <v>241</v>
      </c>
      <c r="I49" s="83">
        <f>SUM(I14:I48)</f>
        <v>289</v>
      </c>
      <c r="J49" s="83">
        <f>SUM(J14:J48)</f>
        <v>14</v>
      </c>
      <c r="K49" s="83">
        <f>SUM($K$14:$K$48)</f>
        <v>8550</v>
      </c>
    </row>
  </sheetData>
  <sheetProtection selectLockedCells="1"/>
  <mergeCells count="11">
    <mergeCell ref="A3:K3"/>
    <mergeCell ref="A4:K4"/>
    <mergeCell ref="A5:K5"/>
    <mergeCell ref="A6:K6"/>
    <mergeCell ref="B9:D9"/>
    <mergeCell ref="F9:K9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71D1-5517-4C2A-8C64-CEBDF9ECC5EB}">
  <sheetPr codeName="Sheet4">
    <pageSetUpPr fitToPage="1"/>
  </sheetPr>
  <dimension ref="A1:L49"/>
  <sheetViews>
    <sheetView zoomScale="85" zoomScaleNormal="85" workbookViewId="0">
      <selection activeCell="F11" sqref="F11:K11"/>
    </sheetView>
  </sheetViews>
  <sheetFormatPr defaultRowHeight="15" x14ac:dyDescent="0.25"/>
  <cols>
    <col min="1" max="1" width="12.5703125" bestFit="1" customWidth="1"/>
    <col min="2" max="2" width="25.5703125" bestFit="1" customWidth="1"/>
    <col min="3" max="3" width="13.5703125" style="61" bestFit="1" customWidth="1"/>
    <col min="4" max="4" width="15.85546875" style="1" bestFit="1" customWidth="1"/>
    <col min="5" max="5" width="19.5703125" bestFit="1" customWidth="1"/>
    <col min="6" max="6" width="13.7109375" bestFit="1" customWidth="1"/>
    <col min="7" max="7" width="15.42578125" bestFit="1" customWidth="1"/>
    <col min="8" max="8" width="13.140625" bestFit="1" customWidth="1"/>
    <col min="9" max="9" width="18.5703125" bestFit="1" customWidth="1"/>
    <col min="10" max="10" width="9" bestFit="1" customWidth="1"/>
    <col min="11" max="11" width="18.140625" bestFit="1" customWidth="1"/>
  </cols>
  <sheetData>
    <row r="1" spans="1:11" s="91" customFormat="1" ht="21" x14ac:dyDescent="0.35">
      <c r="A1" s="86" t="s">
        <v>0</v>
      </c>
      <c r="B1" s="87" t="s">
        <v>1</v>
      </c>
      <c r="C1" s="87"/>
      <c r="D1" s="88"/>
      <c r="E1" s="87" t="s">
        <v>2</v>
      </c>
      <c r="F1" s="89"/>
      <c r="G1" s="89"/>
      <c r="H1" s="89"/>
      <c r="I1" s="89"/>
      <c r="J1" s="89"/>
      <c r="K1" s="90">
        <v>9815709286</v>
      </c>
    </row>
    <row r="2" spans="1:11" s="91" customFormat="1" ht="21" x14ac:dyDescent="0.35">
      <c r="A2" s="92" t="s">
        <v>3</v>
      </c>
      <c r="B2" s="93" t="str">
        <f>MID(B1,3,10)</f>
        <v>ATZPK8198B</v>
      </c>
      <c r="C2" s="93"/>
      <c r="D2" s="94"/>
      <c r="E2" s="93"/>
      <c r="F2" s="95"/>
      <c r="G2" s="95"/>
      <c r="H2" s="95"/>
      <c r="I2" s="95"/>
      <c r="J2" s="95"/>
      <c r="K2" s="96">
        <v>9814809286</v>
      </c>
    </row>
    <row r="3" spans="1:11" ht="46.5" x14ac:dyDescent="0.7">
      <c r="A3" s="154" t="s">
        <v>4</v>
      </c>
      <c r="B3" s="155"/>
      <c r="C3" s="155"/>
      <c r="D3" s="155"/>
      <c r="E3" s="155"/>
      <c r="F3" s="155"/>
      <c r="G3" s="155"/>
      <c r="H3" s="155"/>
      <c r="I3" s="155"/>
      <c r="J3" s="155"/>
      <c r="K3" s="156"/>
    </row>
    <row r="4" spans="1:11" ht="18.75" x14ac:dyDescent="0.3">
      <c r="A4" s="215" t="s">
        <v>5</v>
      </c>
      <c r="B4" s="158"/>
      <c r="C4" s="158"/>
      <c r="D4" s="158"/>
      <c r="E4" s="158"/>
      <c r="F4" s="158"/>
      <c r="G4" s="158"/>
      <c r="H4" s="158"/>
      <c r="I4" s="158"/>
      <c r="J4" s="158"/>
      <c r="K4" s="159"/>
    </row>
    <row r="5" spans="1:11" ht="44.25" customHeight="1" x14ac:dyDescent="0.35">
      <c r="A5" s="160" t="s">
        <v>6</v>
      </c>
      <c r="B5" s="161"/>
      <c r="C5" s="161"/>
      <c r="D5" s="161"/>
      <c r="E5" s="161"/>
      <c r="F5" s="161"/>
      <c r="G5" s="161"/>
      <c r="H5" s="161"/>
      <c r="I5" s="161"/>
      <c r="J5" s="161"/>
      <c r="K5" s="162"/>
    </row>
    <row r="6" spans="1:11" ht="15.75" thickBot="1" x14ac:dyDescent="0.3">
      <c r="A6" s="163"/>
      <c r="B6" s="164"/>
      <c r="C6" s="164"/>
      <c r="D6" s="164"/>
      <c r="E6" s="164"/>
      <c r="F6" s="164"/>
      <c r="G6" s="164"/>
      <c r="H6" s="164"/>
      <c r="I6" s="164"/>
      <c r="J6" s="164"/>
      <c r="K6" s="165"/>
    </row>
    <row r="7" spans="1:11" ht="15.75" thickBot="1" x14ac:dyDescent="0.3">
      <c r="A7" s="63"/>
      <c r="B7" s="64" t="s">
        <v>7</v>
      </c>
      <c r="C7" s="65"/>
      <c r="D7" s="66"/>
      <c r="E7" s="64"/>
      <c r="F7" s="67"/>
      <c r="G7" s="67"/>
      <c r="H7" s="67"/>
      <c r="I7" s="67"/>
      <c r="J7" s="67"/>
      <c r="K7" s="68"/>
    </row>
    <row r="8" spans="1:11" x14ac:dyDescent="0.25">
      <c r="A8" s="69" t="s">
        <v>8</v>
      </c>
      <c r="B8" s="65">
        <v>174</v>
      </c>
      <c r="C8" s="69" t="s">
        <v>10</v>
      </c>
      <c r="D8" s="71">
        <v>45141</v>
      </c>
      <c r="E8" s="70" t="s">
        <v>9</v>
      </c>
      <c r="F8" s="174">
        <v>2035</v>
      </c>
      <c r="G8" s="172"/>
      <c r="H8" s="172"/>
      <c r="I8" s="172"/>
      <c r="J8" s="172"/>
      <c r="K8" s="173"/>
    </row>
    <row r="9" spans="1:11" x14ac:dyDescent="0.25">
      <c r="A9" s="69" t="s">
        <v>11</v>
      </c>
      <c r="B9" s="170" t="s">
        <v>380</v>
      </c>
      <c r="C9" s="170"/>
      <c r="D9" s="170"/>
      <c r="E9" s="70" t="s">
        <v>12</v>
      </c>
      <c r="F9" s="171">
        <v>45141</v>
      </c>
      <c r="G9" s="172"/>
      <c r="H9" s="172"/>
      <c r="I9" s="172"/>
      <c r="J9" s="172"/>
      <c r="K9" s="173"/>
    </row>
    <row r="10" spans="1:11" x14ac:dyDescent="0.25">
      <c r="A10" s="69" t="s">
        <v>13</v>
      </c>
      <c r="B10" s="170"/>
      <c r="C10" s="170"/>
      <c r="D10" s="170"/>
      <c r="E10" s="70" t="s">
        <v>14</v>
      </c>
      <c r="F10" s="174"/>
      <c r="G10" s="172"/>
      <c r="H10" s="172"/>
      <c r="I10" s="172"/>
      <c r="J10" s="172"/>
      <c r="K10" s="173"/>
    </row>
    <row r="11" spans="1:11" ht="30" x14ac:dyDescent="0.25">
      <c r="A11" s="69" t="s">
        <v>15</v>
      </c>
      <c r="B11" s="170"/>
      <c r="C11" s="170"/>
      <c r="D11" s="170"/>
      <c r="E11" s="72" t="s">
        <v>16</v>
      </c>
      <c r="F11" s="174" t="s">
        <v>36</v>
      </c>
      <c r="G11" s="172"/>
      <c r="H11" s="172"/>
      <c r="I11" s="172"/>
      <c r="J11" s="172"/>
      <c r="K11" s="173"/>
    </row>
    <row r="12" spans="1:11" ht="15.75" thickBot="1" x14ac:dyDescent="0.3">
      <c r="A12" s="176" t="s">
        <v>17</v>
      </c>
      <c r="B12" s="177"/>
      <c r="C12" s="177"/>
      <c r="D12" s="177"/>
      <c r="E12" s="177"/>
      <c r="F12" s="178"/>
      <c r="G12" s="178"/>
      <c r="H12" s="178"/>
      <c r="I12" s="178"/>
      <c r="J12" s="178"/>
      <c r="K12" s="179"/>
    </row>
    <row r="13" spans="1:11" ht="15.75" thickBot="1" x14ac:dyDescent="0.3">
      <c r="A13" s="62" t="s">
        <v>18</v>
      </c>
      <c r="B13" s="62" t="s">
        <v>19</v>
      </c>
      <c r="C13" s="62" t="s">
        <v>20</v>
      </c>
      <c r="D13" s="62" t="s">
        <v>21</v>
      </c>
      <c r="E13" s="62" t="s">
        <v>22</v>
      </c>
      <c r="F13" s="62" t="s">
        <v>23</v>
      </c>
      <c r="G13" s="84" t="s">
        <v>37</v>
      </c>
      <c r="H13" s="85">
        <v>0.03</v>
      </c>
      <c r="I13" s="84" t="s">
        <v>38</v>
      </c>
      <c r="J13" s="85">
        <v>0.05</v>
      </c>
      <c r="K13" s="84" t="s">
        <v>24</v>
      </c>
    </row>
    <row r="14" spans="1:11" x14ac:dyDescent="0.25">
      <c r="A14" s="73" cm="1">
        <f t="array" ref="A14">_xlfn.SEQUENCE(COUNTA($B$14:$B$48))</f>
        <v>1</v>
      </c>
      <c r="B14" s="74" t="s">
        <v>39</v>
      </c>
      <c r="C14" s="73">
        <v>711319</v>
      </c>
      <c r="D14" s="75">
        <v>107</v>
      </c>
      <c r="E14" s="74">
        <v>78.661084163983148</v>
      </c>
      <c r="F14" s="76"/>
      <c r="G14" s="81">
        <f>ROUND(D14*E14,0)</f>
        <v>8417</v>
      </c>
      <c r="H14" s="81">
        <f>ROUND(G14*$H$13,0)</f>
        <v>253</v>
      </c>
      <c r="I14" s="81">
        <f>ROUND(G14*F14,0)</f>
        <v>0</v>
      </c>
      <c r="J14" s="81">
        <f>ROUND(I14*$J$13,0)</f>
        <v>0</v>
      </c>
      <c r="K14" s="81">
        <f>SUM(G14:J14)</f>
        <v>8670</v>
      </c>
    </row>
    <row r="15" spans="1:11" x14ac:dyDescent="0.25">
      <c r="A15" s="73"/>
      <c r="B15" s="77"/>
      <c r="C15" s="73"/>
      <c r="D15" s="75"/>
      <c r="E15" s="77"/>
      <c r="F15" s="77"/>
      <c r="G15" s="81">
        <f>ROUND(D15*E15,0)</f>
        <v>0</v>
      </c>
      <c r="H15" s="81">
        <f>ROUND(G15*$H$13,0)</f>
        <v>0</v>
      </c>
      <c r="I15" s="81">
        <f>ROUND(G15*F15,0)</f>
        <v>0</v>
      </c>
      <c r="J15" s="81">
        <f>ROUND(I15*$J$13,0)</f>
        <v>0</v>
      </c>
      <c r="K15" s="81">
        <f>SUM(G15:J15)</f>
        <v>0</v>
      </c>
    </row>
    <row r="16" spans="1:11" x14ac:dyDescent="0.25">
      <c r="A16" s="73"/>
      <c r="B16" s="77"/>
      <c r="C16" s="73"/>
      <c r="D16" s="75"/>
      <c r="E16" s="77"/>
      <c r="F16" s="77"/>
      <c r="G16" s="81">
        <f t="shared" ref="G16:G17" si="0">ROUND(D16*E16,0)</f>
        <v>0</v>
      </c>
      <c r="H16" s="81">
        <f t="shared" ref="H16:H17" si="1">ROUND(G16*$H$13,0)</f>
        <v>0</v>
      </c>
      <c r="I16" s="81">
        <f t="shared" ref="I16:I17" si="2">ROUND(G16*F16,0)</f>
        <v>0</v>
      </c>
      <c r="J16" s="81">
        <f t="shared" ref="J16:J17" si="3">ROUND(I16*$J$13,0)</f>
        <v>0</v>
      </c>
      <c r="K16" s="81">
        <f t="shared" ref="K16:K17" si="4">SUM(G16:J16)</f>
        <v>0</v>
      </c>
    </row>
    <row r="17" spans="1:11" x14ac:dyDescent="0.25">
      <c r="A17" s="73"/>
      <c r="B17" s="77"/>
      <c r="C17" s="73"/>
      <c r="D17" s="75"/>
      <c r="E17" s="77"/>
      <c r="F17" s="77"/>
      <c r="G17" s="81">
        <f t="shared" si="0"/>
        <v>0</v>
      </c>
      <c r="H17" s="81">
        <f t="shared" si="1"/>
        <v>0</v>
      </c>
      <c r="I17" s="81">
        <f t="shared" si="2"/>
        <v>0</v>
      </c>
      <c r="J17" s="81">
        <f t="shared" si="3"/>
        <v>0</v>
      </c>
      <c r="K17" s="81">
        <f t="shared" si="4"/>
        <v>0</v>
      </c>
    </row>
    <row r="18" spans="1:11" x14ac:dyDescent="0.25">
      <c r="A18" s="73"/>
      <c r="B18" s="77"/>
      <c r="C18" s="78"/>
      <c r="D18" s="75"/>
      <c r="E18" s="77"/>
      <c r="F18" s="77"/>
      <c r="G18" s="82"/>
      <c r="H18" s="82"/>
      <c r="I18" s="82"/>
      <c r="J18" s="82"/>
      <c r="K18" s="82"/>
    </row>
    <row r="19" spans="1:11" x14ac:dyDescent="0.25">
      <c r="A19" s="73"/>
      <c r="B19" s="77"/>
      <c r="C19" s="78"/>
      <c r="D19" s="75"/>
      <c r="E19" s="77"/>
      <c r="F19" s="77"/>
      <c r="G19" s="82"/>
      <c r="H19" s="82"/>
      <c r="I19" s="82"/>
      <c r="J19" s="82"/>
      <c r="K19" s="82"/>
    </row>
    <row r="20" spans="1:11" x14ac:dyDescent="0.25">
      <c r="A20" s="73"/>
      <c r="B20" s="77"/>
      <c r="C20" s="78"/>
      <c r="D20" s="75"/>
      <c r="E20" s="77"/>
      <c r="F20" s="77"/>
      <c r="G20" s="82"/>
      <c r="H20" s="82"/>
      <c r="I20" s="82"/>
      <c r="J20" s="82"/>
      <c r="K20" s="82"/>
    </row>
    <row r="21" spans="1:11" x14ac:dyDescent="0.25">
      <c r="A21" s="73"/>
      <c r="B21" s="77"/>
      <c r="C21" s="78"/>
      <c r="D21" s="75"/>
      <c r="E21" s="77"/>
      <c r="F21" s="77"/>
      <c r="G21" s="82"/>
      <c r="H21" s="82"/>
      <c r="I21" s="82"/>
      <c r="J21" s="82"/>
      <c r="K21" s="82"/>
    </row>
    <row r="22" spans="1:11" x14ac:dyDescent="0.25">
      <c r="A22" s="73"/>
      <c r="B22" s="77"/>
      <c r="C22" s="78"/>
      <c r="D22" s="75"/>
      <c r="E22" s="77"/>
      <c r="F22" s="77"/>
      <c r="G22" s="82"/>
      <c r="H22" s="82"/>
      <c r="I22" s="82"/>
      <c r="J22" s="82"/>
      <c r="K22" s="82"/>
    </row>
    <row r="23" spans="1:11" x14ac:dyDescent="0.25">
      <c r="A23" s="73"/>
      <c r="B23" s="77"/>
      <c r="C23" s="78"/>
      <c r="D23" s="75"/>
      <c r="E23" s="77"/>
      <c r="F23" s="77"/>
      <c r="G23" s="82"/>
      <c r="H23" s="82"/>
      <c r="I23" s="82"/>
      <c r="J23" s="82"/>
      <c r="K23" s="82"/>
    </row>
    <row r="24" spans="1:11" x14ac:dyDescent="0.25">
      <c r="A24" s="73"/>
      <c r="B24" s="77"/>
      <c r="C24" s="78"/>
      <c r="D24" s="75"/>
      <c r="E24" s="77"/>
      <c r="F24" s="77"/>
      <c r="G24" s="82"/>
      <c r="H24" s="82"/>
      <c r="I24" s="82"/>
      <c r="J24" s="82"/>
      <c r="K24" s="82"/>
    </row>
    <row r="25" spans="1:11" x14ac:dyDescent="0.25">
      <c r="A25" s="73"/>
      <c r="B25" s="77"/>
      <c r="C25" s="78"/>
      <c r="D25" s="75"/>
      <c r="E25" s="77"/>
      <c r="F25" s="77"/>
      <c r="G25" s="82"/>
      <c r="H25" s="82"/>
      <c r="I25" s="82"/>
      <c r="J25" s="82"/>
      <c r="K25" s="82"/>
    </row>
    <row r="26" spans="1:11" x14ac:dyDescent="0.25">
      <c r="A26" s="73"/>
      <c r="B26" s="77"/>
      <c r="C26" s="78"/>
      <c r="D26" s="75"/>
      <c r="E26" s="77"/>
      <c r="F26" s="77"/>
      <c r="G26" s="82"/>
      <c r="H26" s="82"/>
      <c r="I26" s="82"/>
      <c r="J26" s="82"/>
      <c r="K26" s="82"/>
    </row>
    <row r="27" spans="1:11" x14ac:dyDescent="0.25">
      <c r="A27" s="73"/>
      <c r="B27" s="77"/>
      <c r="C27" s="78"/>
      <c r="D27" s="75"/>
      <c r="E27" s="77"/>
      <c r="F27" s="77"/>
      <c r="G27" s="82"/>
      <c r="H27" s="82"/>
      <c r="I27" s="82"/>
      <c r="J27" s="82"/>
      <c r="K27" s="82"/>
    </row>
    <row r="28" spans="1:11" x14ac:dyDescent="0.25">
      <c r="A28" s="73"/>
      <c r="B28" s="77"/>
      <c r="C28" s="78"/>
      <c r="D28" s="75"/>
      <c r="E28" s="77"/>
      <c r="F28" s="77"/>
      <c r="G28" s="82"/>
      <c r="H28" s="82"/>
      <c r="I28" s="82"/>
      <c r="J28" s="82"/>
      <c r="K28" s="82"/>
    </row>
    <row r="29" spans="1:11" x14ac:dyDescent="0.25">
      <c r="A29" s="73"/>
      <c r="B29" s="77"/>
      <c r="C29" s="78"/>
      <c r="D29" s="75"/>
      <c r="E29" s="77"/>
      <c r="F29" s="77"/>
      <c r="G29" s="82"/>
      <c r="H29" s="82"/>
      <c r="I29" s="82"/>
      <c r="J29" s="82"/>
      <c r="K29" s="82"/>
    </row>
    <row r="30" spans="1:11" x14ac:dyDescent="0.25">
      <c r="A30" s="73"/>
      <c r="B30" s="77"/>
      <c r="C30" s="78"/>
      <c r="D30" s="75"/>
      <c r="E30" s="77"/>
      <c r="F30" s="77"/>
      <c r="G30" s="82"/>
      <c r="H30" s="82"/>
      <c r="I30" s="82"/>
      <c r="J30" s="82"/>
      <c r="K30" s="82"/>
    </row>
    <row r="31" spans="1:11" x14ac:dyDescent="0.25">
      <c r="A31" s="73"/>
      <c r="B31" s="77"/>
      <c r="C31" s="78"/>
      <c r="D31" s="75"/>
      <c r="E31" s="77"/>
      <c r="F31" s="77"/>
      <c r="G31" s="82"/>
      <c r="H31" s="82"/>
      <c r="I31" s="82"/>
      <c r="J31" s="82"/>
      <c r="K31" s="82"/>
    </row>
    <row r="32" spans="1:11" x14ac:dyDescent="0.25">
      <c r="A32" s="73"/>
      <c r="B32" s="77"/>
      <c r="C32" s="78"/>
      <c r="D32" s="75"/>
      <c r="E32" s="77"/>
      <c r="F32" s="77"/>
      <c r="G32" s="82"/>
      <c r="H32" s="82"/>
      <c r="I32" s="82"/>
      <c r="J32" s="82"/>
      <c r="K32" s="82"/>
    </row>
    <row r="33" spans="1:12" x14ac:dyDescent="0.25">
      <c r="A33" s="73"/>
      <c r="B33" s="77"/>
      <c r="C33" s="78"/>
      <c r="D33" s="75"/>
      <c r="E33" s="77"/>
      <c r="F33" s="77"/>
      <c r="G33" s="82"/>
      <c r="H33" s="82"/>
      <c r="I33" s="82"/>
      <c r="J33" s="82"/>
      <c r="K33" s="82"/>
    </row>
    <row r="34" spans="1:12" x14ac:dyDescent="0.25">
      <c r="A34" s="73"/>
      <c r="B34" s="77"/>
      <c r="C34" s="78"/>
      <c r="D34" s="75"/>
      <c r="E34" s="77"/>
      <c r="F34" s="77"/>
      <c r="G34" s="82"/>
      <c r="H34" s="82"/>
      <c r="I34" s="82"/>
      <c r="J34" s="82"/>
      <c r="K34" s="82"/>
    </row>
    <row r="35" spans="1:12" x14ac:dyDescent="0.25">
      <c r="A35" s="73"/>
      <c r="B35" s="77"/>
      <c r="C35" s="78"/>
      <c r="D35" s="75"/>
      <c r="E35" s="77"/>
      <c r="F35" s="77"/>
      <c r="G35" s="82"/>
      <c r="H35" s="82"/>
      <c r="I35" s="82"/>
      <c r="J35" s="82"/>
      <c r="K35" s="82"/>
    </row>
    <row r="36" spans="1:12" x14ac:dyDescent="0.25">
      <c r="A36" s="73"/>
      <c r="B36" s="77"/>
      <c r="C36" s="78"/>
      <c r="D36" s="75"/>
      <c r="E36" s="77"/>
      <c r="F36" s="77"/>
      <c r="G36" s="82"/>
      <c r="H36" s="82"/>
      <c r="I36" s="82"/>
      <c r="J36" s="82"/>
      <c r="K36" s="82"/>
    </row>
    <row r="37" spans="1:12" x14ac:dyDescent="0.25">
      <c r="A37" s="73"/>
      <c r="B37" s="77"/>
      <c r="C37" s="78"/>
      <c r="D37" s="75"/>
      <c r="E37" s="77"/>
      <c r="F37" s="77"/>
      <c r="G37" s="82"/>
      <c r="H37" s="82"/>
      <c r="I37" s="82"/>
      <c r="J37" s="82"/>
      <c r="K37" s="82"/>
    </row>
    <row r="38" spans="1:12" x14ac:dyDescent="0.25">
      <c r="A38" s="73"/>
      <c r="B38" s="77"/>
      <c r="C38" s="78"/>
      <c r="D38" s="75"/>
      <c r="E38" s="77"/>
      <c r="F38" s="77"/>
      <c r="G38" s="82"/>
      <c r="H38" s="82"/>
      <c r="I38" s="82"/>
      <c r="J38" s="82"/>
      <c r="K38" s="82"/>
      <c r="L38" s="40"/>
    </row>
    <row r="39" spans="1:12" x14ac:dyDescent="0.25">
      <c r="A39" s="73"/>
      <c r="B39" s="77"/>
      <c r="C39" s="78"/>
      <c r="D39" s="75"/>
      <c r="E39" s="77"/>
      <c r="F39" s="77"/>
      <c r="G39" s="82"/>
      <c r="H39" s="82"/>
      <c r="I39" s="82"/>
      <c r="J39" s="82"/>
      <c r="K39" s="82"/>
    </row>
    <row r="40" spans="1:12" x14ac:dyDescent="0.25">
      <c r="A40" s="73"/>
      <c r="B40" s="77"/>
      <c r="C40" s="78"/>
      <c r="D40" s="75"/>
      <c r="E40" s="77"/>
      <c r="F40" s="77"/>
      <c r="G40" s="82"/>
      <c r="H40" s="82"/>
      <c r="I40" s="82"/>
      <c r="J40" s="82"/>
      <c r="K40" s="82"/>
    </row>
    <row r="41" spans="1:12" x14ac:dyDescent="0.25">
      <c r="A41" s="73"/>
      <c r="B41" s="77"/>
      <c r="C41" s="78"/>
      <c r="D41" s="75"/>
      <c r="E41" s="77"/>
      <c r="F41" s="77"/>
      <c r="G41" s="82"/>
      <c r="H41" s="82"/>
      <c r="I41" s="82"/>
      <c r="J41" s="82"/>
      <c r="K41" s="82"/>
    </row>
    <row r="42" spans="1:12" x14ac:dyDescent="0.25">
      <c r="A42" s="73"/>
      <c r="B42" s="77"/>
      <c r="C42" s="78"/>
      <c r="D42" s="75"/>
      <c r="E42" s="77"/>
      <c r="F42" s="77"/>
      <c r="G42" s="82"/>
      <c r="H42" s="82"/>
      <c r="I42" s="82"/>
      <c r="J42" s="82"/>
      <c r="K42" s="82"/>
    </row>
    <row r="43" spans="1:12" x14ac:dyDescent="0.25">
      <c r="A43" s="73"/>
      <c r="B43" s="77"/>
      <c r="C43" s="78"/>
      <c r="D43" s="75"/>
      <c r="E43" s="77"/>
      <c r="F43" s="77"/>
      <c r="G43" s="82"/>
      <c r="H43" s="82"/>
      <c r="I43" s="82"/>
      <c r="J43" s="82"/>
      <c r="K43" s="82"/>
    </row>
    <row r="44" spans="1:12" x14ac:dyDescent="0.25">
      <c r="A44" s="73"/>
      <c r="B44" s="77"/>
      <c r="C44" s="78"/>
      <c r="D44" s="75"/>
      <c r="E44" s="77"/>
      <c r="F44" s="77"/>
      <c r="G44" s="82"/>
      <c r="H44" s="82"/>
      <c r="I44" s="82"/>
      <c r="J44" s="82"/>
      <c r="K44" s="82"/>
    </row>
    <row r="45" spans="1:12" x14ac:dyDescent="0.25">
      <c r="A45" s="73"/>
      <c r="B45" s="77"/>
      <c r="C45" s="78"/>
      <c r="D45" s="75"/>
      <c r="E45" s="77"/>
      <c r="F45" s="77"/>
      <c r="G45" s="82"/>
      <c r="H45" s="82"/>
      <c r="I45" s="82"/>
      <c r="J45" s="82"/>
      <c r="K45" s="82"/>
    </row>
    <row r="46" spans="1:12" x14ac:dyDescent="0.25">
      <c r="A46" s="73"/>
      <c r="B46" s="77"/>
      <c r="C46" s="78"/>
      <c r="D46" s="75"/>
      <c r="E46" s="77"/>
      <c r="F46" s="77"/>
      <c r="G46" s="82"/>
      <c r="H46" s="82"/>
      <c r="I46" s="82"/>
      <c r="J46" s="82"/>
      <c r="K46" s="82"/>
    </row>
    <row r="47" spans="1:12" x14ac:dyDescent="0.25">
      <c r="A47" s="73"/>
      <c r="B47" s="77"/>
      <c r="C47" s="78"/>
      <c r="D47" s="75"/>
      <c r="E47" s="77"/>
      <c r="F47" s="77"/>
      <c r="G47" s="82"/>
      <c r="H47" s="82"/>
      <c r="I47" s="82"/>
      <c r="J47" s="82"/>
      <c r="K47" s="82"/>
    </row>
    <row r="48" spans="1:12" ht="15.75" thickBot="1" x14ac:dyDescent="0.3">
      <c r="A48" s="77"/>
      <c r="B48" s="77"/>
      <c r="C48" s="78"/>
      <c r="D48" s="75"/>
      <c r="E48" s="77"/>
      <c r="F48" s="77"/>
      <c r="G48" s="82"/>
      <c r="H48" s="82"/>
      <c r="I48" s="82"/>
      <c r="J48" s="82"/>
      <c r="K48" s="82"/>
    </row>
    <row r="49" spans="1:11" ht="19.5" thickBot="1" x14ac:dyDescent="0.35">
      <c r="A49" s="79"/>
      <c r="B49" s="79" t="s">
        <v>33</v>
      </c>
      <c r="C49" s="79"/>
      <c r="D49" s="80">
        <f>SUM($D$14:$D$48)</f>
        <v>107</v>
      </c>
      <c r="E49" s="79"/>
      <c r="F49" s="79"/>
      <c r="G49" s="83">
        <f>SUM(G14:G48)</f>
        <v>8417</v>
      </c>
      <c r="H49" s="83">
        <f>SUM(H14:H48)</f>
        <v>253</v>
      </c>
      <c r="I49" s="83">
        <f>SUM(I14:I48)</f>
        <v>0</v>
      </c>
      <c r="J49" s="83">
        <f>SUM(J14:J48)</f>
        <v>0</v>
      </c>
      <c r="K49" s="83">
        <f>SUM($K$14:$K$48)</f>
        <v>8670</v>
      </c>
    </row>
  </sheetData>
  <sheetProtection selectLockedCells="1"/>
  <mergeCells count="12">
    <mergeCell ref="B9:D9"/>
    <mergeCell ref="F9:K9"/>
    <mergeCell ref="A3:K3"/>
    <mergeCell ref="A4:K4"/>
    <mergeCell ref="A5:K5"/>
    <mergeCell ref="A6:K6"/>
    <mergeCell ref="F8:K8"/>
    <mergeCell ref="B10:D10"/>
    <mergeCell ref="F10:K10"/>
    <mergeCell ref="B11:D11"/>
    <mergeCell ref="F11:K11"/>
    <mergeCell ref="A12:K12"/>
  </mergeCells>
  <pageMargins left="0.23622047244094491" right="0.23622047244094491" top="0.74803149606299213" bottom="0" header="0.31496062992125984" footer="0.31496062992125984"/>
  <pageSetup paperSize="9" scale="57" fitToHeight="0" orientation="portrait" horizontalDpi="300" verticalDpi="300" r:id="rId1"/>
  <drawing r:id="rId2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622F8-DE65-4E82-86C3-4AAC0D5BD610}">
  <sheetPr codeName="Sheet3"/>
  <dimension ref="A1:D78"/>
  <sheetViews>
    <sheetView workbookViewId="0">
      <selection activeCell="B16" sqref="B16"/>
    </sheetView>
  </sheetViews>
  <sheetFormatPr defaultRowHeight="15" x14ac:dyDescent="0.25"/>
  <cols>
    <col min="1" max="1" width="10.42578125" bestFit="1" customWidth="1"/>
    <col min="3" max="3" width="10.42578125" bestFit="1" customWidth="1"/>
  </cols>
  <sheetData>
    <row r="1" spans="1:4" x14ac:dyDescent="0.25">
      <c r="A1" t="s">
        <v>381</v>
      </c>
      <c r="B1" t="s">
        <v>25</v>
      </c>
      <c r="C1" t="s">
        <v>382</v>
      </c>
      <c r="D1" t="s">
        <v>27</v>
      </c>
    </row>
    <row r="2" spans="1:4" x14ac:dyDescent="0.25">
      <c r="A2" s="49">
        <v>45078</v>
      </c>
      <c r="B2">
        <v>57300</v>
      </c>
      <c r="C2" s="49">
        <v>45078</v>
      </c>
      <c r="D2" s="51">
        <v>73500</v>
      </c>
    </row>
    <row r="3" spans="1:4" x14ac:dyDescent="0.25">
      <c r="A3" s="50">
        <v>45079</v>
      </c>
      <c r="B3">
        <v>57600</v>
      </c>
      <c r="C3" s="50">
        <v>45079</v>
      </c>
      <c r="D3" s="52">
        <v>74600</v>
      </c>
    </row>
    <row r="4" spans="1:4" x14ac:dyDescent="0.25">
      <c r="A4" s="50">
        <v>45080</v>
      </c>
      <c r="B4">
        <v>57600</v>
      </c>
      <c r="C4" s="50">
        <v>45080</v>
      </c>
      <c r="D4" s="52">
        <v>74600</v>
      </c>
    </row>
    <row r="5" spans="1:4" x14ac:dyDescent="0.25">
      <c r="A5" s="50">
        <v>45081</v>
      </c>
      <c r="B5">
        <v>57600</v>
      </c>
      <c r="C5" s="50">
        <v>45081</v>
      </c>
      <c r="D5" s="52">
        <v>74600</v>
      </c>
    </row>
    <row r="6" spans="1:4" x14ac:dyDescent="0.25">
      <c r="A6" s="49">
        <v>45082</v>
      </c>
      <c r="B6">
        <v>56800</v>
      </c>
      <c r="C6" s="49">
        <v>45082</v>
      </c>
      <c r="D6" s="52">
        <v>73500</v>
      </c>
    </row>
    <row r="7" spans="1:4" x14ac:dyDescent="0.25">
      <c r="A7" s="50">
        <v>45083</v>
      </c>
      <c r="B7">
        <v>57100</v>
      </c>
      <c r="C7" s="50">
        <v>45083</v>
      </c>
      <c r="D7" s="51">
        <v>73700</v>
      </c>
    </row>
    <row r="8" spans="1:4" x14ac:dyDescent="0.25">
      <c r="A8" s="49">
        <v>45084</v>
      </c>
      <c r="B8">
        <v>57200</v>
      </c>
      <c r="C8" s="49">
        <v>45084</v>
      </c>
      <c r="D8" s="52">
        <v>73500</v>
      </c>
    </row>
    <row r="9" spans="1:4" x14ac:dyDescent="0.25">
      <c r="A9" s="50">
        <v>45085</v>
      </c>
      <c r="B9">
        <v>56800</v>
      </c>
      <c r="C9" s="50">
        <v>45085</v>
      </c>
      <c r="D9" s="51">
        <v>73900</v>
      </c>
    </row>
    <row r="10" spans="1:4" x14ac:dyDescent="0.25">
      <c r="A10" s="49">
        <v>45086</v>
      </c>
      <c r="B10">
        <v>57200</v>
      </c>
      <c r="C10" s="49">
        <v>45086</v>
      </c>
      <c r="D10" s="52">
        <v>75500</v>
      </c>
    </row>
    <row r="11" spans="1:4" x14ac:dyDescent="0.25">
      <c r="A11" s="50">
        <v>45087</v>
      </c>
      <c r="B11">
        <v>57100</v>
      </c>
      <c r="C11" s="50">
        <v>45087</v>
      </c>
      <c r="D11" s="52">
        <v>75200</v>
      </c>
    </row>
    <row r="12" spans="1:4" x14ac:dyDescent="0.25">
      <c r="A12" s="50">
        <v>45088</v>
      </c>
      <c r="B12">
        <v>57100</v>
      </c>
      <c r="C12" s="50">
        <v>45088</v>
      </c>
      <c r="D12" s="52">
        <v>75200</v>
      </c>
    </row>
    <row r="13" spans="1:4" x14ac:dyDescent="0.25">
      <c r="A13" s="50">
        <v>45089</v>
      </c>
      <c r="B13">
        <v>57000</v>
      </c>
      <c r="C13" s="49">
        <v>45089</v>
      </c>
      <c r="D13" s="51">
        <v>74700</v>
      </c>
    </row>
    <row r="14" spans="1:4" x14ac:dyDescent="0.25">
      <c r="A14" s="49">
        <v>45090</v>
      </c>
      <c r="B14">
        <v>57000</v>
      </c>
      <c r="C14" s="49">
        <v>45090</v>
      </c>
      <c r="D14" s="51">
        <v>75000</v>
      </c>
    </row>
    <row r="15" spans="1:4" x14ac:dyDescent="0.25">
      <c r="A15" s="50">
        <v>45091</v>
      </c>
      <c r="B15">
        <v>56600</v>
      </c>
      <c r="C15" s="50">
        <v>45091</v>
      </c>
      <c r="D15" s="52">
        <v>74200</v>
      </c>
    </row>
    <row r="16" spans="1:4" x14ac:dyDescent="0.25">
      <c r="A16" s="49">
        <v>45092</v>
      </c>
      <c r="B16">
        <v>56250</v>
      </c>
      <c r="C16" s="49">
        <v>45092</v>
      </c>
      <c r="D16" s="51">
        <v>73100</v>
      </c>
    </row>
    <row r="17" spans="1:4" x14ac:dyDescent="0.25">
      <c r="A17" s="50">
        <v>45093</v>
      </c>
      <c r="B17">
        <v>56700</v>
      </c>
      <c r="C17" s="50">
        <v>45093</v>
      </c>
      <c r="D17" s="52">
        <v>74000</v>
      </c>
    </row>
    <row r="18" spans="1:4" x14ac:dyDescent="0.25">
      <c r="A18" s="49">
        <v>45094</v>
      </c>
      <c r="B18">
        <v>56700</v>
      </c>
      <c r="C18" s="49">
        <v>45094</v>
      </c>
      <c r="D18" s="52">
        <v>74400</v>
      </c>
    </row>
    <row r="19" spans="1:4" x14ac:dyDescent="0.25">
      <c r="A19" s="49">
        <v>45095</v>
      </c>
      <c r="B19">
        <v>56700</v>
      </c>
      <c r="C19" s="49">
        <v>45095</v>
      </c>
      <c r="D19" s="52">
        <v>74400</v>
      </c>
    </row>
    <row r="20" spans="1:4" x14ac:dyDescent="0.25">
      <c r="A20" s="50">
        <v>45096</v>
      </c>
      <c r="B20">
        <v>56600</v>
      </c>
      <c r="C20" s="50">
        <v>45096</v>
      </c>
      <c r="D20" s="51">
        <v>74500</v>
      </c>
    </row>
    <row r="21" spans="1:4" x14ac:dyDescent="0.25">
      <c r="A21" s="49">
        <v>45097</v>
      </c>
      <c r="B21">
        <v>56500</v>
      </c>
      <c r="C21" s="49">
        <v>45097</v>
      </c>
      <c r="D21" s="52">
        <v>74400</v>
      </c>
    </row>
    <row r="22" spans="1:4" x14ac:dyDescent="0.25">
      <c r="A22" s="50">
        <v>45098</v>
      </c>
      <c r="B22">
        <v>56200</v>
      </c>
      <c r="C22" s="50">
        <v>45098</v>
      </c>
      <c r="D22" s="51">
        <v>72700</v>
      </c>
    </row>
    <row r="23" spans="1:4" x14ac:dyDescent="0.25">
      <c r="A23" s="49">
        <v>45099</v>
      </c>
      <c r="B23">
        <v>56000</v>
      </c>
      <c r="C23" s="49">
        <v>45099</v>
      </c>
      <c r="D23" s="52">
        <v>71450</v>
      </c>
    </row>
    <row r="24" spans="1:4" x14ac:dyDescent="0.25">
      <c r="A24" s="49">
        <v>45100</v>
      </c>
      <c r="B24">
        <v>55700</v>
      </c>
      <c r="C24" s="49">
        <v>45100</v>
      </c>
      <c r="D24" s="51">
        <v>70900</v>
      </c>
    </row>
    <row r="25" spans="1:4" x14ac:dyDescent="0.25">
      <c r="A25" s="49">
        <v>45101</v>
      </c>
      <c r="B25">
        <v>55700</v>
      </c>
      <c r="C25" s="49">
        <v>45101</v>
      </c>
      <c r="D25" s="51">
        <v>70900</v>
      </c>
    </row>
    <row r="26" spans="1:4" x14ac:dyDescent="0.25">
      <c r="A26" s="49">
        <v>45102</v>
      </c>
      <c r="B26">
        <v>55700</v>
      </c>
      <c r="C26" s="49">
        <v>45102</v>
      </c>
      <c r="D26" s="51">
        <v>70900</v>
      </c>
    </row>
    <row r="27" spans="1:4" x14ac:dyDescent="0.25">
      <c r="A27" s="50">
        <v>45103</v>
      </c>
      <c r="B27">
        <v>55800</v>
      </c>
      <c r="C27" s="50">
        <v>45103</v>
      </c>
      <c r="D27" s="51">
        <v>71700</v>
      </c>
    </row>
    <row r="28" spans="1:4" x14ac:dyDescent="0.25">
      <c r="A28" s="50">
        <v>45104</v>
      </c>
      <c r="B28">
        <v>55800</v>
      </c>
      <c r="C28" s="50">
        <v>45104</v>
      </c>
      <c r="D28" s="51">
        <v>71700</v>
      </c>
    </row>
    <row r="29" spans="1:4" x14ac:dyDescent="0.25">
      <c r="A29" s="49">
        <v>45105</v>
      </c>
      <c r="B29">
        <v>55600</v>
      </c>
      <c r="C29" s="49">
        <v>45105</v>
      </c>
      <c r="D29" s="51">
        <v>72200</v>
      </c>
    </row>
    <row r="30" spans="1:4" x14ac:dyDescent="0.25">
      <c r="A30" s="50">
        <v>45106</v>
      </c>
      <c r="B30">
        <v>55500</v>
      </c>
      <c r="C30" s="50">
        <v>45106</v>
      </c>
      <c r="D30" s="51">
        <v>71800</v>
      </c>
    </row>
    <row r="31" spans="1:4" x14ac:dyDescent="0.25">
      <c r="A31" s="49">
        <v>45107</v>
      </c>
      <c r="B31">
        <v>55400</v>
      </c>
      <c r="C31" s="49">
        <v>45107</v>
      </c>
      <c r="D31" s="52">
        <v>71500</v>
      </c>
    </row>
    <row r="32" spans="1:4" x14ac:dyDescent="0.25">
      <c r="A32" s="50">
        <v>45108</v>
      </c>
      <c r="B32">
        <v>55600</v>
      </c>
      <c r="C32" s="50">
        <v>45108</v>
      </c>
      <c r="D32" s="52">
        <v>71400</v>
      </c>
    </row>
    <row r="33" spans="1:4" x14ac:dyDescent="0.25">
      <c r="A33" s="50">
        <v>45109</v>
      </c>
      <c r="B33">
        <v>55600</v>
      </c>
      <c r="C33" s="50">
        <v>45109</v>
      </c>
      <c r="D33" s="52">
        <v>71400</v>
      </c>
    </row>
    <row r="34" spans="1:4" x14ac:dyDescent="0.25">
      <c r="A34" s="49">
        <v>45110</v>
      </c>
      <c r="B34">
        <v>55600</v>
      </c>
      <c r="C34" s="49">
        <v>45110</v>
      </c>
      <c r="D34" s="51">
        <v>72000</v>
      </c>
    </row>
    <row r="35" spans="1:4" x14ac:dyDescent="0.25">
      <c r="A35" s="50">
        <v>45111</v>
      </c>
      <c r="B35">
        <v>55700</v>
      </c>
      <c r="C35" s="50">
        <v>45111</v>
      </c>
      <c r="D35" s="52">
        <v>72100</v>
      </c>
    </row>
    <row r="36" spans="1:4" x14ac:dyDescent="0.25">
      <c r="A36" s="49">
        <v>45112</v>
      </c>
      <c r="B36">
        <v>55600</v>
      </c>
      <c r="C36" s="49">
        <v>45112</v>
      </c>
      <c r="D36" s="51">
        <v>72400</v>
      </c>
    </row>
    <row r="37" spans="1:4" x14ac:dyDescent="0.25">
      <c r="A37" s="50">
        <v>45113</v>
      </c>
      <c r="B37">
        <v>55600</v>
      </c>
      <c r="C37" s="50">
        <v>45113</v>
      </c>
      <c r="D37" s="52">
        <v>73300</v>
      </c>
    </row>
    <row r="38" spans="1:4" x14ac:dyDescent="0.25">
      <c r="A38" s="49">
        <v>45114</v>
      </c>
      <c r="B38">
        <v>55500</v>
      </c>
      <c r="C38" s="49">
        <v>45114</v>
      </c>
      <c r="D38" s="51">
        <v>72100</v>
      </c>
    </row>
    <row r="39" spans="1:4" ht="15.75" customHeight="1" x14ac:dyDescent="0.25">
      <c r="A39" s="50">
        <v>45115</v>
      </c>
      <c r="B39">
        <v>55800</v>
      </c>
      <c r="C39" s="50">
        <v>45115</v>
      </c>
      <c r="D39" s="51">
        <v>73000</v>
      </c>
    </row>
    <row r="40" spans="1:4" ht="15.75" customHeight="1" x14ac:dyDescent="0.25">
      <c r="A40" s="50">
        <v>45116</v>
      </c>
      <c r="B40">
        <v>55800</v>
      </c>
      <c r="C40" s="50">
        <v>45116</v>
      </c>
      <c r="D40" s="51">
        <v>73000</v>
      </c>
    </row>
    <row r="41" spans="1:4" x14ac:dyDescent="0.25">
      <c r="A41" s="49">
        <v>45117</v>
      </c>
      <c r="B41">
        <v>55800</v>
      </c>
      <c r="C41" s="49">
        <v>45117</v>
      </c>
      <c r="D41" s="52">
        <v>72900</v>
      </c>
    </row>
    <row r="42" spans="1:4" x14ac:dyDescent="0.25">
      <c r="A42" s="50">
        <v>45118</v>
      </c>
      <c r="B42">
        <v>55500</v>
      </c>
      <c r="C42" s="50">
        <v>45118</v>
      </c>
      <c r="D42" s="51">
        <v>73050</v>
      </c>
    </row>
    <row r="43" spans="1:4" x14ac:dyDescent="0.25">
      <c r="A43" s="49">
        <v>45119</v>
      </c>
      <c r="B43">
        <v>55900</v>
      </c>
      <c r="C43" s="49">
        <v>45119</v>
      </c>
      <c r="D43" s="52">
        <v>73000</v>
      </c>
    </row>
    <row r="44" spans="1:4" x14ac:dyDescent="0.25">
      <c r="A44" s="50">
        <v>45120</v>
      </c>
      <c r="B44">
        <v>56200</v>
      </c>
      <c r="C44" s="50">
        <v>45120</v>
      </c>
      <c r="D44" s="51">
        <v>75100</v>
      </c>
    </row>
    <row r="45" spans="1:4" x14ac:dyDescent="0.25">
      <c r="A45" s="49">
        <v>45121</v>
      </c>
      <c r="B45">
        <v>56400</v>
      </c>
      <c r="C45" s="49">
        <v>45121</v>
      </c>
      <c r="D45" s="52">
        <v>76500</v>
      </c>
    </row>
    <row r="46" spans="1:4" x14ac:dyDescent="0.25">
      <c r="A46" s="50">
        <v>45122</v>
      </c>
      <c r="B46">
        <v>56500</v>
      </c>
      <c r="C46" s="50">
        <v>45122</v>
      </c>
      <c r="D46" s="52">
        <v>76300</v>
      </c>
    </row>
    <row r="47" spans="1:4" x14ac:dyDescent="0.25">
      <c r="A47" s="50">
        <v>45123</v>
      </c>
      <c r="B47">
        <v>56500</v>
      </c>
      <c r="C47" s="50">
        <v>45123</v>
      </c>
      <c r="D47" s="52">
        <v>76300</v>
      </c>
    </row>
    <row r="48" spans="1:4" x14ac:dyDescent="0.25">
      <c r="A48" s="49">
        <v>45124</v>
      </c>
      <c r="B48">
        <v>56300</v>
      </c>
      <c r="C48" s="49">
        <v>45124</v>
      </c>
      <c r="D48" s="52">
        <v>75500</v>
      </c>
    </row>
    <row r="49" spans="1:4" x14ac:dyDescent="0.25">
      <c r="A49" s="50">
        <v>45125</v>
      </c>
      <c r="B49">
        <v>56300</v>
      </c>
      <c r="C49" s="50">
        <v>45125</v>
      </c>
      <c r="D49" s="52">
        <v>75500</v>
      </c>
    </row>
    <row r="50" spans="1:4" x14ac:dyDescent="0.25">
      <c r="A50" s="49">
        <v>45126</v>
      </c>
      <c r="B50">
        <v>56900</v>
      </c>
      <c r="C50" s="49">
        <v>45126</v>
      </c>
      <c r="D50" s="52">
        <v>75800</v>
      </c>
    </row>
    <row r="51" spans="1:4" x14ac:dyDescent="0.25">
      <c r="A51" s="50">
        <v>45127</v>
      </c>
      <c r="B51">
        <v>57000</v>
      </c>
      <c r="C51" s="50">
        <v>45127</v>
      </c>
      <c r="D51" s="52">
        <v>76100</v>
      </c>
    </row>
    <row r="52" spans="1:4" x14ac:dyDescent="0.25">
      <c r="A52" s="49">
        <v>45128</v>
      </c>
      <c r="B52">
        <v>56700</v>
      </c>
      <c r="C52" s="49">
        <v>45128</v>
      </c>
      <c r="D52" s="52">
        <v>75100</v>
      </c>
    </row>
    <row r="53" spans="1:4" x14ac:dyDescent="0.25">
      <c r="A53" s="50">
        <v>45129</v>
      </c>
      <c r="B53">
        <v>56500</v>
      </c>
      <c r="C53" s="50">
        <v>45129</v>
      </c>
      <c r="D53" s="51">
        <v>74800</v>
      </c>
    </row>
    <row r="54" spans="1:4" x14ac:dyDescent="0.25">
      <c r="A54" s="50">
        <v>45130</v>
      </c>
      <c r="B54">
        <v>56500</v>
      </c>
      <c r="C54" s="50">
        <v>45130</v>
      </c>
      <c r="D54" s="51">
        <v>74800</v>
      </c>
    </row>
    <row r="55" spans="1:4" x14ac:dyDescent="0.25">
      <c r="A55" s="49">
        <v>45131</v>
      </c>
      <c r="B55">
        <v>56400</v>
      </c>
      <c r="C55" s="49">
        <v>45131</v>
      </c>
      <c r="D55" s="51">
        <v>74650</v>
      </c>
    </row>
    <row r="56" spans="1:4" x14ac:dyDescent="0.25">
      <c r="A56" s="50">
        <v>45132</v>
      </c>
      <c r="B56">
        <v>56300</v>
      </c>
      <c r="C56" s="50">
        <v>45132</v>
      </c>
      <c r="D56" s="52">
        <v>74400</v>
      </c>
    </row>
    <row r="57" spans="1:4" x14ac:dyDescent="0.25">
      <c r="A57" s="49">
        <v>45133</v>
      </c>
      <c r="B57">
        <v>56400</v>
      </c>
      <c r="C57" s="49">
        <v>45133</v>
      </c>
      <c r="D57" s="52">
        <v>74800</v>
      </c>
    </row>
    <row r="58" spans="1:4" x14ac:dyDescent="0.25">
      <c r="A58" s="50">
        <v>45134</v>
      </c>
      <c r="B58">
        <v>56800</v>
      </c>
      <c r="C58" s="50">
        <v>45134</v>
      </c>
      <c r="D58" s="52">
        <v>75900</v>
      </c>
    </row>
    <row r="59" spans="1:4" x14ac:dyDescent="0.25">
      <c r="A59" s="49">
        <v>45135</v>
      </c>
      <c r="B59">
        <v>56500</v>
      </c>
      <c r="C59" s="49">
        <v>45135</v>
      </c>
      <c r="D59" s="52">
        <v>74800</v>
      </c>
    </row>
    <row r="60" spans="1:4" x14ac:dyDescent="0.25">
      <c r="A60" s="50">
        <v>45136</v>
      </c>
      <c r="B60">
        <v>56700</v>
      </c>
      <c r="C60" s="50">
        <v>45136</v>
      </c>
      <c r="D60" s="52">
        <v>75000</v>
      </c>
    </row>
    <row r="61" spans="1:4" x14ac:dyDescent="0.25">
      <c r="A61" s="50">
        <v>45137</v>
      </c>
      <c r="B61">
        <v>56700</v>
      </c>
      <c r="C61" s="50">
        <v>45137</v>
      </c>
      <c r="D61" s="52">
        <v>75000</v>
      </c>
    </row>
    <row r="62" spans="1:4" x14ac:dyDescent="0.25">
      <c r="A62" s="49">
        <v>45138</v>
      </c>
      <c r="B62">
        <v>56600</v>
      </c>
      <c r="C62" s="49">
        <v>45138</v>
      </c>
      <c r="D62" s="52">
        <v>75500</v>
      </c>
    </row>
    <row r="63" spans="1:4" x14ac:dyDescent="0.25">
      <c r="A63" s="50">
        <v>45139</v>
      </c>
      <c r="B63">
        <v>56800</v>
      </c>
      <c r="C63" s="50">
        <v>45139</v>
      </c>
      <c r="D63" s="52">
        <v>76000</v>
      </c>
    </row>
    <row r="64" spans="1:4" x14ac:dyDescent="0.25">
      <c r="A64" s="49">
        <v>45140</v>
      </c>
      <c r="B64">
        <v>56500</v>
      </c>
      <c r="C64" s="49">
        <v>45140</v>
      </c>
      <c r="D64" s="51">
        <v>75400</v>
      </c>
    </row>
    <row r="65" spans="1:4" x14ac:dyDescent="0.25">
      <c r="A65" s="50">
        <v>45141</v>
      </c>
      <c r="B65">
        <v>56400</v>
      </c>
      <c r="C65" s="50">
        <v>45141</v>
      </c>
      <c r="D65" s="52">
        <v>74500</v>
      </c>
    </row>
    <row r="66" spans="1:4" x14ac:dyDescent="0.25">
      <c r="A66" s="49">
        <v>45142</v>
      </c>
      <c r="B66">
        <v>56500</v>
      </c>
      <c r="C66" s="49">
        <v>45142</v>
      </c>
      <c r="D66" s="51">
        <v>74500</v>
      </c>
    </row>
    <row r="67" spans="1:4" x14ac:dyDescent="0.25">
      <c r="A67" s="50">
        <v>45143</v>
      </c>
      <c r="B67">
        <v>56500</v>
      </c>
      <c r="C67" s="50">
        <v>45143</v>
      </c>
      <c r="D67" s="51">
        <v>74600</v>
      </c>
    </row>
    <row r="68" spans="1:4" x14ac:dyDescent="0.25">
      <c r="A68" s="49">
        <v>45144</v>
      </c>
      <c r="B68">
        <v>56500</v>
      </c>
      <c r="C68" s="55">
        <v>45144</v>
      </c>
      <c r="D68" s="51">
        <v>74600</v>
      </c>
    </row>
    <row r="69" spans="1:4" x14ac:dyDescent="0.25">
      <c r="A69" s="50">
        <v>45145</v>
      </c>
      <c r="B69">
        <v>56500</v>
      </c>
      <c r="C69" s="55">
        <v>45145</v>
      </c>
      <c r="D69" s="56">
        <v>74400</v>
      </c>
    </row>
    <row r="70" spans="1:4" x14ac:dyDescent="0.25">
      <c r="A70" s="49">
        <v>45146</v>
      </c>
      <c r="B70">
        <v>56400</v>
      </c>
      <c r="C70" s="55">
        <v>45146</v>
      </c>
      <c r="D70" s="56">
        <v>73700</v>
      </c>
    </row>
    <row r="71" spans="1:4" x14ac:dyDescent="0.25">
      <c r="A71" s="50">
        <v>45147</v>
      </c>
      <c r="B71">
        <v>56400</v>
      </c>
      <c r="C71" s="55">
        <v>45147</v>
      </c>
      <c r="D71" s="56">
        <v>73000</v>
      </c>
    </row>
    <row r="72" spans="1:4" x14ac:dyDescent="0.25">
      <c r="A72" s="49">
        <v>45148</v>
      </c>
      <c r="C72" s="55">
        <v>45148</v>
      </c>
    </row>
    <row r="73" spans="1:4" x14ac:dyDescent="0.25">
      <c r="A73" s="50">
        <v>45149</v>
      </c>
      <c r="C73" s="55">
        <v>45149</v>
      </c>
    </row>
    <row r="74" spans="1:4" x14ac:dyDescent="0.25">
      <c r="A74" s="49">
        <v>45150</v>
      </c>
      <c r="C74" s="55">
        <v>45150</v>
      </c>
    </row>
    <row r="75" spans="1:4" x14ac:dyDescent="0.25">
      <c r="A75" s="50">
        <v>45151</v>
      </c>
      <c r="C75" s="55">
        <v>45151</v>
      </c>
    </row>
    <row r="76" spans="1:4" x14ac:dyDescent="0.25">
      <c r="A76" s="49">
        <v>45152</v>
      </c>
      <c r="C76" s="55">
        <v>45152</v>
      </c>
    </row>
    <row r="77" spans="1:4" x14ac:dyDescent="0.25">
      <c r="A77" s="50">
        <v>45153</v>
      </c>
      <c r="C77" s="55">
        <v>45153</v>
      </c>
    </row>
    <row r="78" spans="1:4" x14ac:dyDescent="0.25">
      <c r="A78" s="49">
        <v>45154</v>
      </c>
      <c r="C78" s="55">
        <v>45154</v>
      </c>
    </row>
  </sheetData>
  <autoFilter ref="A1:D67" xr:uid="{040622F8-DE65-4E82-86C3-4AAC0D5BD610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2BA61A4A654B4796B4039C68695C47" ma:contentTypeVersion="3" ma:contentTypeDescription="Create a new document." ma:contentTypeScope="" ma:versionID="10a4cd85959fc2ab3ae889c7d2d62e77">
  <xsd:schema xmlns:xsd="http://www.w3.org/2001/XMLSchema" xmlns:xs="http://www.w3.org/2001/XMLSchema" xmlns:p="http://schemas.microsoft.com/office/2006/metadata/properties" xmlns:ns3="df5b2db2-c09f-4a78-812d-7ac8f81c34f3" targetNamespace="http://schemas.microsoft.com/office/2006/metadata/properties" ma:root="true" ma:fieldsID="11fce7c307bb65704bb7c57efdc6d6f1" ns3:_="">
    <xsd:import namespace="df5b2db2-c09f-4a78-812d-7ac8f81c34f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5b2db2-c09f-4a78-812d-7ac8f81c34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FF0F09B-2B55-42A8-A9C5-70B8E46000C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BA67034-28FB-439B-ACAC-D3C544E893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5b2db2-c09f-4a78-812d-7ac8f81c34f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F48FEEA-C44F-4173-8D47-DCEE6EBC8BA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6C7E6D5-15CC-4FE1-A566-6B6CDB9E3D7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175-A</vt:lpstr>
      <vt:lpstr>202</vt:lpstr>
      <vt:lpstr>205</vt:lpstr>
      <vt:lpstr>206</vt:lpstr>
      <vt:lpstr>208</vt:lpstr>
      <vt:lpstr>211</vt:lpstr>
      <vt:lpstr>212</vt:lpstr>
      <vt:lpstr>213</vt:lpstr>
      <vt:lpstr>214</vt:lpstr>
      <vt:lpstr>215</vt:lpstr>
      <vt:lpstr>216</vt:lpstr>
      <vt:lpstr>217</vt:lpstr>
      <vt:lpstr>218</vt:lpstr>
      <vt:lpstr>219</vt:lpstr>
      <vt:lpstr>220</vt:lpstr>
      <vt:lpstr>221</vt:lpstr>
      <vt:lpstr>222</vt:lpstr>
      <vt:lpstr>223</vt:lpstr>
      <vt:lpstr>224</vt:lpstr>
      <vt:lpstr>232</vt:lpstr>
      <vt:lpstr>234</vt:lpstr>
      <vt:lpstr>235</vt:lpstr>
      <vt:lpstr>236</vt:lpstr>
      <vt:lpstr>237</vt:lpstr>
      <vt:lpstr>238</vt:lpstr>
      <vt:lpstr>239</vt:lpstr>
      <vt:lpstr>240</vt:lpstr>
      <vt:lpstr>241</vt:lpstr>
      <vt:lpstr>242</vt:lpstr>
      <vt:lpstr>243</vt:lpstr>
      <vt:lpstr>244</vt:lpstr>
      <vt:lpstr>245</vt:lpstr>
      <vt:lpstr>246</vt:lpstr>
      <vt:lpstr>247</vt:lpstr>
      <vt:lpstr>248</vt:lpstr>
      <vt:lpstr>249</vt:lpstr>
      <vt:lpstr>250</vt:lpstr>
      <vt:lpstr>251</vt:lpstr>
      <vt:lpstr>252</vt:lpstr>
      <vt:lpstr>253</vt:lpstr>
      <vt:lpstr>254</vt:lpstr>
      <vt:lpstr>255</vt:lpstr>
      <vt:lpstr>256</vt:lpstr>
      <vt:lpstr>257</vt:lpstr>
      <vt:lpstr>258</vt:lpstr>
      <vt:lpstr>259</vt:lpstr>
      <vt:lpstr>260</vt:lpstr>
      <vt:lpstr>261</vt:lpstr>
      <vt:lpstr>262</vt:lpstr>
      <vt:lpstr>263</vt:lpstr>
      <vt:lpstr>264</vt:lpstr>
      <vt:lpstr>265</vt:lpstr>
      <vt:lpstr>266</vt:lpstr>
      <vt:lpstr>267</vt:lpstr>
      <vt:lpstr>268</vt:lpstr>
      <vt:lpstr>269</vt:lpstr>
      <vt:lpstr>270</vt:lpstr>
      <vt:lpstr>271</vt:lpstr>
      <vt:lpstr>272</vt:lpstr>
      <vt:lpstr>273</vt:lpstr>
      <vt:lpstr>274</vt:lpstr>
      <vt:lpstr>275</vt:lpstr>
      <vt:lpstr>276</vt:lpstr>
      <vt:lpstr>277</vt:lpstr>
      <vt:lpstr>278</vt:lpstr>
      <vt:lpstr>279</vt:lpstr>
      <vt:lpstr>280</vt:lpstr>
      <vt:lpstr>2407</vt:lpstr>
      <vt:lpstr>2408</vt:lpstr>
      <vt:lpstr>2411</vt:lpstr>
      <vt:lpstr>2413</vt:lpstr>
      <vt:lpstr>2416</vt:lpstr>
      <vt:lpstr>2420</vt:lpstr>
      <vt:lpstr>2421</vt:lpstr>
      <vt:lpstr>2422</vt:lpstr>
      <vt:lpstr>2423</vt:lpstr>
      <vt:lpstr>2434</vt:lpstr>
      <vt:lpstr>2435</vt:lpstr>
      <vt:lpstr>2438</vt:lpstr>
      <vt:lpstr>2445</vt:lpstr>
      <vt:lpstr>2447</vt:lpstr>
      <vt:lpstr>2448</vt:lpstr>
      <vt:lpstr>2449</vt:lpstr>
      <vt:lpstr>302</vt:lpstr>
      <vt:lpstr>311</vt:lpstr>
      <vt:lpstr>315</vt:lpstr>
      <vt:lpstr>343</vt:lpstr>
      <vt:lpstr>3766</vt:lpstr>
      <vt:lpstr>400</vt:lpstr>
      <vt:lpstr>399</vt:lpstr>
      <vt:lpstr>398</vt:lpstr>
      <vt:lpstr>3754</vt:lpstr>
      <vt:lpstr>3749</vt:lpstr>
      <vt:lpstr>3741</vt:lpstr>
      <vt:lpstr>3739</vt:lpstr>
      <vt:lpstr>3735</vt:lpstr>
      <vt:lpstr>3732</vt:lpstr>
      <vt:lpstr>397</vt:lpstr>
      <vt:lpstr>396</vt:lpstr>
      <vt:lpstr>395</vt:lpstr>
      <vt:lpstr>362</vt:lpstr>
      <vt:lpstr>351</vt:lpstr>
      <vt:lpstr>394</vt:lpstr>
      <vt:lpstr>393</vt:lpstr>
      <vt:lpstr>392</vt:lpstr>
      <vt:lpstr>390</vt:lpstr>
      <vt:lpstr>389</vt:lpstr>
      <vt:lpstr>388</vt:lpstr>
      <vt:lpstr>3697</vt:lpstr>
      <vt:lpstr>387</vt:lpstr>
      <vt:lpstr>386</vt:lpstr>
      <vt:lpstr>385</vt:lpstr>
      <vt:lpstr>384</vt:lpstr>
      <vt:lpstr>383</vt:lpstr>
      <vt:lpstr>427</vt:lpstr>
      <vt:lpstr>382</vt:lpstr>
      <vt:lpstr>381</vt:lpstr>
      <vt:lpstr>380</vt:lpstr>
      <vt:lpstr>379</vt:lpstr>
      <vt:lpstr>378</vt:lpstr>
      <vt:lpstr>377</vt:lpstr>
      <vt:lpstr>376</vt:lpstr>
      <vt:lpstr>375</vt:lpstr>
      <vt:lpstr>103</vt:lpstr>
      <vt:lpstr>391</vt:lpstr>
      <vt:lpstr>3751</vt:lpstr>
      <vt:lpstr>3767</vt:lpstr>
      <vt:lpstr>233</vt:lpstr>
      <vt:lpstr>232 (2)</vt:lpstr>
      <vt:lpstr>225</vt:lpstr>
      <vt:lpstr>226</vt:lpstr>
      <vt:lpstr>227</vt:lpstr>
      <vt:lpstr>228</vt:lpstr>
      <vt:lpstr>229</vt:lpstr>
      <vt:lpstr>230</vt:lpstr>
      <vt:lpstr>231</vt:lpstr>
      <vt:lpstr>210</vt:lpstr>
      <vt:lpstr>209</vt:lpstr>
      <vt:lpstr>207</vt:lpstr>
      <vt:lpstr>204</vt:lpstr>
      <vt:lpstr>203</vt:lpstr>
      <vt:lpstr>201</vt:lpstr>
      <vt:lpstr>159-A</vt:lpstr>
      <vt:lpstr>160-A</vt:lpstr>
      <vt:lpstr>161-A</vt:lpstr>
      <vt:lpstr>162-A</vt:lpstr>
      <vt:lpstr>163-A</vt:lpstr>
      <vt:lpstr>164-A</vt:lpstr>
      <vt:lpstr>165-A</vt:lpstr>
      <vt:lpstr>166-A</vt:lpstr>
      <vt:lpstr>167-A</vt:lpstr>
      <vt:lpstr>168-A</vt:lpstr>
      <vt:lpstr>169-A</vt:lpstr>
      <vt:lpstr>170-A</vt:lpstr>
      <vt:lpstr>171-A</vt:lpstr>
      <vt:lpstr>172-A</vt:lpstr>
      <vt:lpstr>173-A</vt:lpstr>
      <vt:lpstr>174-A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Harshit</dc:creator>
  <cp:keywords/>
  <dc:description/>
  <cp:lastModifiedBy>HARSHIT JAIN</cp:lastModifiedBy>
  <cp:revision/>
  <cp:lastPrinted>2025-10-01T10:10:29Z</cp:lastPrinted>
  <dcterms:created xsi:type="dcterms:W3CDTF">2023-05-29T18:49:44Z</dcterms:created>
  <dcterms:modified xsi:type="dcterms:W3CDTF">2026-02-18T05:52:58Z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2023-05-29T19:44:27Z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0d5af616-cd9b-4a21-838d-b2211b231710</vt:lpwstr>
  </property>
  <property fmtid="{D5CDD505-2E9C-101B-9397-08002B2CF9AE}" pid="7" name="MSIP_Label_defa4170-0d19-0005-0004-bc88714345d2_ActionId">
    <vt:lpwstr>1801145b-53d7-4359-b74c-d1631bd1bbd3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0x010100092BA61A4A654B4796B4039C68695C47</vt:lpwstr>
  </property>
</Properties>
</file>