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74589336-7F9E-46FE-9E73-DE1A7411566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3" r:id="rId1"/>
    <sheet name="Jainil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4" l="1"/>
  <c r="D31" i="4"/>
  <c r="E31" i="4"/>
  <c r="F31" i="4"/>
  <c r="G31" i="4"/>
  <c r="H31" i="4"/>
  <c r="I31" i="4"/>
  <c r="J31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N27" i="4"/>
  <c r="N26" i="4"/>
  <c r="N24" i="4"/>
  <c r="N23" i="4"/>
  <c r="N21" i="4"/>
  <c r="N20" i="4"/>
  <c r="N19" i="4"/>
  <c r="N18" i="4"/>
  <c r="N17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N10" i="4"/>
  <c r="N9" i="4"/>
  <c r="N8" i="4"/>
  <c r="C29" i="3"/>
  <c r="D29" i="3"/>
  <c r="E29" i="3"/>
  <c r="F29" i="3"/>
  <c r="G29" i="3"/>
  <c r="H29" i="3"/>
  <c r="I29" i="3"/>
  <c r="J29" i="3"/>
  <c r="K29" i="3"/>
  <c r="L29" i="3"/>
  <c r="M29" i="3"/>
  <c r="B29" i="3"/>
  <c r="C12" i="3"/>
  <c r="D12" i="3"/>
  <c r="E12" i="3"/>
  <c r="F12" i="3"/>
  <c r="G12" i="3"/>
  <c r="H12" i="3"/>
  <c r="I12" i="3"/>
  <c r="J12" i="3"/>
  <c r="K12" i="3"/>
  <c r="L12" i="3"/>
  <c r="M12" i="3"/>
  <c r="B12" i="3"/>
  <c r="N20" i="3"/>
  <c r="N28" i="3"/>
  <c r="N11" i="3"/>
  <c r="N10" i="3"/>
  <c r="N9" i="3"/>
  <c r="N8" i="3"/>
  <c r="N29" i="4" l="1"/>
  <c r="B31" i="4"/>
  <c r="N12" i="4"/>
  <c r="N12" i="3"/>
  <c r="N19" i="3"/>
  <c r="N24" i="3"/>
  <c r="N17" i="3"/>
  <c r="N23" i="3"/>
  <c r="N27" i="3"/>
  <c r="N26" i="3"/>
  <c r="N18" i="3"/>
  <c r="N21" i="3"/>
  <c r="E31" i="3"/>
  <c r="B31" i="3"/>
  <c r="D31" i="3"/>
  <c r="C31" i="3"/>
  <c r="N31" i="4" l="1"/>
  <c r="N29" i="3"/>
  <c r="N31" i="3" s="1"/>
</calcChain>
</file>

<file path=xl/sharedStrings.xml><?xml version="1.0" encoding="utf-8"?>
<sst xmlns="http://schemas.openxmlformats.org/spreadsheetml/2006/main" count="104" uniqueCount="38">
  <si>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</si>
  <si>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</si>
  <si>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</si>
  <si>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</si>
  <si>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</si>
  <si>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</si>
  <si>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</si>
  <si>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</si>
  <si>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</si>
  <si>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</si>
  <si>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</si>
  <si>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</si>
  <si>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</si>
  <si>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</si>
  <si>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</si>
  <si>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</si>
  <si>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</si>
  <si>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</si>
  <si>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</si>
  <si>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Gains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</si>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</sst>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0" x14ac:knownFonts="1"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i/>
      <sz val="11"/>
      <color theme="1" tint="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1" fillId="0" borderId="2" applyNumberFormat="0" applyFill="0" applyBorder="0" applyAlignment="0" applyProtection="0"/>
    <xf numFmtId="0" fontId="2" fillId="0" borderId="3" applyNumberFormat="0" applyFill="0" applyBorder="0" applyAlignment="0" applyProtection="0"/>
    <xf numFmtId="164" fontId="5" fillId="0" borderId="0" applyFont="0" applyFill="0" applyBorder="0" applyAlignment="0" applyProtection="0"/>
    <xf numFmtId="14" fontId="5" fillId="0" borderId="0" applyFont="0" applyFill="0" applyBorder="0" applyAlignment="0" applyProtection="0"/>
  </cellStyleXfs>
  <cellXfs count="14">
    <xf numFmtId="0" fontId="0" fillId="0" borderId="0" xfId="0"/>
    <xf numFmtId="0" fontId="9" fillId="3" borderId="5" xfId="0" applyFont="1" applyFill="1" applyBorder="1"/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3" borderId="0" xfId="0" applyFont="1" applyFill="1"/>
    <xf numFmtId="0" fontId="4" fillId="5" borderId="0" xfId="0" applyFont="1" applyFill="1"/>
    <xf numFmtId="0" fontId="8" fillId="0" borderId="5" xfId="0" applyFont="1" applyBorder="1"/>
    <xf numFmtId="0" fontId="8" fillId="0" borderId="6" xfId="0" applyFont="1" applyBorder="1"/>
    <xf numFmtId="0" fontId="9" fillId="2" borderId="0" xfId="0" applyFont="1" applyFill="1"/>
    <xf numFmtId="0" fontId="8" fillId="2" borderId="0" xfId="0" applyFont="1" applyFill="1"/>
    <xf numFmtId="0" fontId="9" fillId="3" borderId="6" xfId="0" applyFont="1" applyFill="1" applyBorder="1"/>
    <xf numFmtId="0" fontId="9" fillId="3" borderId="7" xfId="0" applyFont="1" applyFill="1" applyBorder="1"/>
    <xf numFmtId="0" fontId="7" fillId="4" borderId="4" xfId="0" applyFont="1" applyFill="1" applyBorder="1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5" defaultTableStyle="TableStyleMedium2" defaultPivotStyle="PivotStyleLight16">
    <tableStyle name="Address Book" pivot="0" count="3" xr9:uid="{00000000-0011-0000-FFFF-FFFF00000000}">
      <tableStyleElement type="wholeTable" dxfId="139"/>
      <tableStyleElement type="headerRow" dxfId="138"/>
      <tableStyleElement type="totalRow" dxfId="137"/>
    </tableStyle>
    <tableStyle name="Invisible" pivot="0" table="0" count="0" xr9:uid="{5947676C-0569-48DC-A7CB-C6B4FAB42FB4}"/>
    <tableStyle name="Personal expensive" table="0" count="0" xr9:uid="{9113D231-09FA-4729-A6D6-08A12A946DD1}"/>
    <tableStyle name="Personal monthly budget" pivot="0" count="7" xr9:uid="{DF2684C2-C435-47FA-9646-E632C3AE8948}">
      <tableStyleElement type="wholeTable" dxfId="136"/>
      <tableStyleElement type="headerRow" dxfId="135"/>
      <tableStyleElement type="totalRow" dxfId="134"/>
      <tableStyleElement type="firstColumn" dxfId="133"/>
      <tableStyleElement type="lastColumn" dxfId="132"/>
      <tableStyleElement type="firstRowStripe" dxfId="131"/>
      <tableStyleElement type="firstColumnStripe" dxfId="130"/>
    </tableStyle>
    <tableStyle name="Table Style 1" pivot="0" count="0" xr9:uid="{12300032-8655-4BB5-A3FA-610C9DE927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9E32E0-8D5F-403F-9C15-9B6B97C51ADE}" name="Expenses" displayName="Expenses" ref="A15:N29" totalsRowCount="1" headerRowDxfId="129" dataDxfId="128" totalsRowDxfId="127" totalsRowBorderDxfId="126">
  <autoFilter ref="A15:N28" xr:uid="{A39E32E0-8D5F-403F-9C15-9B6B97C51A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AB13096E-B66B-446F-A432-402906A6C1C5}" name="Item" totalsRowLabel="Total Expenses" dataDxfId="125" totalsRowDxfId="124"/>
    <tableColumn id="3" xr3:uid="{23850D5D-DBF9-45EA-8BA8-CFA1F2D676AB}" name="Jan" totalsRowFunction="custom" dataDxfId="123" totalsRowDxfId="122">
      <totalsRowFormula>IF(SUBTOTAL(109,Expenses[Jan])=0,"",SUBTOTAL(109,Expenses[Jan]))</totalsRowFormula>
    </tableColumn>
    <tableColumn id="4" xr3:uid="{D2F8C0DF-E5AB-4DE6-ACC2-55F0CE0F8ACC}" name="Feb" totalsRowFunction="custom" dataDxfId="121" totalsRowDxfId="120">
      <totalsRowFormula>IF(SUBTOTAL(109,Expenses[Feb])=0,"",SUBTOTAL(109,Expenses[Feb]))</totalsRowFormula>
    </tableColumn>
    <tableColumn id="5" xr3:uid="{5B67B754-11FF-43BB-9F47-81B31233A8CF}" name="Mar" totalsRowFunction="custom" dataDxfId="119" totalsRowDxfId="118">
      <totalsRowFormula>IF(SUBTOTAL(109,Expenses[Mar])=0,"",SUBTOTAL(109,Expenses[Mar]))</totalsRowFormula>
    </tableColumn>
    <tableColumn id="1" xr3:uid="{0FE7C175-54CE-4155-AA8A-4D3628288BDA}" name="Apr" totalsRowFunction="custom" dataDxfId="117" totalsRowDxfId="116">
      <totalsRowFormula>IF(SUBTOTAL(109,Expenses[Apr])=0,"",SUBTOTAL(109,Expenses[Apr]))</totalsRowFormula>
    </tableColumn>
    <tableColumn id="6" xr3:uid="{0736634A-CF71-4811-B756-961C6BF2C622}" name="May" totalsRowFunction="custom" dataDxfId="115" totalsRowDxfId="114">
      <totalsRowFormula>IF(SUBTOTAL(109,Expenses[May])=0,"",SUBTOTAL(109,Expenses[May]))</totalsRowFormula>
    </tableColumn>
    <tableColumn id="7" xr3:uid="{F2DE991A-14AC-4E4B-9432-51F82265B34D}" name="Jun" totalsRowFunction="custom" dataDxfId="113" totalsRowDxfId="112">
      <totalsRowFormula>IF(SUBTOTAL(109,Expenses[Jun])=0,"",SUBTOTAL(109,Expenses[Jun]))</totalsRowFormula>
    </tableColumn>
    <tableColumn id="8" xr3:uid="{2C1DCFE0-CF3A-468A-9474-41827D6E05C6}" name="Jul" totalsRowFunction="custom" dataDxfId="111" totalsRowDxfId="110">
      <totalsRowFormula>IF(SUBTOTAL(109,Expenses[Jul])=0,"",SUBTOTAL(109,Expenses[Jul]))</totalsRowFormula>
    </tableColumn>
    <tableColumn id="9" xr3:uid="{C8ED35B3-D506-46D7-81EC-F0BBE946D38F}" name="Aug" totalsRowFunction="custom" dataDxfId="109" totalsRowDxfId="108">
      <totalsRowFormula>IF(SUBTOTAL(109,Expenses[Aug])=0,"",SUBTOTAL(109,Expenses[Aug]))</totalsRowFormula>
    </tableColumn>
    <tableColumn id="10" xr3:uid="{5E2E5FF2-65FD-48FC-8968-C36D680F6A5E}" name="Sep" totalsRowFunction="custom" dataDxfId="107" totalsRowDxfId="106">
      <totalsRowFormula>IF(SUBTOTAL(109,Expenses[Sep])=0,"",SUBTOTAL(109,Expenses[Sep]))</totalsRowFormula>
    </tableColumn>
    <tableColumn id="11" xr3:uid="{0049F405-CF5F-421E-A3E4-466932A07102}" name="Oct" totalsRowFunction="custom" dataDxfId="105" totalsRowDxfId="104">
      <totalsRowFormula>IF(SUBTOTAL(109,Expenses[Oct])=0,"",SUBTOTAL(109,Expenses[Oct]))</totalsRowFormula>
    </tableColumn>
    <tableColumn id="12" xr3:uid="{541315EE-55BA-45D1-85BE-1C1A338A1AA4}" name="Nov" totalsRowFunction="custom" dataDxfId="103" totalsRowDxfId="102">
      <totalsRowFormula>IF(SUBTOTAL(109,Expenses[Nov])=0,"",SUBTOTAL(109,Expenses[Nov]))</totalsRowFormula>
    </tableColumn>
    <tableColumn id="13" xr3:uid="{C97BD1CD-8E73-4A33-A81C-FEF51805BE2C}" name="Dec" totalsRowFunction="custom" dataDxfId="101" totalsRowDxfId="100">
      <totalsRowFormula>IF(SUBTOTAL(109,Expenses[Dec])=0,"",SUBTOTAL(109,Expenses[Dec]))</totalsRowFormula>
    </tableColumn>
    <tableColumn id="14" xr3:uid="{3C7367CA-C2D6-4C59-B277-1B0CD5D1F22C}" name="Year To Date" totalsRowFunction="custom" dataDxfId="99" totalsRowDxfId="98">
      <calculatedColumnFormula>SUM(Expenses[[#This Row],[Jan]:[Dec]])</calculatedColumnFormula>
      <totalsRowFormula>IF(SUBTOTAL(109,Expenses[Year To Date])=0,"",SUBTOTAL(109,Expenses[Year To Date]))</totalsRow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F3A983-0761-4C98-BC94-5DB6E9233653}" name="Income" displayName="Income" ref="A7:N12" totalsRowCount="1" headerRowDxfId="97" dataDxfId="96" totalsRowDxfId="95" totalsRowBorderDxfId="94">
  <autoFilter ref="A7:N11" xr:uid="{D4F3A983-0761-4C98-BC94-5DB6E92336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FA4E3ABA-8CBE-4B65-9157-C3804C0034A8}" name="Item" totalsRowLabel="Total Income" dataDxfId="93" totalsRowDxfId="92"/>
    <tableColumn id="3" xr3:uid="{48A6DFFF-8196-4C72-B39A-D08974D2DA8D}" name="Jan" totalsRowFunction="custom" dataDxfId="91" totalsRowDxfId="90">
      <totalsRowFormula>IF(SUBTOTAL(109,Income[Jan])=0,"",SUBTOTAL(109,Income[Jan]))</totalsRowFormula>
    </tableColumn>
    <tableColumn id="4" xr3:uid="{7B392E25-9E59-42D0-BAAB-FF6472232B61}" name="Feb" totalsRowFunction="custom" dataDxfId="89" totalsRowDxfId="88">
      <totalsRowFormula>IF(SUBTOTAL(109,Income[Feb])=0,"",SUBTOTAL(109,Income[Feb]))</totalsRowFormula>
    </tableColumn>
    <tableColumn id="5" xr3:uid="{9D43EC2F-E65E-4042-8002-60EF534FA550}" name="Mar" totalsRowFunction="custom" dataDxfId="87" totalsRowDxfId="86">
      <totalsRowFormula>IF(SUBTOTAL(109,Income[Mar])=0,"",SUBTOTAL(109,Income[Mar]))</totalsRowFormula>
    </tableColumn>
    <tableColumn id="1" xr3:uid="{DD24C3D9-6F29-4BCC-8D9D-B7C5DD5CBF8B}" name="Apr" totalsRowFunction="custom" dataDxfId="85" totalsRowDxfId="84">
      <totalsRowFormula>IF(SUBTOTAL(109,Income[Apr])=0,"",SUBTOTAL(109,Income[Apr]))</totalsRowFormula>
    </tableColumn>
    <tableColumn id="6" xr3:uid="{75B33925-0BAB-4482-8F81-AFD649E0E13F}" name="May" totalsRowFunction="custom" dataDxfId="83" totalsRowDxfId="82">
      <totalsRowFormula>IF(SUBTOTAL(109,Income[May])=0,"",SUBTOTAL(109,Income[May]))</totalsRowFormula>
    </tableColumn>
    <tableColumn id="7" xr3:uid="{00BB9E27-AC5F-49DF-9B4C-ECDE6B8FA38B}" name="Jun" totalsRowFunction="custom" dataDxfId="81" totalsRowDxfId="80">
      <totalsRowFormula>IF(SUBTOTAL(109,Income[Jun])=0,"",SUBTOTAL(109,Income[Jun]))</totalsRowFormula>
    </tableColumn>
    <tableColumn id="8" xr3:uid="{0CD2DD4A-2A9D-4904-B724-84B86DB2FA1B}" name="Jul" totalsRowFunction="custom" dataDxfId="79" totalsRowDxfId="78">
      <totalsRowFormula>IF(SUBTOTAL(109,Income[Jul])=0,"",SUBTOTAL(109,Income[Jul]))</totalsRowFormula>
    </tableColumn>
    <tableColumn id="9" xr3:uid="{BC92CB31-D6A1-45CE-B6F5-84D0780D9BC7}" name="Aug" totalsRowFunction="custom" dataDxfId="77" totalsRowDxfId="76">
      <totalsRowFormula>IF(SUBTOTAL(109,Income[Aug])=0,"",SUBTOTAL(109,Income[Aug]))</totalsRowFormula>
    </tableColumn>
    <tableColumn id="10" xr3:uid="{591D579B-1A22-4CCC-B250-23086CF4699D}" name="Sep" totalsRowFunction="custom" dataDxfId="75" totalsRowDxfId="74">
      <totalsRowFormula>IF(SUBTOTAL(109,Income[Sep])=0,"",SUBTOTAL(109,Income[Sep]))</totalsRowFormula>
    </tableColumn>
    <tableColumn id="11" xr3:uid="{EF736585-71F4-4687-A131-6D4859926DF0}" name="Oct" totalsRowFunction="custom" dataDxfId="73" totalsRowDxfId="72">
      <totalsRowFormula>IF(SUBTOTAL(109,Income[Oct])=0,"",SUBTOTAL(109,Income[Oct]))</totalsRowFormula>
    </tableColumn>
    <tableColumn id="12" xr3:uid="{CC69DA39-8E24-4C67-BCFA-62C616D5C24E}" name="Nov" totalsRowFunction="custom" dataDxfId="71" totalsRowDxfId="70">
      <totalsRowFormula>IF(SUBTOTAL(109,Income[Nov])=0,"",SUBTOTAL(109,Income[Nov]))</totalsRowFormula>
    </tableColumn>
    <tableColumn id="13" xr3:uid="{1763D959-A08E-4D31-A3D5-6E63A5BA9F2E}" name="Dec" totalsRowFunction="custom" dataDxfId="69" totalsRowDxfId="68">
      <totalsRowFormula>IF(SUBTOTAL(109,Income[Dec])=0,"",SUBTOTAL(109,Income[Dec]))</totalsRowFormula>
    </tableColumn>
    <tableColumn id="14" xr3:uid="{67563E17-3061-4048-9514-DCDC17D80B24}" name="Year To Date" totalsRowFunction="custom" dataDxfId="67" totalsRowDxfId="66">
      <calculatedColumnFormula>SUM(Income[[#This Row],[Jan]:[Dec]])</calculatedColumnFormula>
      <totalsRowFormula>IF(SUBTOTAL(109,Income[Year To Date])=0,"",SUBTOTAL(109,Income[Year To Date]))</totalsRow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CB6CCF-62EE-43A5-A5D8-BDC991C8E043}" name="Expenses2" displayName="Expenses2" ref="A15:N29" totalsRowCount="1" headerRowDxfId="63" dataDxfId="62" totalsRowDxfId="61" totalsRowBorderDxfId="60">
  <autoFilter ref="A15:N28" xr:uid="{6FCB6CCF-62EE-43A5-A5D8-BDC991C8E043}"/>
  <tableColumns count="14">
    <tableColumn id="2" xr3:uid="{3478449F-43BB-4DEC-8969-36129BA68338}" name="Item" totalsRowLabel="Total Expenses" dataDxfId="59" totalsRowDxfId="13"/>
    <tableColumn id="3" xr3:uid="{823D7A4F-DB4C-4C32-9175-FCBA0C23F2BB}" name="Jan" totalsRowFunction="custom" dataDxfId="58" totalsRowDxfId="12">
      <totalsRowFormula>IF(SUBTOTAL(109,Expenses2[Jan])=0,"",SUBTOTAL(109,Expenses2[Jan]))</totalsRowFormula>
    </tableColumn>
    <tableColumn id="4" xr3:uid="{0D83E1EE-4273-419F-B7F5-C2F5D01EEB1A}" name="Feb" totalsRowFunction="custom" dataDxfId="57" totalsRowDxfId="11">
      <totalsRowFormula>IF(SUBTOTAL(109,Expenses2[Feb])=0,"",SUBTOTAL(109,Expenses2[Feb]))</totalsRowFormula>
    </tableColumn>
    <tableColumn id="5" xr3:uid="{607BFD1D-BE6F-4038-9E6E-90E5FE197F75}" name="Mar" totalsRowFunction="custom" dataDxfId="56" totalsRowDxfId="10">
      <totalsRowFormula>IF(SUBTOTAL(109,Expenses2[Mar])=0,"",SUBTOTAL(109,Expenses2[Mar]))</totalsRowFormula>
    </tableColumn>
    <tableColumn id="1" xr3:uid="{402B7DC2-EB22-4023-BE0A-B74B23CAFEA8}" name="Apr" totalsRowFunction="custom" dataDxfId="55" totalsRowDxfId="9">
      <totalsRowFormula>IF(SUBTOTAL(109,Expenses2[Apr])=0,"",SUBTOTAL(109,Expenses2[Apr]))</totalsRowFormula>
    </tableColumn>
    <tableColumn id="6" xr3:uid="{4FE035F7-82B7-44F3-9396-CF9E6142872E}" name="May" totalsRowFunction="custom" dataDxfId="54" totalsRowDxfId="8">
      <totalsRowFormula>IF(SUBTOTAL(109,Expenses2[May])=0,"",SUBTOTAL(109,Expenses2[May]))</totalsRowFormula>
    </tableColumn>
    <tableColumn id="7" xr3:uid="{CD0A7065-962C-4A5B-A439-2B2DE43FF215}" name="Jun" totalsRowFunction="custom" dataDxfId="53" totalsRowDxfId="7">
      <totalsRowFormula>IF(SUBTOTAL(109,Expenses2[Jun])=0,"",SUBTOTAL(109,Expenses2[Jun]))</totalsRowFormula>
    </tableColumn>
    <tableColumn id="8" xr3:uid="{FA5DA09B-8F15-45D0-BE17-9219D15A9AD9}" name="Jul" totalsRowFunction="custom" dataDxfId="52" totalsRowDxfId="6">
      <totalsRowFormula>IF(SUBTOTAL(109,Expenses2[Jul])=0,"",SUBTOTAL(109,Expenses2[Jul]))</totalsRowFormula>
    </tableColumn>
    <tableColumn id="9" xr3:uid="{720C8584-2AEB-484F-B5E2-51D3BBB86987}" name="Aug" totalsRowFunction="custom" dataDxfId="51" totalsRowDxfId="5">
      <totalsRowFormula>IF(SUBTOTAL(109,Expenses2[Aug])=0,"",SUBTOTAL(109,Expenses2[Aug]))</totalsRowFormula>
    </tableColumn>
    <tableColumn id="10" xr3:uid="{81717BA6-2EDC-4BD9-AD94-306C8FC6BB03}" name="Sep" totalsRowFunction="custom" dataDxfId="50" totalsRowDxfId="4">
      <totalsRowFormula>IF(SUBTOTAL(109,Expenses2[Sep])=0,"",SUBTOTAL(109,Expenses2[Sep]))</totalsRowFormula>
    </tableColumn>
    <tableColumn id="11" xr3:uid="{AC9DEAA4-C94F-4464-8335-F5C355DFE50D}" name="Oct" totalsRowFunction="custom" dataDxfId="49" totalsRowDxfId="3">
      <totalsRowFormula>IF(SUBTOTAL(109,Expenses2[Oct])=0,"",SUBTOTAL(109,Expenses2[Oct]))</totalsRowFormula>
    </tableColumn>
    <tableColumn id="12" xr3:uid="{74E08D91-209D-4903-ABBE-3B7BCDFC9915}" name="Nov" totalsRowFunction="custom" dataDxfId="48" totalsRowDxfId="0">
      <totalsRowFormula>IF(SUBTOTAL(109,Expenses2[Nov])=0,"",SUBTOTAL(109,Expenses2[Nov]))</totalsRowFormula>
    </tableColumn>
    <tableColumn id="13" xr3:uid="{FFEB2104-CA59-4F05-8B74-3AA488E00761}" name="Dec" totalsRowFunction="custom" dataDxfId="47" totalsRowDxfId="2">
      <totalsRowFormula>IF(SUBTOTAL(109,Expenses2[Dec])=0,"",SUBTOTAL(109,Expenses2[Dec]))</totalsRowFormula>
    </tableColumn>
    <tableColumn id="14" xr3:uid="{5478E2E7-1768-4C65-ACAE-1C2B2B3C5127}" name="Year To Date" totalsRowFunction="custom" dataDxfId="46" totalsRowDxfId="1">
      <calculatedColumnFormula>SUM(Expenses2[[#This Row],[Jan]:[Dec]])</calculatedColumnFormula>
      <totalsRowFormula>IF(SUBTOTAL(109,Expenses2[Year To Date])=0,"",SUBTOTAL(109,Expenses2[Year To Date]))</totalsRow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65518D-12C2-4441-9F3C-2F5DDDC99FDE}" name="Income3" displayName="Income3" ref="A7:N12" totalsRowCount="1" headerRowDxfId="45" dataDxfId="44" totalsRowDxfId="43" totalsRowBorderDxfId="42">
  <autoFilter ref="A7:N11" xr:uid="{9165518D-12C2-4441-9F3C-2F5DDDC99FDE}"/>
  <tableColumns count="14">
    <tableColumn id="2" xr3:uid="{91572F49-BBA5-4837-9F82-0800B823A99B}" name="Item" totalsRowLabel="Total Income" dataDxfId="41" totalsRowDxfId="27"/>
    <tableColumn id="3" xr3:uid="{B7C41887-DDF1-42FE-A6BB-ECFD9334E30E}" name="Jan" totalsRowFunction="custom" dataDxfId="40" totalsRowDxfId="26">
      <totalsRowFormula>IF(SUBTOTAL(109,Income3[Jan])=0,"",SUBTOTAL(109,Income3[Jan]))</totalsRowFormula>
    </tableColumn>
    <tableColumn id="4" xr3:uid="{43F929B6-F0D9-42EB-9F26-14DF4E42C413}" name="Feb" totalsRowFunction="custom" dataDxfId="39" totalsRowDxfId="25">
      <totalsRowFormula>IF(SUBTOTAL(109,Income3[Feb])=0,"",SUBTOTAL(109,Income3[Feb]))</totalsRowFormula>
    </tableColumn>
    <tableColumn id="5" xr3:uid="{B52E555C-7F4C-40CE-B7D9-56C43D405A20}" name="Mar" totalsRowFunction="custom" dataDxfId="38" totalsRowDxfId="24">
      <totalsRowFormula>IF(SUBTOTAL(109,Income3[Mar])=0,"",SUBTOTAL(109,Income3[Mar]))</totalsRowFormula>
    </tableColumn>
    <tableColumn id="1" xr3:uid="{302CE777-7E18-4527-A3D9-CA5DA5B43DB6}" name="Apr" totalsRowFunction="custom" dataDxfId="37" totalsRowDxfId="23">
      <totalsRowFormula>IF(SUBTOTAL(109,Income3[Apr])=0,"",SUBTOTAL(109,Income3[Apr]))</totalsRowFormula>
    </tableColumn>
    <tableColumn id="6" xr3:uid="{75025056-D71F-40E1-863A-FF1B9899A360}" name="May" totalsRowFunction="custom" dataDxfId="36" totalsRowDxfId="22">
      <totalsRowFormula>IF(SUBTOTAL(109,Income3[May])=0,"",SUBTOTAL(109,Income3[May]))</totalsRowFormula>
    </tableColumn>
    <tableColumn id="7" xr3:uid="{CACEB04D-4D82-4CCA-8BBA-B9AE21F4EA13}" name="Jun" totalsRowFunction="custom" dataDxfId="35" totalsRowDxfId="21">
      <totalsRowFormula>IF(SUBTOTAL(109,Income3[Jun])=0,"",SUBTOTAL(109,Income3[Jun]))</totalsRowFormula>
    </tableColumn>
    <tableColumn id="8" xr3:uid="{E465A0C2-C271-4410-B08E-5FB534464677}" name="Jul" totalsRowFunction="custom" dataDxfId="34" totalsRowDxfId="20">
      <totalsRowFormula>IF(SUBTOTAL(109,Income3[Jul])=0,"",SUBTOTAL(109,Income3[Jul]))</totalsRowFormula>
    </tableColumn>
    <tableColumn id="9" xr3:uid="{1ABEF8EF-B427-429B-BCB5-F40714A6AD30}" name="Aug" totalsRowFunction="custom" dataDxfId="33" totalsRowDxfId="19">
      <totalsRowFormula>IF(SUBTOTAL(109,Income3[Aug])=0,"",SUBTOTAL(109,Income3[Aug]))</totalsRowFormula>
    </tableColumn>
    <tableColumn id="10" xr3:uid="{7F909CD1-C77A-4C8D-916A-3993E5BD9801}" name="Sep" totalsRowFunction="custom" dataDxfId="32" totalsRowDxfId="18">
      <totalsRowFormula>IF(SUBTOTAL(109,Income3[Sep])=0,"",SUBTOTAL(109,Income3[Sep]))</totalsRowFormula>
    </tableColumn>
    <tableColumn id="11" xr3:uid="{90187385-2C75-4C84-A3DF-C2122690A8E2}" name="Oct" totalsRowFunction="custom" dataDxfId="31" totalsRowDxfId="17">
      <totalsRowFormula>IF(SUBTOTAL(109,Income3[Oct])=0,"",SUBTOTAL(109,Income3[Oct]))</totalsRowFormula>
    </tableColumn>
    <tableColumn id="12" xr3:uid="{87C64556-1621-4070-9A7D-3EEF017690E7}" name="Nov" totalsRowFunction="custom" dataDxfId="30" totalsRowDxfId="16">
      <totalsRowFormula>IF(SUBTOTAL(109,Income3[Nov])=0,"",SUBTOTAL(109,Income3[Nov]))</totalsRowFormula>
    </tableColumn>
    <tableColumn id="13" xr3:uid="{DEDA655B-EA97-4CF1-9DE9-E3305C1D023D}" name="Dec" totalsRowFunction="custom" dataDxfId="29" totalsRowDxfId="15">
      <totalsRowFormula>IF(SUBTOTAL(109,Income3[Dec])=0,"",SUBTOTAL(109,Income3[Dec]))</totalsRowFormula>
    </tableColumn>
    <tableColumn id="14" xr3:uid="{5909DE29-CA08-485A-97F6-72515F87B1AA}" name="Year To Date" totalsRowFunction="custom" dataDxfId="28" totalsRowDxfId="14">
      <calculatedColumnFormula>SUM(Income3[[#This Row],[Jan]:[Dec]])</calculatedColumnFormula>
      <totalsRowFormula>IF(SUBTOTAL(109,Income3[Year To Date])=0,"",SUBTOTAL(109,Income3[Year To Date]))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C52-C319-4FB8-8175-B01EBB2AAFB7}">
  <dimension ref="A1:N31"/>
  <sheetViews>
    <sheetView showGridLines="0" zoomScale="115" zoomScaleNormal="115" workbookViewId="0">
      <selection activeCell="N31" sqref="A1:N31"/>
    </sheetView>
  </sheetViews>
  <sheetFormatPr defaultRowHeight="15" x14ac:dyDescent="0.25"/>
  <cols>
    <col min="1" max="1" width="18.42578125" style="2" customWidth="1"/>
    <col min="2" max="2" width="8.5703125" style="2" customWidth="1"/>
    <col min="3" max="3" width="8.7109375" style="2" customWidth="1"/>
    <col min="4" max="4" width="7.85546875" style="2" customWidth="1"/>
    <col min="5" max="5" width="9.140625" style="2" customWidth="1"/>
    <col min="6" max="6" width="8.5703125" style="2" customWidth="1"/>
    <col min="7" max="8" width="8.28515625" style="2" customWidth="1"/>
    <col min="9" max="9" width="8" style="2" customWidth="1"/>
    <col min="10" max="10" width="7.85546875" style="2" customWidth="1"/>
    <col min="11" max="11" width="7.28515625" style="2" customWidth="1"/>
    <col min="12" max="12" width="8" style="2" customWidth="1"/>
    <col min="13" max="13" width="7.7109375" style="2" customWidth="1"/>
    <col min="14" max="14" width="11.85546875" style="2" customWidth="1"/>
    <col min="15" max="16384" width="9.140625" style="2"/>
  </cols>
  <sheetData>
    <row r="1" spans="1:14" ht="12.7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2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2.7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2.75" customHeight="1" x14ac:dyDescent="0.25">
      <c r="A4" s="4" t="s">
        <v>1</v>
      </c>
      <c r="B4" s="4"/>
      <c r="C4" s="4"/>
      <c r="D4" s="4">
        <v>40000</v>
      </c>
      <c r="E4" s="3"/>
      <c r="F4" s="3"/>
      <c r="G4" s="3"/>
      <c r="H4" s="3"/>
      <c r="I4" s="3"/>
      <c r="J4" s="3"/>
      <c r="K4" s="3"/>
      <c r="L4" s="3"/>
      <c r="M4" s="3"/>
      <c r="N4" s="3"/>
    </row>
    <row r="6" spans="1:14" x14ac:dyDescent="0.25">
      <c r="A6" s="12" t="s">
        <v>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25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5" t="s">
        <v>14</v>
      </c>
      <c r="M7" s="5" t="s">
        <v>15</v>
      </c>
      <c r="N7" s="5" t="s">
        <v>16</v>
      </c>
    </row>
    <row r="8" spans="1:14" x14ac:dyDescent="0.25">
      <c r="A8" s="2" t="s">
        <v>17</v>
      </c>
      <c r="B8" s="2">
        <v>60000</v>
      </c>
      <c r="C8" s="2">
        <v>60000</v>
      </c>
      <c r="D8" s="2">
        <v>60000</v>
      </c>
      <c r="E8" s="2">
        <v>75000</v>
      </c>
      <c r="N8" s="2">
        <f>SUM(Income[[#This Row],[Jan]:[Dec]])</f>
        <v>255000</v>
      </c>
    </row>
    <row r="9" spans="1:14" x14ac:dyDescent="0.25">
      <c r="A9" s="2" t="s">
        <v>18</v>
      </c>
      <c r="B9" s="2">
        <v>14000</v>
      </c>
      <c r="C9" s="2">
        <v>14000</v>
      </c>
      <c r="D9" s="2">
        <v>0</v>
      </c>
      <c r="E9" s="2">
        <v>15000</v>
      </c>
      <c r="N9" s="2">
        <f>SUM(Income[[#This Row],[Jan]:[Dec]])</f>
        <v>43000</v>
      </c>
    </row>
    <row r="10" spans="1:14" x14ac:dyDescent="0.25">
      <c r="A10" s="2" t="s">
        <v>19</v>
      </c>
      <c r="B10" s="2">
        <v>2000</v>
      </c>
      <c r="C10" s="2">
        <v>600</v>
      </c>
      <c r="D10" s="2">
        <v>1400</v>
      </c>
      <c r="E10" s="2">
        <v>0</v>
      </c>
      <c r="N10" s="2">
        <f>SUM(Income[[#This Row],[Jan]:[Dec]])</f>
        <v>4000</v>
      </c>
    </row>
    <row r="11" spans="1:14" x14ac:dyDescent="0.25">
      <c r="A11" s="2" t="s">
        <v>20</v>
      </c>
      <c r="B11" s="2">
        <v>0</v>
      </c>
      <c r="C11" s="2">
        <v>0</v>
      </c>
      <c r="D11" s="2">
        <v>0</v>
      </c>
      <c r="E11" s="2">
        <v>0</v>
      </c>
      <c r="N11" s="2">
        <f>SUM(Income[[#This Row],[Jan]:[Dec]])</f>
        <v>0</v>
      </c>
    </row>
    <row r="12" spans="1:14" x14ac:dyDescent="0.25">
      <c r="A12" s="6" t="s">
        <v>21</v>
      </c>
      <c r="B12" s="7">
        <f>IF(SUBTOTAL(109,Income[Jan])=0,"",SUBTOTAL(109,Income[Jan]))</f>
        <v>76000</v>
      </c>
      <c r="C12" s="7">
        <f>IF(SUBTOTAL(109,Income[Feb])=0,"",SUBTOTAL(109,Income[Feb]))</f>
        <v>74600</v>
      </c>
      <c r="D12" s="7">
        <f>IF(SUBTOTAL(109,Income[Mar])=0,"",SUBTOTAL(109,Income[Mar]))</f>
        <v>61400</v>
      </c>
      <c r="E12" s="7">
        <f>IF(SUBTOTAL(109,Income[Apr])=0,"",SUBTOTAL(109,Income[Apr]))</f>
        <v>90000</v>
      </c>
      <c r="F12" s="7" t="str">
        <f>IF(SUBTOTAL(109,Income[May])=0,"",SUBTOTAL(109,Income[May]))</f>
        <v/>
      </c>
      <c r="G12" s="7" t="str">
        <f>IF(SUBTOTAL(109,Income[Jun])=0,"",SUBTOTAL(109,Income[Jun]))</f>
        <v/>
      </c>
      <c r="H12" s="7" t="str">
        <f>IF(SUBTOTAL(109,Income[Jul])=0,"",SUBTOTAL(109,Income[Jul]))</f>
        <v/>
      </c>
      <c r="I12" s="7" t="str">
        <f>IF(SUBTOTAL(109,Income[Aug])=0,"",SUBTOTAL(109,Income[Aug]))</f>
        <v/>
      </c>
      <c r="J12" s="7" t="str">
        <f>IF(SUBTOTAL(109,Income[Sep])=0,"",SUBTOTAL(109,Income[Sep]))</f>
        <v/>
      </c>
      <c r="K12" s="7" t="str">
        <f>IF(SUBTOTAL(109,Income[Oct])=0,"",SUBTOTAL(109,Income[Oct]))</f>
        <v/>
      </c>
      <c r="L12" s="7" t="str">
        <f>IF(SUBTOTAL(109,Income[Nov])=0,"",SUBTOTAL(109,Income[Nov]))</f>
        <v/>
      </c>
      <c r="M12" s="7" t="str">
        <f>IF(SUBTOTAL(109,Income[Dec])=0,"",SUBTOTAL(109,Income[Dec]))</f>
        <v/>
      </c>
      <c r="N12" s="7">
        <f>IF(SUBTOTAL(109,Income[Year To Date])=0,"",SUBTOTAL(109,Income[Year To Date]))</f>
        <v>302000</v>
      </c>
    </row>
    <row r="14" spans="1:14" x14ac:dyDescent="0.25">
      <c r="A14" s="12" t="s">
        <v>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25">
      <c r="A15" s="5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  <c r="I15" s="5" t="s">
        <v>11</v>
      </c>
      <c r="J15" s="5" t="s">
        <v>12</v>
      </c>
      <c r="K15" s="5" t="s">
        <v>13</v>
      </c>
      <c r="L15" s="5" t="s">
        <v>14</v>
      </c>
      <c r="M15" s="5" t="s">
        <v>15</v>
      </c>
      <c r="N15" s="5" t="s">
        <v>16</v>
      </c>
    </row>
    <row r="16" spans="1:14" x14ac:dyDescent="0.25">
      <c r="A16" s="8" t="s">
        <v>23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A17" s="2" t="s">
        <v>24</v>
      </c>
      <c r="B17" s="2">
        <v>23000</v>
      </c>
      <c r="C17" s="2">
        <v>23000</v>
      </c>
      <c r="D17" s="2">
        <v>23000</v>
      </c>
      <c r="E17" s="2">
        <v>22500</v>
      </c>
      <c r="N17" s="2">
        <f>SUM(Expenses[[#This Row],[Jan]:[Dec]])</f>
        <v>91500</v>
      </c>
    </row>
    <row r="18" spans="1:14" x14ac:dyDescent="0.25">
      <c r="A18" s="2" t="s">
        <v>25</v>
      </c>
      <c r="B18" s="2">
        <v>400</v>
      </c>
      <c r="C18" s="2">
        <v>400</v>
      </c>
      <c r="D18" s="2">
        <v>400</v>
      </c>
      <c r="E18" s="2">
        <v>400</v>
      </c>
      <c r="N18" s="2">
        <f>SUM(Expenses[[#This Row],[Jan]:[Dec]])</f>
        <v>1600</v>
      </c>
    </row>
    <row r="19" spans="1:14" x14ac:dyDescent="0.25">
      <c r="A19" s="2" t="s">
        <v>26</v>
      </c>
      <c r="B19" s="2">
        <v>1700</v>
      </c>
      <c r="C19" s="2">
        <v>1600</v>
      </c>
      <c r="D19" s="2">
        <v>2300</v>
      </c>
      <c r="E19" s="2">
        <v>2800</v>
      </c>
      <c r="N19" s="2">
        <f>SUM(Expenses[[#This Row],[Jan]:[Dec]])</f>
        <v>8400</v>
      </c>
    </row>
    <row r="20" spans="1:14" x14ac:dyDescent="0.25">
      <c r="A20" s="2" t="s">
        <v>27</v>
      </c>
      <c r="B20" s="2">
        <v>800</v>
      </c>
      <c r="C20" s="2">
        <v>950</v>
      </c>
      <c r="D20" s="2">
        <v>940</v>
      </c>
      <c r="E20" s="2">
        <v>1020</v>
      </c>
      <c r="N20" s="2">
        <f>SUM(Expenses[[#This Row],[Jan]:[Dec]])</f>
        <v>3710</v>
      </c>
    </row>
    <row r="21" spans="1:14" x14ac:dyDescent="0.25">
      <c r="A21" s="2" t="s">
        <v>28</v>
      </c>
      <c r="B21" s="2">
        <v>600</v>
      </c>
      <c r="C21" s="2">
        <v>230</v>
      </c>
      <c r="D21" s="2">
        <v>2350</v>
      </c>
      <c r="E21" s="2">
        <v>1540</v>
      </c>
      <c r="N21" s="2">
        <f>SUM(Expenses[[#This Row],[Jan]:[Dec]])</f>
        <v>4720</v>
      </c>
    </row>
    <row r="22" spans="1:14" x14ac:dyDescent="0.25">
      <c r="A22" s="8" t="s">
        <v>29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25">
      <c r="A23" s="2" t="s">
        <v>30</v>
      </c>
      <c r="B23" s="2">
        <v>200</v>
      </c>
      <c r="C23" s="2">
        <v>180</v>
      </c>
      <c r="D23" s="2">
        <v>160</v>
      </c>
      <c r="E23" s="2">
        <v>210</v>
      </c>
      <c r="N23" s="2">
        <f>SUM(Expenses[[#This Row],[Jan]:[Dec]])</f>
        <v>750</v>
      </c>
    </row>
    <row r="24" spans="1:14" x14ac:dyDescent="0.25">
      <c r="A24" s="2" t="s">
        <v>31</v>
      </c>
      <c r="B24" s="2">
        <v>50</v>
      </c>
      <c r="C24" s="2">
        <v>45</v>
      </c>
      <c r="D24" s="2">
        <v>37</v>
      </c>
      <c r="E24" s="2">
        <v>0</v>
      </c>
      <c r="N24" s="2">
        <f>SUM(Expenses[[#This Row],[Jan]:[Dec]])</f>
        <v>132</v>
      </c>
    </row>
    <row r="25" spans="1:14" x14ac:dyDescent="0.25">
      <c r="A25" s="8" t="s">
        <v>32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25">
      <c r="A26" s="2" t="s">
        <v>33</v>
      </c>
      <c r="B26" s="2">
        <v>125</v>
      </c>
      <c r="C26" s="2">
        <v>100</v>
      </c>
      <c r="D26" s="2">
        <v>67</v>
      </c>
      <c r="E26" s="2">
        <v>140</v>
      </c>
      <c r="N26" s="2">
        <f>SUM(Expenses[[#This Row],[Jan]:[Dec]])</f>
        <v>432</v>
      </c>
    </row>
    <row r="27" spans="1:14" x14ac:dyDescent="0.25">
      <c r="A27" s="2" t="s">
        <v>34</v>
      </c>
      <c r="B27" s="2">
        <v>10</v>
      </c>
      <c r="C27" s="2">
        <v>5</v>
      </c>
      <c r="D27" s="2">
        <v>9</v>
      </c>
      <c r="E27" s="2">
        <v>0</v>
      </c>
      <c r="N27" s="2">
        <f>SUM(Expenses[[#This Row],[Jan]:[Dec]])</f>
        <v>24</v>
      </c>
    </row>
    <row r="28" spans="1:14" x14ac:dyDescent="0.25">
      <c r="A28" s="2" t="s">
        <v>35</v>
      </c>
      <c r="B28" s="2">
        <v>20</v>
      </c>
      <c r="C28" s="2">
        <v>45</v>
      </c>
      <c r="D28" s="2">
        <v>67</v>
      </c>
      <c r="E28" s="2">
        <v>120</v>
      </c>
      <c r="N28" s="2">
        <f>SUM(Expenses[[#This Row],[Jan]:[Dec]])</f>
        <v>252</v>
      </c>
    </row>
    <row r="29" spans="1:14" x14ac:dyDescent="0.25">
      <c r="A29" s="6" t="s">
        <v>36</v>
      </c>
      <c r="B29" s="7">
        <f>IF(SUBTOTAL(109,Expenses[Jan])=0,"",SUBTOTAL(109,Expenses[Jan]))</f>
        <v>26905</v>
      </c>
      <c r="C29" s="7">
        <f>IF(SUBTOTAL(109,Expenses[Feb])=0,"",SUBTOTAL(109,Expenses[Feb]))</f>
        <v>26555</v>
      </c>
      <c r="D29" s="7">
        <f>IF(SUBTOTAL(109,Expenses[Mar])=0,"",SUBTOTAL(109,Expenses[Mar]))</f>
        <v>29330</v>
      </c>
      <c r="E29" s="7">
        <f>IF(SUBTOTAL(109,Expenses[Apr])=0,"",SUBTOTAL(109,Expenses[Apr]))</f>
        <v>28730</v>
      </c>
      <c r="F29" s="7" t="str">
        <f>IF(SUBTOTAL(109,Expenses[May])=0,"",SUBTOTAL(109,Expenses[May]))</f>
        <v/>
      </c>
      <c r="G29" s="7" t="str">
        <f>IF(SUBTOTAL(109,Expenses[Jun])=0,"",SUBTOTAL(109,Expenses[Jun]))</f>
        <v/>
      </c>
      <c r="H29" s="7" t="str">
        <f>IF(SUBTOTAL(109,Expenses[Jul])=0,"",SUBTOTAL(109,Expenses[Jul]))</f>
        <v/>
      </c>
      <c r="I29" s="7" t="str">
        <f>IF(SUBTOTAL(109,Expenses[Aug])=0,"",SUBTOTAL(109,Expenses[Aug]))</f>
        <v/>
      </c>
      <c r="J29" s="7" t="str">
        <f>IF(SUBTOTAL(109,Expenses[Sep])=0,"",SUBTOTAL(109,Expenses[Sep]))</f>
        <v/>
      </c>
      <c r="K29" s="7" t="str">
        <f>IF(SUBTOTAL(109,Expenses[Oct])=0,"",SUBTOTAL(109,Expenses[Oct]))</f>
        <v/>
      </c>
      <c r="L29" s="7" t="str">
        <f>IF(SUBTOTAL(109,Expenses[Nov])=0,"",SUBTOTAL(109,Expenses[Nov]))</f>
        <v/>
      </c>
      <c r="M29" s="7" t="str">
        <f>IF(SUBTOTAL(109,Expenses[Dec])=0,"",SUBTOTAL(109,Expenses[Dec]))</f>
        <v/>
      </c>
      <c r="N29" s="7">
        <f>IF(SUBTOTAL(109,Expenses[Year To Date])=0,"",SUBTOTAL(109,Expenses[Year To Date]))</f>
        <v>111520</v>
      </c>
    </row>
    <row r="31" spans="1:14" x14ac:dyDescent="0.25">
      <c r="A31" s="1" t="s">
        <v>37</v>
      </c>
      <c r="B31" s="10">
        <f>Income[[#Totals],[Jan]]-Expenses[[#Totals],[Jan]]</f>
        <v>49095</v>
      </c>
      <c r="C31" s="10">
        <f>Income[[#Totals],[Feb]]-Expenses[[#Totals],[Feb]]</f>
        <v>48045</v>
      </c>
      <c r="D31" s="10">
        <f>Income[[#Totals],[Mar]]-Expenses[[#Totals],[Mar]]</f>
        <v>32070</v>
      </c>
      <c r="E31" s="10">
        <f>Income[[#Totals],[Apr]]-Expenses[[#Totals],[Apr]]</f>
        <v>61270</v>
      </c>
      <c r="F31" s="10"/>
      <c r="G31" s="10"/>
      <c r="H31" s="10"/>
      <c r="I31" s="10"/>
      <c r="J31" s="10"/>
      <c r="K31" s="10"/>
      <c r="L31" s="10"/>
      <c r="M31" s="10"/>
      <c r="N31" s="11">
        <f>Income[[#Totals],[Year To Date]]-Expenses[[#Totals],[Year To Date]]</f>
        <v>190480</v>
      </c>
    </row>
  </sheetData>
  <mergeCells count="3">
    <mergeCell ref="A14:N14"/>
    <mergeCell ref="A6:N6"/>
    <mergeCell ref="A1:N2"/>
  </mergeCells>
  <phoneticPr fontId="6" type="noConversion"/>
  <conditionalFormatting sqref="A31:E31">
    <cfRule type="cellIs" dxfId="65" priority="1" operator="lessThan">
      <formula>$D$4</formula>
    </cfRule>
  </conditionalFormatting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7652-B808-4E02-95F4-D05C4693EDB6}">
  <dimension ref="A1:N31"/>
  <sheetViews>
    <sheetView tabSelected="1" topLeftCell="A6" zoomScale="114" workbookViewId="0">
      <selection activeCell="F36" sqref="F36"/>
    </sheetView>
  </sheetViews>
  <sheetFormatPr defaultRowHeight="12.75" x14ac:dyDescent="0.2"/>
  <sheetData>
    <row r="1" spans="1:14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" x14ac:dyDescent="0.25">
      <c r="A4" s="4" t="s">
        <v>1</v>
      </c>
      <c r="B4" s="4"/>
      <c r="C4" s="4"/>
      <c r="D4" s="4">
        <v>40000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5" x14ac:dyDescent="0.25">
      <c r="A6" s="12" t="s">
        <v>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ht="15" x14ac:dyDescent="0.25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5" t="s">
        <v>14</v>
      </c>
      <c r="M7" s="5" t="s">
        <v>15</v>
      </c>
      <c r="N7" s="5" t="s">
        <v>16</v>
      </c>
    </row>
    <row r="8" spans="1:14" ht="15" x14ac:dyDescent="0.25">
      <c r="A8" s="2" t="s">
        <v>17</v>
      </c>
      <c r="B8" s="2">
        <v>1800</v>
      </c>
      <c r="C8" s="2">
        <v>1600</v>
      </c>
      <c r="D8" s="2">
        <v>1400</v>
      </c>
      <c r="E8" s="2">
        <v>1500</v>
      </c>
      <c r="F8" s="2">
        <v>1600</v>
      </c>
      <c r="G8" s="2">
        <v>1650</v>
      </c>
      <c r="H8" s="2">
        <v>1690</v>
      </c>
      <c r="I8" s="2">
        <v>800</v>
      </c>
      <c r="J8" s="2">
        <v>900</v>
      </c>
      <c r="K8" s="2"/>
      <c r="L8" s="2"/>
      <c r="M8" s="2"/>
      <c r="N8" s="2">
        <f>SUM(Income3[[#This Row],[Jan]:[Dec]])</f>
        <v>12940</v>
      </c>
    </row>
    <row r="9" spans="1:14" ht="15" x14ac:dyDescent="0.25">
      <c r="A9" s="2" t="s">
        <v>18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/>
      <c r="N9" s="2">
        <f>SUM(Income3[[#This Row],[Jan]:[Dec]])</f>
        <v>0</v>
      </c>
    </row>
    <row r="10" spans="1:14" ht="15" x14ac:dyDescent="0.25">
      <c r="A10" s="2" t="s">
        <v>19</v>
      </c>
      <c r="B10" s="2">
        <v>10</v>
      </c>
      <c r="C10" s="2">
        <v>12</v>
      </c>
      <c r="D10" s="2">
        <v>10</v>
      </c>
      <c r="E10" s="2">
        <v>12</v>
      </c>
      <c r="F10" s="2">
        <v>11</v>
      </c>
      <c r="G10" s="2">
        <v>10</v>
      </c>
      <c r="H10" s="2">
        <v>12</v>
      </c>
      <c r="I10" s="2">
        <v>11</v>
      </c>
      <c r="J10" s="2">
        <v>9</v>
      </c>
      <c r="K10" s="2"/>
      <c r="L10" s="2"/>
      <c r="M10" s="2"/>
      <c r="N10" s="2">
        <f>SUM(Income3[[#This Row],[Jan]:[Dec]])</f>
        <v>97</v>
      </c>
    </row>
    <row r="11" spans="1:14" ht="15" x14ac:dyDescent="0.25">
      <c r="A11" s="2" t="s">
        <v>20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/>
      <c r="H11" s="2">
        <v>0</v>
      </c>
      <c r="I11" s="2">
        <v>0</v>
      </c>
      <c r="J11" s="2">
        <v>0</v>
      </c>
      <c r="K11" s="2"/>
      <c r="L11" s="2"/>
      <c r="M11" s="2"/>
      <c r="N11" s="2">
        <f>SUM(Income3[[#This Row],[Jan]:[Dec]])</f>
        <v>0</v>
      </c>
    </row>
    <row r="12" spans="1:14" ht="15" x14ac:dyDescent="0.25">
      <c r="A12" s="6" t="s">
        <v>21</v>
      </c>
      <c r="B12" s="7">
        <f>IF(SUBTOTAL(109,Income3[Jan])=0,"",SUBTOTAL(109,Income3[Jan]))</f>
        <v>1810</v>
      </c>
      <c r="C12" s="7">
        <f>IF(SUBTOTAL(109,Income3[Feb])=0,"",SUBTOTAL(109,Income3[Feb]))</f>
        <v>1612</v>
      </c>
      <c r="D12" s="7">
        <f>IF(SUBTOTAL(109,Income3[Mar])=0,"",SUBTOTAL(109,Income3[Mar]))</f>
        <v>1410</v>
      </c>
      <c r="E12" s="7">
        <f>IF(SUBTOTAL(109,Income3[Apr])=0,"",SUBTOTAL(109,Income3[Apr]))</f>
        <v>1512</v>
      </c>
      <c r="F12" s="7">
        <f>IF(SUBTOTAL(109,Income3[May])=0,"",SUBTOTAL(109,Income3[May]))</f>
        <v>1611</v>
      </c>
      <c r="G12" s="7">
        <f>IF(SUBTOTAL(109,Income3[Jun])=0,"",SUBTOTAL(109,Income3[Jun]))</f>
        <v>1660</v>
      </c>
      <c r="H12" s="7">
        <f>IF(SUBTOTAL(109,Income3[Jul])=0,"",SUBTOTAL(109,Income3[Jul]))</f>
        <v>1702</v>
      </c>
      <c r="I12" s="7">
        <f>IF(SUBTOTAL(109,Income3[Aug])=0,"",SUBTOTAL(109,Income3[Aug]))</f>
        <v>811</v>
      </c>
      <c r="J12" s="7">
        <f>IF(SUBTOTAL(109,Income3[Sep])=0,"",SUBTOTAL(109,Income3[Sep]))</f>
        <v>909</v>
      </c>
      <c r="K12" s="7" t="str">
        <f>IF(SUBTOTAL(109,Income3[Oct])=0,"",SUBTOTAL(109,Income3[Oct]))</f>
        <v/>
      </c>
      <c r="L12" s="7" t="str">
        <f>IF(SUBTOTAL(109,Income3[Nov])=0,"",SUBTOTAL(109,Income3[Nov]))</f>
        <v/>
      </c>
      <c r="M12" s="7" t="str">
        <f>IF(SUBTOTAL(109,Income3[Dec])=0,"",SUBTOTAL(109,Income3[Dec]))</f>
        <v/>
      </c>
      <c r="N12" s="7">
        <f>IF(SUBTOTAL(109,Income3[Year To Date])=0,"",SUBTOTAL(109,Income3[Year To Date]))</f>
        <v>13037</v>
      </c>
    </row>
    <row r="13" spans="1:14" ht="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5" x14ac:dyDescent="0.25">
      <c r="A14" s="12" t="s">
        <v>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ht="15" x14ac:dyDescent="0.25">
      <c r="A15" s="5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  <c r="I15" s="5" t="s">
        <v>11</v>
      </c>
      <c r="J15" s="5" t="s">
        <v>12</v>
      </c>
      <c r="K15" s="5" t="s">
        <v>13</v>
      </c>
      <c r="L15" s="5" t="s">
        <v>14</v>
      </c>
      <c r="M15" s="5" t="s">
        <v>15</v>
      </c>
      <c r="N15" s="5" t="s">
        <v>16</v>
      </c>
    </row>
    <row r="16" spans="1:14" ht="15" x14ac:dyDescent="0.25">
      <c r="A16" s="8" t="s">
        <v>23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ht="15" x14ac:dyDescent="0.25">
      <c r="A17" s="2" t="s">
        <v>24</v>
      </c>
      <c r="B17" s="2">
        <v>450</v>
      </c>
      <c r="C17" s="2">
        <v>450</v>
      </c>
      <c r="D17" s="2">
        <v>450</v>
      </c>
      <c r="E17" s="2">
        <v>450</v>
      </c>
      <c r="F17" s="2">
        <v>450</v>
      </c>
      <c r="G17" s="2">
        <v>450</v>
      </c>
      <c r="H17" s="2">
        <v>450</v>
      </c>
      <c r="I17" s="2">
        <v>800</v>
      </c>
      <c r="J17" s="2">
        <v>380</v>
      </c>
      <c r="K17" s="2"/>
      <c r="L17" s="2"/>
      <c r="M17" s="2"/>
      <c r="N17" s="2">
        <f>SUM(Expenses2[[#This Row],[Jan]:[Dec]])</f>
        <v>4330</v>
      </c>
    </row>
    <row r="18" spans="1:14" ht="15" x14ac:dyDescent="0.25">
      <c r="A18" s="2" t="s">
        <v>25</v>
      </c>
      <c r="B18" s="2">
        <v>30</v>
      </c>
      <c r="C18" s="2">
        <v>30</v>
      </c>
      <c r="D18" s="2">
        <v>30</v>
      </c>
      <c r="E18" s="2">
        <v>30</v>
      </c>
      <c r="F18" s="2">
        <v>30</v>
      </c>
      <c r="G18" s="2">
        <v>30</v>
      </c>
      <c r="H18" s="2">
        <v>30</v>
      </c>
      <c r="I18" s="2">
        <v>30</v>
      </c>
      <c r="J18" s="2">
        <v>30</v>
      </c>
      <c r="K18" s="2"/>
      <c r="L18" s="2"/>
      <c r="M18" s="2"/>
      <c r="N18" s="2">
        <f>SUM(Expenses2[[#This Row],[Jan]:[Dec]])</f>
        <v>270</v>
      </c>
    </row>
    <row r="19" spans="1:14" ht="15" x14ac:dyDescent="0.25">
      <c r="A19" s="2" t="s">
        <v>26</v>
      </c>
      <c r="B19" s="2">
        <v>20</v>
      </c>
      <c r="C19" s="2">
        <v>20</v>
      </c>
      <c r="D19" s="2">
        <v>20</v>
      </c>
      <c r="E19" s="2">
        <v>20</v>
      </c>
      <c r="F19" s="2">
        <v>20</v>
      </c>
      <c r="G19" s="2">
        <v>20</v>
      </c>
      <c r="H19" s="2">
        <v>20</v>
      </c>
      <c r="I19" s="2">
        <v>20</v>
      </c>
      <c r="J19" s="2">
        <v>40</v>
      </c>
      <c r="K19" s="2"/>
      <c r="L19" s="2"/>
      <c r="M19" s="2"/>
      <c r="N19" s="2">
        <f>SUM(Expenses2[[#This Row],[Jan]:[Dec]])</f>
        <v>200</v>
      </c>
    </row>
    <row r="20" spans="1:14" ht="15" x14ac:dyDescent="0.25">
      <c r="A20" s="2" t="s">
        <v>27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10</v>
      </c>
      <c r="K20" s="2"/>
      <c r="L20" s="2"/>
      <c r="M20" s="2"/>
      <c r="N20" s="2">
        <f>SUM(Expenses2[[#This Row],[Jan]:[Dec]])</f>
        <v>10</v>
      </c>
    </row>
    <row r="21" spans="1:14" ht="15" x14ac:dyDescent="0.25">
      <c r="A21" s="2" t="s">
        <v>28</v>
      </c>
      <c r="B21" s="2">
        <v>18</v>
      </c>
      <c r="C21" s="2">
        <v>18</v>
      </c>
      <c r="D21" s="2">
        <v>18</v>
      </c>
      <c r="E21" s="2">
        <v>18</v>
      </c>
      <c r="F21" s="2">
        <v>18</v>
      </c>
      <c r="G21" s="2">
        <v>18</v>
      </c>
      <c r="H21" s="2">
        <v>18</v>
      </c>
      <c r="I21" s="2">
        <v>18</v>
      </c>
      <c r="J21" s="2">
        <v>18</v>
      </c>
      <c r="K21" s="2"/>
      <c r="L21" s="2"/>
      <c r="M21" s="2"/>
      <c r="N21" s="2">
        <f>SUM(Expenses2[[#This Row],[Jan]:[Dec]])</f>
        <v>162</v>
      </c>
    </row>
    <row r="22" spans="1:14" ht="15" x14ac:dyDescent="0.25">
      <c r="A22" s="8" t="s">
        <v>29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ht="15" x14ac:dyDescent="0.25">
      <c r="A23" s="2" t="s">
        <v>30</v>
      </c>
      <c r="B23" s="2">
        <v>200</v>
      </c>
      <c r="C23" s="2">
        <v>180</v>
      </c>
      <c r="D23" s="2">
        <v>160</v>
      </c>
      <c r="E23" s="2">
        <v>210</v>
      </c>
      <c r="F23" s="2">
        <v>180</v>
      </c>
      <c r="G23" s="2">
        <v>300</v>
      </c>
      <c r="H23" s="2">
        <v>250</v>
      </c>
      <c r="I23" s="2">
        <v>240</v>
      </c>
      <c r="J23" s="2">
        <v>180</v>
      </c>
      <c r="K23" s="2"/>
      <c r="L23" s="2"/>
      <c r="M23" s="2"/>
      <c r="N23" s="2">
        <f>SUM(Expenses2[[#This Row],[Jan]:[Dec]])</f>
        <v>1900</v>
      </c>
    </row>
    <row r="24" spans="1:14" ht="15" x14ac:dyDescent="0.25">
      <c r="A24" s="2" t="s">
        <v>31</v>
      </c>
      <c r="B24" s="2">
        <v>50</v>
      </c>
      <c r="C24" s="2">
        <v>45</v>
      </c>
      <c r="D24" s="2">
        <v>37</v>
      </c>
      <c r="E24" s="2">
        <v>45</v>
      </c>
      <c r="F24" s="2">
        <v>140</v>
      </c>
      <c r="G24" s="2">
        <v>100</v>
      </c>
      <c r="H24" s="2">
        <v>120</v>
      </c>
      <c r="I24" s="2">
        <v>100</v>
      </c>
      <c r="J24" s="2">
        <v>250</v>
      </c>
      <c r="K24" s="2"/>
      <c r="L24" s="2"/>
      <c r="M24" s="2"/>
      <c r="N24" s="2">
        <f>SUM(Expenses2[[#This Row],[Jan]:[Dec]])</f>
        <v>887</v>
      </c>
    </row>
    <row r="25" spans="1:14" ht="15" x14ac:dyDescent="0.25">
      <c r="A25" s="8" t="s">
        <v>32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ht="15" x14ac:dyDescent="0.25">
      <c r="A26" s="2" t="s">
        <v>33</v>
      </c>
      <c r="B26" s="2">
        <v>100</v>
      </c>
      <c r="C26" s="2">
        <v>100</v>
      </c>
      <c r="D26" s="2">
        <v>100</v>
      </c>
      <c r="E26" s="2">
        <v>100</v>
      </c>
      <c r="F26" s="2">
        <v>100</v>
      </c>
      <c r="G26" s="2">
        <v>100</v>
      </c>
      <c r="H26" s="2">
        <v>100</v>
      </c>
      <c r="I26" s="2">
        <v>100</v>
      </c>
      <c r="J26" s="2">
        <v>240</v>
      </c>
      <c r="K26" s="2"/>
      <c r="L26" s="2"/>
      <c r="M26" s="2"/>
      <c r="N26" s="2">
        <f>SUM(Expenses2[[#This Row],[Jan]:[Dec]])</f>
        <v>1040</v>
      </c>
    </row>
    <row r="27" spans="1:14" ht="15" x14ac:dyDescent="0.25">
      <c r="A27" s="2" t="s">
        <v>34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/>
      <c r="L27" s="2"/>
      <c r="M27" s="2"/>
      <c r="N27" s="2">
        <f>SUM(Expenses2[[#This Row],[Jan]:[Dec]])</f>
        <v>0</v>
      </c>
    </row>
    <row r="28" spans="1:14" ht="15" x14ac:dyDescent="0.25">
      <c r="A28" s="2" t="s">
        <v>35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/>
      <c r="L28" s="2"/>
      <c r="M28" s="2"/>
      <c r="N28" s="2">
        <f>SUM(Expenses2[[#This Row],[Jan]:[Dec]])</f>
        <v>0</v>
      </c>
    </row>
    <row r="29" spans="1:14" ht="15" x14ac:dyDescent="0.25">
      <c r="A29" s="6" t="s">
        <v>36</v>
      </c>
      <c r="B29" s="7">
        <f>IF(SUBTOTAL(109,Expenses2[Jan])=0,"",SUBTOTAL(109,Expenses2[Jan]))</f>
        <v>868</v>
      </c>
      <c r="C29" s="7">
        <f>IF(SUBTOTAL(109,Expenses2[Feb])=0,"",SUBTOTAL(109,Expenses2[Feb]))</f>
        <v>843</v>
      </c>
      <c r="D29" s="7">
        <f>IF(SUBTOTAL(109,Expenses2[Mar])=0,"",SUBTOTAL(109,Expenses2[Mar]))</f>
        <v>815</v>
      </c>
      <c r="E29" s="7">
        <f>IF(SUBTOTAL(109,Expenses2[Apr])=0,"",SUBTOTAL(109,Expenses2[Apr]))</f>
        <v>873</v>
      </c>
      <c r="F29" s="7">
        <f>IF(SUBTOTAL(109,Expenses2[May])=0,"",SUBTOTAL(109,Expenses2[May]))</f>
        <v>938</v>
      </c>
      <c r="G29" s="7">
        <f>IF(SUBTOTAL(109,Expenses2[Jun])=0,"",SUBTOTAL(109,Expenses2[Jun]))</f>
        <v>1018</v>
      </c>
      <c r="H29" s="7">
        <f>IF(SUBTOTAL(109,Expenses2[Jul])=0,"",SUBTOTAL(109,Expenses2[Jul]))</f>
        <v>988</v>
      </c>
      <c r="I29" s="7">
        <f>IF(SUBTOTAL(109,Expenses2[Aug])=0,"",SUBTOTAL(109,Expenses2[Aug]))</f>
        <v>1308</v>
      </c>
      <c r="J29" s="7">
        <f>IF(SUBTOTAL(109,Expenses2[Sep])=0,"",SUBTOTAL(109,Expenses2[Sep]))</f>
        <v>1148</v>
      </c>
      <c r="K29" s="7" t="str">
        <f>IF(SUBTOTAL(109,Expenses2[Oct])=0,"",SUBTOTAL(109,Expenses2[Oct]))</f>
        <v/>
      </c>
      <c r="L29" s="7" t="str">
        <f>IF(SUBTOTAL(109,Expenses2[Nov])=0,"",SUBTOTAL(109,Expenses2[Nov]))</f>
        <v/>
      </c>
      <c r="M29" s="7" t="str">
        <f>IF(SUBTOTAL(109,Expenses2[Dec])=0,"",SUBTOTAL(109,Expenses2[Dec]))</f>
        <v/>
      </c>
      <c r="N29" s="7">
        <f>IF(SUBTOTAL(109,Expenses2[Year To Date])=0,"",SUBTOTAL(109,Expenses2[Year To Date]))</f>
        <v>8799</v>
      </c>
    </row>
    <row r="30" spans="1:14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" x14ac:dyDescent="0.25">
      <c r="A31" s="1" t="s">
        <v>37</v>
      </c>
      <c r="B31" s="10">
        <f>Income3[[#Totals],[Jan]]-Expenses2[[#Totals],[Jan]]</f>
        <v>942</v>
      </c>
      <c r="C31" s="10">
        <f>Income3[[#Totals],[Feb]]-Expenses2[[#Totals],[Feb]]</f>
        <v>769</v>
      </c>
      <c r="D31" s="10">
        <f>Income3[[#Totals],[Mar]]-Expenses2[[#Totals],[Mar]]</f>
        <v>595</v>
      </c>
      <c r="E31" s="10">
        <f>Income3[[#Totals],[Apr]]-Expenses2[[#Totals],[Apr]]</f>
        <v>639</v>
      </c>
      <c r="F31" s="10">
        <f>Income3[[#Totals],[May]]-Expenses2[[#Totals],[May]]</f>
        <v>673</v>
      </c>
      <c r="G31" s="10">
        <f>Income3[[#Totals],[Jun]]-Expenses2[[#Totals],[Jun]]</f>
        <v>642</v>
      </c>
      <c r="H31" s="10">
        <f>Income3[[#Totals],[Jul]]-Expenses2[[#Totals],[Jul]]</f>
        <v>714</v>
      </c>
      <c r="I31" s="10">
        <f>Income3[[#Totals],[Aug]]-Expenses2[[#Totals],[Aug]]</f>
        <v>-497</v>
      </c>
      <c r="J31" s="10">
        <f>Income3[[#Totals],[Sep]]-Expenses2[[#Totals],[Sep]]</f>
        <v>-239</v>
      </c>
      <c r="K31" s="10"/>
      <c r="L31" s="10"/>
      <c r="M31" s="10"/>
      <c r="N31" s="11">
        <f>Income3[[#Totals],[Year To Date]]-Expenses2[[#Totals],[Year To Date]]</f>
        <v>4238</v>
      </c>
    </row>
  </sheetData>
  <mergeCells count="3">
    <mergeCell ref="A1:N2"/>
    <mergeCell ref="A6:N6"/>
    <mergeCell ref="A14:N14"/>
  </mergeCells>
  <conditionalFormatting sqref="A31:J31">
    <cfRule type="cellIs" dxfId="64" priority="1" operator="lessThan">
      <formula>$D$4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18CA40-0DB4-4620-8315-F39CC3D1B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Jainil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2022-11-06T05:34:26Z</dcterms:created>
  <dcterms:modified xsi:type="dcterms:W3CDTF">2024-09-20T16:02:21Z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