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Iain.Finlayson\AppData\Local\Microsoft\Windows\INetCache\Content.Outlook\R9CNL5A0\"/>
    </mc:Choice>
  </mc:AlternateContent>
  <bookViews>
    <workbookView xWindow="0" yWindow="0" windowWidth="28800" windowHeight="11610"/>
  </bookViews>
  <sheets>
    <sheet name="Frequency&amp;Spend" sheetId="5" r:id="rId1"/>
    <sheet name="AcornProfile" sheetId="6" r:id="rId2"/>
  </sheets>
  <calcPr calcId="171027"/>
</workbook>
</file>

<file path=xl/calcChain.xml><?xml version="1.0" encoding="utf-8"?>
<calcChain xmlns="http://schemas.openxmlformats.org/spreadsheetml/2006/main">
  <c r="E80" i="5" l="1"/>
  <c r="D80" i="5" s="1"/>
  <c r="N79" i="5"/>
  <c r="H79" i="5"/>
  <c r="C79" i="5"/>
  <c r="D79" i="5" s="1"/>
  <c r="J79" i="5" s="1"/>
  <c r="N78" i="5"/>
  <c r="H78" i="5"/>
  <c r="C78" i="5"/>
  <c r="D78" i="5" s="1"/>
  <c r="N77" i="5"/>
  <c r="H77" i="5"/>
  <c r="C77" i="5"/>
  <c r="N76" i="5"/>
  <c r="H76" i="5"/>
  <c r="C76" i="5"/>
  <c r="D76" i="5" s="1"/>
  <c r="N75" i="5"/>
  <c r="H75" i="5"/>
  <c r="C75" i="5"/>
  <c r="D75" i="5" s="1"/>
  <c r="J75" i="5" s="1"/>
  <c r="N74" i="5"/>
  <c r="H74" i="5"/>
  <c r="C74" i="5"/>
  <c r="D74" i="5" s="1"/>
  <c r="N73" i="5"/>
  <c r="H73" i="5"/>
  <c r="C73" i="5"/>
  <c r="N72" i="5"/>
  <c r="H72" i="5"/>
  <c r="C72" i="5"/>
  <c r="D72" i="5" s="1"/>
  <c r="N71" i="5"/>
  <c r="H71" i="5"/>
  <c r="C71" i="5"/>
  <c r="D71" i="5" s="1"/>
  <c r="J71" i="5" s="1"/>
  <c r="N70" i="5"/>
  <c r="H70" i="5"/>
  <c r="C70" i="5"/>
  <c r="D70" i="5" s="1"/>
  <c r="N69" i="5"/>
  <c r="H69" i="5"/>
  <c r="C69" i="5"/>
  <c r="N68" i="5"/>
  <c r="H68" i="5"/>
  <c r="C68" i="5"/>
  <c r="D68" i="5" s="1"/>
  <c r="N67" i="5"/>
  <c r="H67" i="5"/>
  <c r="C67" i="5"/>
  <c r="N66" i="5"/>
  <c r="H66" i="5"/>
  <c r="C66" i="5"/>
  <c r="D66" i="5" s="1"/>
  <c r="N65" i="5"/>
  <c r="H65" i="5"/>
  <c r="C65" i="5"/>
  <c r="N64" i="5"/>
  <c r="H64" i="5"/>
  <c r="C64" i="5"/>
  <c r="D64" i="5" s="1"/>
  <c r="N63" i="5"/>
  <c r="H63" i="5"/>
  <c r="C63" i="5"/>
  <c r="D63" i="5" s="1"/>
  <c r="J63" i="5" s="1"/>
  <c r="N62" i="5"/>
  <c r="H62" i="5"/>
  <c r="C62" i="5"/>
  <c r="D62" i="5" s="1"/>
  <c r="O78" i="5" l="1"/>
  <c r="D77" i="5"/>
  <c r="J77" i="5" s="1"/>
  <c r="O73" i="5"/>
  <c r="O76" i="5"/>
  <c r="O72" i="5"/>
  <c r="H80" i="5"/>
  <c r="D69" i="5"/>
  <c r="J69" i="5" s="1"/>
  <c r="O74" i="5"/>
  <c r="O63" i="5"/>
  <c r="D67" i="5"/>
  <c r="J67" i="5" s="1"/>
  <c r="O70" i="5"/>
  <c r="P79" i="5"/>
  <c r="I71" i="5"/>
  <c r="O62" i="5"/>
  <c r="P71" i="5"/>
  <c r="D65" i="5"/>
  <c r="J65" i="5" s="1"/>
  <c r="I79" i="5"/>
  <c r="O68" i="5"/>
  <c r="O69" i="5"/>
  <c r="D73" i="5"/>
  <c r="J73" i="5" s="1"/>
  <c r="I75" i="5"/>
  <c r="P77" i="5"/>
  <c r="O64" i="5"/>
  <c r="O66" i="5"/>
  <c r="O67" i="5"/>
  <c r="P75" i="5"/>
  <c r="I63" i="5"/>
  <c r="I69" i="5"/>
  <c r="J62" i="5"/>
  <c r="P62" i="5"/>
  <c r="I62" i="5"/>
  <c r="J68" i="5"/>
  <c r="P68" i="5"/>
  <c r="I68" i="5"/>
  <c r="J76" i="5"/>
  <c r="P76" i="5"/>
  <c r="I76" i="5"/>
  <c r="J70" i="5"/>
  <c r="P70" i="5"/>
  <c r="I70" i="5"/>
  <c r="P66" i="5"/>
  <c r="J66" i="5"/>
  <c r="I66" i="5"/>
  <c r="J74" i="5"/>
  <c r="P74" i="5"/>
  <c r="I74" i="5"/>
  <c r="I78" i="5"/>
  <c r="J78" i="5"/>
  <c r="P78" i="5"/>
  <c r="J64" i="5"/>
  <c r="I64" i="5"/>
  <c r="P64" i="5"/>
  <c r="J72" i="5"/>
  <c r="P72" i="5"/>
  <c r="I72" i="5"/>
  <c r="N80" i="5"/>
  <c r="O65" i="5"/>
  <c r="O71" i="5"/>
  <c r="O75" i="5"/>
  <c r="O77" i="5"/>
  <c r="O79" i="5"/>
  <c r="P63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40" i="5"/>
  <c r="I77" i="5" l="1"/>
  <c r="R77" i="5" s="1"/>
  <c r="P67" i="5"/>
  <c r="P73" i="5"/>
  <c r="Q75" i="5"/>
  <c r="Q79" i="5"/>
  <c r="P69" i="5"/>
  <c r="Q69" i="5" s="1"/>
  <c r="I73" i="5"/>
  <c r="Q77" i="5"/>
  <c r="R79" i="5"/>
  <c r="I67" i="5"/>
  <c r="Q67" i="5" s="1"/>
  <c r="Q71" i="5"/>
  <c r="R71" i="5"/>
  <c r="P65" i="5"/>
  <c r="I65" i="5"/>
  <c r="R75" i="5"/>
  <c r="Q74" i="5"/>
  <c r="R74" i="5"/>
  <c r="Q68" i="5"/>
  <c r="R68" i="5"/>
  <c r="R72" i="5"/>
  <c r="Q72" i="5"/>
  <c r="Q76" i="5"/>
  <c r="R76" i="5"/>
  <c r="R62" i="5"/>
  <c r="Q62" i="5"/>
  <c r="Q63" i="5"/>
  <c r="R63" i="5"/>
  <c r="Q64" i="5"/>
  <c r="R64" i="5"/>
  <c r="R78" i="5"/>
  <c r="Q78" i="5"/>
  <c r="R66" i="5"/>
  <c r="Q66" i="5"/>
  <c r="R70" i="5"/>
  <c r="Q70" i="5"/>
  <c r="J80" i="5"/>
  <c r="H58" i="5"/>
  <c r="D41" i="5"/>
  <c r="D42" i="5"/>
  <c r="J42" i="5" s="1"/>
  <c r="D43" i="5"/>
  <c r="D44" i="5"/>
  <c r="D45" i="5"/>
  <c r="D46" i="5"/>
  <c r="J46" i="5" s="1"/>
  <c r="D47" i="5"/>
  <c r="D48" i="5"/>
  <c r="D49" i="5"/>
  <c r="D50" i="5"/>
  <c r="J50" i="5" s="1"/>
  <c r="D51" i="5"/>
  <c r="J51" i="5" s="1"/>
  <c r="D52" i="5"/>
  <c r="D53" i="5"/>
  <c r="D54" i="5"/>
  <c r="J54" i="5" s="1"/>
  <c r="D55" i="5"/>
  <c r="D56" i="5"/>
  <c r="D57" i="5"/>
  <c r="D40" i="5"/>
  <c r="J41" i="6"/>
  <c r="K41" i="6" s="1"/>
  <c r="J42" i="6"/>
  <c r="K42" i="6" s="1"/>
  <c r="J43" i="6"/>
  <c r="K43" i="6" s="1"/>
  <c r="J44" i="6"/>
  <c r="K44" i="6" s="1"/>
  <c r="J45" i="6"/>
  <c r="K45" i="6" s="1"/>
  <c r="J46" i="6"/>
  <c r="K46" i="6" s="1"/>
  <c r="J47" i="6"/>
  <c r="K47" i="6" s="1"/>
  <c r="J48" i="6"/>
  <c r="K48" i="6" s="1"/>
  <c r="J49" i="6"/>
  <c r="K49" i="6" s="1"/>
  <c r="J50" i="6"/>
  <c r="K50" i="6" s="1"/>
  <c r="J51" i="6"/>
  <c r="K51" i="6" s="1"/>
  <c r="J52" i="6"/>
  <c r="K52" i="6" s="1"/>
  <c r="J53" i="6"/>
  <c r="K53" i="6" s="1"/>
  <c r="J54" i="6"/>
  <c r="K54" i="6" s="1"/>
  <c r="J55" i="6"/>
  <c r="K55" i="6" s="1"/>
  <c r="J56" i="6"/>
  <c r="K56" i="6" s="1"/>
  <c r="J57" i="6"/>
  <c r="K57" i="6" s="1"/>
  <c r="J40" i="6"/>
  <c r="K40" i="6" s="1"/>
  <c r="K58" i="6" s="1"/>
  <c r="Q73" i="5" l="1"/>
  <c r="R73" i="5"/>
  <c r="P80" i="5"/>
  <c r="R80" i="5" s="1"/>
  <c r="R69" i="5"/>
  <c r="R67" i="5"/>
  <c r="I54" i="5"/>
  <c r="I50" i="5"/>
  <c r="I46" i="5"/>
  <c r="I42" i="5"/>
  <c r="I51" i="5"/>
  <c r="I43" i="5"/>
  <c r="R65" i="5"/>
  <c r="Q65" i="5"/>
  <c r="J55" i="5"/>
  <c r="J43" i="5"/>
  <c r="J56" i="5"/>
  <c r="J52" i="5"/>
  <c r="J48" i="5"/>
  <c r="J44" i="5"/>
  <c r="Q80" i="5"/>
  <c r="J40" i="5"/>
  <c r="I40" i="5"/>
  <c r="I48" i="5"/>
  <c r="J58" i="6"/>
  <c r="J57" i="5"/>
  <c r="I57" i="5"/>
  <c r="J53" i="5"/>
  <c r="I53" i="5"/>
  <c r="J49" i="5"/>
  <c r="I49" i="5"/>
  <c r="J45" i="5"/>
  <c r="I45" i="5"/>
  <c r="J41" i="5"/>
  <c r="I41" i="5"/>
  <c r="I52" i="5"/>
  <c r="I56" i="5"/>
  <c r="J47" i="5"/>
  <c r="I47" i="5"/>
  <c r="I44" i="5"/>
  <c r="I55" i="5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40" i="6"/>
  <c r="O40" i="6" l="1"/>
  <c r="N40" i="6" s="1"/>
  <c r="J58" i="5" l="1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40" i="6"/>
  <c r="O41" i="6"/>
  <c r="N41" i="6" s="1"/>
  <c r="O42" i="6"/>
  <c r="N42" i="6" s="1"/>
  <c r="O43" i="6"/>
  <c r="N43" i="6" s="1"/>
  <c r="O44" i="6"/>
  <c r="N44" i="6" s="1"/>
  <c r="O45" i="6"/>
  <c r="N45" i="6" s="1"/>
  <c r="O46" i="6"/>
  <c r="N46" i="6" s="1"/>
  <c r="O47" i="6"/>
  <c r="N47" i="6" s="1"/>
  <c r="O48" i="6"/>
  <c r="N48" i="6" s="1"/>
  <c r="O49" i="6"/>
  <c r="N49" i="6" s="1"/>
  <c r="O50" i="6"/>
  <c r="N50" i="6" s="1"/>
  <c r="O51" i="6"/>
  <c r="N51" i="6" s="1"/>
  <c r="O52" i="6"/>
  <c r="N52" i="6" s="1"/>
  <c r="O53" i="6"/>
  <c r="N53" i="6" s="1"/>
  <c r="O54" i="6"/>
  <c r="N54" i="6" s="1"/>
  <c r="O55" i="6"/>
  <c r="N55" i="6" s="1"/>
  <c r="O56" i="6"/>
  <c r="N56" i="6" s="1"/>
  <c r="O57" i="6"/>
  <c r="N57" i="6" s="1"/>
  <c r="N41" i="5"/>
  <c r="N42" i="5"/>
  <c r="N43" i="5"/>
  <c r="N44" i="5"/>
  <c r="P44" i="5" s="1"/>
  <c r="Q44" i="5" s="1"/>
  <c r="N45" i="5"/>
  <c r="N46" i="5"/>
  <c r="N47" i="5"/>
  <c r="N48" i="5"/>
  <c r="N49" i="5"/>
  <c r="N50" i="5"/>
  <c r="N51" i="5"/>
  <c r="N52" i="5"/>
  <c r="P52" i="5" s="1"/>
  <c r="Q52" i="5" s="1"/>
  <c r="N53" i="5"/>
  <c r="N54" i="5"/>
  <c r="N55" i="5"/>
  <c r="N56" i="5"/>
  <c r="P56" i="5" s="1"/>
  <c r="Q56" i="5" s="1"/>
  <c r="N57" i="5"/>
  <c r="N40" i="5"/>
  <c r="P40" i="5" s="1"/>
  <c r="Q40" i="5" s="1"/>
  <c r="O54" i="5" l="1"/>
  <c r="P54" i="5"/>
  <c r="Q54" i="5" s="1"/>
  <c r="T54" i="6"/>
  <c r="U54" i="6" s="1"/>
  <c r="O50" i="5"/>
  <c r="P50" i="5"/>
  <c r="Q50" i="5" s="1"/>
  <c r="O46" i="5"/>
  <c r="P46" i="5"/>
  <c r="Q46" i="5" s="1"/>
  <c r="P57" i="5"/>
  <c r="Q57" i="5" s="1"/>
  <c r="O55" i="5"/>
  <c r="P55" i="5"/>
  <c r="Q55" i="5" s="1"/>
  <c r="P53" i="5"/>
  <c r="Q53" i="5" s="1"/>
  <c r="O51" i="5"/>
  <c r="P51" i="5"/>
  <c r="Q51" i="5" s="1"/>
  <c r="P49" i="5"/>
  <c r="Q49" i="5" s="1"/>
  <c r="P48" i="5"/>
  <c r="Q48" i="5" s="1"/>
  <c r="O47" i="5"/>
  <c r="P47" i="5"/>
  <c r="Q47" i="5" s="1"/>
  <c r="P45" i="5"/>
  <c r="Q45" i="5" s="1"/>
  <c r="O43" i="5"/>
  <c r="P43" i="5"/>
  <c r="Q43" i="5" s="1"/>
  <c r="O42" i="5"/>
  <c r="P42" i="5"/>
  <c r="Q42" i="5" s="1"/>
  <c r="P41" i="5"/>
  <c r="Q41" i="5" s="1"/>
  <c r="R57" i="5"/>
  <c r="R56" i="5"/>
  <c r="R52" i="5"/>
  <c r="R44" i="5"/>
  <c r="O49" i="5"/>
  <c r="R40" i="6"/>
  <c r="T40" i="6" s="1"/>
  <c r="U40" i="6" s="1"/>
  <c r="R57" i="6"/>
  <c r="S57" i="6" s="1"/>
  <c r="R54" i="6"/>
  <c r="S54" i="6" s="1"/>
  <c r="R50" i="6"/>
  <c r="S50" i="6" s="1"/>
  <c r="R46" i="6"/>
  <c r="S46" i="6" s="1"/>
  <c r="R42" i="6"/>
  <c r="S42" i="6" s="1"/>
  <c r="R53" i="6"/>
  <c r="S53" i="6" s="1"/>
  <c r="R49" i="6"/>
  <c r="S49" i="6" s="1"/>
  <c r="R45" i="6"/>
  <c r="S45" i="6" s="1"/>
  <c r="R41" i="6"/>
  <c r="S41" i="6" s="1"/>
  <c r="R56" i="6"/>
  <c r="S56" i="6" s="1"/>
  <c r="R52" i="6"/>
  <c r="S52" i="6" s="1"/>
  <c r="R48" i="6"/>
  <c r="S48" i="6" s="1"/>
  <c r="R44" i="6"/>
  <c r="S44" i="6" s="1"/>
  <c r="R55" i="6"/>
  <c r="S55" i="6" s="1"/>
  <c r="R51" i="6"/>
  <c r="S51" i="6" s="1"/>
  <c r="R47" i="6"/>
  <c r="S47" i="6" s="1"/>
  <c r="R43" i="6"/>
  <c r="S43" i="6" s="1"/>
  <c r="O56" i="5"/>
  <c r="O52" i="5"/>
  <c r="O45" i="5"/>
  <c r="O57" i="5"/>
  <c r="O53" i="5"/>
  <c r="O48" i="5"/>
  <c r="O44" i="5"/>
  <c r="O41" i="5"/>
  <c r="O40" i="5"/>
  <c r="M58" i="6"/>
  <c r="N58" i="5"/>
  <c r="T51" i="6" l="1"/>
  <c r="U51" i="6" s="1"/>
  <c r="T44" i="6"/>
  <c r="U44" i="6" s="1"/>
  <c r="T41" i="6"/>
  <c r="U41" i="6" s="1"/>
  <c r="T42" i="6"/>
  <c r="U42" i="6" s="1"/>
  <c r="T49" i="6"/>
  <c r="U49" i="6" s="1"/>
  <c r="T55" i="6"/>
  <c r="U55" i="6" s="1"/>
  <c r="T48" i="6"/>
  <c r="U48" i="6" s="1"/>
  <c r="T45" i="6"/>
  <c r="U45" i="6" s="1"/>
  <c r="T46" i="6"/>
  <c r="U46" i="6" s="1"/>
  <c r="T43" i="6"/>
  <c r="U43" i="6" s="1"/>
  <c r="T52" i="6"/>
  <c r="U52" i="6" s="1"/>
  <c r="T53" i="6"/>
  <c r="U53" i="6" s="1"/>
  <c r="T50" i="6"/>
  <c r="U50" i="6" s="1"/>
  <c r="T47" i="6"/>
  <c r="U47" i="6" s="1"/>
  <c r="T56" i="6"/>
  <c r="U56" i="6" s="1"/>
  <c r="T57" i="6"/>
  <c r="U57" i="6" s="1"/>
  <c r="R49" i="5"/>
  <c r="R53" i="5"/>
  <c r="R41" i="5"/>
  <c r="R45" i="5"/>
  <c r="R48" i="5"/>
  <c r="S40" i="6"/>
  <c r="S58" i="6" s="1"/>
  <c r="R58" i="6"/>
  <c r="R54" i="5"/>
  <c r="R43" i="5"/>
  <c r="R46" i="5"/>
  <c r="R47" i="5"/>
  <c r="R51" i="5"/>
  <c r="R50" i="5"/>
  <c r="R40" i="5"/>
  <c r="R55" i="5"/>
  <c r="R42" i="5"/>
  <c r="V46" i="6"/>
  <c r="V41" i="6"/>
  <c r="V44" i="6"/>
  <c r="P58" i="5"/>
  <c r="R58" i="5" s="1"/>
  <c r="V42" i="6" l="1"/>
  <c r="V43" i="6"/>
  <c r="V40" i="6"/>
  <c r="Q58" i="5"/>
  <c r="V45" i="6"/>
  <c r="V50" i="6"/>
  <c r="V47" i="6"/>
  <c r="V48" i="6" l="1"/>
  <c r="V51" i="6"/>
  <c r="V49" i="6"/>
  <c r="V52" i="6" l="1"/>
  <c r="V54" i="6"/>
  <c r="V53" i="6" l="1"/>
  <c r="V55" i="6"/>
  <c r="V56" i="6"/>
  <c r="T58" i="6"/>
  <c r="V58" i="6" s="1"/>
  <c r="U58" i="6" l="1"/>
  <c r="V57" i="6"/>
</calcChain>
</file>

<file path=xl/sharedStrings.xml><?xml version="1.0" encoding="utf-8"?>
<sst xmlns="http://schemas.openxmlformats.org/spreadsheetml/2006/main" count="243" uniqueCount="68">
  <si>
    <t>Party Size</t>
  </si>
  <si>
    <t>Lavish Lifestyles</t>
  </si>
  <si>
    <t>Executive Wealth</t>
  </si>
  <si>
    <t>Mature Money</t>
  </si>
  <si>
    <t>City Sophisticates</t>
  </si>
  <si>
    <t>Career Climbers</t>
  </si>
  <si>
    <t>Countryside Communities</t>
  </si>
  <si>
    <t>Successful Suburbs</t>
  </si>
  <si>
    <t>Steady Neighbourhoods</t>
  </si>
  <si>
    <t>Comfortable Seniors</t>
  </si>
  <si>
    <t>Starting Out</t>
  </si>
  <si>
    <t>Student Life</t>
  </si>
  <si>
    <t>Modest Means</t>
  </si>
  <si>
    <t>Striving Families</t>
  </si>
  <si>
    <t>Poorer Pensioners</t>
  </si>
  <si>
    <t>Young Hardship</t>
  </si>
  <si>
    <t>Struggling Estates</t>
  </si>
  <si>
    <t>Difficult Circumstances</t>
  </si>
  <si>
    <t>Not Private Households</t>
  </si>
  <si>
    <t>Frequency of Visit (Trips per Annum)</t>
  </si>
  <si>
    <t>Retail Spend per Buyer (£)</t>
  </si>
  <si>
    <t>Annual Value Per Person (£)</t>
  </si>
  <si>
    <t>Total Catchment Value (£)</t>
  </si>
  <si>
    <t>% of Total Visits</t>
  </si>
  <si>
    <t>Total Number of Visits</t>
  </si>
  <si>
    <t>Acorn Group</t>
  </si>
  <si>
    <t>Total Footfall</t>
  </si>
  <si>
    <t>Total/Average</t>
  </si>
  <si>
    <t>Retail Conversion Rate (%)</t>
  </si>
  <si>
    <t>Worth Per Annum</t>
  </si>
  <si>
    <t>Liverpool ONE Total Catchment Households</t>
  </si>
  <si>
    <t>Liverpool ONE Weighted Catchment Households</t>
  </si>
  <si>
    <t>Weighted Catchment Value (£)</t>
  </si>
  <si>
    <t>Source: Liverpool ONE exit survey 2016, Retail Footprint 2016</t>
  </si>
  <si>
    <t>Number of visits inc frequency</t>
  </si>
  <si>
    <t>Number of visits 2015 vs 2016</t>
  </si>
  <si>
    <t>Liverpool RF Catchment</t>
  </si>
  <si>
    <t>Visitor Difference vs. Liverpool RF Catchment</t>
  </si>
  <si>
    <t>-</t>
  </si>
  <si>
    <t>Edited Frequency of Visit (Trips per Annum)</t>
  </si>
  <si>
    <t>Edited Retail Spend per Buyer (£)</t>
  </si>
  <si>
    <t>Edited Retail Conversion Rate (%)</t>
  </si>
  <si>
    <t>No. Visits (per Acorn Group)</t>
  </si>
  <si>
    <t>Total Footfall (per Acorn Group)</t>
  </si>
  <si>
    <t>3 scenarios:</t>
  </si>
  <si>
    <t>Impact of Frequency</t>
  </si>
  <si>
    <t xml:space="preserve">Impact of Retail Spend </t>
  </si>
  <si>
    <t xml:space="preserve">Impact of Acorn Profile </t>
  </si>
  <si>
    <t>Worth Per Annum (£)</t>
  </si>
  <si>
    <t>Acorn Profile (%)</t>
  </si>
  <si>
    <t>Edited Total Footfall (per Acorn Group)</t>
  </si>
  <si>
    <t>Edited Acorn Profile (%)</t>
  </si>
  <si>
    <t xml:space="preserve">Impact of Acorn Profile: </t>
  </si>
  <si>
    <t>This table can be used to test the impact that changing either Frequency of Visit or Retail Spend per Buyer will have on Annualised Worth.</t>
  </si>
  <si>
    <t xml:space="preserve">The blue section of the table shows the current data for comparison. Figures in here cannot be edited. </t>
  </si>
  <si>
    <t>The figures in columns highlighted in pale green can be edited to test different Frequency of Visit or Retail Spend per Buyer scenarios.</t>
  </si>
  <si>
    <t>The figures within the grey columns are forumulas and cannot be edited.</t>
  </si>
  <si>
    <t>Impact of Frequency and Retail Spend:</t>
  </si>
  <si>
    <t>Edited Annualised Worth per shopper (£)</t>
  </si>
  <si>
    <t>Change in Annualised Worth per shopper (£)</t>
  </si>
  <si>
    <t>Change in Annualised Worth per Acorn Group (£m)</t>
  </si>
  <si>
    <t>% Change in Annualised Worth per Acorn Group (%)</t>
  </si>
  <si>
    <t>Edited Annualised Worth per Acorn Group (£m)</t>
  </si>
  <si>
    <t>Current Annualised Worth per shopper (£)</t>
  </si>
  <si>
    <t>Annualised Worth per Acorn Group (£m)</t>
  </si>
  <si>
    <t>Peak</t>
  </si>
  <si>
    <t>Off Peak</t>
  </si>
  <si>
    <t>Variance between peak &amp; 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</si>
</sst>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£&quot;#,##0;[Red]\-&quot;£&quot;#,##0"/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&quot;£&quot;#,##0"/>
    <numFmt numFmtId="167" formatCode="&quot;£&quot;#,##0.00"/>
  </numFmts>
  <fonts count="15" x14ac:knownFonts="1">
    <font>
      <sz val="10"/>
      <name val="Arial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u/>
      <sz val="10"/>
      <name val="Calibri"/>
      <family val="2"/>
      <scheme val="minor"/>
    </font>
    <font>
      <b/>
      <u/>
      <sz val="10"/>
      <name val="Arial"/>
      <family val="2"/>
    </font>
    <font>
      <sz val="10"/>
      <color rgb="FFFF0000"/>
      <name val="Arial"/>
      <family val="2"/>
    </font>
    <font>
      <b/>
      <u/>
      <sz val="11"/>
      <name val="Calibri"/>
      <family val="2"/>
      <scheme val="minor"/>
    </font>
    <font>
      <b/>
      <sz val="10"/>
      <color rgb="FFFFFFFF"/>
      <name val="Calibri"/>
      <family val="2"/>
    </font>
    <font>
      <sz val="10"/>
      <name val="Arial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CC11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2" borderId="2" xfId="0" applyFont="1" applyFill="1" applyBorder="1" applyAlignment="1">
      <alignment horizontal="center" vertical="center" wrapText="1"/>
    </xf>
    <xf numFmtId="9" fontId="1" fillId="0" borderId="0" xfId="0" applyNumberFormat="1" applyFont="1"/>
    <xf numFmtId="0" fontId="2" fillId="4" borderId="2" xfId="0" applyFont="1" applyFill="1" applyBorder="1" applyAlignment="1">
      <alignment horizontal="center" vertical="center" wrapText="1"/>
    </xf>
    <xf numFmtId="0" fontId="6" fillId="0" borderId="0" xfId="0" applyFont="1"/>
    <xf numFmtId="0" fontId="1" fillId="3" borderId="0" xfId="0" applyFont="1" applyFill="1"/>
    <xf numFmtId="43" fontId="1" fillId="0" borderId="0" xfId="1" applyFont="1"/>
    <xf numFmtId="165" fontId="1" fillId="0" borderId="0" xfId="1" applyNumberFormat="1" applyFont="1"/>
    <xf numFmtId="166" fontId="1" fillId="0" borderId="0" xfId="0" applyNumberFormat="1" applyFont="1"/>
    <xf numFmtId="1" fontId="1" fillId="0" borderId="0" xfId="1" applyNumberFormat="1" applyFont="1"/>
    <xf numFmtId="0" fontId="7" fillId="0" borderId="0" xfId="0" applyFont="1"/>
    <xf numFmtId="9" fontId="0" fillId="0" borderId="0" xfId="0" applyNumberFormat="1"/>
    <xf numFmtId="0" fontId="1" fillId="0" borderId="3" xfId="0" applyFont="1" applyBorder="1"/>
    <xf numFmtId="9" fontId="1" fillId="0" borderId="3" xfId="0" applyNumberFormat="1" applyFont="1" applyBorder="1"/>
    <xf numFmtId="165" fontId="1" fillId="0" borderId="3" xfId="1" applyNumberFormat="1" applyFont="1" applyBorder="1"/>
    <xf numFmtId="1" fontId="1" fillId="0" borderId="3" xfId="0" applyNumberFormat="1" applyFont="1" applyBorder="1"/>
    <xf numFmtId="166" fontId="1" fillId="0" borderId="3" xfId="0" applyNumberFormat="1" applyFont="1" applyBorder="1"/>
    <xf numFmtId="0" fontId="2" fillId="2" borderId="4" xfId="0" applyFont="1" applyFill="1" applyBorder="1" applyAlignment="1">
      <alignment horizontal="center" vertical="center" wrapText="1"/>
    </xf>
    <xf numFmtId="166" fontId="1" fillId="0" borderId="5" xfId="0" applyNumberFormat="1" applyFont="1" applyBorder="1"/>
    <xf numFmtId="166" fontId="1" fillId="0" borderId="6" xfId="0" applyNumberFormat="1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" fillId="0" borderId="3" xfId="0" applyFont="1" applyBorder="1" applyAlignment="1">
      <alignment horizontal="center"/>
    </xf>
    <xf numFmtId="6" fontId="0" fillId="0" borderId="0" xfId="0" applyNumberFormat="1"/>
    <xf numFmtId="0" fontId="4" fillId="0" borderId="0" xfId="0" applyFont="1"/>
    <xf numFmtId="0" fontId="9" fillId="0" borderId="0" xfId="0" applyFont="1" applyFill="1"/>
    <xf numFmtId="0" fontId="0" fillId="0" borderId="0" xfId="0" applyFill="1"/>
    <xf numFmtId="0" fontId="10" fillId="0" borderId="0" xfId="0" applyFont="1"/>
    <xf numFmtId="166" fontId="0" fillId="0" borderId="0" xfId="0" applyNumberFormat="1"/>
    <xf numFmtId="1" fontId="1" fillId="5" borderId="0" xfId="0" applyNumberFormat="1" applyFont="1" applyFill="1"/>
    <xf numFmtId="166" fontId="1" fillId="5" borderId="0" xfId="0" applyNumberFormat="1" applyFont="1" applyFill="1"/>
    <xf numFmtId="166" fontId="1" fillId="0" borderId="3" xfId="0" applyNumberFormat="1" applyFont="1" applyFill="1" applyBorder="1"/>
    <xf numFmtId="1" fontId="1" fillId="6" borderId="0" xfId="0" applyNumberFormat="1" applyFont="1" applyFill="1"/>
    <xf numFmtId="9" fontId="1" fillId="6" borderId="0" xfId="0" applyNumberFormat="1" applyFont="1" applyFill="1"/>
    <xf numFmtId="166" fontId="1" fillId="6" borderId="0" xfId="0" applyNumberFormat="1" applyFont="1" applyFill="1"/>
    <xf numFmtId="9" fontId="1" fillId="6" borderId="3" xfId="0" applyNumberFormat="1" applyFont="1" applyFill="1" applyBorder="1"/>
    <xf numFmtId="166" fontId="1" fillId="6" borderId="3" xfId="0" applyNumberFormat="1" applyFont="1" applyFill="1" applyBorder="1"/>
    <xf numFmtId="166" fontId="1" fillId="6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0" fillId="7" borderId="0" xfId="0" applyFill="1"/>
    <xf numFmtId="0" fontId="0" fillId="5" borderId="0" xfId="0" applyFill="1"/>
    <xf numFmtId="0" fontId="9" fillId="6" borderId="0" xfId="0" applyFont="1" applyFill="1"/>
    <xf numFmtId="165" fontId="1" fillId="6" borderId="0" xfId="0" applyNumberFormat="1" applyFont="1" applyFill="1"/>
    <xf numFmtId="165" fontId="1" fillId="6" borderId="3" xfId="0" applyNumberFormat="1" applyFont="1" applyFill="1" applyBorder="1"/>
    <xf numFmtId="165" fontId="1" fillId="0" borderId="3" xfId="0" applyNumberFormat="1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  <xf numFmtId="166" fontId="1" fillId="0" borderId="3" xfId="0" applyNumberFormat="1" applyFont="1" applyFill="1" applyBorder="1" applyAlignment="1">
      <alignment horizontal="center"/>
    </xf>
    <xf numFmtId="9" fontId="1" fillId="0" borderId="3" xfId="0" applyNumberFormat="1" applyFont="1" applyFill="1" applyBorder="1" applyAlignment="1">
      <alignment horizontal="center"/>
    </xf>
    <xf numFmtId="166" fontId="1" fillId="0" borderId="0" xfId="0" applyNumberFormat="1" applyFont="1" applyFill="1" applyBorder="1"/>
    <xf numFmtId="165" fontId="1" fillId="6" borderId="0" xfId="1" applyNumberFormat="1" applyFont="1" applyFill="1"/>
    <xf numFmtId="165" fontId="1" fillId="6" borderId="3" xfId="1" applyNumberFormat="1" applyFont="1" applyFill="1" applyBorder="1"/>
    <xf numFmtId="166" fontId="6" fillId="0" borderId="0" xfId="0" applyNumberFormat="1" applyFont="1"/>
    <xf numFmtId="167" fontId="1" fillId="6" borderId="0" xfId="0" applyNumberFormat="1" applyFont="1" applyFill="1"/>
    <xf numFmtId="167" fontId="1" fillId="6" borderId="3" xfId="0" applyNumberFormat="1" applyFont="1" applyFill="1" applyBorder="1"/>
    <xf numFmtId="43" fontId="1" fillId="0" borderId="0" xfId="1" applyNumberFormat="1" applyFont="1"/>
    <xf numFmtId="0" fontId="11" fillId="8" borderId="7" xfId="0" applyFont="1" applyFill="1" applyBorder="1" applyAlignment="1">
      <alignment horizontal="center" vertical="center" wrapText="1" readingOrder="1"/>
    </xf>
    <xf numFmtId="164" fontId="1" fillId="5" borderId="0" xfId="0" applyNumberFormat="1" applyFont="1" applyFill="1"/>
    <xf numFmtId="9" fontId="1" fillId="6" borderId="3" xfId="0" applyNumberFormat="1" applyFont="1" applyFill="1" applyBorder="1" applyAlignment="1">
      <alignment horizontal="center"/>
    </xf>
    <xf numFmtId="166" fontId="1" fillId="9" borderId="3" xfId="0" applyNumberFormat="1" applyFont="1" applyFill="1" applyBorder="1"/>
    <xf numFmtId="9" fontId="1" fillId="9" borderId="3" xfId="0" applyNumberFormat="1" applyFont="1" applyFill="1" applyBorder="1"/>
    <xf numFmtId="9" fontId="1" fillId="0" borderId="0" xfId="0" applyNumberFormat="1" applyFont="1" applyFill="1"/>
    <xf numFmtId="1" fontId="1" fillId="0" borderId="0" xfId="0" applyNumberFormat="1" applyFont="1" applyFill="1"/>
    <xf numFmtId="166" fontId="1" fillId="0" borderId="0" xfId="0" applyNumberFormat="1" applyFont="1" applyFill="1"/>
    <xf numFmtId="165" fontId="1" fillId="9" borderId="3" xfId="1" applyNumberFormat="1" applyFont="1" applyFill="1" applyBorder="1"/>
    <xf numFmtId="0" fontId="13" fillId="0" borderId="0" xfId="0" applyFont="1"/>
    <xf numFmtId="0" fontId="13" fillId="0" borderId="0" xfId="0" applyFont="1" applyFill="1" applyBorder="1"/>
    <xf numFmtId="164" fontId="1" fillId="0" borderId="0" xfId="0" applyNumberFormat="1" applyFont="1" applyFill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10" xfId="0" applyFont="1" applyBorder="1"/>
    <xf numFmtId="164" fontId="1" fillId="0" borderId="0" xfId="2" applyNumberFormat="1" applyFont="1" applyFill="1" applyBorder="1"/>
    <xf numFmtId="165" fontId="14" fillId="0" borderId="0" xfId="1" applyNumberFormat="1" applyFont="1" applyBorder="1"/>
    <xf numFmtId="165" fontId="1" fillId="0" borderId="0" xfId="1" applyNumberFormat="1" applyFont="1" applyBorder="1"/>
    <xf numFmtId="164" fontId="14" fillId="0" borderId="0" xfId="2" applyNumberFormat="1" applyFont="1" applyFill="1" applyBorder="1"/>
    <xf numFmtId="0" fontId="1" fillId="0" borderId="12" xfId="0" applyFont="1" applyBorder="1"/>
    <xf numFmtId="165" fontId="14" fillId="0" borderId="11" xfId="1" applyNumberFormat="1" applyFont="1" applyBorder="1"/>
    <xf numFmtId="165" fontId="1" fillId="0" borderId="11" xfId="1" applyNumberFormat="1" applyFont="1" applyBorder="1"/>
    <xf numFmtId="165" fontId="1" fillId="0" borderId="13" xfId="1" applyNumberFormat="1" applyFont="1" applyBorder="1"/>
    <xf numFmtId="165" fontId="14" fillId="0" borderId="3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ACI_outlook">
      <a:dk1>
        <a:srgbClr val="000000"/>
      </a:dk1>
      <a:lt1>
        <a:srgbClr val="FFFFFF"/>
      </a:lt1>
      <a:dk2>
        <a:srgbClr val="000000"/>
      </a:dk2>
      <a:lt2>
        <a:srgbClr val="E6E6E6"/>
      </a:lt2>
      <a:accent1>
        <a:srgbClr val="ED1B2D"/>
      </a:accent1>
      <a:accent2>
        <a:srgbClr val="6C6F71"/>
      </a:accent2>
      <a:accent3>
        <a:srgbClr val="7A19C1"/>
      </a:accent3>
      <a:accent4>
        <a:srgbClr val="1964C1"/>
      </a:accent4>
      <a:accent5>
        <a:srgbClr val="8CC119"/>
      </a:accent5>
      <a:accent6>
        <a:srgbClr val="EBC61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U102"/>
  <sheetViews>
    <sheetView tabSelected="1" topLeftCell="A31" workbookViewId="0">
      <pane xSplit="1" ySplit="8" topLeftCell="B39" activePane="bottomRight" state="frozen"/>
      <selection activeCell="A31" sqref="A31"/>
      <selection pane="topRight" activeCell="B31" sqref="B31"/>
      <selection pane="bottomLeft" activeCell="A39" sqref="A39"/>
      <selection pane="bottomRight" activeCell="G97" sqref="G97"/>
    </sheetView>
  </sheetViews>
  <sheetFormatPr defaultRowHeight="12.75" x14ac:dyDescent="0.2"/>
  <cols>
    <col min="1" max="1" width="23.140625" customWidth="1"/>
    <col min="2" max="3" width="11.85546875" customWidth="1"/>
    <col min="4" max="5" width="11" customWidth="1"/>
    <col min="6" max="6" width="13.5703125" bestFit="1" customWidth="1"/>
    <col min="7" max="7" width="13.5703125" customWidth="1"/>
    <col min="8" max="8" width="11" bestFit="1" customWidth="1"/>
    <col min="9" max="9" width="11" customWidth="1"/>
    <col min="10" max="10" width="11" bestFit="1" customWidth="1"/>
    <col min="11" max="11" width="9.28515625" bestFit="1" customWidth="1"/>
    <col min="12" max="12" width="11.140625" bestFit="1" customWidth="1"/>
    <col min="13" max="13" width="13.5703125" customWidth="1"/>
    <col min="14" max="14" width="16.42578125" hidden="1" customWidth="1"/>
    <col min="15" max="15" width="14.42578125" bestFit="1" customWidth="1"/>
    <col min="16" max="17" width="13.5703125" bestFit="1" customWidth="1"/>
    <col min="18" max="18" width="15.85546875" bestFit="1" customWidth="1"/>
    <col min="19" max="19" width="10" bestFit="1" customWidth="1"/>
    <col min="20" max="20" width="14.28515625" customWidth="1"/>
    <col min="21" max="21" width="14.85546875" bestFit="1" customWidth="1"/>
    <col min="22" max="22" width="13.140625" customWidth="1"/>
  </cols>
  <sheetData>
    <row r="1" spans="1:21" ht="63.75" x14ac:dyDescent="0.2">
      <c r="A1" s="2" t="s">
        <v>25</v>
      </c>
      <c r="B1" s="2" t="s">
        <v>30</v>
      </c>
      <c r="C1" s="2"/>
      <c r="D1" s="2" t="s">
        <v>31</v>
      </c>
      <c r="E1" s="2"/>
      <c r="F1" s="2" t="s">
        <v>36</v>
      </c>
      <c r="G1" s="2"/>
      <c r="H1" s="2" t="s">
        <v>19</v>
      </c>
      <c r="I1" s="2"/>
      <c r="J1" s="2" t="s">
        <v>0</v>
      </c>
      <c r="K1" s="2" t="s">
        <v>20</v>
      </c>
      <c r="L1" s="2" t="s">
        <v>28</v>
      </c>
      <c r="M1" s="2" t="s">
        <v>21</v>
      </c>
      <c r="N1" s="2" t="s">
        <v>22</v>
      </c>
      <c r="O1" s="2" t="s">
        <v>32</v>
      </c>
      <c r="P1" s="2" t="s">
        <v>23</v>
      </c>
      <c r="Q1" s="2" t="s">
        <v>24</v>
      </c>
      <c r="R1" s="2" t="s">
        <v>48</v>
      </c>
      <c r="S1" s="2" t="s">
        <v>34</v>
      </c>
      <c r="T1" s="2" t="s">
        <v>35</v>
      </c>
      <c r="U1" s="1"/>
    </row>
    <row r="2" spans="1:21" x14ac:dyDescent="0.2">
      <c r="A2" s="1" t="s">
        <v>1</v>
      </c>
      <c r="B2" s="12">
        <v>20928</v>
      </c>
      <c r="C2" s="12"/>
      <c r="D2" s="11">
        <v>1623</v>
      </c>
      <c r="E2" s="11"/>
      <c r="F2" s="5">
        <v>7.2843639758354804E-3</v>
      </c>
      <c r="G2" s="5"/>
      <c r="H2" s="4">
        <v>45.1111</v>
      </c>
      <c r="I2" s="4"/>
      <c r="J2" s="1">
        <v>1.2</v>
      </c>
      <c r="K2" s="13">
        <v>298.66669999999999</v>
      </c>
      <c r="L2" s="7">
        <v>0.66666700000000001</v>
      </c>
      <c r="M2" s="13">
        <v>8982.1267379744568</v>
      </c>
      <c r="N2" s="13">
        <v>187977948.37232944</v>
      </c>
      <c r="O2" s="13">
        <v>14577991.695732543</v>
      </c>
      <c r="P2" s="7">
        <v>1.0688836104513065E-2</v>
      </c>
      <c r="Q2" s="11">
        <v>307391.00237529696</v>
      </c>
      <c r="R2" s="13">
        <v>61205001.46190016</v>
      </c>
      <c r="S2" s="14">
        <v>6814.0879378977006</v>
      </c>
      <c r="T2" s="14">
        <v>-1833.9928287706753</v>
      </c>
      <c r="U2" s="1"/>
    </row>
    <row r="3" spans="1:21" x14ac:dyDescent="0.2">
      <c r="A3" s="1" t="s">
        <v>2</v>
      </c>
      <c r="B3" s="12">
        <v>191133</v>
      </c>
      <c r="C3" s="12"/>
      <c r="D3" s="11">
        <v>17455</v>
      </c>
      <c r="E3" s="11"/>
      <c r="F3" s="5">
        <v>7.834169636365268E-2</v>
      </c>
      <c r="G3" s="5"/>
      <c r="H3" s="4">
        <v>44.52</v>
      </c>
      <c r="I3" s="4"/>
      <c r="J3" s="1">
        <v>1.7</v>
      </c>
      <c r="K3" s="13">
        <v>86.112899999999996</v>
      </c>
      <c r="L3" s="7">
        <v>0.62</v>
      </c>
      <c r="M3" s="13">
        <v>2376.9227109600001</v>
      </c>
      <c r="N3" s="13">
        <v>454308368.51391768</v>
      </c>
      <c r="O3" s="13">
        <v>41489185.919806801</v>
      </c>
      <c r="P3" s="7">
        <v>0.11876484560570071</v>
      </c>
      <c r="Q3" s="11">
        <v>3415455.5819477434</v>
      </c>
      <c r="R3" s="13">
        <v>182351166.68927884</v>
      </c>
      <c r="S3" s="14">
        <v>76717.331130901686</v>
      </c>
      <c r="T3" s="14">
        <v>34731.279914079096</v>
      </c>
      <c r="U3" s="1"/>
    </row>
    <row r="4" spans="1:21" x14ac:dyDescent="0.2">
      <c r="A4" s="1" t="s">
        <v>3</v>
      </c>
      <c r="B4" s="12">
        <v>189300</v>
      </c>
      <c r="C4" s="12"/>
      <c r="D4" s="11">
        <v>23782</v>
      </c>
      <c r="E4" s="11"/>
      <c r="F4" s="5">
        <v>0.10673859770383204</v>
      </c>
      <c r="G4" s="5"/>
      <c r="H4" s="4">
        <v>43.1053</v>
      </c>
      <c r="I4" s="4"/>
      <c r="J4" s="1">
        <v>1.7</v>
      </c>
      <c r="K4" s="13">
        <v>82.428600000000003</v>
      </c>
      <c r="L4" s="7">
        <v>0.66315800000000003</v>
      </c>
      <c r="M4" s="13">
        <v>2356.27301074353</v>
      </c>
      <c r="N4" s="13">
        <v>446042480.93375021</v>
      </c>
      <c r="O4" s="13">
        <v>56036884.741502628</v>
      </c>
      <c r="P4" s="7">
        <v>0.11282660332541568</v>
      </c>
      <c r="Q4" s="11">
        <v>3244682.8028503563</v>
      </c>
      <c r="R4" s="13">
        <v>177364698.00186899</v>
      </c>
      <c r="S4" s="14">
        <v>75273.407280551488</v>
      </c>
      <c r="T4" s="14">
        <v>15983.712463885968</v>
      </c>
      <c r="U4" s="1"/>
    </row>
    <row r="5" spans="1:21" x14ac:dyDescent="0.2">
      <c r="A5" s="1" t="s">
        <v>4</v>
      </c>
      <c r="B5" s="12">
        <v>5512</v>
      </c>
      <c r="C5" s="12"/>
      <c r="D5" s="11">
        <v>2459</v>
      </c>
      <c r="E5" s="11"/>
      <c r="F5" s="5">
        <v>1.1036507095859177E-2</v>
      </c>
      <c r="G5" s="5"/>
      <c r="H5" s="4">
        <v>13.5</v>
      </c>
      <c r="I5" s="4"/>
      <c r="J5" s="1">
        <v>1.3</v>
      </c>
      <c r="K5" s="13">
        <v>136.66669999999999</v>
      </c>
      <c r="L5" s="7">
        <v>0.75</v>
      </c>
      <c r="M5" s="13">
        <v>1383.7503375000001</v>
      </c>
      <c r="N5" s="13">
        <v>7627231.8603000008</v>
      </c>
      <c r="O5" s="13">
        <v>3402642.0799125005</v>
      </c>
      <c r="P5" s="7">
        <v>4.7505938242280287E-3</v>
      </c>
      <c r="Q5" s="11">
        <v>136618.22327790974</v>
      </c>
      <c r="R5" s="13">
        <v>14003371.301441329</v>
      </c>
      <c r="S5" s="14">
        <v>10119.868390956277</v>
      </c>
      <c r="T5" s="14">
        <v>6178.7972570854799</v>
      </c>
      <c r="U5" s="1"/>
    </row>
    <row r="6" spans="1:21" x14ac:dyDescent="0.2">
      <c r="A6" s="1" t="s">
        <v>5</v>
      </c>
      <c r="B6" s="12">
        <v>47111</v>
      </c>
      <c r="C6" s="12"/>
      <c r="D6" s="11">
        <v>7572</v>
      </c>
      <c r="E6" s="11"/>
      <c r="F6" s="5">
        <v>3.3984722134951482E-2</v>
      </c>
      <c r="G6" s="5"/>
      <c r="H6" s="4">
        <v>94.782600000000002</v>
      </c>
      <c r="I6" s="4"/>
      <c r="J6" s="1">
        <v>1.4</v>
      </c>
      <c r="K6" s="13">
        <v>67.92</v>
      </c>
      <c r="L6" s="7">
        <v>0.54347800000000002</v>
      </c>
      <c r="M6" s="13">
        <v>3498.7125553997762</v>
      </c>
      <c r="N6" s="13">
        <v>164827847.19743887</v>
      </c>
      <c r="O6" s="13">
        <v>26492251.469487105</v>
      </c>
      <c r="P6" s="7">
        <v>5.4631828978622329E-2</v>
      </c>
      <c r="Q6" s="11">
        <v>1571109.567695962</v>
      </c>
      <c r="R6" s="13">
        <v>57994407.944143511</v>
      </c>
      <c r="S6" s="14">
        <v>16575.928152381999</v>
      </c>
      <c r="T6" s="14">
        <v>3867.3956966434362</v>
      </c>
      <c r="U6" s="1"/>
    </row>
    <row r="7" spans="1:21" x14ac:dyDescent="0.2">
      <c r="A7" s="1" t="s">
        <v>6</v>
      </c>
      <c r="B7" s="12">
        <v>72137</v>
      </c>
      <c r="C7" s="12"/>
      <c r="D7" s="11">
        <v>2548</v>
      </c>
      <c r="E7" s="11"/>
      <c r="F7" s="5">
        <v>1.1435957739019596E-2</v>
      </c>
      <c r="G7" s="5"/>
      <c r="H7" s="4">
        <v>14.3889</v>
      </c>
      <c r="I7" s="4"/>
      <c r="J7" s="1">
        <v>1.9</v>
      </c>
      <c r="K7" s="13">
        <v>67.875</v>
      </c>
      <c r="L7" s="7">
        <v>0.44444400000000001</v>
      </c>
      <c r="M7" s="13">
        <v>434.06471593485003</v>
      </c>
      <c r="N7" s="13">
        <v>31312126.413392276</v>
      </c>
      <c r="O7" s="13">
        <v>1105996.8962019978</v>
      </c>
      <c r="P7" s="7">
        <v>2.137767220902613E-2</v>
      </c>
      <c r="Q7" s="11">
        <v>614782.00475059391</v>
      </c>
      <c r="R7" s="13">
        <v>18545905.264052443</v>
      </c>
      <c r="S7" s="14">
        <v>42726.129499169074</v>
      </c>
      <c r="T7" s="14">
        <v>11768.507044573587</v>
      </c>
      <c r="U7" s="1"/>
    </row>
    <row r="8" spans="1:21" x14ac:dyDescent="0.2">
      <c r="A8" s="1" t="s">
        <v>7</v>
      </c>
      <c r="B8" s="12">
        <v>66499</v>
      </c>
      <c r="C8" s="12"/>
      <c r="D8" s="11">
        <v>5314</v>
      </c>
      <c r="E8" s="11"/>
      <c r="F8" s="5">
        <v>2.385034514330853E-2</v>
      </c>
      <c r="G8" s="5"/>
      <c r="H8" s="4">
        <v>70.736800000000002</v>
      </c>
      <c r="I8" s="4"/>
      <c r="J8" s="1">
        <v>1.6</v>
      </c>
      <c r="K8" s="13">
        <v>62.5</v>
      </c>
      <c r="L8" s="7">
        <v>0.631579</v>
      </c>
      <c r="M8" s="13">
        <v>2792.2423379500001</v>
      </c>
      <c r="N8" s="13">
        <v>185681323.23133707</v>
      </c>
      <c r="O8" s="13">
        <v>14837975.783866301</v>
      </c>
      <c r="P8" s="7">
        <v>2.2565320665083134E-2</v>
      </c>
      <c r="Q8" s="11">
        <v>648936.56057007122</v>
      </c>
      <c r="R8" s="13">
        <v>25615918.999267817</v>
      </c>
      <c r="S8" s="14">
        <v>9173.9598139875034</v>
      </c>
      <c r="T8" s="14">
        <v>-2435.1486064858054</v>
      </c>
      <c r="U8" s="1"/>
    </row>
    <row r="9" spans="1:21" x14ac:dyDescent="0.2">
      <c r="A9" s="1" t="s">
        <v>8</v>
      </c>
      <c r="B9" s="12">
        <v>166007</v>
      </c>
      <c r="C9" s="12"/>
      <c r="D9" s="11">
        <v>21554</v>
      </c>
      <c r="E9" s="11"/>
      <c r="F9" s="5">
        <v>9.6738866996400455E-2</v>
      </c>
      <c r="G9" s="5"/>
      <c r="H9" s="4">
        <v>44.197499999999998</v>
      </c>
      <c r="I9" s="4"/>
      <c r="J9" s="1">
        <v>1.7</v>
      </c>
      <c r="K9" s="13">
        <v>63.228099999999998</v>
      </c>
      <c r="L9" s="7">
        <v>0.703704</v>
      </c>
      <c r="M9" s="13">
        <v>1966.5176815348739</v>
      </c>
      <c r="N9" s="13">
        <v>326455700.75855982</v>
      </c>
      <c r="O9" s="13">
        <v>42386322.107802674</v>
      </c>
      <c r="P9" s="7">
        <v>9.6199524940617578E-2</v>
      </c>
      <c r="Q9" s="11">
        <v>2766519.0213776724</v>
      </c>
      <c r="R9" s="13">
        <v>123093129.06480567</v>
      </c>
      <c r="S9" s="14">
        <v>62594.468496581765</v>
      </c>
      <c r="T9" s="14">
        <v>-2216.938311016369</v>
      </c>
      <c r="U9" s="1"/>
    </row>
    <row r="10" spans="1:21" x14ac:dyDescent="0.2">
      <c r="A10" s="1" t="s">
        <v>9</v>
      </c>
      <c r="B10" s="12">
        <v>59684</v>
      </c>
      <c r="C10" s="12"/>
      <c r="D10" s="11">
        <v>5618</v>
      </c>
      <c r="E10" s="11"/>
      <c r="F10" s="5">
        <v>2.5214760823317146E-2</v>
      </c>
      <c r="G10" s="5"/>
      <c r="H10" s="4">
        <v>20.416699999999999</v>
      </c>
      <c r="I10" s="4"/>
      <c r="J10" s="1">
        <v>1.9</v>
      </c>
      <c r="K10" s="13">
        <v>111.5</v>
      </c>
      <c r="L10" s="7">
        <v>0.66666700000000001</v>
      </c>
      <c r="M10" s="13">
        <v>1517.6421254873499</v>
      </c>
      <c r="N10" s="13">
        <v>90578952.617586985</v>
      </c>
      <c r="O10" s="13">
        <v>8526113.4609879311</v>
      </c>
      <c r="P10" s="7">
        <v>1.4251781472684086E-2</v>
      </c>
      <c r="Q10" s="11">
        <v>409854.66983372922</v>
      </c>
      <c r="R10" s="13">
        <v>30465879.023905765</v>
      </c>
      <c r="S10" s="14">
        <v>20074.481666171774</v>
      </c>
      <c r="T10" s="14">
        <v>6196.8691383396654</v>
      </c>
      <c r="U10" s="1"/>
    </row>
    <row r="11" spans="1:21" x14ac:dyDescent="0.2">
      <c r="A11" s="1" t="s">
        <v>10</v>
      </c>
      <c r="B11" s="12">
        <v>62288</v>
      </c>
      <c r="C11" s="12"/>
      <c r="D11" s="11">
        <v>8898</v>
      </c>
      <c r="E11" s="11"/>
      <c r="F11" s="5">
        <v>3.9936087897094331E-2</v>
      </c>
      <c r="G11" s="5"/>
      <c r="H11" s="4">
        <v>45.166699999999999</v>
      </c>
      <c r="I11" s="4"/>
      <c r="J11" s="1">
        <v>1.6</v>
      </c>
      <c r="K11" s="13">
        <v>62.6111</v>
      </c>
      <c r="L11" s="7">
        <v>0.6</v>
      </c>
      <c r="M11" s="13">
        <v>1696.7620622219999</v>
      </c>
      <c r="N11" s="13">
        <v>105687915.33168393</v>
      </c>
      <c r="O11" s="13">
        <v>15097788.829651356</v>
      </c>
      <c r="P11" s="7">
        <v>3.5629453681710214E-2</v>
      </c>
      <c r="Q11" s="11">
        <v>1024636.6745843231</v>
      </c>
      <c r="R11" s="13">
        <v>38492177.5776399</v>
      </c>
      <c r="S11" s="14">
        <v>22685.66608993624</v>
      </c>
      <c r="T11" s="14">
        <v>1831.2472638840445</v>
      </c>
      <c r="U11" s="1"/>
    </row>
    <row r="12" spans="1:21" x14ac:dyDescent="0.2">
      <c r="A12" s="1" t="s">
        <v>11</v>
      </c>
      <c r="B12" s="12">
        <v>21539</v>
      </c>
      <c r="C12" s="12"/>
      <c r="D12" s="11">
        <v>9886</v>
      </c>
      <c r="E12" s="11"/>
      <c r="F12" s="5">
        <v>4.4370438857122337E-2</v>
      </c>
      <c r="G12" s="5"/>
      <c r="H12" s="4">
        <v>110.47920000000001</v>
      </c>
      <c r="I12" s="4"/>
      <c r="J12" s="1">
        <v>1.3</v>
      </c>
      <c r="K12" s="13">
        <v>56.482799999999997</v>
      </c>
      <c r="L12" s="7">
        <v>0.60416700000000001</v>
      </c>
      <c r="M12" s="13">
        <v>3770.1075420381862</v>
      </c>
      <c r="N12" s="13">
        <v>81204346.347960487</v>
      </c>
      <c r="O12" s="13">
        <v>37271283.160589509</v>
      </c>
      <c r="P12" s="7">
        <v>5.7007125890736345E-2</v>
      </c>
      <c r="Q12" s="11">
        <v>1639418.6793349169</v>
      </c>
      <c r="R12" s="13">
        <v>55945234.284090146</v>
      </c>
      <c r="S12" s="14">
        <v>14839.161392686739</v>
      </c>
      <c r="T12" s="14">
        <v>505.89166853857023</v>
      </c>
      <c r="U12" s="1"/>
    </row>
    <row r="13" spans="1:21" x14ac:dyDescent="0.2">
      <c r="A13" s="1" t="s">
        <v>12</v>
      </c>
      <c r="B13" s="12">
        <v>110058</v>
      </c>
      <c r="C13" s="12"/>
      <c r="D13" s="11">
        <v>12108</v>
      </c>
      <c r="E13" s="11"/>
      <c r="F13" s="5">
        <v>5.4343240307711642E-2</v>
      </c>
      <c r="G13" s="5"/>
      <c r="H13" s="4">
        <v>47.063800000000001</v>
      </c>
      <c r="I13" s="4"/>
      <c r="J13" s="1">
        <v>1.6</v>
      </c>
      <c r="K13" s="13">
        <v>52.382399999999997</v>
      </c>
      <c r="L13" s="7">
        <v>0.72340400000000005</v>
      </c>
      <c r="M13" s="13">
        <v>1783.4185854957966</v>
      </c>
      <c r="N13" s="13">
        <v>196279482.68249637</v>
      </c>
      <c r="O13" s="13">
        <v>21593632.233183105</v>
      </c>
      <c r="P13" s="7">
        <v>5.5819477434679327E-2</v>
      </c>
      <c r="Q13" s="11">
        <v>1605264.1235154392</v>
      </c>
      <c r="R13" s="13">
        <v>60829297.092607364</v>
      </c>
      <c r="S13" s="14">
        <v>34108.255676665278</v>
      </c>
      <c r="T13" s="14">
        <v>-1101.7874447702488</v>
      </c>
      <c r="U13" s="1"/>
    </row>
    <row r="14" spans="1:21" x14ac:dyDescent="0.2">
      <c r="A14" s="1" t="s">
        <v>13</v>
      </c>
      <c r="B14" s="12">
        <v>131036</v>
      </c>
      <c r="C14" s="12"/>
      <c r="D14" s="11">
        <v>19035</v>
      </c>
      <c r="E14" s="11"/>
      <c r="F14" s="5">
        <v>8.5433067332118529E-2</v>
      </c>
      <c r="G14" s="5"/>
      <c r="H14" s="4">
        <v>54.8889</v>
      </c>
      <c r="I14" s="4"/>
      <c r="J14" s="1">
        <v>1.6</v>
      </c>
      <c r="K14" s="13">
        <v>67.837800000000001</v>
      </c>
      <c r="L14" s="7">
        <v>0.68518500000000004</v>
      </c>
      <c r="M14" s="13">
        <v>2551.3152762984778</v>
      </c>
      <c r="N14" s="13">
        <v>334314148.54504734</v>
      </c>
      <c r="O14" s="13">
        <v>48564286.284341522</v>
      </c>
      <c r="P14" s="7">
        <v>6.413301662707839E-2</v>
      </c>
      <c r="Q14" s="11">
        <v>1844346.0142517816</v>
      </c>
      <c r="R14" s="13">
        <v>85727864.120810971</v>
      </c>
      <c r="S14" s="14">
        <v>33601.438801866709</v>
      </c>
      <c r="T14" s="14">
        <v>-6817.5193722654221</v>
      </c>
      <c r="U14" s="1"/>
    </row>
    <row r="15" spans="1:21" x14ac:dyDescent="0.2">
      <c r="A15" s="1" t="s">
        <v>14</v>
      </c>
      <c r="B15" s="12">
        <v>95482</v>
      </c>
      <c r="C15" s="12"/>
      <c r="D15" s="11">
        <v>10422</v>
      </c>
      <c r="E15" s="11"/>
      <c r="F15" s="5">
        <v>4.6776119135032268E-2</v>
      </c>
      <c r="G15" s="5"/>
      <c r="H15" s="4">
        <v>24.866700000000002</v>
      </c>
      <c r="I15" s="4"/>
      <c r="J15" s="1">
        <v>1.3</v>
      </c>
      <c r="K15" s="13">
        <v>41</v>
      </c>
      <c r="L15" s="7">
        <v>0.53333299999999995</v>
      </c>
      <c r="M15" s="13">
        <v>543.75150015509996</v>
      </c>
      <c r="N15" s="13">
        <v>51918480.737809256</v>
      </c>
      <c r="O15" s="13">
        <v>5666978.1346164513</v>
      </c>
      <c r="P15" s="7">
        <v>1.7814726840855107E-2</v>
      </c>
      <c r="Q15" s="11">
        <v>512318.33729216154</v>
      </c>
      <c r="R15" s="13">
        <v>11202687.307104656</v>
      </c>
      <c r="S15" s="14">
        <v>20602.586482812818</v>
      </c>
      <c r="T15" s="14">
        <v>3296.4155967368679</v>
      </c>
      <c r="U15" s="1"/>
    </row>
    <row r="16" spans="1:21" x14ac:dyDescent="0.2">
      <c r="A16" s="1" t="s">
        <v>15</v>
      </c>
      <c r="B16" s="12">
        <v>133404</v>
      </c>
      <c r="C16" s="12"/>
      <c r="D16" s="11">
        <v>31651</v>
      </c>
      <c r="E16" s="11"/>
      <c r="F16" s="5">
        <v>0.14205631805247615</v>
      </c>
      <c r="G16" s="5"/>
      <c r="H16" s="4">
        <v>65.119699999999995</v>
      </c>
      <c r="I16" s="4"/>
      <c r="J16" s="1">
        <v>1.4</v>
      </c>
      <c r="K16" s="13">
        <v>85.8429</v>
      </c>
      <c r="L16" s="7">
        <v>0.59829100000000002</v>
      </c>
      <c r="M16" s="13">
        <v>3344.4849178812228</v>
      </c>
      <c r="N16" s="13">
        <v>446167665.98502666</v>
      </c>
      <c r="O16" s="13">
        <v>105856292.13585858</v>
      </c>
      <c r="P16" s="7">
        <v>0.13895486935866982</v>
      </c>
      <c r="Q16" s="11">
        <v>3996083.0308788596</v>
      </c>
      <c r="R16" s="13">
        <v>205234966.18343499</v>
      </c>
      <c r="S16" s="14">
        <v>61365.194109906217</v>
      </c>
      <c r="T16" s="14">
        <v>7774.9715260385346</v>
      </c>
      <c r="U16" s="1"/>
    </row>
    <row r="17" spans="1:21" x14ac:dyDescent="0.2">
      <c r="A17" s="1" t="s">
        <v>16</v>
      </c>
      <c r="B17" s="12">
        <v>110244</v>
      </c>
      <c r="C17" s="12"/>
      <c r="D17" s="11">
        <v>18737</v>
      </c>
      <c r="E17" s="11"/>
      <c r="F17" s="5">
        <v>8.4095580908952181E-2</v>
      </c>
      <c r="G17" s="5"/>
      <c r="H17" s="4">
        <v>48.854500000000002</v>
      </c>
      <c r="I17" s="4"/>
      <c r="J17" s="1">
        <v>1.5</v>
      </c>
      <c r="K17" s="13">
        <v>52.142899999999997</v>
      </c>
      <c r="L17" s="7">
        <v>0.63636400000000004</v>
      </c>
      <c r="M17" s="13">
        <v>1621.0833950919302</v>
      </c>
      <c r="N17" s="13">
        <v>178714717.80851474</v>
      </c>
      <c r="O17" s="13">
        <v>30374239.573837496</v>
      </c>
      <c r="P17" s="7">
        <v>6.5320665083135387E-2</v>
      </c>
      <c r="Q17" s="11">
        <v>1878500.5700712588</v>
      </c>
      <c r="R17" s="13">
        <v>62332151.220731817</v>
      </c>
      <c r="S17" s="14">
        <v>38450.922025018343</v>
      </c>
      <c r="T17" s="14">
        <v>15401.434793354096</v>
      </c>
      <c r="U17" s="1"/>
    </row>
    <row r="18" spans="1:21" x14ac:dyDescent="0.2">
      <c r="A18" s="1" t="s">
        <v>17</v>
      </c>
      <c r="B18" s="12">
        <v>107315</v>
      </c>
      <c r="C18" s="12"/>
      <c r="D18" s="11">
        <v>23633</v>
      </c>
      <c r="E18" s="11"/>
      <c r="F18" s="5">
        <v>0.10606985449224886</v>
      </c>
      <c r="G18" s="5"/>
      <c r="H18" s="4">
        <v>64.041700000000006</v>
      </c>
      <c r="I18" s="4"/>
      <c r="J18" s="1">
        <v>1.7</v>
      </c>
      <c r="K18" s="13">
        <v>46.774999999999999</v>
      </c>
      <c r="L18" s="7">
        <v>0.55555600000000005</v>
      </c>
      <c r="M18" s="13">
        <v>1664.1960633002302</v>
      </c>
      <c r="N18" s="13">
        <v>178593200.53306422</v>
      </c>
      <c r="O18" s="13">
        <v>39329945.563974343</v>
      </c>
      <c r="P18" s="7">
        <v>8.551068883610452E-2</v>
      </c>
      <c r="Q18" s="11">
        <v>2459128.0190023757</v>
      </c>
      <c r="R18" s="13">
        <v>63903225.060781442</v>
      </c>
      <c r="S18" s="14">
        <v>38398.856042272077</v>
      </c>
      <c r="T18" s="14">
        <v>14192.164202367258</v>
      </c>
      <c r="U18" s="1"/>
    </row>
    <row r="19" spans="1:21" x14ac:dyDescent="0.2">
      <c r="A19" s="1" t="s">
        <v>18</v>
      </c>
      <c r="B19" s="12">
        <v>3649</v>
      </c>
      <c r="C19" s="12"/>
      <c r="D19" s="11">
        <v>511</v>
      </c>
      <c r="E19" s="11"/>
      <c r="F19" s="5">
        <v>2.2934750410671168E-3</v>
      </c>
      <c r="G19" s="5"/>
      <c r="H19" s="4">
        <v>46.7</v>
      </c>
      <c r="I19" s="4"/>
      <c r="J19" s="1">
        <v>1.7</v>
      </c>
      <c r="K19" s="13">
        <v>40.307699999999997</v>
      </c>
      <c r="L19" s="7">
        <v>0.65</v>
      </c>
      <c r="M19" s="13">
        <v>1223.5402335000001</v>
      </c>
      <c r="N19" s="13">
        <v>4464698.3120415006</v>
      </c>
      <c r="O19" s="13">
        <v>625229.05931850011</v>
      </c>
      <c r="P19" s="7">
        <v>2.3752969121140142E-2</v>
      </c>
      <c r="Q19" s="11">
        <v>683091.11638954864</v>
      </c>
      <c r="R19" s="13">
        <v>17896990.664861757</v>
      </c>
      <c r="S19" s="14">
        <v>14627.21876637149</v>
      </c>
      <c r="T19" s="14">
        <v>9225.4145637678212</v>
      </c>
      <c r="U19" s="1"/>
    </row>
    <row r="20" spans="1:21" x14ac:dyDescent="0.2">
      <c r="A20" s="1" t="s">
        <v>27</v>
      </c>
      <c r="B20" s="12">
        <v>1593326</v>
      </c>
      <c r="C20" s="12"/>
      <c r="D20" s="11">
        <v>222806</v>
      </c>
      <c r="E20" s="11"/>
      <c r="F20" s="5">
        <v>1</v>
      </c>
      <c r="G20" s="5"/>
      <c r="H20" s="4">
        <v>50.277000000000001</v>
      </c>
      <c r="I20" s="4"/>
      <c r="J20" s="1">
        <v>1.68</v>
      </c>
      <c r="K20" s="13">
        <v>75.093999999999994</v>
      </c>
      <c r="L20" s="7">
        <v>0.63146800000000003</v>
      </c>
      <c r="M20" s="13">
        <v>2384.1080894637839</v>
      </c>
      <c r="N20" s="13">
        <v>3472156636.1822567</v>
      </c>
      <c r="O20" s="13">
        <v>513235039.13067132</v>
      </c>
      <c r="P20" s="7">
        <v>0.99999999999999989</v>
      </c>
      <c r="Q20" s="11">
        <v>28758135.999999996</v>
      </c>
      <c r="R20" s="13">
        <v>1292204071.2627277</v>
      </c>
      <c r="S20" s="4"/>
      <c r="T20" s="4"/>
      <c r="U20" s="1"/>
    </row>
    <row r="21" spans="1:2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26</v>
      </c>
      <c r="O22" s="1"/>
      <c r="P22" s="12">
        <v>28758136</v>
      </c>
      <c r="Q22" s="1"/>
      <c r="R22" s="1"/>
      <c r="S22" s="1"/>
      <c r="T22" s="1"/>
      <c r="U22" s="1"/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5" t="s">
        <v>44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0">
        <v>1</v>
      </c>
      <c r="B28" s="10" t="s">
        <v>45</v>
      </c>
      <c r="C28" s="10"/>
      <c r="D28" s="10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0">
        <v>2</v>
      </c>
      <c r="B29" s="10" t="s">
        <v>46</v>
      </c>
      <c r="C29" s="10"/>
      <c r="D29" s="10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>
        <v>3</v>
      </c>
      <c r="B30" s="1" t="s">
        <v>47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" x14ac:dyDescent="0.25">
      <c r="A31" s="33" t="s">
        <v>57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5"/>
      <c r="N31" s="25"/>
      <c r="O31" s="1"/>
      <c r="P31" s="1"/>
      <c r="Q31" s="1"/>
      <c r="R31" s="1"/>
      <c r="S31" s="1"/>
    </row>
    <row r="32" spans="1:21" ht="15" x14ac:dyDescent="0.25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5"/>
      <c r="N32" s="25"/>
      <c r="O32" s="1"/>
      <c r="P32" s="1"/>
      <c r="Q32" s="1"/>
      <c r="R32" s="1"/>
      <c r="S32" s="1"/>
    </row>
    <row r="33" spans="1:19" ht="15.75" customHeight="1" x14ac:dyDescent="0.2">
      <c r="A33" s="44" t="s">
        <v>53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5"/>
      <c r="N33" s="25"/>
      <c r="O33" s="1"/>
      <c r="P33" s="1"/>
      <c r="Q33" s="1"/>
      <c r="R33" s="1"/>
      <c r="S33" s="1"/>
    </row>
    <row r="34" spans="1:19" ht="12.75" customHeight="1" x14ac:dyDescent="0.2">
      <c r="A34" s="4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5"/>
      <c r="N34" s="25"/>
      <c r="O34" s="1"/>
      <c r="P34" s="1"/>
      <c r="Q34" s="1"/>
      <c r="R34" s="1"/>
      <c r="S34" s="1"/>
    </row>
    <row r="35" spans="1:19" ht="15" x14ac:dyDescent="0.25">
      <c r="A35" s="45"/>
      <c r="B35" s="3" t="s">
        <v>54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25"/>
      <c r="N35" s="25"/>
      <c r="O35" s="1"/>
      <c r="P35" s="1"/>
      <c r="Q35" s="1"/>
      <c r="R35" s="1"/>
      <c r="S35" s="1"/>
    </row>
    <row r="36" spans="1:19" ht="15" x14ac:dyDescent="0.25">
      <c r="A36" s="46"/>
      <c r="B36" s="3" t="s">
        <v>55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" x14ac:dyDescent="0.25">
      <c r="A37" s="47"/>
      <c r="B37" s="3" t="s">
        <v>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3.5" thickBot="1" x14ac:dyDescent="0.25">
      <c r="A38" s="70" t="s">
        <v>66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25"/>
      <c r="N38" s="25"/>
      <c r="O38" s="1"/>
      <c r="P38" s="1"/>
      <c r="Q38" s="1"/>
      <c r="R38" s="1"/>
      <c r="S38" s="1"/>
    </row>
    <row r="39" spans="1:19" s="1" customFormat="1" ht="69" customHeight="1" x14ac:dyDescent="0.2">
      <c r="A39" s="6" t="s">
        <v>25</v>
      </c>
      <c r="B39" s="6" t="s">
        <v>49</v>
      </c>
      <c r="C39" s="6" t="s">
        <v>43</v>
      </c>
      <c r="D39" s="6" t="s">
        <v>42</v>
      </c>
      <c r="E39" s="6" t="s">
        <v>19</v>
      </c>
      <c r="F39" s="6" t="s">
        <v>20</v>
      </c>
      <c r="G39" s="6" t="s">
        <v>28</v>
      </c>
      <c r="H39" s="6" t="s">
        <v>63</v>
      </c>
      <c r="I39" s="22" t="s">
        <v>62</v>
      </c>
      <c r="J39" s="8" t="s">
        <v>50</v>
      </c>
      <c r="K39" s="61" t="s">
        <v>39</v>
      </c>
      <c r="L39" s="61" t="s">
        <v>40</v>
      </c>
      <c r="M39" s="61" t="s">
        <v>41</v>
      </c>
      <c r="N39" s="61" t="s">
        <v>58</v>
      </c>
      <c r="O39" s="61" t="s">
        <v>59</v>
      </c>
      <c r="P39" s="61" t="s">
        <v>62</v>
      </c>
      <c r="Q39" s="61" t="s">
        <v>60</v>
      </c>
      <c r="R39" s="61" t="s">
        <v>61</v>
      </c>
    </row>
    <row r="40" spans="1:19" x14ac:dyDescent="0.2">
      <c r="A40" s="1" t="s">
        <v>1</v>
      </c>
      <c r="B40" s="7">
        <v>0.01</v>
      </c>
      <c r="C40" s="12">
        <v>307391</v>
      </c>
      <c r="D40" s="12">
        <f>C40/E40</f>
        <v>6830.9111111111115</v>
      </c>
      <c r="E40" s="4">
        <v>45</v>
      </c>
      <c r="F40" s="13">
        <v>299</v>
      </c>
      <c r="G40" s="7">
        <v>0.66666700000000001</v>
      </c>
      <c r="H40" s="13">
        <f>E40*F40*G40</f>
        <v>8970.0044849999995</v>
      </c>
      <c r="I40" s="23">
        <f>(H40*D40)/1000000</f>
        <v>61.273303303303003</v>
      </c>
      <c r="J40" s="55">
        <f>D40*K40</f>
        <v>307391</v>
      </c>
      <c r="K40" s="35">
        <v>45</v>
      </c>
      <c r="L40" s="36">
        <v>299</v>
      </c>
      <c r="M40" s="39">
        <v>0.66666700000000001</v>
      </c>
      <c r="N40" s="40">
        <f>K40*L40*M40</f>
        <v>8970.0044849999995</v>
      </c>
      <c r="O40" s="40">
        <f>N40-H40</f>
        <v>0</v>
      </c>
      <c r="P40" s="40">
        <f>(N40*D40)/1000000</f>
        <v>61.273303303303003</v>
      </c>
      <c r="Q40" s="58">
        <f>(P40-I40)</f>
        <v>0</v>
      </c>
      <c r="R40" s="39">
        <f>(P40-I40)/I40</f>
        <v>0</v>
      </c>
    </row>
    <row r="41" spans="1:19" x14ac:dyDescent="0.2">
      <c r="A41" s="1" t="s">
        <v>2</v>
      </c>
      <c r="B41" s="7">
        <v>0.12</v>
      </c>
      <c r="C41" s="12">
        <v>3415456</v>
      </c>
      <c r="D41" s="12">
        <f>C41/E41</f>
        <v>75899.022222222222</v>
      </c>
      <c r="E41" s="4">
        <v>45</v>
      </c>
      <c r="F41" s="13">
        <v>86</v>
      </c>
      <c r="G41" s="7">
        <v>0.62</v>
      </c>
      <c r="H41" s="13">
        <f>E41*F41*G41</f>
        <v>2399.4</v>
      </c>
      <c r="I41" s="23">
        <f>(H41*D41)/1000000</f>
        <v>182.11211392000001</v>
      </c>
      <c r="J41" s="55">
        <f>D41*K41</f>
        <v>3415456</v>
      </c>
      <c r="K41" s="35">
        <v>45</v>
      </c>
      <c r="L41" s="36">
        <v>86</v>
      </c>
      <c r="M41" s="39">
        <v>0.62</v>
      </c>
      <c r="N41" s="40">
        <f t="shared" ref="N41:N57" si="0">K41*L41*M41</f>
        <v>2399.4</v>
      </c>
      <c r="O41" s="40">
        <f t="shared" ref="O41:O57" si="1">N41-H41</f>
        <v>0</v>
      </c>
      <c r="P41" s="40">
        <f>(N41*D41)/1000000</f>
        <v>182.11211392000001</v>
      </c>
      <c r="Q41" s="58">
        <f t="shared" ref="Q41:Q57" si="2">(P41-I41)</f>
        <v>0</v>
      </c>
      <c r="R41" s="39">
        <f t="shared" ref="R41:R58" si="3">(P41-I41)/I41</f>
        <v>0</v>
      </c>
    </row>
    <row r="42" spans="1:19" x14ac:dyDescent="0.2">
      <c r="A42" s="1" t="s">
        <v>3</v>
      </c>
      <c r="B42" s="7">
        <v>0.11</v>
      </c>
      <c r="C42" s="12">
        <v>3244683</v>
      </c>
      <c r="D42" s="12">
        <f>C42/E42</f>
        <v>75457.744186046519</v>
      </c>
      <c r="E42" s="4">
        <v>43</v>
      </c>
      <c r="F42" s="13">
        <v>82</v>
      </c>
      <c r="G42" s="7">
        <v>0.66315800000000003</v>
      </c>
      <c r="H42" s="13">
        <f>E42*F42*G42</f>
        <v>2338.2951080000003</v>
      </c>
      <c r="I42" s="23">
        <f>(H42*D42)/1000000</f>
        <v>176.44247409094805</v>
      </c>
      <c r="J42" s="55">
        <f>D42*K42</f>
        <v>3244683.0000000005</v>
      </c>
      <c r="K42" s="35">
        <v>43</v>
      </c>
      <c r="L42" s="36">
        <v>82</v>
      </c>
      <c r="M42" s="39">
        <v>0.66315800000000003</v>
      </c>
      <c r="N42" s="40">
        <f t="shared" si="0"/>
        <v>2338.2951080000003</v>
      </c>
      <c r="O42" s="40">
        <f t="shared" si="1"/>
        <v>0</v>
      </c>
      <c r="P42" s="40">
        <f>(N42*D42)/1000000</f>
        <v>176.44247409094805</v>
      </c>
      <c r="Q42" s="58">
        <f t="shared" si="2"/>
        <v>0</v>
      </c>
      <c r="R42" s="39">
        <f t="shared" si="3"/>
        <v>0</v>
      </c>
    </row>
    <row r="43" spans="1:19" x14ac:dyDescent="0.2">
      <c r="A43" s="1" t="s">
        <v>4</v>
      </c>
      <c r="B43" s="7">
        <v>0</v>
      </c>
      <c r="C43" s="12">
        <v>136618</v>
      </c>
      <c r="D43" s="12">
        <f>C43/E43</f>
        <v>9758.4285714285706</v>
      </c>
      <c r="E43" s="4">
        <v>14</v>
      </c>
      <c r="F43" s="13">
        <v>137</v>
      </c>
      <c r="G43" s="7">
        <v>0.75</v>
      </c>
      <c r="H43" s="13">
        <f>E43*F43*G43</f>
        <v>1438.5</v>
      </c>
      <c r="I43" s="23">
        <f>(H43*D43)/1000000</f>
        <v>14.037499499999997</v>
      </c>
      <c r="J43" s="55">
        <f>D43*K43</f>
        <v>136618</v>
      </c>
      <c r="K43" s="35">
        <v>14</v>
      </c>
      <c r="L43" s="36">
        <v>137</v>
      </c>
      <c r="M43" s="39">
        <v>0.75</v>
      </c>
      <c r="N43" s="40">
        <f t="shared" si="0"/>
        <v>1438.5</v>
      </c>
      <c r="O43" s="40">
        <f t="shared" si="1"/>
        <v>0</v>
      </c>
      <c r="P43" s="40">
        <f>(N43*D43)/1000000</f>
        <v>14.037499499999997</v>
      </c>
      <c r="Q43" s="58">
        <f t="shared" si="2"/>
        <v>0</v>
      </c>
      <c r="R43" s="39">
        <f t="shared" si="3"/>
        <v>0</v>
      </c>
    </row>
    <row r="44" spans="1:19" x14ac:dyDescent="0.2">
      <c r="A44" s="1" t="s">
        <v>5</v>
      </c>
      <c r="B44" s="7">
        <v>0.05</v>
      </c>
      <c r="C44" s="12">
        <v>1571110</v>
      </c>
      <c r="D44" s="12">
        <f>C44/E44</f>
        <v>16538</v>
      </c>
      <c r="E44" s="4">
        <v>95</v>
      </c>
      <c r="F44" s="13">
        <v>68</v>
      </c>
      <c r="G44" s="7">
        <v>0.54347800000000002</v>
      </c>
      <c r="H44" s="13">
        <f>E44*F44*G44</f>
        <v>3510.8678800000002</v>
      </c>
      <c r="I44" s="23">
        <f>(H44*D44)/1000000</f>
        <v>58.062732999440009</v>
      </c>
      <c r="J44" s="55">
        <f>D44*K44</f>
        <v>1571110</v>
      </c>
      <c r="K44" s="35">
        <v>95</v>
      </c>
      <c r="L44" s="36">
        <v>68</v>
      </c>
      <c r="M44" s="39">
        <v>0.54347800000000002</v>
      </c>
      <c r="N44" s="40">
        <f t="shared" si="0"/>
        <v>3510.8678800000002</v>
      </c>
      <c r="O44" s="40">
        <f t="shared" si="1"/>
        <v>0</v>
      </c>
      <c r="P44" s="40">
        <f>(N44*D44)/1000000</f>
        <v>58.062732999440009</v>
      </c>
      <c r="Q44" s="58">
        <f t="shared" si="2"/>
        <v>0</v>
      </c>
      <c r="R44" s="39">
        <f t="shared" si="3"/>
        <v>0</v>
      </c>
    </row>
    <row r="45" spans="1:19" x14ac:dyDescent="0.2">
      <c r="A45" s="1" t="s">
        <v>6</v>
      </c>
      <c r="B45" s="7">
        <v>0.02</v>
      </c>
      <c r="C45" s="12">
        <v>614782</v>
      </c>
      <c r="D45" s="12">
        <f>C45/E45</f>
        <v>43913</v>
      </c>
      <c r="E45" s="4">
        <v>14</v>
      </c>
      <c r="F45" s="13">
        <v>68</v>
      </c>
      <c r="G45" s="7">
        <v>0.44444400000000001</v>
      </c>
      <c r="H45" s="13">
        <f>E45*F45*G45</f>
        <v>423.11068799999998</v>
      </c>
      <c r="I45" s="23">
        <f>(H45*D45)/1000000</f>
        <v>18.580059642143997</v>
      </c>
      <c r="J45" s="55">
        <f>D45*K45</f>
        <v>614782</v>
      </c>
      <c r="K45" s="35">
        <v>14</v>
      </c>
      <c r="L45" s="36">
        <v>68</v>
      </c>
      <c r="M45" s="39">
        <v>0.44444400000000001</v>
      </c>
      <c r="N45" s="40">
        <f t="shared" si="0"/>
        <v>423.11068799999998</v>
      </c>
      <c r="O45" s="40">
        <f t="shared" si="1"/>
        <v>0</v>
      </c>
      <c r="P45" s="40">
        <f>(N45*D45)/1000000</f>
        <v>18.580059642143997</v>
      </c>
      <c r="Q45" s="58">
        <f t="shared" si="2"/>
        <v>0</v>
      </c>
      <c r="R45" s="39">
        <f t="shared" si="3"/>
        <v>0</v>
      </c>
    </row>
    <row r="46" spans="1:19" x14ac:dyDescent="0.2">
      <c r="A46" s="1" t="s">
        <v>7</v>
      </c>
      <c r="B46" s="7">
        <v>0.02</v>
      </c>
      <c r="C46" s="12">
        <v>648937</v>
      </c>
      <c r="D46" s="12">
        <f>C46/E46</f>
        <v>9139.9577464788727</v>
      </c>
      <c r="E46" s="4">
        <v>71</v>
      </c>
      <c r="F46" s="13">
        <v>63</v>
      </c>
      <c r="G46" s="7">
        <v>0.631579</v>
      </c>
      <c r="H46" s="13">
        <f>E46*F46*G46</f>
        <v>2825.0528669999999</v>
      </c>
      <c r="I46" s="23">
        <f>(H46*D46)/1000000</f>
        <v>25.820863835948995</v>
      </c>
      <c r="J46" s="55">
        <f>D46*K46</f>
        <v>648937</v>
      </c>
      <c r="K46" s="35">
        <v>71</v>
      </c>
      <c r="L46" s="36">
        <v>63</v>
      </c>
      <c r="M46" s="39">
        <v>0.631579</v>
      </c>
      <c r="N46" s="40">
        <f t="shared" si="0"/>
        <v>2825.0528669999999</v>
      </c>
      <c r="O46" s="40">
        <f t="shared" si="1"/>
        <v>0</v>
      </c>
      <c r="P46" s="40">
        <f>(N46*D46)/1000000</f>
        <v>25.820863835948995</v>
      </c>
      <c r="Q46" s="58">
        <f t="shared" si="2"/>
        <v>0</v>
      </c>
      <c r="R46" s="39">
        <f t="shared" si="3"/>
        <v>0</v>
      </c>
    </row>
    <row r="47" spans="1:19" x14ac:dyDescent="0.2">
      <c r="A47" s="1" t="s">
        <v>8</v>
      </c>
      <c r="B47" s="7">
        <v>0.1</v>
      </c>
      <c r="C47" s="12">
        <v>2766519</v>
      </c>
      <c r="D47" s="12">
        <f>C47/E47</f>
        <v>62875.431818181816</v>
      </c>
      <c r="E47" s="4">
        <v>44</v>
      </c>
      <c r="F47" s="13">
        <v>63</v>
      </c>
      <c r="G47" s="7">
        <v>0.703704</v>
      </c>
      <c r="H47" s="13">
        <f>E47*F47*G47</f>
        <v>1950.667488</v>
      </c>
      <c r="I47" s="23">
        <f>(H47*D47)/1000000</f>
        <v>122.64906064168801</v>
      </c>
      <c r="J47" s="55">
        <f>D47*K47</f>
        <v>2766519</v>
      </c>
      <c r="K47" s="35">
        <v>44</v>
      </c>
      <c r="L47" s="36">
        <v>63</v>
      </c>
      <c r="M47" s="39">
        <v>0.703704</v>
      </c>
      <c r="N47" s="40">
        <f t="shared" si="0"/>
        <v>1950.667488</v>
      </c>
      <c r="O47" s="40">
        <f t="shared" si="1"/>
        <v>0</v>
      </c>
      <c r="P47" s="40">
        <f>(N47*D47)/1000000</f>
        <v>122.64906064168801</v>
      </c>
      <c r="Q47" s="58">
        <f t="shared" si="2"/>
        <v>0</v>
      </c>
      <c r="R47" s="39">
        <f t="shared" si="3"/>
        <v>0</v>
      </c>
    </row>
    <row r="48" spans="1:19" x14ac:dyDescent="0.2">
      <c r="A48" s="1" t="s">
        <v>9</v>
      </c>
      <c r="B48" s="7">
        <v>0.01</v>
      </c>
      <c r="C48" s="12">
        <v>409855</v>
      </c>
      <c r="D48" s="12">
        <f>C48/E48</f>
        <v>20492.75</v>
      </c>
      <c r="E48" s="4">
        <v>20</v>
      </c>
      <c r="F48" s="13">
        <v>112</v>
      </c>
      <c r="G48" s="7">
        <v>0.66666700000000001</v>
      </c>
      <c r="H48" s="13">
        <f>E48*F48*G48</f>
        <v>1493.3340800000001</v>
      </c>
      <c r="I48" s="23">
        <f>(H48*D48)/1000000</f>
        <v>30.602521967920001</v>
      </c>
      <c r="J48" s="55">
        <f>D48*K48</f>
        <v>409855</v>
      </c>
      <c r="K48" s="35">
        <v>20</v>
      </c>
      <c r="L48" s="36">
        <v>112</v>
      </c>
      <c r="M48" s="39">
        <v>0.66666700000000001</v>
      </c>
      <c r="N48" s="40">
        <f t="shared" si="0"/>
        <v>1493.3340800000001</v>
      </c>
      <c r="O48" s="40">
        <f t="shared" si="1"/>
        <v>0</v>
      </c>
      <c r="P48" s="40">
        <f>(N48*D48)/1000000</f>
        <v>30.602521967920001</v>
      </c>
      <c r="Q48" s="58">
        <f t="shared" si="2"/>
        <v>0</v>
      </c>
      <c r="R48" s="39">
        <f t="shared" si="3"/>
        <v>0</v>
      </c>
    </row>
    <row r="49" spans="1:21" x14ac:dyDescent="0.2">
      <c r="A49" s="1" t="s">
        <v>10</v>
      </c>
      <c r="B49" s="7">
        <v>0.04</v>
      </c>
      <c r="C49" s="12">
        <v>1024637</v>
      </c>
      <c r="D49" s="12">
        <f>C49/E49</f>
        <v>22769.711111111112</v>
      </c>
      <c r="E49" s="4">
        <v>45</v>
      </c>
      <c r="F49" s="13">
        <v>63</v>
      </c>
      <c r="G49" s="7">
        <v>0.6</v>
      </c>
      <c r="H49" s="13">
        <f>E49*F49*G49</f>
        <v>1701</v>
      </c>
      <c r="I49" s="23">
        <f>(H49*D49)/1000000</f>
        <v>38.731278600000003</v>
      </c>
      <c r="J49" s="55">
        <f>D49*K49</f>
        <v>1024637</v>
      </c>
      <c r="K49" s="35">
        <v>45</v>
      </c>
      <c r="L49" s="36">
        <v>63</v>
      </c>
      <c r="M49" s="39">
        <v>0.6</v>
      </c>
      <c r="N49" s="40">
        <f t="shared" si="0"/>
        <v>1701</v>
      </c>
      <c r="O49" s="40">
        <f t="shared" si="1"/>
        <v>0</v>
      </c>
      <c r="P49" s="40">
        <f>(N49*D49)/1000000</f>
        <v>38.731278600000003</v>
      </c>
      <c r="Q49" s="58">
        <f t="shared" si="2"/>
        <v>0</v>
      </c>
      <c r="R49" s="39">
        <f t="shared" si="3"/>
        <v>0</v>
      </c>
    </row>
    <row r="50" spans="1:21" x14ac:dyDescent="0.2">
      <c r="A50" s="1" t="s">
        <v>11</v>
      </c>
      <c r="B50" s="7">
        <v>0.06</v>
      </c>
      <c r="C50" s="12">
        <v>1639419</v>
      </c>
      <c r="D50" s="12">
        <f>C50/E50</f>
        <v>14903.809090909092</v>
      </c>
      <c r="E50" s="4">
        <v>110</v>
      </c>
      <c r="F50" s="13">
        <v>56</v>
      </c>
      <c r="G50" s="7">
        <v>0.60416700000000001</v>
      </c>
      <c r="H50" s="13">
        <f>E50*F50*G50</f>
        <v>3721.6687200000001</v>
      </c>
      <c r="I50" s="23">
        <f>(H50*D50)/1000000</f>
        <v>55.467040102488006</v>
      </c>
      <c r="J50" s="55">
        <f>D50*K50</f>
        <v>1639419</v>
      </c>
      <c r="K50" s="35">
        <v>110</v>
      </c>
      <c r="L50" s="36">
        <v>56</v>
      </c>
      <c r="M50" s="39">
        <v>0.60416700000000001</v>
      </c>
      <c r="N50" s="40">
        <f t="shared" si="0"/>
        <v>3721.6687200000001</v>
      </c>
      <c r="O50" s="40">
        <f t="shared" si="1"/>
        <v>0</v>
      </c>
      <c r="P50" s="40">
        <f>(N50*D50)/1000000</f>
        <v>55.467040102488006</v>
      </c>
      <c r="Q50" s="58">
        <f t="shared" si="2"/>
        <v>0</v>
      </c>
      <c r="R50" s="39">
        <f t="shared" si="3"/>
        <v>0</v>
      </c>
    </row>
    <row r="51" spans="1:21" x14ac:dyDescent="0.2">
      <c r="A51" s="1" t="s">
        <v>12</v>
      </c>
      <c r="B51" s="7">
        <v>0.06</v>
      </c>
      <c r="C51" s="12">
        <v>1605264</v>
      </c>
      <c r="D51" s="12">
        <f>C51/E51</f>
        <v>34154.553191489358</v>
      </c>
      <c r="E51" s="4">
        <v>47</v>
      </c>
      <c r="F51" s="13">
        <v>52</v>
      </c>
      <c r="G51" s="7">
        <v>0.72340400000000005</v>
      </c>
      <c r="H51" s="13">
        <f>E51*F51*G51</f>
        <v>1767.9993760000002</v>
      </c>
      <c r="I51" s="23">
        <f>(H51*D51)/1000000</f>
        <v>60.385228730112004</v>
      </c>
      <c r="J51" s="55">
        <f>D51*K51</f>
        <v>1605263.9999999998</v>
      </c>
      <c r="K51" s="35">
        <v>47</v>
      </c>
      <c r="L51" s="36">
        <v>52</v>
      </c>
      <c r="M51" s="39">
        <v>0.72340400000000005</v>
      </c>
      <c r="N51" s="40">
        <f t="shared" si="0"/>
        <v>1767.9993760000002</v>
      </c>
      <c r="O51" s="40">
        <f t="shared" si="1"/>
        <v>0</v>
      </c>
      <c r="P51" s="40">
        <f>(N51*D51)/1000000</f>
        <v>60.385228730112004</v>
      </c>
      <c r="Q51" s="58">
        <f t="shared" si="2"/>
        <v>0</v>
      </c>
      <c r="R51" s="39">
        <f t="shared" si="3"/>
        <v>0</v>
      </c>
    </row>
    <row r="52" spans="1:21" x14ac:dyDescent="0.2">
      <c r="A52" s="1" t="s">
        <v>13</v>
      </c>
      <c r="B52" s="7">
        <v>0.06</v>
      </c>
      <c r="C52" s="12">
        <v>1844346</v>
      </c>
      <c r="D52" s="12">
        <f>C52/E52</f>
        <v>33533.563636363637</v>
      </c>
      <c r="E52" s="4">
        <v>55</v>
      </c>
      <c r="F52" s="13">
        <v>68</v>
      </c>
      <c r="G52" s="7">
        <v>0.68518500000000004</v>
      </c>
      <c r="H52" s="13">
        <f>E52*F52*G52</f>
        <v>2562.5919000000004</v>
      </c>
      <c r="I52" s="23">
        <f>(H52*D52)/1000000</f>
        <v>85.93283855268001</v>
      </c>
      <c r="J52" s="55">
        <f>D52*K52</f>
        <v>1844346</v>
      </c>
      <c r="K52" s="35">
        <v>55</v>
      </c>
      <c r="L52" s="36">
        <v>68</v>
      </c>
      <c r="M52" s="39">
        <v>0.68518500000000004</v>
      </c>
      <c r="N52" s="40">
        <f t="shared" si="0"/>
        <v>2562.5919000000004</v>
      </c>
      <c r="O52" s="40">
        <f t="shared" si="1"/>
        <v>0</v>
      </c>
      <c r="P52" s="40">
        <f>(N52*D52)/1000000</f>
        <v>85.93283855268001</v>
      </c>
      <c r="Q52" s="58">
        <f t="shared" si="2"/>
        <v>0</v>
      </c>
      <c r="R52" s="39">
        <f t="shared" si="3"/>
        <v>0</v>
      </c>
    </row>
    <row r="53" spans="1:21" x14ac:dyDescent="0.2">
      <c r="A53" s="1" t="s">
        <v>14</v>
      </c>
      <c r="B53" s="7">
        <v>0.02</v>
      </c>
      <c r="C53" s="12">
        <v>512318</v>
      </c>
      <c r="D53" s="12">
        <f>C53/E53</f>
        <v>20492.72</v>
      </c>
      <c r="E53" s="4">
        <v>25</v>
      </c>
      <c r="F53" s="13">
        <v>41</v>
      </c>
      <c r="G53" s="7">
        <v>0.53333299999999995</v>
      </c>
      <c r="H53" s="13">
        <f>E53*F53*G53</f>
        <v>546.66632499999992</v>
      </c>
      <c r="I53" s="23">
        <f>(H53*D53)/1000000</f>
        <v>11.202679931653998</v>
      </c>
      <c r="J53" s="55">
        <f>D53*K53</f>
        <v>512318</v>
      </c>
      <c r="K53" s="35">
        <v>25</v>
      </c>
      <c r="L53" s="36">
        <v>41</v>
      </c>
      <c r="M53" s="39">
        <v>0.53333299999999995</v>
      </c>
      <c r="N53" s="40">
        <f t="shared" si="0"/>
        <v>546.66632499999992</v>
      </c>
      <c r="O53" s="40">
        <f t="shared" si="1"/>
        <v>0</v>
      </c>
      <c r="P53" s="40">
        <f>(N53*D53)/1000000</f>
        <v>11.202679931653998</v>
      </c>
      <c r="Q53" s="58">
        <f t="shared" si="2"/>
        <v>0</v>
      </c>
      <c r="R53" s="39">
        <f t="shared" si="3"/>
        <v>0</v>
      </c>
    </row>
    <row r="54" spans="1:21" x14ac:dyDescent="0.2">
      <c r="A54" s="1" t="s">
        <v>15</v>
      </c>
      <c r="B54" s="7">
        <v>0.14000000000000001</v>
      </c>
      <c r="C54" s="12">
        <v>3996083</v>
      </c>
      <c r="D54" s="12">
        <f>C54/E54</f>
        <v>61478.2</v>
      </c>
      <c r="E54" s="4">
        <v>65</v>
      </c>
      <c r="F54" s="13">
        <v>86</v>
      </c>
      <c r="G54" s="7">
        <v>0.59829100000000002</v>
      </c>
      <c r="H54" s="13">
        <f>E54*F54*G54</f>
        <v>3344.4466900000002</v>
      </c>
      <c r="I54" s="23">
        <f>(H54*D54)/1000000</f>
        <v>205.61056249715799</v>
      </c>
      <c r="J54" s="55">
        <f>D54*K54</f>
        <v>3996083</v>
      </c>
      <c r="K54" s="35">
        <v>65</v>
      </c>
      <c r="L54" s="36">
        <v>86</v>
      </c>
      <c r="M54" s="39">
        <v>0.59829100000000002</v>
      </c>
      <c r="N54" s="40">
        <f t="shared" si="0"/>
        <v>3344.4466900000002</v>
      </c>
      <c r="O54" s="40">
        <f t="shared" si="1"/>
        <v>0</v>
      </c>
      <c r="P54" s="40">
        <f>(N54*D54)/1000000</f>
        <v>205.61056249715799</v>
      </c>
      <c r="Q54" s="58">
        <f t="shared" si="2"/>
        <v>0</v>
      </c>
      <c r="R54" s="39">
        <f t="shared" si="3"/>
        <v>0</v>
      </c>
    </row>
    <row r="55" spans="1:21" x14ac:dyDescent="0.2">
      <c r="A55" s="1" t="s">
        <v>16</v>
      </c>
      <c r="B55" s="7">
        <v>7.0000000000000007E-2</v>
      </c>
      <c r="C55" s="12">
        <v>1878501</v>
      </c>
      <c r="D55" s="12">
        <f>C55/E55</f>
        <v>38336.755102040814</v>
      </c>
      <c r="E55" s="4">
        <v>49</v>
      </c>
      <c r="F55" s="13">
        <v>52</v>
      </c>
      <c r="G55" s="7">
        <v>0.63636400000000004</v>
      </c>
      <c r="H55" s="13">
        <f>E55*F55*G55</f>
        <v>1621.4554720000001</v>
      </c>
      <c r="I55" s="23">
        <f>(H55*D55)/1000000</f>
        <v>62.161341338927997</v>
      </c>
      <c r="J55" s="55">
        <f>D55*K55</f>
        <v>1878500.9999999998</v>
      </c>
      <c r="K55" s="35">
        <v>49</v>
      </c>
      <c r="L55" s="36">
        <v>52</v>
      </c>
      <c r="M55" s="39">
        <v>0.63636400000000004</v>
      </c>
      <c r="N55" s="40">
        <f t="shared" si="0"/>
        <v>1621.4554720000001</v>
      </c>
      <c r="O55" s="40">
        <f t="shared" si="1"/>
        <v>0</v>
      </c>
      <c r="P55" s="40">
        <f>(N55*D55)/1000000</f>
        <v>62.161341338927997</v>
      </c>
      <c r="Q55" s="58">
        <f t="shared" si="2"/>
        <v>0</v>
      </c>
      <c r="R55" s="39">
        <f t="shared" si="3"/>
        <v>0</v>
      </c>
    </row>
    <row r="56" spans="1:21" x14ac:dyDescent="0.2">
      <c r="A56" s="1" t="s">
        <v>17</v>
      </c>
      <c r="B56" s="7">
        <v>0.09</v>
      </c>
      <c r="C56" s="12">
        <v>2459128</v>
      </c>
      <c r="D56" s="12">
        <f>C56/E56</f>
        <v>38423.875</v>
      </c>
      <c r="E56" s="4">
        <v>64</v>
      </c>
      <c r="F56" s="13">
        <v>47</v>
      </c>
      <c r="G56" s="7">
        <v>0.55555600000000005</v>
      </c>
      <c r="H56" s="13">
        <f>E56*F56*G56</f>
        <v>1671.1124480000001</v>
      </c>
      <c r="I56" s="23">
        <f>(H56*D56)/1000000</f>
        <v>64.210615812896009</v>
      </c>
      <c r="J56" s="55">
        <f>D56*K56</f>
        <v>2459128</v>
      </c>
      <c r="K56" s="35">
        <v>64</v>
      </c>
      <c r="L56" s="36">
        <v>47</v>
      </c>
      <c r="M56" s="39">
        <v>0.55555600000000005</v>
      </c>
      <c r="N56" s="40">
        <f t="shared" si="0"/>
        <v>1671.1124480000001</v>
      </c>
      <c r="O56" s="40">
        <f t="shared" si="1"/>
        <v>0</v>
      </c>
      <c r="P56" s="40">
        <f>(N56*D56)/1000000</f>
        <v>64.210615812896009</v>
      </c>
      <c r="Q56" s="58">
        <f t="shared" si="2"/>
        <v>0</v>
      </c>
      <c r="R56" s="39">
        <f t="shared" si="3"/>
        <v>0</v>
      </c>
    </row>
    <row r="57" spans="1:21" x14ac:dyDescent="0.2">
      <c r="A57" s="1" t="s">
        <v>18</v>
      </c>
      <c r="B57" s="7">
        <v>0.02</v>
      </c>
      <c r="C57" s="12">
        <v>683091</v>
      </c>
      <c r="D57" s="12">
        <f>C57/E57</f>
        <v>14533.851063829787</v>
      </c>
      <c r="E57" s="4">
        <v>47</v>
      </c>
      <c r="F57" s="13">
        <v>40</v>
      </c>
      <c r="G57" s="7">
        <v>0.65</v>
      </c>
      <c r="H57" s="13">
        <f>E57*F57*G57</f>
        <v>1222</v>
      </c>
      <c r="I57" s="23">
        <f>(H57*D57)/1000000</f>
        <v>17.760366000000001</v>
      </c>
      <c r="J57" s="55">
        <f>D57*K57</f>
        <v>683091</v>
      </c>
      <c r="K57" s="35">
        <v>47</v>
      </c>
      <c r="L57" s="36">
        <v>40</v>
      </c>
      <c r="M57" s="39">
        <v>0.65</v>
      </c>
      <c r="N57" s="40">
        <f t="shared" si="0"/>
        <v>1222</v>
      </c>
      <c r="O57" s="40">
        <f t="shared" si="1"/>
        <v>0</v>
      </c>
      <c r="P57" s="40">
        <f>(N57*D57)/1000000</f>
        <v>17.760366000000001</v>
      </c>
      <c r="Q57" s="58">
        <f t="shared" si="2"/>
        <v>0</v>
      </c>
      <c r="R57" s="39">
        <f t="shared" si="3"/>
        <v>0</v>
      </c>
    </row>
    <row r="58" spans="1:21" ht="13.5" thickBot="1" x14ac:dyDescent="0.25">
      <c r="A58" s="17" t="s">
        <v>27</v>
      </c>
      <c r="B58" s="18">
        <v>1</v>
      </c>
      <c r="C58" s="19">
        <v>28758136</v>
      </c>
      <c r="D58" s="19">
        <v>571994</v>
      </c>
      <c r="E58" s="20">
        <v>50</v>
      </c>
      <c r="F58" s="37">
        <v>75</v>
      </c>
      <c r="G58" s="18">
        <v>0.63146800000000003</v>
      </c>
      <c r="H58" s="21">
        <f>SUM(H40:H57)</f>
        <v>43508.173526999999</v>
      </c>
      <c r="I58" s="24">
        <v>1292.2040712627277</v>
      </c>
      <c r="J58" s="56">
        <f>SUM(J40:J57)</f>
        <v>28758138</v>
      </c>
      <c r="K58" s="51" t="s">
        <v>38</v>
      </c>
      <c r="L58" s="52" t="s">
        <v>38</v>
      </c>
      <c r="M58" s="53" t="s">
        <v>38</v>
      </c>
      <c r="N58" s="42">
        <f>SUM(N40:N57)</f>
        <v>43508.173526999999</v>
      </c>
      <c r="O58" s="43" t="s">
        <v>38</v>
      </c>
      <c r="P58" s="42">
        <f>SUM(P40:P57)</f>
        <v>1291.0425814673081</v>
      </c>
      <c r="Q58" s="64">
        <f>SUM(Q40:Q57)</f>
        <v>0</v>
      </c>
      <c r="R58" s="65">
        <f t="shared" si="3"/>
        <v>-8.9884393746305789E-4</v>
      </c>
    </row>
    <row r="59" spans="1:21" x14ac:dyDescent="0.2">
      <c r="S59" s="16"/>
      <c r="U59" s="34"/>
    </row>
    <row r="60" spans="1:21" ht="13.5" thickBot="1" x14ac:dyDescent="0.25">
      <c r="A60" s="71" t="s">
        <v>65</v>
      </c>
      <c r="S60" s="16"/>
      <c r="U60" s="34"/>
    </row>
    <row r="61" spans="1:21" ht="63.75" x14ac:dyDescent="0.2">
      <c r="A61" s="6" t="s">
        <v>25</v>
      </c>
      <c r="B61" s="6" t="s">
        <v>49</v>
      </c>
      <c r="C61" s="6" t="s">
        <v>43</v>
      </c>
      <c r="D61" s="6" t="s">
        <v>42</v>
      </c>
      <c r="E61" s="6" t="s">
        <v>19</v>
      </c>
      <c r="F61" s="6" t="s">
        <v>20</v>
      </c>
      <c r="G61" s="6" t="s">
        <v>28</v>
      </c>
      <c r="H61" s="6" t="s">
        <v>63</v>
      </c>
      <c r="I61" s="22" t="s">
        <v>62</v>
      </c>
      <c r="J61" s="8" t="s">
        <v>50</v>
      </c>
      <c r="K61" s="61" t="s">
        <v>39</v>
      </c>
      <c r="L61" s="61" t="s">
        <v>40</v>
      </c>
      <c r="M61" s="61" t="s">
        <v>41</v>
      </c>
      <c r="N61" s="61" t="s">
        <v>58</v>
      </c>
      <c r="O61" s="61" t="s">
        <v>59</v>
      </c>
      <c r="P61" s="61" t="s">
        <v>62</v>
      </c>
      <c r="Q61" s="61" t="s">
        <v>60</v>
      </c>
      <c r="R61" s="61" t="s">
        <v>61</v>
      </c>
    </row>
    <row r="62" spans="1:21" x14ac:dyDescent="0.2">
      <c r="A62" s="1" t="s">
        <v>1</v>
      </c>
      <c r="B62" s="72">
        <v>1.0550996483001172E-2</v>
      </c>
      <c r="C62" s="12">
        <f>B62*$C$58</f>
        <v>303426.99179366941</v>
      </c>
      <c r="D62" s="12">
        <f>C62/E62</f>
        <v>15341.814191814745</v>
      </c>
      <c r="E62" s="67">
        <v>19.777777777777779</v>
      </c>
      <c r="F62" s="68">
        <v>102.125</v>
      </c>
      <c r="G62" s="66">
        <v>0.88888888888888884</v>
      </c>
      <c r="H62" s="68">
        <f>E62*F62*G62</f>
        <v>1795.3827160493827</v>
      </c>
      <c r="I62" s="23">
        <f>(H62*D62)/1000000</f>
        <v>27.544428032825319</v>
      </c>
      <c r="J62" s="55">
        <f>D62*K62</f>
        <v>303426.99179366941</v>
      </c>
      <c r="K62" s="35">
        <v>19.777777777777779</v>
      </c>
      <c r="L62" s="36">
        <v>102.125</v>
      </c>
      <c r="M62" s="39">
        <v>0.88888888888888884</v>
      </c>
      <c r="N62" s="40">
        <f>K62*L62*M62</f>
        <v>1795.3827160493827</v>
      </c>
      <c r="O62" s="40">
        <f>N62-H62</f>
        <v>0</v>
      </c>
      <c r="P62" s="40">
        <f>(N62*D62)/1000000</f>
        <v>27.544428032825319</v>
      </c>
      <c r="Q62" s="58">
        <f>(P62-I62)</f>
        <v>0</v>
      </c>
      <c r="R62" s="39">
        <f>(P62-I62)/I62</f>
        <v>0</v>
      </c>
    </row>
    <row r="63" spans="1:21" x14ac:dyDescent="0.2">
      <c r="A63" s="1" t="s">
        <v>2</v>
      </c>
      <c r="B63" s="72">
        <v>7.737397420867527E-2</v>
      </c>
      <c r="C63" s="12">
        <f>B63*$C$58</f>
        <v>2225131.2731535756</v>
      </c>
      <c r="D63" s="12">
        <f>C63/E63</f>
        <v>56031.539117945817</v>
      </c>
      <c r="E63" s="67">
        <v>39.712121212121211</v>
      </c>
      <c r="F63" s="68">
        <v>104.5</v>
      </c>
      <c r="G63" s="66">
        <v>0.75757575757575757</v>
      </c>
      <c r="H63" s="68">
        <f>E63*F63*G63</f>
        <v>3143.8762626262628</v>
      </c>
      <c r="I63" s="23">
        <f>(H63*D63)/1000000</f>
        <v>176.15622579132474</v>
      </c>
      <c r="J63" s="55">
        <f>D63*K63</f>
        <v>2225131.2731535756</v>
      </c>
      <c r="K63" s="35">
        <v>39.712121212121211</v>
      </c>
      <c r="L63" s="36">
        <v>104.5</v>
      </c>
      <c r="M63" s="39">
        <v>0.75757575757575757</v>
      </c>
      <c r="N63" s="40">
        <f t="shared" ref="N63:N79" si="4">K63*L63*M63</f>
        <v>3143.8762626262628</v>
      </c>
      <c r="O63" s="40">
        <f t="shared" ref="O63:O79" si="5">N63-H63</f>
        <v>0</v>
      </c>
      <c r="P63" s="40">
        <f>(N63*D63)/1000000</f>
        <v>176.15622579132474</v>
      </c>
      <c r="Q63" s="58">
        <f t="shared" ref="Q63:Q79" si="6">(P63-I63)</f>
        <v>0</v>
      </c>
      <c r="R63" s="39">
        <f t="shared" ref="R63:R80" si="7">(P63-I63)/I63</f>
        <v>0</v>
      </c>
    </row>
    <row r="64" spans="1:21" x14ac:dyDescent="0.2">
      <c r="A64" s="1" t="s">
        <v>3</v>
      </c>
      <c r="B64" s="72">
        <v>0.10550996483001172</v>
      </c>
      <c r="C64" s="12">
        <f>B64*$C$58</f>
        <v>3034269.9179366939</v>
      </c>
      <c r="D64" s="12">
        <f>C64/E64</f>
        <v>105682.77577952881</v>
      </c>
      <c r="E64" s="67">
        <v>28.711111111111112</v>
      </c>
      <c r="F64" s="68">
        <v>94.074626865671647</v>
      </c>
      <c r="G64" s="66">
        <v>0.74444444444444446</v>
      </c>
      <c r="H64" s="68">
        <f>E64*F64*G64</f>
        <v>2010.7348148148151</v>
      </c>
      <c r="I64" s="23">
        <f>(H64*D64)/1000000</f>
        <v>212.50003658616646</v>
      </c>
      <c r="J64" s="55">
        <f>D64*K64</f>
        <v>3034269.9179366939</v>
      </c>
      <c r="K64" s="35">
        <v>28.711111111111112</v>
      </c>
      <c r="L64" s="36">
        <v>94.074626865671647</v>
      </c>
      <c r="M64" s="39">
        <v>0.74444444444444446</v>
      </c>
      <c r="N64" s="40">
        <f t="shared" si="4"/>
        <v>2010.7348148148151</v>
      </c>
      <c r="O64" s="40">
        <f t="shared" si="5"/>
        <v>0</v>
      </c>
      <c r="P64" s="40">
        <f>(N64*D64)/1000000</f>
        <v>212.50003658616646</v>
      </c>
      <c r="Q64" s="58">
        <f t="shared" si="6"/>
        <v>0</v>
      </c>
      <c r="R64" s="39">
        <f t="shared" si="7"/>
        <v>0</v>
      </c>
    </row>
    <row r="65" spans="1:18" x14ac:dyDescent="0.2">
      <c r="A65" s="1" t="s">
        <v>4</v>
      </c>
      <c r="B65" s="72">
        <v>1.4067995310668231E-2</v>
      </c>
      <c r="C65" s="12">
        <f>B65*$C$58</f>
        <v>404569.32239155925</v>
      </c>
      <c r="D65" s="12">
        <f>C65/E65</f>
        <v>7958.7407683585425</v>
      </c>
      <c r="E65" s="67">
        <v>50.833333333333336</v>
      </c>
      <c r="F65" s="68">
        <v>40.428571428571431</v>
      </c>
      <c r="G65" s="66">
        <v>0.58333333333333337</v>
      </c>
      <c r="H65" s="68">
        <f>E65*F65*G65</f>
        <v>1198.8194444444446</v>
      </c>
      <c r="I65" s="23">
        <f>(H65*D65)/1000000</f>
        <v>9.541093186400941</v>
      </c>
      <c r="J65" s="55">
        <f>D65*K65</f>
        <v>404569.32239155925</v>
      </c>
      <c r="K65" s="35">
        <v>50.833333333333336</v>
      </c>
      <c r="L65" s="36">
        <v>40.428571428571431</v>
      </c>
      <c r="M65" s="39">
        <v>0.58333333333333337</v>
      </c>
      <c r="N65" s="40">
        <f t="shared" si="4"/>
        <v>1198.8194444444446</v>
      </c>
      <c r="O65" s="40">
        <f t="shared" si="5"/>
        <v>0</v>
      </c>
      <c r="P65" s="40">
        <f>(N65*D65)/1000000</f>
        <v>9.541093186400941</v>
      </c>
      <c r="Q65" s="58">
        <f t="shared" si="6"/>
        <v>0</v>
      </c>
      <c r="R65" s="39">
        <f t="shared" si="7"/>
        <v>0</v>
      </c>
    </row>
    <row r="66" spans="1:18" x14ac:dyDescent="0.2">
      <c r="A66" s="1" t="s">
        <v>5</v>
      </c>
      <c r="B66" s="72">
        <v>3.399765533411489E-2</v>
      </c>
      <c r="C66" s="12">
        <f>B66*$C$58</f>
        <v>977709.19577960146</v>
      </c>
      <c r="D66" s="12">
        <f>C66/E66</f>
        <v>12221.364947245018</v>
      </c>
      <c r="E66" s="67">
        <v>80</v>
      </c>
      <c r="F66" s="68">
        <v>61.388888888888886</v>
      </c>
      <c r="G66" s="66">
        <v>0.62068965517241381</v>
      </c>
      <c r="H66" s="68">
        <f>E66*F66*G66</f>
        <v>3048.2758620689656</v>
      </c>
      <c r="I66" s="23">
        <f>(H66*D66)/1000000</f>
        <v>37.254091770222743</v>
      </c>
      <c r="J66" s="55">
        <f>D66*K66</f>
        <v>977709.19577960146</v>
      </c>
      <c r="K66" s="35">
        <v>80</v>
      </c>
      <c r="L66" s="36">
        <v>61.388888888888886</v>
      </c>
      <c r="M66" s="39">
        <v>0.62068965517241381</v>
      </c>
      <c r="N66" s="40">
        <f t="shared" si="4"/>
        <v>3048.2758620689656</v>
      </c>
      <c r="O66" s="40">
        <f t="shared" si="5"/>
        <v>0</v>
      </c>
      <c r="P66" s="40">
        <f>(N66*D66)/1000000</f>
        <v>37.254091770222743</v>
      </c>
      <c r="Q66" s="58">
        <f t="shared" si="6"/>
        <v>0</v>
      </c>
      <c r="R66" s="39">
        <f t="shared" si="7"/>
        <v>0</v>
      </c>
    </row>
    <row r="67" spans="1:18" x14ac:dyDescent="0.2">
      <c r="A67" s="1" t="s">
        <v>6</v>
      </c>
      <c r="B67" s="72">
        <v>1.4067995310668231E-2</v>
      </c>
      <c r="C67" s="12">
        <f>B67*$C$58</f>
        <v>404569.32239155925</v>
      </c>
      <c r="D67" s="12">
        <f>C67/E67</f>
        <v>16346.235248143808</v>
      </c>
      <c r="E67" s="67">
        <v>24.75</v>
      </c>
      <c r="F67" s="68">
        <v>82.142857142857139</v>
      </c>
      <c r="G67" s="66">
        <v>0.58333333333333337</v>
      </c>
      <c r="H67" s="68">
        <f>E67*F67*G67</f>
        <v>1185.9375</v>
      </c>
      <c r="I67" s="23">
        <f>(H67*D67)/1000000</f>
        <v>19.385613364595546</v>
      </c>
      <c r="J67" s="55">
        <f>D67*K67</f>
        <v>404569.32239155925</v>
      </c>
      <c r="K67" s="35">
        <v>24.75</v>
      </c>
      <c r="L67" s="36">
        <v>82.142857142857139</v>
      </c>
      <c r="M67" s="39">
        <v>0.58333333333333337</v>
      </c>
      <c r="N67" s="40">
        <f t="shared" si="4"/>
        <v>1185.9375</v>
      </c>
      <c r="O67" s="40">
        <f t="shared" si="5"/>
        <v>0</v>
      </c>
      <c r="P67" s="40">
        <f>(N67*D67)/1000000</f>
        <v>19.385613364595546</v>
      </c>
      <c r="Q67" s="58">
        <f t="shared" si="6"/>
        <v>0</v>
      </c>
      <c r="R67" s="39">
        <f t="shared" si="7"/>
        <v>0</v>
      </c>
    </row>
    <row r="68" spans="1:18" x14ac:dyDescent="0.2">
      <c r="A68" s="1" t="s">
        <v>7</v>
      </c>
      <c r="B68" s="72">
        <v>2.5791324736225089E-2</v>
      </c>
      <c r="C68" s="12">
        <f>B68*$C$58</f>
        <v>741710.42438452528</v>
      </c>
      <c r="D68" s="12">
        <f>C68/E68</f>
        <v>18150.866892613521</v>
      </c>
      <c r="E68" s="67">
        <v>40.863636363636367</v>
      </c>
      <c r="F68" s="68">
        <v>126.11764705882354</v>
      </c>
      <c r="G68" s="66">
        <v>0.77272727272727271</v>
      </c>
      <c r="H68" s="68">
        <f>E68*F68*G68</f>
        <v>3982.3471074380168</v>
      </c>
      <c r="I68" s="23">
        <f>(H68*D68)/1000000</f>
        <v>72.283052267291922</v>
      </c>
      <c r="J68" s="55">
        <f>D68*K68</f>
        <v>741710.42438452528</v>
      </c>
      <c r="K68" s="35">
        <v>40.863636363636367</v>
      </c>
      <c r="L68" s="36">
        <v>126.11764705882354</v>
      </c>
      <c r="M68" s="39">
        <v>0.77272727272727271</v>
      </c>
      <c r="N68" s="40">
        <f t="shared" si="4"/>
        <v>3982.3471074380168</v>
      </c>
      <c r="O68" s="40">
        <f t="shared" si="5"/>
        <v>0</v>
      </c>
      <c r="P68" s="40">
        <f>(N68*D68)/1000000</f>
        <v>72.283052267291922</v>
      </c>
      <c r="Q68" s="58">
        <f t="shared" si="6"/>
        <v>0</v>
      </c>
      <c r="R68" s="39">
        <f t="shared" si="7"/>
        <v>0</v>
      </c>
    </row>
    <row r="69" spans="1:18" x14ac:dyDescent="0.2">
      <c r="A69" s="1" t="s">
        <v>8</v>
      </c>
      <c r="B69" s="72">
        <v>0.11957796014067995</v>
      </c>
      <c r="C69" s="12">
        <f>B69*$C$58</f>
        <v>3438839.2403282532</v>
      </c>
      <c r="D69" s="12">
        <f>C69/E69</f>
        <v>89003.197795859378</v>
      </c>
      <c r="E69" s="67">
        <v>38.637254901960787</v>
      </c>
      <c r="F69" s="68">
        <v>108.79268292682927</v>
      </c>
      <c r="G69" s="66">
        <v>0.80392156862745101</v>
      </c>
      <c r="H69" s="68">
        <f>E69*F69*G69</f>
        <v>3379.2446174548254</v>
      </c>
      <c r="I69" s="23">
        <f>(H69*D69)/1000000</f>
        <v>300.76357708792494</v>
      </c>
      <c r="J69" s="55">
        <f>D69*K69</f>
        <v>3438839.2403282532</v>
      </c>
      <c r="K69" s="35">
        <v>38.637254901960787</v>
      </c>
      <c r="L69" s="36">
        <v>108.79268292682927</v>
      </c>
      <c r="M69" s="39">
        <v>0.80392156862745101</v>
      </c>
      <c r="N69" s="40">
        <f t="shared" si="4"/>
        <v>3379.2446174548254</v>
      </c>
      <c r="O69" s="40">
        <f t="shared" si="5"/>
        <v>0</v>
      </c>
      <c r="P69" s="40">
        <f>(N69*D69)/1000000</f>
        <v>300.76357708792494</v>
      </c>
      <c r="Q69" s="58">
        <f t="shared" si="6"/>
        <v>0</v>
      </c>
      <c r="R69" s="39">
        <f t="shared" si="7"/>
        <v>0</v>
      </c>
    </row>
    <row r="70" spans="1:18" x14ac:dyDescent="0.2">
      <c r="A70" s="1" t="s">
        <v>9</v>
      </c>
      <c r="B70" s="72">
        <v>1.7584994138335287E-2</v>
      </c>
      <c r="C70" s="12">
        <f>B70*$C$58</f>
        <v>505711.65298944898</v>
      </c>
      <c r="D70" s="12">
        <f>C70/E70</f>
        <v>10477.451374090793</v>
      </c>
      <c r="E70" s="67">
        <v>48.266666666666666</v>
      </c>
      <c r="F70" s="68">
        <v>150</v>
      </c>
      <c r="G70" s="66">
        <v>0.6</v>
      </c>
      <c r="H70" s="68">
        <f>E70*F70*G70</f>
        <v>4344</v>
      </c>
      <c r="I70" s="23">
        <f>(H70*D70)/1000000</f>
        <v>45.514048769050405</v>
      </c>
      <c r="J70" s="55">
        <f>D70*K70</f>
        <v>505711.65298944892</v>
      </c>
      <c r="K70" s="35">
        <v>48.266666666666666</v>
      </c>
      <c r="L70" s="36">
        <v>150</v>
      </c>
      <c r="M70" s="39">
        <v>0.6</v>
      </c>
      <c r="N70" s="40">
        <f t="shared" si="4"/>
        <v>4344</v>
      </c>
      <c r="O70" s="40">
        <f t="shared" si="5"/>
        <v>0</v>
      </c>
      <c r="P70" s="40">
        <f>(N70*D70)/1000000</f>
        <v>45.514048769050405</v>
      </c>
      <c r="Q70" s="58">
        <f t="shared" si="6"/>
        <v>0</v>
      </c>
      <c r="R70" s="39">
        <f t="shared" si="7"/>
        <v>0</v>
      </c>
    </row>
    <row r="71" spans="1:18" x14ac:dyDescent="0.2">
      <c r="A71" s="1" t="s">
        <v>10</v>
      </c>
      <c r="B71" s="72">
        <v>3.9859320046893319E-2</v>
      </c>
      <c r="C71" s="12">
        <f>B71*$C$58</f>
        <v>1146279.7467760844</v>
      </c>
      <c r="D71" s="12">
        <f>C71/E71</f>
        <v>42224.822741480901</v>
      </c>
      <c r="E71" s="67">
        <v>27.147058823529413</v>
      </c>
      <c r="F71" s="68">
        <v>80.45</v>
      </c>
      <c r="G71" s="66">
        <v>0.58823529411764708</v>
      </c>
      <c r="H71" s="68">
        <f>E71*F71*G71</f>
        <v>1284.6946366782011</v>
      </c>
      <c r="I71" s="23">
        <f>(H71*D71)/1000000</f>
        <v>54.246003310668243</v>
      </c>
      <c r="J71" s="55">
        <f>D71*K71</f>
        <v>1146279.7467760844</v>
      </c>
      <c r="K71" s="35">
        <v>27.147058823529413</v>
      </c>
      <c r="L71" s="36">
        <v>80.45</v>
      </c>
      <c r="M71" s="39">
        <v>0.58823529411764708</v>
      </c>
      <c r="N71" s="40">
        <f t="shared" si="4"/>
        <v>1284.6946366782011</v>
      </c>
      <c r="O71" s="40">
        <f t="shared" si="5"/>
        <v>0</v>
      </c>
      <c r="P71" s="40">
        <f>(N71*D71)/1000000</f>
        <v>54.246003310668243</v>
      </c>
      <c r="Q71" s="58">
        <f t="shared" si="6"/>
        <v>0</v>
      </c>
      <c r="R71" s="39">
        <f t="shared" si="7"/>
        <v>0</v>
      </c>
    </row>
    <row r="72" spans="1:18" x14ac:dyDescent="0.2">
      <c r="A72" s="1" t="s">
        <v>11</v>
      </c>
      <c r="B72" s="72">
        <v>8.0890973036342337E-2</v>
      </c>
      <c r="C72" s="12">
        <f>B72*$C$58</f>
        <v>2326273.6037514657</v>
      </c>
      <c r="D72" s="12">
        <f>C72/E72</f>
        <v>28606.822074291773</v>
      </c>
      <c r="E72" s="67">
        <v>81.318840579710141</v>
      </c>
      <c r="F72" s="68">
        <v>54.355555555555554</v>
      </c>
      <c r="G72" s="66">
        <v>0.65217391304347827</v>
      </c>
      <c r="H72" s="68">
        <f>E72*F72*G72</f>
        <v>2882.6939718546519</v>
      </c>
      <c r="I72" s="23">
        <f>(H72*D72)/1000000</f>
        <v>82.464713547479477</v>
      </c>
      <c r="J72" s="55">
        <f>D72*K72</f>
        <v>2326273.6037514657</v>
      </c>
      <c r="K72" s="35">
        <v>81.318840579710141</v>
      </c>
      <c r="L72" s="36">
        <v>54.355555555555554</v>
      </c>
      <c r="M72" s="39">
        <v>0.65217391304347827</v>
      </c>
      <c r="N72" s="40">
        <f t="shared" si="4"/>
        <v>2882.6939718546519</v>
      </c>
      <c r="O72" s="40">
        <f t="shared" si="5"/>
        <v>0</v>
      </c>
      <c r="P72" s="40">
        <f>(N72*D72)/1000000</f>
        <v>82.464713547479477</v>
      </c>
      <c r="Q72" s="58">
        <f t="shared" si="6"/>
        <v>0</v>
      </c>
      <c r="R72" s="39">
        <f t="shared" si="7"/>
        <v>0</v>
      </c>
    </row>
    <row r="73" spans="1:18" x14ac:dyDescent="0.2">
      <c r="A73" s="1" t="s">
        <v>12</v>
      </c>
      <c r="B73" s="72">
        <v>5.6271981242672922E-2</v>
      </c>
      <c r="C73" s="12">
        <f>B73*$C$58</f>
        <v>1618277.289566237</v>
      </c>
      <c r="D73" s="12">
        <f>C73/E73</f>
        <v>47220.249178832448</v>
      </c>
      <c r="E73" s="67">
        <v>34.270833333333336</v>
      </c>
      <c r="F73" s="68">
        <v>119.17647058823529</v>
      </c>
      <c r="G73" s="66">
        <v>0.70833333333333337</v>
      </c>
      <c r="H73" s="68">
        <f>E73*F73*G73</f>
        <v>2893.0295138888891</v>
      </c>
      <c r="I73" s="23">
        <f>(H73*D73)/1000000</f>
        <v>136.60957452754985</v>
      </c>
      <c r="J73" s="55">
        <f>D73*K73</f>
        <v>1618277.289566237</v>
      </c>
      <c r="K73" s="35">
        <v>34.270833333333336</v>
      </c>
      <c r="L73" s="36">
        <v>119.17647058823529</v>
      </c>
      <c r="M73" s="39">
        <v>0.70833333333333337</v>
      </c>
      <c r="N73" s="40">
        <f t="shared" si="4"/>
        <v>2893.0295138888891</v>
      </c>
      <c r="O73" s="40">
        <f t="shared" si="5"/>
        <v>0</v>
      </c>
      <c r="P73" s="40">
        <f>(N73*D73)/1000000</f>
        <v>136.60957452754985</v>
      </c>
      <c r="Q73" s="58">
        <f t="shared" si="6"/>
        <v>0</v>
      </c>
      <c r="R73" s="39">
        <f t="shared" si="7"/>
        <v>0</v>
      </c>
    </row>
    <row r="74" spans="1:18" x14ac:dyDescent="0.2">
      <c r="A74" s="1" t="s">
        <v>13</v>
      </c>
      <c r="B74" s="72">
        <v>8.792497069167643E-2</v>
      </c>
      <c r="C74" s="12">
        <f>B74*$C$58</f>
        <v>2528558.2649472449</v>
      </c>
      <c r="D74" s="12">
        <f>C74/E74</f>
        <v>84586.025812240565</v>
      </c>
      <c r="E74" s="67">
        <v>29.893333333333334</v>
      </c>
      <c r="F74" s="68">
        <v>90.355932203389827</v>
      </c>
      <c r="G74" s="66">
        <v>0.78666666666666663</v>
      </c>
      <c r="H74" s="68">
        <f>E74*F74*G74</f>
        <v>2124.8181333333332</v>
      </c>
      <c r="I74" s="23">
        <f>(H74*D74)/1000000</f>
        <v>179.72992147245014</v>
      </c>
      <c r="J74" s="55">
        <f>D74*K74</f>
        <v>2528558.2649472449</v>
      </c>
      <c r="K74" s="35">
        <v>29.893333333333334</v>
      </c>
      <c r="L74" s="36">
        <v>90.355932203389827</v>
      </c>
      <c r="M74" s="39">
        <v>0.78666666666666663</v>
      </c>
      <c r="N74" s="40">
        <f t="shared" si="4"/>
        <v>2124.8181333333332</v>
      </c>
      <c r="O74" s="40">
        <f t="shared" si="5"/>
        <v>0</v>
      </c>
      <c r="P74" s="40">
        <f>(N74*D74)/1000000</f>
        <v>179.72992147245014</v>
      </c>
      <c r="Q74" s="58">
        <f t="shared" si="6"/>
        <v>0</v>
      </c>
      <c r="R74" s="39">
        <f t="shared" si="7"/>
        <v>0</v>
      </c>
    </row>
    <row r="75" spans="1:18" x14ac:dyDescent="0.2">
      <c r="A75" s="1" t="s">
        <v>14</v>
      </c>
      <c r="B75" s="72">
        <v>2.4618991793669401E-2</v>
      </c>
      <c r="C75" s="12">
        <f>B75*$C$58</f>
        <v>707996.31418522855</v>
      </c>
      <c r="D75" s="12">
        <f>C75/E75</f>
        <v>21896.793222223561</v>
      </c>
      <c r="E75" s="67">
        <v>32.333333333333336</v>
      </c>
      <c r="F75" s="68">
        <v>98.470588235294116</v>
      </c>
      <c r="G75" s="66">
        <v>0.80952380952380953</v>
      </c>
      <c r="H75" s="68">
        <f>E75*F75*G75</f>
        <v>2577.4285714285716</v>
      </c>
      <c r="I75" s="23">
        <f>(H75*D75)/1000000</f>
        <v>56.437420473622502</v>
      </c>
      <c r="J75" s="55">
        <f>D75*K75</f>
        <v>707996.31418522855</v>
      </c>
      <c r="K75" s="35">
        <v>32.333333333333336</v>
      </c>
      <c r="L75" s="36">
        <v>98.470588235294116</v>
      </c>
      <c r="M75" s="39">
        <v>0.80952380952380953</v>
      </c>
      <c r="N75" s="40">
        <f t="shared" si="4"/>
        <v>2577.4285714285716</v>
      </c>
      <c r="O75" s="40">
        <f t="shared" si="5"/>
        <v>0</v>
      </c>
      <c r="P75" s="40">
        <f>(N75*D75)/1000000</f>
        <v>56.437420473622502</v>
      </c>
      <c r="Q75" s="58">
        <f t="shared" si="6"/>
        <v>0</v>
      </c>
      <c r="R75" s="39">
        <f t="shared" si="7"/>
        <v>0</v>
      </c>
    </row>
    <row r="76" spans="1:18" x14ac:dyDescent="0.2">
      <c r="A76" s="1" t="s">
        <v>15</v>
      </c>
      <c r="B76" s="72">
        <v>0.12778429073856976</v>
      </c>
      <c r="C76" s="12">
        <f>B76*$C$58</f>
        <v>3674838.0117233293</v>
      </c>
      <c r="D76" s="12">
        <f>C76/E76</f>
        <v>70211.628970699894</v>
      </c>
      <c r="E76" s="67">
        <v>52.339449541284402</v>
      </c>
      <c r="F76" s="68">
        <v>93.012658227848107</v>
      </c>
      <c r="G76" s="66">
        <v>0.72477064220183485</v>
      </c>
      <c r="H76" s="68">
        <f>E76*F76*G76</f>
        <v>3528.3511488931913</v>
      </c>
      <c r="I76" s="23">
        <f>(H76*D76)/1000000</f>
        <v>247.73128174443144</v>
      </c>
      <c r="J76" s="55">
        <f>D76*K76</f>
        <v>3674838.0117233293</v>
      </c>
      <c r="K76" s="35">
        <v>52.339449541284402</v>
      </c>
      <c r="L76" s="36">
        <v>93.012658227848107</v>
      </c>
      <c r="M76" s="39">
        <v>0.72477064220183485</v>
      </c>
      <c r="N76" s="40">
        <f t="shared" si="4"/>
        <v>3528.3511488931913</v>
      </c>
      <c r="O76" s="40">
        <f t="shared" si="5"/>
        <v>0</v>
      </c>
      <c r="P76" s="40">
        <f>(N76*D76)/1000000</f>
        <v>247.73128174443144</v>
      </c>
      <c r="Q76" s="58">
        <f t="shared" si="6"/>
        <v>0</v>
      </c>
      <c r="R76" s="39">
        <f t="shared" si="7"/>
        <v>0</v>
      </c>
    </row>
    <row r="77" spans="1:18" x14ac:dyDescent="0.2">
      <c r="A77" s="1" t="s">
        <v>16</v>
      </c>
      <c r="B77" s="72">
        <v>7.9718640093786639E-2</v>
      </c>
      <c r="C77" s="12">
        <f>B77*$C$58</f>
        <v>2292559.4935521688</v>
      </c>
      <c r="D77" s="12">
        <f>C77/E77</f>
        <v>37893.545347969732</v>
      </c>
      <c r="E77" s="67">
        <v>60.5</v>
      </c>
      <c r="F77" s="68">
        <v>111.38</v>
      </c>
      <c r="G77" s="66">
        <v>0.73529411764705888</v>
      </c>
      <c r="H77" s="68">
        <f>E77*F77*G77</f>
        <v>4954.7720588235297</v>
      </c>
      <c r="I77" s="23">
        <f>(H77*D77)/1000000</f>
        <v>187.75387969988279</v>
      </c>
      <c r="J77" s="55">
        <f>D77*K77</f>
        <v>2292559.4935521688</v>
      </c>
      <c r="K77" s="35">
        <v>60.5</v>
      </c>
      <c r="L77" s="36">
        <v>111.38</v>
      </c>
      <c r="M77" s="39">
        <v>0.73529411764705888</v>
      </c>
      <c r="N77" s="40">
        <f t="shared" si="4"/>
        <v>4954.7720588235297</v>
      </c>
      <c r="O77" s="40">
        <f t="shared" si="5"/>
        <v>0</v>
      </c>
      <c r="P77" s="40">
        <f>(N77*D77)/1000000</f>
        <v>187.75387969988279</v>
      </c>
      <c r="Q77" s="58">
        <f t="shared" si="6"/>
        <v>0</v>
      </c>
      <c r="R77" s="39">
        <f t="shared" si="7"/>
        <v>0</v>
      </c>
    </row>
    <row r="78" spans="1:18" x14ac:dyDescent="0.2">
      <c r="A78" s="1" t="s">
        <v>17</v>
      </c>
      <c r="B78" s="72">
        <v>7.1512309495896834E-2</v>
      </c>
      <c r="C78" s="12">
        <f>B78*$C$58</f>
        <v>2056560.7221570925</v>
      </c>
      <c r="D78" s="12">
        <f>C78/E78</f>
        <v>33320.107317817434</v>
      </c>
      <c r="E78" s="67">
        <v>61.721311475409834</v>
      </c>
      <c r="F78" s="68">
        <v>74.659090909090907</v>
      </c>
      <c r="G78" s="66">
        <v>0.72131147540983609</v>
      </c>
      <c r="H78" s="68">
        <f>E78*F78*G78</f>
        <v>3323.8443966675623</v>
      </c>
      <c r="I78" s="23">
        <f>(H78*D78)/1000000</f>
        <v>110.75085200468932</v>
      </c>
      <c r="J78" s="55">
        <f>D78*K78</f>
        <v>2056560.7221570923</v>
      </c>
      <c r="K78" s="35">
        <v>61.721311475409834</v>
      </c>
      <c r="L78" s="36">
        <v>74.659090909090907</v>
      </c>
      <c r="M78" s="39">
        <v>0.72131147540983609</v>
      </c>
      <c r="N78" s="40">
        <f t="shared" si="4"/>
        <v>3323.8443966675623</v>
      </c>
      <c r="O78" s="40">
        <f t="shared" si="5"/>
        <v>0</v>
      </c>
      <c r="P78" s="40">
        <f>(N78*D78)/1000000</f>
        <v>110.75085200468932</v>
      </c>
      <c r="Q78" s="58">
        <f t="shared" si="6"/>
        <v>0</v>
      </c>
      <c r="R78" s="39">
        <f t="shared" si="7"/>
        <v>0</v>
      </c>
    </row>
    <row r="79" spans="1:18" x14ac:dyDescent="0.2">
      <c r="A79" s="1" t="s">
        <v>18</v>
      </c>
      <c r="B79" s="72">
        <v>1.2895662368112544E-2</v>
      </c>
      <c r="C79" s="12">
        <f>B79*$C$58</f>
        <v>370855.21219226264</v>
      </c>
      <c r="D79" s="12">
        <f>C79/E79</f>
        <v>4856.4373025177256</v>
      </c>
      <c r="E79" s="67">
        <v>76.36363636363636</v>
      </c>
      <c r="F79" s="68">
        <v>36.666666666666664</v>
      </c>
      <c r="G79" s="66">
        <v>0.54545454545454541</v>
      </c>
      <c r="H79" s="68">
        <f>E79*F79*G79</f>
        <v>1527.272727272727</v>
      </c>
      <c r="I79" s="23">
        <f>(H79*D79)/1000000</f>
        <v>7.4171042438452526</v>
      </c>
      <c r="J79" s="55">
        <f>D79*K79</f>
        <v>370855.21219226264</v>
      </c>
      <c r="K79" s="35">
        <v>76.36363636363636</v>
      </c>
      <c r="L79" s="36">
        <v>36.666666666666664</v>
      </c>
      <c r="M79" s="39">
        <v>0.54545454545454541</v>
      </c>
      <c r="N79" s="40">
        <f t="shared" si="4"/>
        <v>1527.272727272727</v>
      </c>
      <c r="O79" s="40">
        <f t="shared" si="5"/>
        <v>0</v>
      </c>
      <c r="P79" s="40">
        <f>(N79*D79)/1000000</f>
        <v>7.4171042438452526</v>
      </c>
      <c r="Q79" s="58">
        <f t="shared" si="6"/>
        <v>0</v>
      </c>
      <c r="R79" s="39">
        <f t="shared" si="7"/>
        <v>0</v>
      </c>
    </row>
    <row r="80" spans="1:18" ht="13.5" thickBot="1" x14ac:dyDescent="0.25">
      <c r="A80" s="17" t="s">
        <v>27</v>
      </c>
      <c r="B80" s="18">
        <v>1</v>
      </c>
      <c r="C80" s="69">
        <v>28758136</v>
      </c>
      <c r="D80" s="19">
        <f>C80/E80</f>
        <v>625600.20888198796</v>
      </c>
      <c r="E80" s="20">
        <f>SUM(E62:E79)/18</f>
        <v>45.968872119454296</v>
      </c>
      <c r="F80" s="37">
        <v>93.389986141985403</v>
      </c>
      <c r="G80" s="18">
        <v>0.71083152266431504</v>
      </c>
      <c r="H80" s="21">
        <f>SUM(H62:H79)</f>
        <v>49185.523483737372</v>
      </c>
      <c r="I80" s="24">
        <v>1292.2040712627277</v>
      </c>
      <c r="J80" s="56">
        <f>SUM(J62:J79)</f>
        <v>28758135.999999996</v>
      </c>
      <c r="K80" s="51" t="s">
        <v>38</v>
      </c>
      <c r="L80" s="52" t="s">
        <v>38</v>
      </c>
      <c r="M80" s="53" t="s">
        <v>38</v>
      </c>
      <c r="N80" s="42">
        <f>SUM(N62:N79)</f>
        <v>49185.523483737372</v>
      </c>
      <c r="O80" s="43" t="s">
        <v>38</v>
      </c>
      <c r="P80" s="42">
        <f>SUM(P62:P79)</f>
        <v>1964.082917880422</v>
      </c>
      <c r="Q80" s="64">
        <f>SUM(Q62:Q79)</f>
        <v>0</v>
      </c>
      <c r="R80" s="65">
        <f t="shared" si="7"/>
        <v>0.51994794131947109</v>
      </c>
    </row>
    <row r="82" spans="1:5" ht="13.5" thickBot="1" x14ac:dyDescent="0.25">
      <c r="A82" s="71" t="s">
        <v>67</v>
      </c>
    </row>
    <row r="83" spans="1:5" ht="51" x14ac:dyDescent="0.2">
      <c r="A83" s="73" t="s">
        <v>25</v>
      </c>
      <c r="B83" s="6" t="s">
        <v>49</v>
      </c>
      <c r="C83" s="6" t="s">
        <v>43</v>
      </c>
      <c r="D83" s="6" t="s">
        <v>42</v>
      </c>
      <c r="E83" s="74" t="s">
        <v>19</v>
      </c>
    </row>
    <row r="84" spans="1:5" x14ac:dyDescent="0.2">
      <c r="A84" s="75" t="s">
        <v>1</v>
      </c>
      <c r="B84" s="76">
        <v>5.5099648300117182E-4</v>
      </c>
      <c r="C84" s="77">
        <v>-3964.008206330589</v>
      </c>
      <c r="D84" s="78">
        <v>8510.9030807036324</v>
      </c>
      <c r="E84" s="81">
        <v>-25.222222222222221</v>
      </c>
    </row>
    <row r="85" spans="1:5" x14ac:dyDescent="0.2">
      <c r="A85" s="75" t="s">
        <v>2</v>
      </c>
      <c r="B85" s="79">
        <v>-4.2626025791324726E-2</v>
      </c>
      <c r="C85" s="77">
        <v>-1190324.7268464244</v>
      </c>
      <c r="D85" s="77">
        <v>-19867.483104276405</v>
      </c>
      <c r="E85" s="81">
        <v>-5.287878787878789</v>
      </c>
    </row>
    <row r="86" spans="1:5" x14ac:dyDescent="0.2">
      <c r="A86" s="75" t="s">
        <v>3</v>
      </c>
      <c r="B86" s="79">
        <v>-4.4900351699882768E-3</v>
      </c>
      <c r="C86" s="77">
        <v>-210413.08206330612</v>
      </c>
      <c r="D86" s="78">
        <v>30225.031593482287</v>
      </c>
      <c r="E86" s="81">
        <v>-14.288888888888888</v>
      </c>
    </row>
    <row r="87" spans="1:5" x14ac:dyDescent="0.2">
      <c r="A87" s="75" t="s">
        <v>4</v>
      </c>
      <c r="B87" s="76">
        <v>1.4067995310668231E-2</v>
      </c>
      <c r="C87" s="78">
        <v>267951.32239155925</v>
      </c>
      <c r="D87" s="77">
        <v>-1799.6878030700282</v>
      </c>
      <c r="E87" s="82">
        <v>36.833333333333336</v>
      </c>
    </row>
    <row r="88" spans="1:5" x14ac:dyDescent="0.2">
      <c r="A88" s="75" t="s">
        <v>5</v>
      </c>
      <c r="B88" s="79">
        <v>-1.6002344665885113E-2</v>
      </c>
      <c r="C88" s="77">
        <v>-593400.80422039854</v>
      </c>
      <c r="D88" s="77">
        <v>-4316.6350527549821</v>
      </c>
      <c r="E88" s="81">
        <v>-15</v>
      </c>
    </row>
    <row r="89" spans="1:5" x14ac:dyDescent="0.2">
      <c r="A89" s="75" t="s">
        <v>6</v>
      </c>
      <c r="B89" s="79">
        <v>-5.9320046893317699E-3</v>
      </c>
      <c r="C89" s="77">
        <v>-210212.67760844075</v>
      </c>
      <c r="D89" s="77">
        <v>-27566.764751856193</v>
      </c>
      <c r="E89" s="82">
        <v>10.75</v>
      </c>
    </row>
    <row r="90" spans="1:5" x14ac:dyDescent="0.2">
      <c r="A90" s="75" t="s">
        <v>7</v>
      </c>
      <c r="B90" s="76">
        <v>5.7913247362250883E-3</v>
      </c>
      <c r="C90" s="78">
        <v>92773.424384525279</v>
      </c>
      <c r="D90" s="78">
        <v>9010.9091461346488</v>
      </c>
      <c r="E90" s="81">
        <v>-30.136363636363633</v>
      </c>
    </row>
    <row r="91" spans="1:5" x14ac:dyDescent="0.2">
      <c r="A91" s="75" t="s">
        <v>8</v>
      </c>
      <c r="B91" s="76">
        <v>1.9577960140679945E-2</v>
      </c>
      <c r="C91" s="78">
        <v>672320.24032825325</v>
      </c>
      <c r="D91" s="78">
        <v>26127.765977677562</v>
      </c>
      <c r="E91" s="81">
        <v>-5.3627450980392126</v>
      </c>
    </row>
    <row r="92" spans="1:5" x14ac:dyDescent="0.2">
      <c r="A92" s="75" t="s">
        <v>9</v>
      </c>
      <c r="B92" s="76">
        <v>7.5849941383352871E-3</v>
      </c>
      <c r="C92" s="78">
        <v>95856.652989448979</v>
      </c>
      <c r="D92" s="77">
        <v>-10015.298625909207</v>
      </c>
      <c r="E92" s="82">
        <v>28.266666666666666</v>
      </c>
    </row>
    <row r="93" spans="1:5" x14ac:dyDescent="0.2">
      <c r="A93" s="75" t="s">
        <v>10</v>
      </c>
      <c r="B93" s="76">
        <v>-1.4067995310668158E-4</v>
      </c>
      <c r="C93" s="78">
        <v>121642.74677608442</v>
      </c>
      <c r="D93" s="78">
        <v>19455.111630369789</v>
      </c>
      <c r="E93" s="81">
        <v>-17.852941176470587</v>
      </c>
    </row>
    <row r="94" spans="1:5" x14ac:dyDescent="0.2">
      <c r="A94" s="75" t="s">
        <v>11</v>
      </c>
      <c r="B94" s="76">
        <v>2.0890973036342339E-2</v>
      </c>
      <c r="C94" s="78">
        <v>686854.60375146568</v>
      </c>
      <c r="D94" s="78">
        <v>13703.012983382681</v>
      </c>
      <c r="E94" s="81">
        <v>-28.681159420289859</v>
      </c>
    </row>
    <row r="95" spans="1:5" x14ac:dyDescent="0.2">
      <c r="A95" s="75" t="s">
        <v>12</v>
      </c>
      <c r="B95" s="79">
        <v>-3.7280187573270757E-3</v>
      </c>
      <c r="C95" s="78">
        <v>13013.289566237014</v>
      </c>
      <c r="D95" s="78">
        <v>13065.69598734309</v>
      </c>
      <c r="E95" s="81">
        <v>-12.729166666666664</v>
      </c>
    </row>
    <row r="96" spans="1:5" x14ac:dyDescent="0.2">
      <c r="A96" s="75" t="s">
        <v>13</v>
      </c>
      <c r="B96" s="76">
        <v>2.7924970691676432E-2</v>
      </c>
      <c r="C96" s="78">
        <v>684212.2649472449</v>
      </c>
      <c r="D96" s="78">
        <v>51052.462175876928</v>
      </c>
      <c r="E96" s="81">
        <v>-25.106666666666666</v>
      </c>
    </row>
    <row r="97" spans="1:5" x14ac:dyDescent="0.2">
      <c r="A97" s="75" t="s">
        <v>14</v>
      </c>
      <c r="B97" s="76">
        <v>4.6189917936694004E-3</v>
      </c>
      <c r="C97" s="78">
        <v>195678.31418522855</v>
      </c>
      <c r="D97" s="78">
        <v>1404.0732222235602</v>
      </c>
      <c r="E97" s="82">
        <v>7.3333333333333357</v>
      </c>
    </row>
    <row r="98" spans="1:5" x14ac:dyDescent="0.2">
      <c r="A98" s="75" t="s">
        <v>15</v>
      </c>
      <c r="B98" s="79">
        <v>-1.2215709261430258E-2</v>
      </c>
      <c r="C98" s="77">
        <v>-321244.98827667069</v>
      </c>
      <c r="D98" s="78">
        <v>8733.428970699897</v>
      </c>
      <c r="E98" s="81">
        <v>-12.660550458715598</v>
      </c>
    </row>
    <row r="99" spans="1:5" x14ac:dyDescent="0.2">
      <c r="A99" s="75" t="s">
        <v>16</v>
      </c>
      <c r="B99" s="79">
        <v>9.7186400937866319E-3</v>
      </c>
      <c r="C99" s="78">
        <v>414058.49355216883</v>
      </c>
      <c r="D99" s="77">
        <v>-443.20975407108199</v>
      </c>
      <c r="E99" s="82">
        <v>11.5</v>
      </c>
    </row>
    <row r="100" spans="1:5" x14ac:dyDescent="0.2">
      <c r="A100" s="75" t="s">
        <v>17</v>
      </c>
      <c r="B100" s="79">
        <v>-1.8487690504103163E-2</v>
      </c>
      <c r="C100" s="77">
        <v>-402567.27784290747</v>
      </c>
      <c r="D100" s="77">
        <v>-5103.7676821825662</v>
      </c>
      <c r="E100" s="81">
        <v>-2.2786885245901658</v>
      </c>
    </row>
    <row r="101" spans="1:5" x14ac:dyDescent="0.2">
      <c r="A101" s="75" t="s">
        <v>18</v>
      </c>
      <c r="B101" s="79">
        <v>-7.1043376318874561E-3</v>
      </c>
      <c r="C101" s="77">
        <v>-312235.78780773736</v>
      </c>
      <c r="D101" s="77">
        <v>-9677.413761312062</v>
      </c>
      <c r="E101" s="82">
        <v>29.36363636363636</v>
      </c>
    </row>
    <row r="102" spans="1:5" ht="13.5" thickBot="1" x14ac:dyDescent="0.25">
      <c r="A102" s="80" t="s">
        <v>27</v>
      </c>
      <c r="B102" s="18"/>
      <c r="C102" s="84"/>
      <c r="D102" s="84"/>
      <c r="E102" s="8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7:V78"/>
  <sheetViews>
    <sheetView topLeftCell="A31" workbookViewId="0">
      <pane xSplit="1" ySplit="8" topLeftCell="B39" activePane="bottomRight" state="frozen"/>
      <selection activeCell="A31" sqref="A31"/>
      <selection pane="topRight" activeCell="B31" sqref="B31"/>
      <selection pane="bottomLeft" activeCell="A39" sqref="A39"/>
      <selection pane="bottomRight" activeCell="A31" sqref="A31"/>
    </sheetView>
  </sheetViews>
  <sheetFormatPr defaultRowHeight="12.75" x14ac:dyDescent="0.2"/>
  <cols>
    <col min="1" max="1" width="15.140625" customWidth="1"/>
    <col min="2" max="3" width="11.5703125" customWidth="1"/>
    <col min="4" max="4" width="11" customWidth="1"/>
    <col min="5" max="6" width="11.140625" customWidth="1"/>
    <col min="10" max="10" width="14" customWidth="1"/>
    <col min="11" max="11" width="15.28515625" customWidth="1"/>
    <col min="12" max="12" width="13.7109375" bestFit="1" customWidth="1"/>
    <col min="13" max="13" width="14.42578125" customWidth="1"/>
    <col min="14" max="14" width="14.140625" customWidth="1"/>
    <col min="15" max="15" width="11.7109375" hidden="1" customWidth="1"/>
    <col min="16" max="16" width="11" hidden="1" customWidth="1"/>
    <col min="17" max="17" width="9.28515625" hidden="1" customWidth="1"/>
    <col min="18" max="18" width="17.7109375" hidden="1" customWidth="1"/>
    <col min="19" max="19" width="11.140625" hidden="1" customWidth="1"/>
    <col min="20" max="20" width="15.85546875" bestFit="1" customWidth="1"/>
    <col min="21" max="22" width="11" customWidth="1"/>
  </cols>
  <sheetData>
    <row r="7" spans="1:16" ht="63.75" hidden="1" x14ac:dyDescent="0.2">
      <c r="A7" s="6" t="s">
        <v>25</v>
      </c>
      <c r="B7" s="6" t="s">
        <v>30</v>
      </c>
      <c r="C7" s="6" t="s">
        <v>31</v>
      </c>
      <c r="D7" s="6" t="s">
        <v>36</v>
      </c>
      <c r="E7" s="6" t="s">
        <v>19</v>
      </c>
      <c r="F7" s="6" t="s">
        <v>0</v>
      </c>
      <c r="G7" s="6" t="s">
        <v>20</v>
      </c>
      <c r="H7" s="6" t="s">
        <v>28</v>
      </c>
      <c r="I7" s="6" t="s">
        <v>21</v>
      </c>
      <c r="J7" s="6" t="s">
        <v>22</v>
      </c>
      <c r="K7" s="6" t="s">
        <v>32</v>
      </c>
      <c r="L7" s="6" t="s">
        <v>23</v>
      </c>
      <c r="M7" s="6" t="s">
        <v>24</v>
      </c>
      <c r="N7" s="6" t="s">
        <v>29</v>
      </c>
      <c r="O7" s="6" t="s">
        <v>34</v>
      </c>
      <c r="P7" s="6" t="s">
        <v>35</v>
      </c>
    </row>
    <row r="8" spans="1:16" hidden="1" x14ac:dyDescent="0.2">
      <c r="A8" s="1" t="s">
        <v>1</v>
      </c>
      <c r="B8" s="1">
        <v>20928</v>
      </c>
      <c r="C8" s="1">
        <v>1623</v>
      </c>
      <c r="D8" s="7">
        <v>7.2843639758354804E-3</v>
      </c>
      <c r="E8" s="4">
        <v>45.1111</v>
      </c>
      <c r="F8" s="1">
        <v>1.2</v>
      </c>
      <c r="G8" s="13">
        <v>298.66669999999999</v>
      </c>
      <c r="H8" s="7">
        <v>0.66666700000000001</v>
      </c>
      <c r="I8" s="13">
        <v>8982.1267379744568</v>
      </c>
      <c r="J8" s="13">
        <v>187977948.37232944</v>
      </c>
      <c r="K8" s="13">
        <v>14577991.695732543</v>
      </c>
      <c r="L8" s="7">
        <v>1.0688836104513065E-2</v>
      </c>
      <c r="M8" s="4">
        <v>307391.00237529696</v>
      </c>
      <c r="N8" s="13">
        <v>61205001.46190016</v>
      </c>
      <c r="O8" s="4">
        <v>6814.0879378977006</v>
      </c>
      <c r="P8" s="4">
        <v>-1833.9928287706753</v>
      </c>
    </row>
    <row r="9" spans="1:16" hidden="1" x14ac:dyDescent="0.2">
      <c r="A9" s="1" t="s">
        <v>2</v>
      </c>
      <c r="B9" s="1">
        <v>191133</v>
      </c>
      <c r="C9" s="1">
        <v>17455</v>
      </c>
      <c r="D9" s="7">
        <v>7.834169636365268E-2</v>
      </c>
      <c r="E9" s="4">
        <v>44.52</v>
      </c>
      <c r="F9" s="1">
        <v>1.7</v>
      </c>
      <c r="G9" s="13">
        <v>86.112899999999996</v>
      </c>
      <c r="H9" s="7">
        <v>0.62</v>
      </c>
      <c r="I9" s="13">
        <v>2376.9227109600001</v>
      </c>
      <c r="J9" s="13">
        <v>454308368.51391768</v>
      </c>
      <c r="K9" s="13">
        <v>41489185.919806801</v>
      </c>
      <c r="L9" s="7">
        <v>0.11876484560570071</v>
      </c>
      <c r="M9" s="4">
        <v>3415455.5819477434</v>
      </c>
      <c r="N9" s="13">
        <v>182351166.68927884</v>
      </c>
      <c r="O9" s="4">
        <v>76717.331130901686</v>
      </c>
      <c r="P9" s="4">
        <v>34731.279914079096</v>
      </c>
    </row>
    <row r="10" spans="1:16" hidden="1" x14ac:dyDescent="0.2">
      <c r="A10" s="1" t="s">
        <v>3</v>
      </c>
      <c r="B10" s="1">
        <v>189300</v>
      </c>
      <c r="C10" s="1">
        <v>23782</v>
      </c>
      <c r="D10" s="7">
        <v>0.10673859770383204</v>
      </c>
      <c r="E10" s="4">
        <v>43.1053</v>
      </c>
      <c r="F10" s="1">
        <v>1.7</v>
      </c>
      <c r="G10" s="13">
        <v>82.428600000000003</v>
      </c>
      <c r="H10" s="7">
        <v>0.66315800000000003</v>
      </c>
      <c r="I10" s="13">
        <v>2356.27301074353</v>
      </c>
      <c r="J10" s="13">
        <v>446042480.93375021</v>
      </c>
      <c r="K10" s="13">
        <v>56036884.741502628</v>
      </c>
      <c r="L10" s="7">
        <v>0.11282660332541568</v>
      </c>
      <c r="M10" s="4">
        <v>3244682.8028503563</v>
      </c>
      <c r="N10" s="13">
        <v>177364698.00186899</v>
      </c>
      <c r="O10" s="4">
        <v>75273.407280551488</v>
      </c>
      <c r="P10" s="4">
        <v>15983.712463885968</v>
      </c>
    </row>
    <row r="11" spans="1:16" hidden="1" x14ac:dyDescent="0.2">
      <c r="A11" s="1" t="s">
        <v>4</v>
      </c>
      <c r="B11" s="1">
        <v>5512</v>
      </c>
      <c r="C11" s="1">
        <v>2459</v>
      </c>
      <c r="D11" s="7">
        <v>1.1036507095859177E-2</v>
      </c>
      <c r="E11" s="4">
        <v>13.5</v>
      </c>
      <c r="F11" s="1">
        <v>1.3</v>
      </c>
      <c r="G11" s="13">
        <v>136.66669999999999</v>
      </c>
      <c r="H11" s="7">
        <v>0.75</v>
      </c>
      <c r="I11" s="13">
        <v>1383.7503375000001</v>
      </c>
      <c r="J11" s="13">
        <v>7627231.8603000008</v>
      </c>
      <c r="K11" s="13">
        <v>3402642.0799125005</v>
      </c>
      <c r="L11" s="7">
        <v>4.7505938242280287E-3</v>
      </c>
      <c r="M11" s="4">
        <v>136618.22327790974</v>
      </c>
      <c r="N11" s="13">
        <v>14003371.301441329</v>
      </c>
      <c r="O11" s="4">
        <v>10119.868390956277</v>
      </c>
      <c r="P11" s="4">
        <v>6178.7972570854799</v>
      </c>
    </row>
    <row r="12" spans="1:16" hidden="1" x14ac:dyDescent="0.2">
      <c r="A12" s="1" t="s">
        <v>5</v>
      </c>
      <c r="B12" s="1">
        <v>47111</v>
      </c>
      <c r="C12" s="1">
        <v>7572</v>
      </c>
      <c r="D12" s="7">
        <v>3.3984722134951482E-2</v>
      </c>
      <c r="E12" s="4">
        <v>94.782600000000002</v>
      </c>
      <c r="F12" s="1">
        <v>1.4</v>
      </c>
      <c r="G12" s="13">
        <v>67.92</v>
      </c>
      <c r="H12" s="7">
        <v>0.54347800000000002</v>
      </c>
      <c r="I12" s="13">
        <v>3498.7125553997762</v>
      </c>
      <c r="J12" s="13">
        <v>164827847.19743887</v>
      </c>
      <c r="K12" s="13">
        <v>26492251.469487105</v>
      </c>
      <c r="L12" s="7">
        <v>5.4631828978622329E-2</v>
      </c>
      <c r="M12" s="4">
        <v>1571109.567695962</v>
      </c>
      <c r="N12" s="13">
        <v>57994407.944143511</v>
      </c>
      <c r="O12" s="4">
        <v>16575.928152381999</v>
      </c>
      <c r="P12" s="4">
        <v>3867.3956966434362</v>
      </c>
    </row>
    <row r="13" spans="1:16" hidden="1" x14ac:dyDescent="0.2">
      <c r="A13" s="1" t="s">
        <v>6</v>
      </c>
      <c r="B13" s="1">
        <v>72137</v>
      </c>
      <c r="C13" s="1">
        <v>2548</v>
      </c>
      <c r="D13" s="7">
        <v>1.1435957739019596E-2</v>
      </c>
      <c r="E13" s="4">
        <v>14.3889</v>
      </c>
      <c r="F13" s="1">
        <v>1.9</v>
      </c>
      <c r="G13" s="13">
        <v>67.875</v>
      </c>
      <c r="H13" s="7">
        <v>0.44444400000000001</v>
      </c>
      <c r="I13" s="13">
        <v>434.06471593485003</v>
      </c>
      <c r="J13" s="13">
        <v>31312126.413392276</v>
      </c>
      <c r="K13" s="13">
        <v>1105996.8962019978</v>
      </c>
      <c r="L13" s="7">
        <v>2.137767220902613E-2</v>
      </c>
      <c r="M13" s="4">
        <v>614782.00475059391</v>
      </c>
      <c r="N13" s="13">
        <v>18545905.264052443</v>
      </c>
      <c r="O13" s="4">
        <v>42726.129499169074</v>
      </c>
      <c r="P13" s="4">
        <v>11768.507044573587</v>
      </c>
    </row>
    <row r="14" spans="1:16" hidden="1" x14ac:dyDescent="0.2">
      <c r="A14" s="1" t="s">
        <v>7</v>
      </c>
      <c r="B14" s="1">
        <v>66499</v>
      </c>
      <c r="C14" s="1">
        <v>5314</v>
      </c>
      <c r="D14" s="7">
        <v>2.385034514330853E-2</v>
      </c>
      <c r="E14" s="4">
        <v>70.736800000000002</v>
      </c>
      <c r="F14" s="1">
        <v>1.6</v>
      </c>
      <c r="G14" s="13">
        <v>62.5</v>
      </c>
      <c r="H14" s="7">
        <v>0.631579</v>
      </c>
      <c r="I14" s="13">
        <v>2792.2423379500001</v>
      </c>
      <c r="J14" s="13">
        <v>185681323.23133707</v>
      </c>
      <c r="K14" s="13">
        <v>14837975.783866301</v>
      </c>
      <c r="L14" s="7">
        <v>2.2565320665083134E-2</v>
      </c>
      <c r="M14" s="4">
        <v>648936.56057007122</v>
      </c>
      <c r="N14" s="13">
        <v>25615918.999267817</v>
      </c>
      <c r="O14" s="4">
        <v>9173.9598139875034</v>
      </c>
      <c r="P14" s="4">
        <v>-2435.1486064858054</v>
      </c>
    </row>
    <row r="15" spans="1:16" hidden="1" x14ac:dyDescent="0.2">
      <c r="A15" s="1" t="s">
        <v>8</v>
      </c>
      <c r="B15" s="1">
        <v>166007</v>
      </c>
      <c r="C15" s="1">
        <v>21554</v>
      </c>
      <c r="D15" s="7">
        <v>9.6738866996400455E-2</v>
      </c>
      <c r="E15" s="4">
        <v>44.197499999999998</v>
      </c>
      <c r="F15" s="1">
        <v>1.7</v>
      </c>
      <c r="G15" s="13">
        <v>63.228099999999998</v>
      </c>
      <c r="H15" s="7">
        <v>0.703704</v>
      </c>
      <c r="I15" s="13">
        <v>1966.5176815348739</v>
      </c>
      <c r="J15" s="13">
        <v>326455700.75855982</v>
      </c>
      <c r="K15" s="13">
        <v>42386322.107802674</v>
      </c>
      <c r="L15" s="7">
        <v>9.6199524940617578E-2</v>
      </c>
      <c r="M15" s="4">
        <v>2766519.0213776724</v>
      </c>
      <c r="N15" s="13">
        <v>123093129.06480567</v>
      </c>
      <c r="O15" s="4">
        <v>62594.468496581765</v>
      </c>
      <c r="P15" s="4">
        <v>-2216.938311016369</v>
      </c>
    </row>
    <row r="16" spans="1:16" hidden="1" x14ac:dyDescent="0.2">
      <c r="A16" s="1" t="s">
        <v>9</v>
      </c>
      <c r="B16" s="1">
        <v>59684</v>
      </c>
      <c r="C16" s="1">
        <v>5618</v>
      </c>
      <c r="D16" s="7">
        <v>2.5214760823317146E-2</v>
      </c>
      <c r="E16" s="4">
        <v>20.416699999999999</v>
      </c>
      <c r="F16" s="1">
        <v>1.9</v>
      </c>
      <c r="G16" s="13">
        <v>111.5</v>
      </c>
      <c r="H16" s="7">
        <v>0.66666700000000001</v>
      </c>
      <c r="I16" s="13">
        <v>1517.6421254873499</v>
      </c>
      <c r="J16" s="13">
        <v>90578952.617586985</v>
      </c>
      <c r="K16" s="13">
        <v>8526113.4609879311</v>
      </c>
      <c r="L16" s="7">
        <v>1.4251781472684086E-2</v>
      </c>
      <c r="M16" s="4">
        <v>409854.66983372922</v>
      </c>
      <c r="N16" s="13">
        <v>30465879.023905765</v>
      </c>
      <c r="O16" s="4">
        <v>20074.481666171774</v>
      </c>
      <c r="P16" s="4">
        <v>6196.8691383396654</v>
      </c>
    </row>
    <row r="17" spans="1:18" hidden="1" x14ac:dyDescent="0.2">
      <c r="A17" s="1" t="s">
        <v>10</v>
      </c>
      <c r="B17" s="1">
        <v>62288</v>
      </c>
      <c r="C17" s="1">
        <v>8898</v>
      </c>
      <c r="D17" s="7">
        <v>3.9936087897094331E-2</v>
      </c>
      <c r="E17" s="4">
        <v>45.166699999999999</v>
      </c>
      <c r="F17" s="1">
        <v>1.6</v>
      </c>
      <c r="G17" s="13">
        <v>62.6111</v>
      </c>
      <c r="H17" s="7">
        <v>0.6</v>
      </c>
      <c r="I17" s="13">
        <v>1696.7620622219999</v>
      </c>
      <c r="J17" s="13">
        <v>105687915.33168393</v>
      </c>
      <c r="K17" s="13">
        <v>15097788.829651356</v>
      </c>
      <c r="L17" s="7">
        <v>3.5629453681710214E-2</v>
      </c>
      <c r="M17" s="4">
        <v>1024636.6745843231</v>
      </c>
      <c r="N17" s="13">
        <v>38492177.5776399</v>
      </c>
      <c r="O17" s="4">
        <v>22685.66608993624</v>
      </c>
      <c r="P17" s="4">
        <v>1831.2472638840445</v>
      </c>
    </row>
    <row r="18" spans="1:18" hidden="1" x14ac:dyDescent="0.2">
      <c r="A18" s="1" t="s">
        <v>11</v>
      </c>
      <c r="B18" s="1">
        <v>21539</v>
      </c>
      <c r="C18" s="1">
        <v>9886</v>
      </c>
      <c r="D18" s="7">
        <v>4.4370438857122337E-2</v>
      </c>
      <c r="E18" s="4">
        <v>110.47920000000001</v>
      </c>
      <c r="F18" s="1">
        <v>1.3</v>
      </c>
      <c r="G18" s="13">
        <v>56.482799999999997</v>
      </c>
      <c r="H18" s="7">
        <v>0.60416700000000001</v>
      </c>
      <c r="I18" s="13">
        <v>3770.1075420381862</v>
      </c>
      <c r="J18" s="13">
        <v>81204346.347960487</v>
      </c>
      <c r="K18" s="13">
        <v>37271283.160589509</v>
      </c>
      <c r="L18" s="7">
        <v>5.7007125890736345E-2</v>
      </c>
      <c r="M18" s="4">
        <v>1639418.6793349169</v>
      </c>
      <c r="N18" s="13">
        <v>55945234.284090146</v>
      </c>
      <c r="O18" s="4">
        <v>14839.161392686739</v>
      </c>
      <c r="P18" s="4">
        <v>505.89166853857023</v>
      </c>
    </row>
    <row r="19" spans="1:18" hidden="1" x14ac:dyDescent="0.2">
      <c r="A19" s="1" t="s">
        <v>12</v>
      </c>
      <c r="B19" s="1">
        <v>110058</v>
      </c>
      <c r="C19" s="1">
        <v>12108</v>
      </c>
      <c r="D19" s="7">
        <v>5.4343240307711642E-2</v>
      </c>
      <c r="E19" s="4">
        <v>47.063800000000001</v>
      </c>
      <c r="F19" s="1">
        <v>1.6</v>
      </c>
      <c r="G19" s="13">
        <v>52.382399999999997</v>
      </c>
      <c r="H19" s="7">
        <v>0.72340400000000005</v>
      </c>
      <c r="I19" s="13">
        <v>1783.4185854957966</v>
      </c>
      <c r="J19" s="13">
        <v>196279482.68249637</v>
      </c>
      <c r="K19" s="13">
        <v>21593632.233183105</v>
      </c>
      <c r="L19" s="7">
        <v>5.5819477434679327E-2</v>
      </c>
      <c r="M19" s="4">
        <v>1605264.1235154392</v>
      </c>
      <c r="N19" s="13">
        <v>60829297.092607364</v>
      </c>
      <c r="O19" s="4">
        <v>34108.255676665278</v>
      </c>
      <c r="P19" s="4">
        <v>-1101.7874447702488</v>
      </c>
    </row>
    <row r="20" spans="1:18" hidden="1" x14ac:dyDescent="0.2">
      <c r="A20" s="1" t="s">
        <v>13</v>
      </c>
      <c r="B20" s="1">
        <v>131036</v>
      </c>
      <c r="C20" s="1">
        <v>19035</v>
      </c>
      <c r="D20" s="7">
        <v>8.5433067332118529E-2</v>
      </c>
      <c r="E20" s="4">
        <v>54.8889</v>
      </c>
      <c r="F20" s="1">
        <v>1.6</v>
      </c>
      <c r="G20" s="13">
        <v>67.837800000000001</v>
      </c>
      <c r="H20" s="7">
        <v>0.68518500000000004</v>
      </c>
      <c r="I20" s="13">
        <v>2551.3152762984778</v>
      </c>
      <c r="J20" s="13">
        <v>334314148.54504734</v>
      </c>
      <c r="K20" s="13">
        <v>48564286.284341522</v>
      </c>
      <c r="L20" s="7">
        <v>6.413301662707839E-2</v>
      </c>
      <c r="M20" s="4">
        <v>1844346.0142517816</v>
      </c>
      <c r="N20" s="13">
        <v>85727864.120810971</v>
      </c>
      <c r="O20" s="4">
        <v>33601.438801866709</v>
      </c>
      <c r="P20" s="4">
        <v>-6817.5193722654221</v>
      </c>
    </row>
    <row r="21" spans="1:18" hidden="1" x14ac:dyDescent="0.2">
      <c r="A21" s="1" t="s">
        <v>14</v>
      </c>
      <c r="B21" s="1">
        <v>95482</v>
      </c>
      <c r="C21" s="1">
        <v>10422</v>
      </c>
      <c r="D21" s="7">
        <v>4.6776119135032268E-2</v>
      </c>
      <c r="E21" s="4">
        <v>24.866700000000002</v>
      </c>
      <c r="F21" s="1">
        <v>1.3</v>
      </c>
      <c r="G21" s="13">
        <v>41</v>
      </c>
      <c r="H21" s="7">
        <v>0.53333299999999995</v>
      </c>
      <c r="I21" s="13">
        <v>543.75150015509996</v>
      </c>
      <c r="J21" s="13">
        <v>51918480.737809256</v>
      </c>
      <c r="K21" s="13">
        <v>5666978.1346164513</v>
      </c>
      <c r="L21" s="7">
        <v>1.7814726840855107E-2</v>
      </c>
      <c r="M21" s="4">
        <v>512318.33729216154</v>
      </c>
      <c r="N21" s="13">
        <v>11202687.307104656</v>
      </c>
      <c r="O21" s="4">
        <v>20602.586482812818</v>
      </c>
      <c r="P21" s="4">
        <v>3296.4155967368679</v>
      </c>
    </row>
    <row r="22" spans="1:18" hidden="1" x14ac:dyDescent="0.2">
      <c r="A22" s="1" t="s">
        <v>15</v>
      </c>
      <c r="B22" s="1">
        <v>133404</v>
      </c>
      <c r="C22" s="1">
        <v>31651</v>
      </c>
      <c r="D22" s="7">
        <v>0.14205631805247615</v>
      </c>
      <c r="E22" s="4">
        <v>65.119699999999995</v>
      </c>
      <c r="F22" s="1">
        <v>1.4</v>
      </c>
      <c r="G22" s="13">
        <v>85.8429</v>
      </c>
      <c r="H22" s="7">
        <v>0.59829100000000002</v>
      </c>
      <c r="I22" s="13">
        <v>3344.4849178812228</v>
      </c>
      <c r="J22" s="13">
        <v>446167665.98502666</v>
      </c>
      <c r="K22" s="13">
        <v>105856292.13585858</v>
      </c>
      <c r="L22" s="7">
        <v>0.13895486935866982</v>
      </c>
      <c r="M22" s="4">
        <v>3996083.0308788596</v>
      </c>
      <c r="N22" s="13">
        <v>205234966.18343499</v>
      </c>
      <c r="O22" s="4">
        <v>61365.194109906217</v>
      </c>
      <c r="P22" s="4">
        <v>7774.9715260385346</v>
      </c>
    </row>
    <row r="23" spans="1:18" hidden="1" x14ac:dyDescent="0.2">
      <c r="A23" s="1" t="s">
        <v>16</v>
      </c>
      <c r="B23" s="1">
        <v>110244</v>
      </c>
      <c r="C23" s="1">
        <v>18737</v>
      </c>
      <c r="D23" s="7">
        <v>8.4095580908952181E-2</v>
      </c>
      <c r="E23" s="4">
        <v>48.854500000000002</v>
      </c>
      <c r="F23" s="1">
        <v>1.5</v>
      </c>
      <c r="G23" s="13">
        <v>52.142899999999997</v>
      </c>
      <c r="H23" s="7">
        <v>0.63636400000000004</v>
      </c>
      <c r="I23" s="13">
        <v>1621.0833950919302</v>
      </c>
      <c r="J23" s="13">
        <v>178714717.80851474</v>
      </c>
      <c r="K23" s="13">
        <v>30374239.573837496</v>
      </c>
      <c r="L23" s="7">
        <v>6.5320665083135387E-2</v>
      </c>
      <c r="M23" s="4">
        <v>1878500.5700712588</v>
      </c>
      <c r="N23" s="13">
        <v>62332151.220731817</v>
      </c>
      <c r="O23" s="4">
        <v>38450.922025018343</v>
      </c>
      <c r="P23" s="4">
        <v>15401.434793354096</v>
      </c>
    </row>
    <row r="24" spans="1:18" hidden="1" x14ac:dyDescent="0.2">
      <c r="A24" s="1" t="s">
        <v>17</v>
      </c>
      <c r="B24" s="1">
        <v>107315</v>
      </c>
      <c r="C24" s="1">
        <v>23633</v>
      </c>
      <c r="D24" s="7">
        <v>0.10606985449224886</v>
      </c>
      <c r="E24" s="4">
        <v>64.041700000000006</v>
      </c>
      <c r="F24" s="1">
        <v>1.7</v>
      </c>
      <c r="G24" s="13">
        <v>46.774999999999999</v>
      </c>
      <c r="H24" s="7">
        <v>0.55555600000000005</v>
      </c>
      <c r="I24" s="13">
        <v>1664.1960633002302</v>
      </c>
      <c r="J24" s="13">
        <v>178593200.53306422</v>
      </c>
      <c r="K24" s="13">
        <v>39329945.563974343</v>
      </c>
      <c r="L24" s="7">
        <v>8.551068883610452E-2</v>
      </c>
      <c r="M24" s="4">
        <v>2459128.0190023757</v>
      </c>
      <c r="N24" s="13">
        <v>63903225.060781442</v>
      </c>
      <c r="O24" s="4">
        <v>38398.856042272077</v>
      </c>
      <c r="P24" s="4">
        <v>14192.164202367258</v>
      </c>
    </row>
    <row r="25" spans="1:18" hidden="1" x14ac:dyDescent="0.2">
      <c r="A25" s="1" t="s">
        <v>18</v>
      </c>
      <c r="B25" s="1">
        <v>3649</v>
      </c>
      <c r="C25" s="1">
        <v>511</v>
      </c>
      <c r="D25" s="7">
        <v>2.2934750410671168E-3</v>
      </c>
      <c r="E25" s="4">
        <v>46.7</v>
      </c>
      <c r="F25" s="1">
        <v>1.7</v>
      </c>
      <c r="G25" s="13">
        <v>40.307699999999997</v>
      </c>
      <c r="H25" s="7">
        <v>0.65</v>
      </c>
      <c r="I25" s="13">
        <v>1223.5402335000001</v>
      </c>
      <c r="J25" s="13">
        <v>4464698.3120415006</v>
      </c>
      <c r="K25" s="13">
        <v>625229.05931850011</v>
      </c>
      <c r="L25" s="7">
        <v>2.3752969121140142E-2</v>
      </c>
      <c r="M25" s="4">
        <v>683091.11638954864</v>
      </c>
      <c r="N25" s="13">
        <v>17896990.664861757</v>
      </c>
      <c r="O25" s="4">
        <v>14627.21876637149</v>
      </c>
      <c r="P25" s="4">
        <v>9225.4145637678212</v>
      </c>
    </row>
    <row r="26" spans="1:18" hidden="1" x14ac:dyDescent="0.2">
      <c r="A26" s="1" t="s">
        <v>27</v>
      </c>
      <c r="B26" s="1">
        <v>1593326</v>
      </c>
      <c r="C26" s="1">
        <v>222806</v>
      </c>
      <c r="D26" s="7">
        <v>1</v>
      </c>
      <c r="E26" s="4">
        <v>50.277000000000001</v>
      </c>
      <c r="F26" s="1">
        <v>1.68</v>
      </c>
      <c r="G26" s="13">
        <v>75.093999999999994</v>
      </c>
      <c r="H26" s="7">
        <v>0.63146800000000003</v>
      </c>
      <c r="I26" s="13">
        <v>2384.1080894637839</v>
      </c>
      <c r="J26" s="13">
        <v>3472156636.1822567</v>
      </c>
      <c r="K26" s="13">
        <v>513235039.13067132</v>
      </c>
      <c r="L26" s="7">
        <v>0.99999999999999989</v>
      </c>
      <c r="M26" s="4">
        <v>28758135.999999996</v>
      </c>
      <c r="N26" s="13">
        <v>1292204071.2627277</v>
      </c>
      <c r="O26" s="1"/>
      <c r="P26" s="1"/>
    </row>
    <row r="27" spans="1:18" hidden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8" hidden="1" x14ac:dyDescent="0.2">
      <c r="A28" s="1"/>
      <c r="B28" s="1"/>
      <c r="C28" s="1"/>
      <c r="D28" s="1"/>
      <c r="E28" s="1"/>
      <c r="F28" s="1"/>
      <c r="G28" s="1"/>
      <c r="H28" s="1"/>
      <c r="I28" s="1"/>
      <c r="J28" s="1" t="s">
        <v>26</v>
      </c>
      <c r="K28" s="1"/>
      <c r="L28" s="1">
        <v>28758136</v>
      </c>
      <c r="M28" s="1"/>
      <c r="N28" s="1"/>
      <c r="O28" s="1"/>
      <c r="P28" s="1"/>
    </row>
    <row r="29" spans="1:18" hidden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8" hidden="1" x14ac:dyDescent="0.2">
      <c r="A30" s="1" t="s">
        <v>33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8" ht="15" x14ac:dyDescent="0.25">
      <c r="A31" s="33" t="s">
        <v>52</v>
      </c>
      <c r="R31" s="30"/>
    </row>
    <row r="32" spans="1:18" ht="15" x14ac:dyDescent="0.25">
      <c r="A32" s="33"/>
    </row>
    <row r="33" spans="1:22" ht="15" x14ac:dyDescent="0.2">
      <c r="A33" s="44" t="s">
        <v>53</v>
      </c>
      <c r="B33" s="1"/>
    </row>
    <row r="34" spans="1:22" ht="15" x14ac:dyDescent="0.2">
      <c r="A34" s="44"/>
      <c r="B34" s="1"/>
    </row>
    <row r="35" spans="1:22" ht="15" x14ac:dyDescent="0.25">
      <c r="A35" s="45"/>
      <c r="B35" s="3" t="s">
        <v>54</v>
      </c>
    </row>
    <row r="36" spans="1:22" ht="15" x14ac:dyDescent="0.25">
      <c r="A36" s="46"/>
      <c r="B36" s="3" t="s">
        <v>55</v>
      </c>
    </row>
    <row r="37" spans="1:22" ht="15" x14ac:dyDescent="0.25">
      <c r="A37" s="47"/>
      <c r="B37" s="3" t="s">
        <v>56</v>
      </c>
      <c r="C37" s="32"/>
      <c r="L37" s="9"/>
      <c r="M37" s="26"/>
      <c r="O37" s="27"/>
    </row>
    <row r="38" spans="1:22" ht="13.5" thickBot="1" x14ac:dyDescent="0.25"/>
    <row r="39" spans="1:22" ht="63.75" x14ac:dyDescent="0.2">
      <c r="A39" s="6" t="s">
        <v>25</v>
      </c>
      <c r="B39" s="6" t="s">
        <v>49</v>
      </c>
      <c r="C39" s="6" t="s">
        <v>36</v>
      </c>
      <c r="D39" s="6" t="s">
        <v>37</v>
      </c>
      <c r="E39" s="6" t="s">
        <v>43</v>
      </c>
      <c r="F39" s="6" t="s">
        <v>42</v>
      </c>
      <c r="G39" s="6" t="s">
        <v>19</v>
      </c>
      <c r="H39" s="6" t="s">
        <v>20</v>
      </c>
      <c r="I39" s="6" t="s">
        <v>28</v>
      </c>
      <c r="J39" s="6" t="s">
        <v>63</v>
      </c>
      <c r="K39" s="22" t="s">
        <v>64</v>
      </c>
      <c r="L39" s="8" t="s">
        <v>51</v>
      </c>
      <c r="M39" s="8" t="s">
        <v>50</v>
      </c>
      <c r="N39" s="8" t="s">
        <v>42</v>
      </c>
      <c r="O39" s="8" t="s">
        <v>39</v>
      </c>
      <c r="P39" s="8" t="s">
        <v>40</v>
      </c>
      <c r="Q39" s="8" t="s">
        <v>41</v>
      </c>
      <c r="R39" s="61" t="s">
        <v>58</v>
      </c>
      <c r="S39" s="61" t="s">
        <v>59</v>
      </c>
      <c r="T39" s="61" t="s">
        <v>62</v>
      </c>
      <c r="U39" s="61" t="s">
        <v>60</v>
      </c>
      <c r="V39" s="61" t="s">
        <v>61</v>
      </c>
    </row>
    <row r="40" spans="1:22" x14ac:dyDescent="0.2">
      <c r="A40" s="1" t="s">
        <v>1</v>
      </c>
      <c r="B40" s="5">
        <v>1.0688836104513065E-2</v>
      </c>
      <c r="C40" s="5">
        <v>7.2843639758354804E-3</v>
      </c>
      <c r="D40" s="7">
        <v>3.4044721286775846E-3</v>
      </c>
      <c r="E40" s="12">
        <v>307391</v>
      </c>
      <c r="F40" s="60">
        <v>6831</v>
      </c>
      <c r="G40" s="4">
        <v>45</v>
      </c>
      <c r="H40" s="13">
        <v>299</v>
      </c>
      <c r="I40" s="7">
        <v>0.66666700000000001</v>
      </c>
      <c r="J40" s="13">
        <f>G40*H40*I40</f>
        <v>8970.0044849999995</v>
      </c>
      <c r="K40" s="23">
        <f>(J40*F40)/1000000</f>
        <v>61.274100637034998</v>
      </c>
      <c r="L40" s="62">
        <v>1.0688836104513065E-2</v>
      </c>
      <c r="M40" s="48">
        <f>L40*$L$28</f>
        <v>307391.00237529696</v>
      </c>
      <c r="N40" s="48">
        <f>M40/O40</f>
        <v>6830.9111638954882</v>
      </c>
      <c r="O40" s="38">
        <f>G40</f>
        <v>45</v>
      </c>
      <c r="P40" s="40">
        <f>H40</f>
        <v>299</v>
      </c>
      <c r="Q40" s="39">
        <f>I40</f>
        <v>0.66666700000000001</v>
      </c>
      <c r="R40" s="58">
        <f>Q40*P40*O40</f>
        <v>8970.0044850000013</v>
      </c>
      <c r="S40" s="40">
        <f>R40-J40</f>
        <v>0</v>
      </c>
      <c r="T40" s="40">
        <f>(N40*R40)/1000000</f>
        <v>61.273303776779109</v>
      </c>
      <c r="U40" s="58">
        <f>(T40-K40)</f>
        <v>-7.9686025588898701E-4</v>
      </c>
      <c r="V40" s="39">
        <f>(T40-K40)/K40</f>
        <v>-1.3004846217316041E-5</v>
      </c>
    </row>
    <row r="41" spans="1:22" x14ac:dyDescent="0.2">
      <c r="A41" s="1" t="s">
        <v>2</v>
      </c>
      <c r="B41" s="5">
        <v>0.11876484560570071</v>
      </c>
      <c r="C41" s="5">
        <v>7.834169636365268E-2</v>
      </c>
      <c r="D41" s="7">
        <v>4.0423149242048026E-2</v>
      </c>
      <c r="E41" s="12">
        <v>3415456</v>
      </c>
      <c r="F41" s="12">
        <v>75899</v>
      </c>
      <c r="G41" s="4">
        <v>45</v>
      </c>
      <c r="H41" s="13">
        <v>86</v>
      </c>
      <c r="I41" s="7">
        <v>0.62</v>
      </c>
      <c r="J41" s="13">
        <f t="shared" ref="J41:J57" si="0">G41*H41*I41</f>
        <v>2399.4</v>
      </c>
      <c r="K41" s="23">
        <f t="shared" ref="K41:K57" si="1">(J41*F41)/1000000</f>
        <v>182.11206060000001</v>
      </c>
      <c r="L41" s="62">
        <v>0.11876484560570071</v>
      </c>
      <c r="M41" s="48">
        <f t="shared" ref="M41:M57" si="2">L41*$L$28</f>
        <v>3415455.5819477434</v>
      </c>
      <c r="N41" s="48">
        <f t="shared" ref="N41:N57" si="3">M41/O41</f>
        <v>75899.012932172074</v>
      </c>
      <c r="O41" s="38">
        <f t="shared" ref="O41:O57" si="4">G41</f>
        <v>45</v>
      </c>
      <c r="P41" s="40">
        <f t="shared" ref="P41:P57" si="5">H41</f>
        <v>86</v>
      </c>
      <c r="Q41" s="39">
        <f t="shared" ref="Q41:Q58" si="6">I41</f>
        <v>0.62</v>
      </c>
      <c r="R41" s="58">
        <f t="shared" ref="R41:R57" si="7">Q41*P41*O41</f>
        <v>2399.4</v>
      </c>
      <c r="S41" s="40">
        <f t="shared" ref="S41:S57" si="8">R41-J41</f>
        <v>0</v>
      </c>
      <c r="T41" s="40">
        <f t="shared" ref="T41:T57" si="9">(N41*R41)/1000000</f>
        <v>182.11209162945369</v>
      </c>
      <c r="U41" s="58">
        <f t="shared" ref="U41:U57" si="10">(T41-K41)</f>
        <v>3.1029453680275765E-5</v>
      </c>
      <c r="V41" s="39">
        <f t="shared" ref="V41:V57" si="11">(T41-K41)/K41</f>
        <v>1.703865937162196E-7</v>
      </c>
    </row>
    <row r="42" spans="1:22" x14ac:dyDescent="0.2">
      <c r="A42" s="1" t="s">
        <v>3</v>
      </c>
      <c r="B42" s="5">
        <v>0.11282660332541568</v>
      </c>
      <c r="C42" s="5">
        <v>0.10673859770383204</v>
      </c>
      <c r="D42" s="7">
        <v>6.0880056215836392E-3</v>
      </c>
      <c r="E42" s="12">
        <v>3244683</v>
      </c>
      <c r="F42" s="12">
        <v>75458</v>
      </c>
      <c r="G42" s="4">
        <v>43</v>
      </c>
      <c r="H42" s="13">
        <v>82</v>
      </c>
      <c r="I42" s="7">
        <v>0.66315800000000003</v>
      </c>
      <c r="J42" s="13">
        <f t="shared" si="0"/>
        <v>2338.2951080000003</v>
      </c>
      <c r="K42" s="23">
        <f t="shared" si="1"/>
        <v>176.44307225946403</v>
      </c>
      <c r="L42" s="62">
        <v>0.11282660332541568</v>
      </c>
      <c r="M42" s="48">
        <f t="shared" si="2"/>
        <v>3244682.8028503563</v>
      </c>
      <c r="N42" s="48">
        <f t="shared" si="3"/>
        <v>75457.739601171081</v>
      </c>
      <c r="O42" s="38">
        <f t="shared" si="4"/>
        <v>43</v>
      </c>
      <c r="P42" s="40">
        <f t="shared" si="5"/>
        <v>82</v>
      </c>
      <c r="Q42" s="39">
        <f t="shared" si="6"/>
        <v>0.66315800000000003</v>
      </c>
      <c r="R42" s="58">
        <f t="shared" si="7"/>
        <v>2338.2951080000003</v>
      </c>
      <c r="S42" s="40">
        <f t="shared" si="8"/>
        <v>0</v>
      </c>
      <c r="T42" s="40">
        <f t="shared" si="9"/>
        <v>176.44246337015622</v>
      </c>
      <c r="U42" s="58">
        <f t="shared" si="10"/>
        <v>-6.0888930781288764E-4</v>
      </c>
      <c r="V42" s="39">
        <f t="shared" si="11"/>
        <v>-3.4509108236196455E-6</v>
      </c>
    </row>
    <row r="43" spans="1:22" x14ac:dyDescent="0.2">
      <c r="A43" s="1" t="s">
        <v>4</v>
      </c>
      <c r="B43" s="5">
        <v>4.7505938242280287E-3</v>
      </c>
      <c r="C43" s="5">
        <v>1.1036507095859177E-2</v>
      </c>
      <c r="D43" s="7">
        <v>-6.2859132716311487E-3</v>
      </c>
      <c r="E43" s="12">
        <v>136618</v>
      </c>
      <c r="F43" s="12">
        <v>9758</v>
      </c>
      <c r="G43" s="4">
        <v>14</v>
      </c>
      <c r="H43" s="13">
        <v>137</v>
      </c>
      <c r="I43" s="7">
        <v>0.75</v>
      </c>
      <c r="J43" s="13">
        <f t="shared" si="0"/>
        <v>1438.5</v>
      </c>
      <c r="K43" s="23">
        <f t="shared" si="1"/>
        <v>14.036883</v>
      </c>
      <c r="L43" s="62">
        <v>4.7505938242280287E-3</v>
      </c>
      <c r="M43" s="48">
        <f t="shared" si="2"/>
        <v>136618.22327790974</v>
      </c>
      <c r="N43" s="48">
        <f t="shared" si="3"/>
        <v>9758.4445198506965</v>
      </c>
      <c r="O43" s="38">
        <f t="shared" si="4"/>
        <v>14</v>
      </c>
      <c r="P43" s="40">
        <f t="shared" si="5"/>
        <v>137</v>
      </c>
      <c r="Q43" s="39">
        <f t="shared" si="6"/>
        <v>0.75</v>
      </c>
      <c r="R43" s="58">
        <f t="shared" si="7"/>
        <v>1438.5</v>
      </c>
      <c r="S43" s="40">
        <f t="shared" si="8"/>
        <v>0</v>
      </c>
      <c r="T43" s="40">
        <f t="shared" si="9"/>
        <v>14.037522441805226</v>
      </c>
      <c r="U43" s="58">
        <f t="shared" si="10"/>
        <v>6.3944180522668148E-4</v>
      </c>
      <c r="V43" s="39">
        <f t="shared" si="11"/>
        <v>4.5554401588064924E-5</v>
      </c>
    </row>
    <row r="44" spans="1:22" x14ac:dyDescent="0.2">
      <c r="A44" s="1" t="s">
        <v>5</v>
      </c>
      <c r="B44" s="5">
        <v>5.4631828978622329E-2</v>
      </c>
      <c r="C44" s="5">
        <v>3.3984722134951482E-2</v>
      </c>
      <c r="D44" s="7">
        <v>2.0647106843670847E-2</v>
      </c>
      <c r="E44" s="12">
        <v>1571110</v>
      </c>
      <c r="F44" s="12">
        <v>16538</v>
      </c>
      <c r="G44" s="4">
        <v>95</v>
      </c>
      <c r="H44" s="13">
        <v>68</v>
      </c>
      <c r="I44" s="7">
        <v>0.54347800000000002</v>
      </c>
      <c r="J44" s="13">
        <f t="shared" si="0"/>
        <v>3510.8678800000002</v>
      </c>
      <c r="K44" s="23">
        <f t="shared" si="1"/>
        <v>58.062732999440009</v>
      </c>
      <c r="L44" s="62">
        <v>5.4631828978622329E-2</v>
      </c>
      <c r="M44" s="48">
        <f t="shared" si="2"/>
        <v>1571109.567695962</v>
      </c>
      <c r="N44" s="48">
        <f t="shared" si="3"/>
        <v>16537.995449431179</v>
      </c>
      <c r="O44" s="38">
        <f t="shared" si="4"/>
        <v>95</v>
      </c>
      <c r="P44" s="40">
        <f t="shared" si="5"/>
        <v>68</v>
      </c>
      <c r="Q44" s="39">
        <f t="shared" si="6"/>
        <v>0.54347800000000002</v>
      </c>
      <c r="R44" s="58">
        <f t="shared" si="7"/>
        <v>3510.8678800000002</v>
      </c>
      <c r="S44" s="40">
        <f t="shared" si="8"/>
        <v>0</v>
      </c>
      <c r="T44" s="40">
        <f t="shared" si="9"/>
        <v>58.062717022994093</v>
      </c>
      <c r="U44" s="58">
        <f t="shared" si="10"/>
        <v>-1.597644591555536E-5</v>
      </c>
      <c r="V44" s="39">
        <f t="shared" si="11"/>
        <v>-2.7515835184178196E-7</v>
      </c>
    </row>
    <row r="45" spans="1:22" x14ac:dyDescent="0.2">
      <c r="A45" s="1" t="s">
        <v>6</v>
      </c>
      <c r="B45" s="5">
        <v>2.137767220902613E-2</v>
      </c>
      <c r="C45" s="5">
        <v>1.1435957739019596E-2</v>
      </c>
      <c r="D45" s="7">
        <v>9.9417144700065345E-3</v>
      </c>
      <c r="E45" s="12">
        <v>614782</v>
      </c>
      <c r="F45" s="12">
        <v>43913</v>
      </c>
      <c r="G45" s="4">
        <v>14</v>
      </c>
      <c r="H45" s="13">
        <v>68</v>
      </c>
      <c r="I45" s="7">
        <v>0.44444400000000001</v>
      </c>
      <c r="J45" s="13">
        <f t="shared" si="0"/>
        <v>423.11068799999998</v>
      </c>
      <c r="K45" s="23">
        <f t="shared" si="1"/>
        <v>18.580059642143997</v>
      </c>
      <c r="L45" s="62">
        <v>2.137767220902613E-2</v>
      </c>
      <c r="M45" s="48">
        <f t="shared" si="2"/>
        <v>614782.00475059391</v>
      </c>
      <c r="N45" s="48">
        <f t="shared" si="3"/>
        <v>43913.000339328137</v>
      </c>
      <c r="O45" s="38">
        <f t="shared" si="4"/>
        <v>14</v>
      </c>
      <c r="P45" s="40">
        <f t="shared" si="5"/>
        <v>68</v>
      </c>
      <c r="Q45" s="39">
        <f t="shared" si="6"/>
        <v>0.44444400000000001</v>
      </c>
      <c r="R45" s="58">
        <f t="shared" si="7"/>
        <v>423.11068799999998</v>
      </c>
      <c r="S45" s="40">
        <f t="shared" si="8"/>
        <v>0</v>
      </c>
      <c r="T45" s="40">
        <f t="shared" si="9"/>
        <v>18.58005978571736</v>
      </c>
      <c r="U45" s="58">
        <f t="shared" si="10"/>
        <v>1.4357336297621259E-7</v>
      </c>
      <c r="V45" s="39">
        <f t="shared" si="11"/>
        <v>7.7272821369504136E-9</v>
      </c>
    </row>
    <row r="46" spans="1:22" x14ac:dyDescent="0.2">
      <c r="A46" s="1" t="s">
        <v>7</v>
      </c>
      <c r="B46" s="5">
        <v>2.2565320665083134E-2</v>
      </c>
      <c r="C46" s="5">
        <v>2.385034514330853E-2</v>
      </c>
      <c r="D46" s="7">
        <v>-1.285024478225396E-3</v>
      </c>
      <c r="E46" s="12">
        <v>648937</v>
      </c>
      <c r="F46" s="12">
        <v>9140</v>
      </c>
      <c r="G46" s="4">
        <v>71</v>
      </c>
      <c r="H46" s="13">
        <v>63</v>
      </c>
      <c r="I46" s="7">
        <v>0.631579</v>
      </c>
      <c r="J46" s="13">
        <f t="shared" si="0"/>
        <v>2825.0528669999999</v>
      </c>
      <c r="K46" s="23">
        <f t="shared" si="1"/>
        <v>25.820983204379999</v>
      </c>
      <c r="L46" s="62">
        <v>2.2565320665083134E-2</v>
      </c>
      <c r="M46" s="48">
        <f t="shared" si="2"/>
        <v>648936.56057007122</v>
      </c>
      <c r="N46" s="48">
        <f t="shared" si="3"/>
        <v>9139.9515573249464</v>
      </c>
      <c r="O46" s="38">
        <f t="shared" si="4"/>
        <v>71</v>
      </c>
      <c r="P46" s="40">
        <f t="shared" si="5"/>
        <v>63</v>
      </c>
      <c r="Q46" s="39">
        <f t="shared" si="6"/>
        <v>0.631579</v>
      </c>
      <c r="R46" s="58">
        <f t="shared" si="7"/>
        <v>2825.0528669999999</v>
      </c>
      <c r="S46" s="40">
        <f t="shared" si="8"/>
        <v>0</v>
      </c>
      <c r="T46" s="40">
        <f t="shared" si="9"/>
        <v>25.820846351261956</v>
      </c>
      <c r="U46" s="58">
        <f t="shared" si="10"/>
        <v>-1.3685311804323419E-4</v>
      </c>
      <c r="V46" s="39">
        <f t="shared" si="11"/>
        <v>-5.3000738569869741E-6</v>
      </c>
    </row>
    <row r="47" spans="1:22" x14ac:dyDescent="0.2">
      <c r="A47" s="1" t="s">
        <v>8</v>
      </c>
      <c r="B47" s="5">
        <v>9.6199524940617578E-2</v>
      </c>
      <c r="C47" s="5">
        <v>9.6738866996400455E-2</v>
      </c>
      <c r="D47" s="7">
        <v>-5.3934205578287653E-4</v>
      </c>
      <c r="E47" s="12">
        <v>2766519</v>
      </c>
      <c r="F47" s="12">
        <v>62875</v>
      </c>
      <c r="G47" s="4">
        <v>44</v>
      </c>
      <c r="H47" s="13">
        <v>63</v>
      </c>
      <c r="I47" s="7">
        <v>0.703704</v>
      </c>
      <c r="J47" s="13">
        <f t="shared" si="0"/>
        <v>1950.667488</v>
      </c>
      <c r="K47" s="23">
        <f t="shared" si="1"/>
        <v>122.648218308</v>
      </c>
      <c r="L47" s="62">
        <v>9.6199524940617578E-2</v>
      </c>
      <c r="M47" s="48">
        <f t="shared" si="2"/>
        <v>2766519.0213776724</v>
      </c>
      <c r="N47" s="48">
        <f t="shared" si="3"/>
        <v>62875.432304038011</v>
      </c>
      <c r="O47" s="38">
        <f t="shared" si="4"/>
        <v>44</v>
      </c>
      <c r="P47" s="40">
        <f t="shared" si="5"/>
        <v>63</v>
      </c>
      <c r="Q47" s="39">
        <f t="shared" si="6"/>
        <v>0.703704</v>
      </c>
      <c r="R47" s="58">
        <f t="shared" si="7"/>
        <v>1950.6674879999998</v>
      </c>
      <c r="S47" s="40">
        <f t="shared" si="8"/>
        <v>0</v>
      </c>
      <c r="T47" s="40">
        <f t="shared" si="9"/>
        <v>122.64906158943187</v>
      </c>
      <c r="U47" s="58">
        <f t="shared" si="10"/>
        <v>8.4328143186951365E-4</v>
      </c>
      <c r="V47" s="39">
        <f t="shared" si="11"/>
        <v>6.8756109424421113E-6</v>
      </c>
    </row>
    <row r="48" spans="1:22" x14ac:dyDescent="0.2">
      <c r="A48" s="1" t="s">
        <v>9</v>
      </c>
      <c r="B48" s="5">
        <v>1.4251781472684086E-2</v>
      </c>
      <c r="C48" s="5">
        <v>2.5214760823317146E-2</v>
      </c>
      <c r="D48" s="7">
        <v>-1.096297935063306E-2</v>
      </c>
      <c r="E48" s="12">
        <v>409855</v>
      </c>
      <c r="F48" s="12">
        <v>20493</v>
      </c>
      <c r="G48" s="4">
        <v>20</v>
      </c>
      <c r="H48" s="13">
        <v>112</v>
      </c>
      <c r="I48" s="7">
        <v>0.66666700000000001</v>
      </c>
      <c r="J48" s="13">
        <f t="shared" si="0"/>
        <v>1493.3340800000001</v>
      </c>
      <c r="K48" s="23">
        <f t="shared" si="1"/>
        <v>30.60289530144</v>
      </c>
      <c r="L48" s="62">
        <v>1.4251781472684086E-2</v>
      </c>
      <c r="M48" s="48">
        <f t="shared" si="2"/>
        <v>409854.66983372922</v>
      </c>
      <c r="N48" s="48">
        <f t="shared" si="3"/>
        <v>20492.73349168646</v>
      </c>
      <c r="O48" s="38">
        <f t="shared" si="4"/>
        <v>20</v>
      </c>
      <c r="P48" s="40">
        <f t="shared" si="5"/>
        <v>112</v>
      </c>
      <c r="Q48" s="39">
        <f t="shared" si="6"/>
        <v>0.66666700000000001</v>
      </c>
      <c r="R48" s="58">
        <f t="shared" si="7"/>
        <v>1493.3340799999999</v>
      </c>
      <c r="S48" s="40">
        <f t="shared" si="8"/>
        <v>0</v>
      </c>
      <c r="T48" s="40">
        <f t="shared" si="9"/>
        <v>30.602497315492787</v>
      </c>
      <c r="U48" s="58">
        <f t="shared" si="10"/>
        <v>-3.9798594721318636E-4</v>
      </c>
      <c r="V48" s="39">
        <f t="shared" si="11"/>
        <v>-1.3004846217751802E-5</v>
      </c>
    </row>
    <row r="49" spans="1:22" x14ac:dyDescent="0.2">
      <c r="A49" s="1" t="s">
        <v>10</v>
      </c>
      <c r="B49" s="5">
        <v>3.5629453681710214E-2</v>
      </c>
      <c r="C49" s="5">
        <v>3.9936087897094331E-2</v>
      </c>
      <c r="D49" s="7">
        <v>-4.3066342153841169E-3</v>
      </c>
      <c r="E49" s="12">
        <v>1024637</v>
      </c>
      <c r="F49" s="12">
        <v>22770</v>
      </c>
      <c r="G49" s="4">
        <v>45</v>
      </c>
      <c r="H49" s="13">
        <v>63</v>
      </c>
      <c r="I49" s="7">
        <v>0.6</v>
      </c>
      <c r="J49" s="13">
        <f t="shared" si="0"/>
        <v>1701</v>
      </c>
      <c r="K49" s="23">
        <f t="shared" si="1"/>
        <v>38.731769999999997</v>
      </c>
      <c r="L49" s="62">
        <v>3.5629453681710214E-2</v>
      </c>
      <c r="M49" s="48">
        <f t="shared" si="2"/>
        <v>1024636.6745843231</v>
      </c>
      <c r="N49" s="48">
        <f t="shared" si="3"/>
        <v>22769.703879651624</v>
      </c>
      <c r="O49" s="38">
        <f t="shared" si="4"/>
        <v>45</v>
      </c>
      <c r="P49" s="40">
        <f t="shared" si="5"/>
        <v>63</v>
      </c>
      <c r="Q49" s="39">
        <f t="shared" si="6"/>
        <v>0.6</v>
      </c>
      <c r="R49" s="58">
        <f t="shared" si="7"/>
        <v>1700.9999999999998</v>
      </c>
      <c r="S49" s="40">
        <f t="shared" si="8"/>
        <v>0</v>
      </c>
      <c r="T49" s="40">
        <f t="shared" si="9"/>
        <v>38.731266299287405</v>
      </c>
      <c r="U49" s="58">
        <f t="shared" si="10"/>
        <v>-5.0370071259209226E-4</v>
      </c>
      <c r="V49" s="39">
        <f t="shared" si="11"/>
        <v>-1.3004846217771414E-5</v>
      </c>
    </row>
    <row r="50" spans="1:22" x14ac:dyDescent="0.2">
      <c r="A50" s="1" t="s">
        <v>11</v>
      </c>
      <c r="B50" s="5">
        <v>5.7007125890736345E-2</v>
      </c>
      <c r="C50" s="5">
        <v>4.4370438857122337E-2</v>
      </c>
      <c r="D50" s="7">
        <v>1.2636687033614008E-2</v>
      </c>
      <c r="E50" s="12">
        <v>1639419</v>
      </c>
      <c r="F50" s="12">
        <v>14904</v>
      </c>
      <c r="G50" s="4">
        <v>110</v>
      </c>
      <c r="H50" s="13">
        <v>56</v>
      </c>
      <c r="I50" s="7">
        <v>0.60416700000000001</v>
      </c>
      <c r="J50" s="13">
        <f t="shared" si="0"/>
        <v>3721.6687200000001</v>
      </c>
      <c r="K50" s="23">
        <f t="shared" si="1"/>
        <v>55.467750602880002</v>
      </c>
      <c r="L50" s="62">
        <v>5.7007125890736345E-2</v>
      </c>
      <c r="M50" s="48">
        <f t="shared" si="2"/>
        <v>1639418.6793349169</v>
      </c>
      <c r="N50" s="48">
        <f t="shared" si="3"/>
        <v>14903.806175771972</v>
      </c>
      <c r="O50" s="38">
        <f t="shared" si="4"/>
        <v>110</v>
      </c>
      <c r="P50" s="40">
        <f t="shared" si="5"/>
        <v>56</v>
      </c>
      <c r="Q50" s="39">
        <f t="shared" si="6"/>
        <v>0.60416700000000001</v>
      </c>
      <c r="R50" s="58">
        <f t="shared" si="7"/>
        <v>3721.6687199999997</v>
      </c>
      <c r="S50" s="40">
        <f t="shared" si="8"/>
        <v>0</v>
      </c>
      <c r="T50" s="40">
        <f t="shared" si="9"/>
        <v>55.467029253313363</v>
      </c>
      <c r="U50" s="58">
        <f t="shared" si="10"/>
        <v>-7.2134956663916228E-4</v>
      </c>
      <c r="V50" s="39">
        <f t="shared" si="11"/>
        <v>-1.3004846217825683E-5</v>
      </c>
    </row>
    <row r="51" spans="1:22" x14ac:dyDescent="0.2">
      <c r="A51" s="1" t="s">
        <v>12</v>
      </c>
      <c r="B51" s="5">
        <v>5.5819477434679327E-2</v>
      </c>
      <c r="C51" s="5">
        <v>5.4343240307711642E-2</v>
      </c>
      <c r="D51" s="7">
        <v>1.4762371269676847E-3</v>
      </c>
      <c r="E51" s="12">
        <v>1605264</v>
      </c>
      <c r="F51" s="12">
        <v>34155</v>
      </c>
      <c r="G51" s="4">
        <v>47</v>
      </c>
      <c r="H51" s="13">
        <v>52</v>
      </c>
      <c r="I51" s="7">
        <v>0.72340400000000005</v>
      </c>
      <c r="J51" s="13">
        <f t="shared" si="0"/>
        <v>1767.9993760000002</v>
      </c>
      <c r="K51" s="23">
        <f t="shared" si="1"/>
        <v>60.386018687280007</v>
      </c>
      <c r="L51" s="62">
        <v>5.5819477434679327E-2</v>
      </c>
      <c r="M51" s="48">
        <f t="shared" si="2"/>
        <v>1605264.1235154392</v>
      </c>
      <c r="N51" s="48">
        <f t="shared" si="3"/>
        <v>34154.555819477428</v>
      </c>
      <c r="O51" s="38">
        <f t="shared" si="4"/>
        <v>47</v>
      </c>
      <c r="P51" s="40">
        <f t="shared" si="5"/>
        <v>52</v>
      </c>
      <c r="Q51" s="39">
        <f t="shared" si="6"/>
        <v>0.72340400000000005</v>
      </c>
      <c r="R51" s="58">
        <f t="shared" si="7"/>
        <v>1767.9993760000002</v>
      </c>
      <c r="S51" s="40">
        <f t="shared" si="8"/>
        <v>0</v>
      </c>
      <c r="T51" s="40">
        <f t="shared" si="9"/>
        <v>60.385233376393266</v>
      </c>
      <c r="U51" s="58">
        <f t="shared" si="10"/>
        <v>-7.8531088674083094E-4</v>
      </c>
      <c r="V51" s="39">
        <f t="shared" si="11"/>
        <v>-1.3004846217925152E-5</v>
      </c>
    </row>
    <row r="52" spans="1:22" x14ac:dyDescent="0.2">
      <c r="A52" s="1" t="s">
        <v>13</v>
      </c>
      <c r="B52" s="5">
        <v>6.413301662707839E-2</v>
      </c>
      <c r="C52" s="5">
        <v>8.5433067332118529E-2</v>
      </c>
      <c r="D52" s="7">
        <v>-2.1300050705040138E-2</v>
      </c>
      <c r="E52" s="12">
        <v>1844346</v>
      </c>
      <c r="F52" s="12">
        <v>33534</v>
      </c>
      <c r="G52" s="4">
        <v>55</v>
      </c>
      <c r="H52" s="13">
        <v>68</v>
      </c>
      <c r="I52" s="7">
        <v>0.68518500000000004</v>
      </c>
      <c r="J52" s="13">
        <f t="shared" si="0"/>
        <v>2562.5919000000004</v>
      </c>
      <c r="K52" s="23">
        <f t="shared" si="1"/>
        <v>85.93395677460002</v>
      </c>
      <c r="L52" s="62">
        <v>6.413301662707839E-2</v>
      </c>
      <c r="M52" s="48">
        <f t="shared" si="2"/>
        <v>1844346.0142517816</v>
      </c>
      <c r="N52" s="48">
        <f t="shared" si="3"/>
        <v>33533.563895486936</v>
      </c>
      <c r="O52" s="38">
        <f t="shared" si="4"/>
        <v>55</v>
      </c>
      <c r="P52" s="40">
        <f t="shared" si="5"/>
        <v>68</v>
      </c>
      <c r="Q52" s="39">
        <f t="shared" si="6"/>
        <v>0.68518500000000004</v>
      </c>
      <c r="R52" s="58">
        <f t="shared" si="7"/>
        <v>2562.5919000000004</v>
      </c>
      <c r="S52" s="40">
        <f t="shared" si="8"/>
        <v>0</v>
      </c>
      <c r="T52" s="40">
        <f t="shared" si="9"/>
        <v>85.932839216707279</v>
      </c>
      <c r="U52" s="58">
        <f t="shared" si="10"/>
        <v>-1.1175578927407059E-3</v>
      </c>
      <c r="V52" s="39">
        <f t="shared" si="11"/>
        <v>-1.3004846217799537E-5</v>
      </c>
    </row>
    <row r="53" spans="1:22" x14ac:dyDescent="0.2">
      <c r="A53" s="1" t="s">
        <v>14</v>
      </c>
      <c r="B53" s="5">
        <v>1.7814726840855107E-2</v>
      </c>
      <c r="C53" s="5">
        <v>4.6776119135032268E-2</v>
      </c>
      <c r="D53" s="7">
        <v>-2.8961392294177161E-2</v>
      </c>
      <c r="E53" s="12">
        <v>512318</v>
      </c>
      <c r="F53" s="12">
        <v>20493</v>
      </c>
      <c r="G53" s="4">
        <v>25</v>
      </c>
      <c r="H53" s="13">
        <v>41</v>
      </c>
      <c r="I53" s="7">
        <v>0.53333299999999995</v>
      </c>
      <c r="J53" s="13">
        <f t="shared" si="0"/>
        <v>546.66632499999992</v>
      </c>
      <c r="K53" s="23">
        <f t="shared" si="1"/>
        <v>11.202832998224999</v>
      </c>
      <c r="L53" s="62">
        <v>1.7814726840855107E-2</v>
      </c>
      <c r="M53" s="48">
        <f t="shared" si="2"/>
        <v>512318.33729216154</v>
      </c>
      <c r="N53" s="48">
        <f t="shared" si="3"/>
        <v>20492.73349168646</v>
      </c>
      <c r="O53" s="38">
        <f t="shared" si="4"/>
        <v>25</v>
      </c>
      <c r="P53" s="40">
        <f t="shared" si="5"/>
        <v>41</v>
      </c>
      <c r="Q53" s="39">
        <f t="shared" si="6"/>
        <v>0.53333299999999995</v>
      </c>
      <c r="R53" s="58">
        <f t="shared" si="7"/>
        <v>546.66632500000003</v>
      </c>
      <c r="S53" s="40">
        <f t="shared" si="8"/>
        <v>0</v>
      </c>
      <c r="T53" s="40">
        <f t="shared" si="9"/>
        <v>11.202687307104657</v>
      </c>
      <c r="U53" s="58">
        <f t="shared" si="10"/>
        <v>-1.4569112034124032E-4</v>
      </c>
      <c r="V53" s="39">
        <f t="shared" si="11"/>
        <v>-1.3004846217409824E-5</v>
      </c>
    </row>
    <row r="54" spans="1:22" x14ac:dyDescent="0.2">
      <c r="A54" s="1" t="s">
        <v>15</v>
      </c>
      <c r="B54" s="5">
        <v>0.13895486935866982</v>
      </c>
      <c r="C54" s="5">
        <v>0.14205631805247615</v>
      </c>
      <c r="D54" s="7">
        <v>-3.1014486938063246E-3</v>
      </c>
      <c r="E54" s="12">
        <v>3996083</v>
      </c>
      <c r="F54" s="12">
        <v>61478</v>
      </c>
      <c r="G54" s="4">
        <v>65</v>
      </c>
      <c r="H54" s="13">
        <v>86</v>
      </c>
      <c r="I54" s="7">
        <v>0.59829100000000002</v>
      </c>
      <c r="J54" s="13">
        <f t="shared" si="0"/>
        <v>3344.4466900000002</v>
      </c>
      <c r="K54" s="23">
        <f t="shared" si="1"/>
        <v>205.60989360782</v>
      </c>
      <c r="L54" s="62">
        <v>0.13895486935866982</v>
      </c>
      <c r="M54" s="48">
        <f t="shared" si="2"/>
        <v>3996083.0308788596</v>
      </c>
      <c r="N54" s="48">
        <f t="shared" si="3"/>
        <v>61478.200475059377</v>
      </c>
      <c r="O54" s="38">
        <f t="shared" si="4"/>
        <v>65</v>
      </c>
      <c r="P54" s="40">
        <f t="shared" si="5"/>
        <v>86</v>
      </c>
      <c r="Q54" s="39">
        <f t="shared" si="6"/>
        <v>0.59829100000000002</v>
      </c>
      <c r="R54" s="58">
        <f t="shared" si="7"/>
        <v>3344.4466900000002</v>
      </c>
      <c r="S54" s="40">
        <f t="shared" si="8"/>
        <v>0</v>
      </c>
      <c r="T54" s="40">
        <f t="shared" si="9"/>
        <v>205.61056408596878</v>
      </c>
      <c r="U54" s="58">
        <f t="shared" si="10"/>
        <v>6.704781487769651E-4</v>
      </c>
      <c r="V54" s="39">
        <f t="shared" si="11"/>
        <v>3.2609235723638578E-6</v>
      </c>
    </row>
    <row r="55" spans="1:22" x14ac:dyDescent="0.2">
      <c r="A55" s="1" t="s">
        <v>16</v>
      </c>
      <c r="B55" s="5">
        <v>6.5320665083135387E-2</v>
      </c>
      <c r="C55" s="5">
        <v>8.4095580908952181E-2</v>
      </c>
      <c r="D55" s="7">
        <v>-1.8774915825816793E-2</v>
      </c>
      <c r="E55" s="12">
        <v>1878501</v>
      </c>
      <c r="F55" s="12">
        <v>38337</v>
      </c>
      <c r="G55" s="4">
        <v>49</v>
      </c>
      <c r="H55" s="13">
        <v>52</v>
      </c>
      <c r="I55" s="7">
        <v>0.63636400000000004</v>
      </c>
      <c r="J55" s="13">
        <f t="shared" si="0"/>
        <v>1621.4554720000001</v>
      </c>
      <c r="K55" s="23">
        <f t="shared" si="1"/>
        <v>62.161738430063998</v>
      </c>
      <c r="L55" s="62">
        <v>6.5320665083135387E-2</v>
      </c>
      <c r="M55" s="48">
        <f t="shared" si="2"/>
        <v>1878500.5700712588</v>
      </c>
      <c r="N55" s="48">
        <f t="shared" si="3"/>
        <v>38336.746327984874</v>
      </c>
      <c r="O55" s="38">
        <f t="shared" si="4"/>
        <v>49</v>
      </c>
      <c r="P55" s="40">
        <f t="shared" si="5"/>
        <v>52</v>
      </c>
      <c r="Q55" s="39">
        <f t="shared" si="6"/>
        <v>0.63636400000000004</v>
      </c>
      <c r="R55" s="58">
        <f t="shared" si="7"/>
        <v>1621.4554720000003</v>
      </c>
      <c r="S55" s="40">
        <f t="shared" si="8"/>
        <v>0</v>
      </c>
      <c r="T55" s="40">
        <f t="shared" si="9"/>
        <v>62.161327112186989</v>
      </c>
      <c r="U55" s="58">
        <f t="shared" si="10"/>
        <v>-4.1131787700976474E-4</v>
      </c>
      <c r="V55" s="39">
        <f t="shared" si="11"/>
        <v>-6.6168979085506779E-6</v>
      </c>
    </row>
    <row r="56" spans="1:22" x14ac:dyDescent="0.2">
      <c r="A56" s="1" t="s">
        <v>17</v>
      </c>
      <c r="B56" s="5">
        <v>8.551068883610452E-2</v>
      </c>
      <c r="C56" s="5">
        <v>0.10606985449224886</v>
      </c>
      <c r="D56" s="7">
        <v>-2.0559165656144338E-2</v>
      </c>
      <c r="E56" s="12">
        <v>2459128</v>
      </c>
      <c r="F56" s="12">
        <v>38424</v>
      </c>
      <c r="G56" s="4">
        <v>64</v>
      </c>
      <c r="H56" s="13">
        <v>47</v>
      </c>
      <c r="I56" s="7">
        <v>0.55555600000000005</v>
      </c>
      <c r="J56" s="13">
        <f t="shared" si="0"/>
        <v>1671.1124480000001</v>
      </c>
      <c r="K56" s="23">
        <f t="shared" si="1"/>
        <v>64.210824701952006</v>
      </c>
      <c r="L56" s="62">
        <v>8.551068883610452E-2</v>
      </c>
      <c r="M56" s="48">
        <f t="shared" si="2"/>
        <v>2459128.0190023757</v>
      </c>
      <c r="N56" s="48">
        <f t="shared" si="3"/>
        <v>38423.87529691212</v>
      </c>
      <c r="O56" s="38">
        <f t="shared" si="4"/>
        <v>64</v>
      </c>
      <c r="P56" s="40">
        <f t="shared" si="5"/>
        <v>47</v>
      </c>
      <c r="Q56" s="39">
        <f t="shared" si="6"/>
        <v>0.55555600000000005</v>
      </c>
      <c r="R56" s="58">
        <f t="shared" si="7"/>
        <v>1671.1124480000001</v>
      </c>
      <c r="S56" s="40">
        <f t="shared" si="8"/>
        <v>0</v>
      </c>
      <c r="T56" s="40">
        <f t="shared" si="9"/>
        <v>64.21061630906955</v>
      </c>
      <c r="U56" s="58">
        <f t="shared" si="10"/>
        <v>-2.0839288245610987E-4</v>
      </c>
      <c r="V56" s="39">
        <f t="shared" si="11"/>
        <v>-3.2454478419084179E-6</v>
      </c>
    </row>
    <row r="57" spans="1:22" x14ac:dyDescent="0.2">
      <c r="A57" s="1" t="s">
        <v>18</v>
      </c>
      <c r="B57" s="5">
        <v>2.3752969121140142E-2</v>
      </c>
      <c r="C57" s="5">
        <v>2.2934750410671168E-3</v>
      </c>
      <c r="D57" s="7">
        <v>2.1459494080073024E-2</v>
      </c>
      <c r="E57" s="12">
        <v>683091</v>
      </c>
      <c r="F57" s="12">
        <v>14534</v>
      </c>
      <c r="G57" s="4">
        <v>47</v>
      </c>
      <c r="H57" s="13">
        <v>40</v>
      </c>
      <c r="I57" s="7">
        <v>0.65</v>
      </c>
      <c r="J57" s="13">
        <f t="shared" si="0"/>
        <v>1222</v>
      </c>
      <c r="K57" s="23">
        <f t="shared" si="1"/>
        <v>17.760548</v>
      </c>
      <c r="L57" s="62">
        <v>2.3752969121140142E-2</v>
      </c>
      <c r="M57" s="48">
        <f t="shared" si="2"/>
        <v>683091.11638954864</v>
      </c>
      <c r="N57" s="48">
        <f t="shared" si="3"/>
        <v>14533.853540203163</v>
      </c>
      <c r="O57" s="38">
        <f t="shared" si="4"/>
        <v>47</v>
      </c>
      <c r="P57" s="40">
        <f t="shared" si="5"/>
        <v>40</v>
      </c>
      <c r="Q57" s="39">
        <f t="shared" si="6"/>
        <v>0.65</v>
      </c>
      <c r="R57" s="58">
        <f t="shared" si="7"/>
        <v>1222</v>
      </c>
      <c r="S57" s="40">
        <f t="shared" si="8"/>
        <v>0</v>
      </c>
      <c r="T57" s="40">
        <f t="shared" si="9"/>
        <v>17.760369026128267</v>
      </c>
      <c r="U57" s="58">
        <f t="shared" si="10"/>
        <v>-1.7897387173348989E-4</v>
      </c>
      <c r="V57" s="39">
        <f t="shared" si="11"/>
        <v>-1.0077046706750821E-5</v>
      </c>
    </row>
    <row r="58" spans="1:22" ht="13.5" thickBot="1" x14ac:dyDescent="0.25">
      <c r="A58" s="17" t="s">
        <v>27</v>
      </c>
      <c r="B58" s="18">
        <v>1</v>
      </c>
      <c r="C58" s="18">
        <v>1</v>
      </c>
      <c r="D58" s="28" t="s">
        <v>38</v>
      </c>
      <c r="E58" s="19">
        <v>28758136</v>
      </c>
      <c r="F58" s="19">
        <v>599532</v>
      </c>
      <c r="G58" s="20">
        <v>50</v>
      </c>
      <c r="H58" s="37">
        <v>75</v>
      </c>
      <c r="I58" s="18">
        <v>0.63146800000000003</v>
      </c>
      <c r="J58" s="21">
        <f>SUM(J40:J57)</f>
        <v>43508.173526999999</v>
      </c>
      <c r="K58" s="24">
        <f>SUM(K40:K57)</f>
        <v>1291.0463397547239</v>
      </c>
      <c r="L58" s="63" t="s">
        <v>38</v>
      </c>
      <c r="M58" s="49">
        <f>SUM(M40:M57)</f>
        <v>28758135.999999996</v>
      </c>
      <c r="N58" s="50" t="s">
        <v>38</v>
      </c>
      <c r="O58" s="51" t="s">
        <v>38</v>
      </c>
      <c r="P58" s="52" t="s">
        <v>38</v>
      </c>
      <c r="Q58" s="41">
        <f t="shared" si="6"/>
        <v>0.63146800000000003</v>
      </c>
      <c r="R58" s="59">
        <f>SUM(R40:R57)</f>
        <v>43508.173526999999</v>
      </c>
      <c r="S58" s="42">
        <f>SUM(S40:S57)</f>
        <v>0</v>
      </c>
      <c r="T58" s="42">
        <f>SUM(T40:T57)</f>
        <v>1291.0424952692517</v>
      </c>
      <c r="U58" s="64">
        <f>SUM(U40:U57)</f>
        <v>-3.8444854722108346E-3</v>
      </c>
      <c r="V58" s="65">
        <f>(T58-K58)/K58</f>
        <v>-2.9778059499634699E-6</v>
      </c>
    </row>
    <row r="60" spans="1:22" x14ac:dyDescent="0.2">
      <c r="H60" s="13"/>
      <c r="I60" s="57"/>
    </row>
    <row r="61" spans="1:22" x14ac:dyDescent="0.2">
      <c r="E61" s="16"/>
      <c r="H61" s="13"/>
      <c r="I61" s="57"/>
      <c r="P61" s="29"/>
      <c r="Q61" s="16"/>
      <c r="R61" s="29"/>
    </row>
    <row r="62" spans="1:22" x14ac:dyDescent="0.2">
      <c r="H62" s="13"/>
      <c r="I62" s="57"/>
      <c r="P62" s="29"/>
      <c r="Q62" s="16"/>
      <c r="R62" s="29"/>
    </row>
    <row r="63" spans="1:22" x14ac:dyDescent="0.2">
      <c r="H63" s="13"/>
      <c r="I63" s="57"/>
    </row>
    <row r="64" spans="1:22" x14ac:dyDescent="0.2">
      <c r="A64" s="31"/>
      <c r="H64" s="13"/>
      <c r="I64" s="57"/>
    </row>
    <row r="65" spans="8:9" x14ac:dyDescent="0.2">
      <c r="H65" s="13"/>
      <c r="I65" s="57"/>
    </row>
    <row r="66" spans="8:9" x14ac:dyDescent="0.2">
      <c r="H66" s="13"/>
      <c r="I66" s="57"/>
    </row>
    <row r="67" spans="8:9" x14ac:dyDescent="0.2">
      <c r="H67" s="13"/>
      <c r="I67" s="57"/>
    </row>
    <row r="68" spans="8:9" x14ac:dyDescent="0.2">
      <c r="H68" s="13"/>
      <c r="I68" s="57"/>
    </row>
    <row r="69" spans="8:9" x14ac:dyDescent="0.2">
      <c r="H69" s="13"/>
      <c r="I69" s="57"/>
    </row>
    <row r="70" spans="8:9" x14ac:dyDescent="0.2">
      <c r="H70" s="13"/>
      <c r="I70" s="57"/>
    </row>
    <row r="71" spans="8:9" x14ac:dyDescent="0.2">
      <c r="H71" s="13"/>
      <c r="I71" s="57"/>
    </row>
    <row r="72" spans="8:9" x14ac:dyDescent="0.2">
      <c r="H72" s="13"/>
      <c r="I72" s="57"/>
    </row>
    <row r="73" spans="8:9" x14ac:dyDescent="0.2">
      <c r="H73" s="13"/>
      <c r="I73" s="57"/>
    </row>
    <row r="74" spans="8:9" x14ac:dyDescent="0.2">
      <c r="H74" s="13"/>
      <c r="I74" s="57"/>
    </row>
    <row r="75" spans="8:9" x14ac:dyDescent="0.2">
      <c r="H75" s="13"/>
      <c r="I75" s="57"/>
    </row>
    <row r="76" spans="8:9" x14ac:dyDescent="0.2">
      <c r="H76" s="13"/>
      <c r="I76" s="57"/>
    </row>
    <row r="77" spans="8:9" x14ac:dyDescent="0.2">
      <c r="H77" s="13"/>
      <c r="I77" s="57"/>
    </row>
    <row r="78" spans="8:9" x14ac:dyDescent="0.2">
      <c r="H78" s="54"/>
      <c r="I78" s="5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Frequency&amp;Spend</vt:lpstr>
      <vt:lpstr>AcornProfile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Platt</dc:creator>
  <cp:lastModifiedBy>Iain Finlayson</cp:lastModifiedBy>
  <dcterms:created xsi:type="dcterms:W3CDTF">2016-06-10T15:04:42Z</dcterms:created>
  <dcterms:modified xsi:type="dcterms:W3CDTF">2017-02-03T15:12:24Z</dcterms:modified>
</cp:coreProperties>
</file>