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A8A718E8-7FB1-4347-80B0-E62583690E2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4" i="1" l="1"/>
  <c r="Z85" i="1"/>
  <c r="Z86" i="1"/>
  <c r="Z87" i="1"/>
  <c r="Z88" i="1"/>
  <c r="Z89" i="1"/>
  <c r="Z8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2" i="1"/>
  <c r="P3" i="1"/>
  <c r="Q3" i="1" s="1"/>
  <c r="AI12" i="1" l="1"/>
  <c r="P89" i="1"/>
  <c r="R89" i="1" s="1"/>
  <c r="S89" i="1" s="1"/>
  <c r="P88" i="1"/>
  <c r="T88" i="1" s="1"/>
  <c r="P87" i="1"/>
  <c r="Q87" i="1" s="1"/>
  <c r="P86" i="1"/>
  <c r="AC86" i="1" s="1"/>
  <c r="P85" i="1"/>
  <c r="AC85" i="1" s="1"/>
  <c r="P84" i="1"/>
  <c r="AC84" i="1" s="1"/>
  <c r="P83" i="1"/>
  <c r="AC83" i="1" s="1"/>
  <c r="P82" i="1"/>
  <c r="W82" i="1" s="1"/>
  <c r="P81" i="1"/>
  <c r="W81" i="1" s="1"/>
  <c r="P80" i="1"/>
  <c r="U80" i="1" s="1"/>
  <c r="V80" i="1" s="1"/>
  <c r="P79" i="1"/>
  <c r="R79" i="1" s="1"/>
  <c r="S79" i="1" s="1"/>
  <c r="P78" i="1"/>
  <c r="T78" i="1" s="1"/>
  <c r="P77" i="1"/>
  <c r="Q77" i="1" s="1"/>
  <c r="P76" i="1"/>
  <c r="AC76" i="1" s="1"/>
  <c r="P75" i="1"/>
  <c r="P74" i="1"/>
  <c r="W74" i="1" s="1"/>
  <c r="P73" i="1"/>
  <c r="W73" i="1" s="1"/>
  <c r="P72" i="1"/>
  <c r="U72" i="1" s="1"/>
  <c r="V72" i="1" s="1"/>
  <c r="P71" i="1"/>
  <c r="R71" i="1" s="1"/>
  <c r="S71" i="1" s="1"/>
  <c r="P70" i="1"/>
  <c r="T70" i="1" s="1"/>
  <c r="P69" i="1"/>
  <c r="Q69" i="1" s="1"/>
  <c r="P68" i="1"/>
  <c r="AC68" i="1" s="1"/>
  <c r="P67" i="1"/>
  <c r="P66" i="1"/>
  <c r="W66" i="1" s="1"/>
  <c r="P65" i="1"/>
  <c r="W65" i="1" s="1"/>
  <c r="P64" i="1"/>
  <c r="U64" i="1" s="1"/>
  <c r="V64" i="1" s="1"/>
  <c r="P63" i="1"/>
  <c r="R63" i="1" s="1"/>
  <c r="S63" i="1" s="1"/>
  <c r="P62" i="1"/>
  <c r="T62" i="1" s="1"/>
  <c r="P61" i="1"/>
  <c r="Q61" i="1" s="1"/>
  <c r="P60" i="1"/>
  <c r="AC60" i="1" s="1"/>
  <c r="P59" i="1"/>
  <c r="AC59" i="1" s="1"/>
  <c r="P58" i="1"/>
  <c r="AD58" i="1" s="1"/>
  <c r="P57" i="1"/>
  <c r="AC57" i="1" s="1"/>
  <c r="P56" i="1"/>
  <c r="U56" i="1" s="1"/>
  <c r="V56" i="1" s="1"/>
  <c r="P55" i="1"/>
  <c r="R55" i="1" s="1"/>
  <c r="S55" i="1" s="1"/>
  <c r="P54" i="1"/>
  <c r="T54" i="1" s="1"/>
  <c r="P53" i="1"/>
  <c r="Q53" i="1" s="1"/>
  <c r="P52" i="1"/>
  <c r="AC52" i="1" s="1"/>
  <c r="P51" i="1"/>
  <c r="AC51" i="1" s="1"/>
  <c r="P50" i="1"/>
  <c r="P49" i="1"/>
  <c r="P48" i="1"/>
  <c r="AD48" i="1" s="1"/>
  <c r="P47" i="1"/>
  <c r="R47" i="1" s="1"/>
  <c r="S47" i="1" s="1"/>
  <c r="P46" i="1"/>
  <c r="T46" i="1" s="1"/>
  <c r="P45" i="1"/>
  <c r="Q45" i="1" s="1"/>
  <c r="P44" i="1"/>
  <c r="AC44" i="1" s="1"/>
  <c r="P43" i="1"/>
  <c r="AC43" i="1" s="1"/>
  <c r="P42" i="1"/>
  <c r="AC42" i="1" s="1"/>
  <c r="P41" i="1"/>
  <c r="AC41" i="1" s="1"/>
  <c r="P40" i="1"/>
  <c r="Q40" i="1" s="1"/>
  <c r="P39" i="1"/>
  <c r="U39" i="1" s="1"/>
  <c r="V39" i="1" s="1"/>
  <c r="P38" i="1"/>
  <c r="T38" i="1" s="1"/>
  <c r="P37" i="1"/>
  <c r="AC37" i="1" s="1"/>
  <c r="P36" i="1"/>
  <c r="AC36" i="1" s="1"/>
  <c r="P35" i="1"/>
  <c r="AD35" i="1" s="1"/>
  <c r="P34" i="1"/>
  <c r="T34" i="1" s="1"/>
  <c r="P33" i="1"/>
  <c r="Q33" i="1" s="1"/>
  <c r="P32" i="1"/>
  <c r="AC32" i="1" s="1"/>
  <c r="P31" i="1"/>
  <c r="AC31" i="1" s="1"/>
  <c r="P30" i="1"/>
  <c r="P29" i="1"/>
  <c r="AC29" i="1" s="1"/>
  <c r="P28" i="1"/>
  <c r="U28" i="1" s="1"/>
  <c r="V28" i="1" s="1"/>
  <c r="P27" i="1"/>
  <c r="R27" i="1" s="1"/>
  <c r="S27" i="1" s="1"/>
  <c r="P26" i="1"/>
  <c r="T26" i="1" s="1"/>
  <c r="P25" i="1"/>
  <c r="Q25" i="1" s="1"/>
  <c r="P24" i="1"/>
  <c r="AC24" i="1" s="1"/>
  <c r="P23" i="1"/>
  <c r="AC23" i="1" s="1"/>
  <c r="P22" i="1"/>
  <c r="AC22" i="1" s="1"/>
  <c r="P21" i="1"/>
  <c r="P20" i="1"/>
  <c r="U20" i="1" s="1"/>
  <c r="V20" i="1" s="1"/>
  <c r="P19" i="1"/>
  <c r="R19" i="1" s="1"/>
  <c r="S19" i="1" s="1"/>
  <c r="P18" i="1"/>
  <c r="T18" i="1" s="1"/>
  <c r="P17" i="1"/>
  <c r="U17" i="1" s="1"/>
  <c r="V17" i="1" s="1"/>
  <c r="P16" i="1"/>
  <c r="AC16" i="1" s="1"/>
  <c r="P15" i="1"/>
  <c r="P14" i="1"/>
  <c r="AD14" i="1" s="1"/>
  <c r="P13" i="1"/>
  <c r="AC13" i="1" s="1"/>
  <c r="P12" i="1"/>
  <c r="P11" i="1"/>
  <c r="R11" i="1" s="1"/>
  <c r="S11" i="1" s="1"/>
  <c r="P10" i="1"/>
  <c r="W10" i="1" s="1"/>
  <c r="P9" i="1"/>
  <c r="P8" i="1"/>
  <c r="AC8" i="1" s="1"/>
  <c r="P7" i="1"/>
  <c r="P6" i="1"/>
  <c r="P5" i="1"/>
  <c r="AC5" i="1" s="1"/>
  <c r="P4" i="1"/>
  <c r="Q4" i="1" s="1"/>
  <c r="AC3" i="1"/>
  <c r="P2" i="1"/>
  <c r="AD2" i="1" s="1"/>
  <c r="AC9" i="1" l="1"/>
  <c r="AD9" i="1"/>
  <c r="T12" i="1"/>
  <c r="U12" i="1"/>
  <c r="V12" i="1" s="1"/>
  <c r="U55" i="1"/>
  <c r="V55" i="1" s="1"/>
  <c r="Q10" i="1"/>
  <c r="W3" i="1"/>
  <c r="U2" i="1"/>
  <c r="V2" i="1" s="1"/>
  <c r="W39" i="1"/>
  <c r="R85" i="1"/>
  <c r="S85" i="1" s="1"/>
  <c r="W35" i="1"/>
  <c r="U76" i="1"/>
  <c r="V76" i="1" s="1"/>
  <c r="R24" i="1"/>
  <c r="S24" i="1" s="1"/>
  <c r="T43" i="1"/>
  <c r="W76" i="1"/>
  <c r="Q11" i="1"/>
  <c r="W24" i="1"/>
  <c r="U60" i="1"/>
  <c r="V60" i="1" s="1"/>
  <c r="AC2" i="1"/>
  <c r="AE2" i="1" s="1"/>
  <c r="U27" i="1"/>
  <c r="V27" i="1" s="1"/>
  <c r="U47" i="1"/>
  <c r="V47" i="1" s="1"/>
  <c r="W60" i="1"/>
  <c r="AD60" i="1"/>
  <c r="AE60" i="1" s="1"/>
  <c r="R26" i="1"/>
  <c r="S26" i="1" s="1"/>
  <c r="Q38" i="1"/>
  <c r="R43" i="1"/>
  <c r="S43" i="1" s="1"/>
  <c r="T68" i="1"/>
  <c r="Q85" i="1"/>
  <c r="W16" i="1"/>
  <c r="W27" i="1"/>
  <c r="AC58" i="1"/>
  <c r="AE58" i="1" s="1"/>
  <c r="T69" i="1"/>
  <c r="Q46" i="1"/>
  <c r="Q76" i="1"/>
  <c r="Q2" i="1"/>
  <c r="AD70" i="1"/>
  <c r="R76" i="1"/>
  <c r="S76" i="1" s="1"/>
  <c r="U18" i="1"/>
  <c r="V18" i="1" s="1"/>
  <c r="U32" i="1"/>
  <c r="V32" i="1" s="1"/>
  <c r="Q36" i="1"/>
  <c r="T45" i="1"/>
  <c r="AD47" i="1"/>
  <c r="W32" i="1"/>
  <c r="W36" i="1"/>
  <c r="W45" i="1"/>
  <c r="T4" i="1"/>
  <c r="W19" i="1"/>
  <c r="U24" i="1"/>
  <c r="V24" i="1" s="1"/>
  <c r="AD36" i="1"/>
  <c r="AE36" i="1" s="1"/>
  <c r="Q60" i="1"/>
  <c r="U4" i="1"/>
  <c r="V4" i="1" s="1"/>
  <c r="AD4" i="1"/>
  <c r="AD82" i="1"/>
  <c r="W11" i="1"/>
  <c r="Q26" i="1"/>
  <c r="AC35" i="1"/>
  <c r="AE35" i="1" s="1"/>
  <c r="W47" i="1"/>
  <c r="T51" i="1"/>
  <c r="Q68" i="1"/>
  <c r="AF68" i="1" s="1"/>
  <c r="AI68" i="1" s="1"/>
  <c r="W72" i="1"/>
  <c r="R38" i="1"/>
  <c r="S38" i="1" s="1"/>
  <c r="Q41" i="1"/>
  <c r="U43" i="1"/>
  <c r="V43" i="1" s="1"/>
  <c r="W55" i="1"/>
  <c r="Q59" i="1"/>
  <c r="W64" i="1"/>
  <c r="U79" i="1"/>
  <c r="V79" i="1" s="1"/>
  <c r="U38" i="1"/>
  <c r="V38" i="1" s="1"/>
  <c r="AD41" i="1"/>
  <c r="AE41" i="1" s="1"/>
  <c r="T59" i="1"/>
  <c r="AD64" i="1"/>
  <c r="W79" i="1"/>
  <c r="R3" i="1"/>
  <c r="S3" i="1" s="1"/>
  <c r="R10" i="1"/>
  <c r="S10" i="1" s="1"/>
  <c r="Q18" i="1"/>
  <c r="Q34" i="1"/>
  <c r="T36" i="1"/>
  <c r="AD38" i="1"/>
  <c r="U44" i="1"/>
  <c r="V44" i="1" s="1"/>
  <c r="R46" i="1"/>
  <c r="S46" i="1" s="1"/>
  <c r="R54" i="1"/>
  <c r="S54" i="1" s="1"/>
  <c r="W56" i="1"/>
  <c r="R62" i="1"/>
  <c r="S62" i="1" s="1"/>
  <c r="R69" i="1"/>
  <c r="S69" i="1" s="1"/>
  <c r="AD76" i="1"/>
  <c r="AE76" i="1" s="1"/>
  <c r="AD79" i="1"/>
  <c r="Q84" i="1"/>
  <c r="R88" i="1"/>
  <c r="S88" i="1" s="1"/>
  <c r="U3" i="1"/>
  <c r="V3" i="1" s="1"/>
  <c r="R18" i="1"/>
  <c r="S18" i="1" s="1"/>
  <c r="R34" i="1"/>
  <c r="S34" i="1" s="1"/>
  <c r="W44" i="1"/>
  <c r="U54" i="1"/>
  <c r="V54" i="1" s="1"/>
  <c r="AD56" i="1"/>
  <c r="U62" i="1"/>
  <c r="V62" i="1" s="1"/>
  <c r="U69" i="1"/>
  <c r="V69" i="1" s="1"/>
  <c r="U88" i="1"/>
  <c r="V88" i="1" s="1"/>
  <c r="AD44" i="1"/>
  <c r="AE44" i="1" s="1"/>
  <c r="W54" i="1"/>
  <c r="R60" i="1"/>
  <c r="S60" i="1" s="1"/>
  <c r="W62" i="1"/>
  <c r="W69" i="1"/>
  <c r="W77" i="1"/>
  <c r="W80" i="1"/>
  <c r="W88" i="1"/>
  <c r="R2" i="1"/>
  <c r="S2" i="1" s="1"/>
  <c r="Q8" i="1"/>
  <c r="U11" i="1"/>
  <c r="V11" i="1" s="1"/>
  <c r="T16" i="1"/>
  <c r="W18" i="1"/>
  <c r="R32" i="1"/>
  <c r="S32" i="1" s="1"/>
  <c r="R35" i="1"/>
  <c r="S35" i="1" s="1"/>
  <c r="AC39" i="1"/>
  <c r="Q43" i="1"/>
  <c r="Q51" i="1"/>
  <c r="AD54" i="1"/>
  <c r="AD62" i="1"/>
  <c r="AD77" i="1"/>
  <c r="T85" i="1"/>
  <c r="AD88" i="1"/>
  <c r="T8" i="1"/>
  <c r="R16" i="1"/>
  <c r="S16" i="1" s="1"/>
  <c r="R5" i="1"/>
  <c r="S5" i="1" s="1"/>
  <c r="T53" i="1"/>
  <c r="W2" i="1"/>
  <c r="U5" i="1"/>
  <c r="V5" i="1" s="1"/>
  <c r="R8" i="1"/>
  <c r="S8" i="1" s="1"/>
  <c r="U10" i="1"/>
  <c r="V10" i="1" s="1"/>
  <c r="Q14" i="1"/>
  <c r="AD16" i="1"/>
  <c r="AE16" i="1" s="1"/>
  <c r="T20" i="1"/>
  <c r="Q23" i="1"/>
  <c r="AD24" i="1"/>
  <c r="AE24" i="1" s="1"/>
  <c r="U26" i="1"/>
  <c r="V26" i="1" s="1"/>
  <c r="Q28" i="1"/>
  <c r="Q31" i="1"/>
  <c r="AD32" i="1"/>
  <c r="AE32" i="1" s="1"/>
  <c r="U34" i="1"/>
  <c r="V34" i="1" s="1"/>
  <c r="T37" i="1"/>
  <c r="W38" i="1"/>
  <c r="W40" i="1"/>
  <c r="T42" i="1"/>
  <c r="U46" i="1"/>
  <c r="V46" i="1" s="1"/>
  <c r="Q52" i="1"/>
  <c r="R53" i="1"/>
  <c r="S53" i="1" s="1"/>
  <c r="AD57" i="1"/>
  <c r="AE57" i="1" s="1"/>
  <c r="T61" i="1"/>
  <c r="R68" i="1"/>
  <c r="S68" i="1" s="1"/>
  <c r="W71" i="1"/>
  <c r="AD74" i="1"/>
  <c r="R78" i="1"/>
  <c r="S78" i="1" s="1"/>
  <c r="Q86" i="1"/>
  <c r="R87" i="1"/>
  <c r="S87" i="1" s="1"/>
  <c r="Q20" i="1"/>
  <c r="U71" i="1"/>
  <c r="V71" i="1" s="1"/>
  <c r="T87" i="1"/>
  <c r="AD8" i="1"/>
  <c r="AE8" i="1" s="1"/>
  <c r="R20" i="1"/>
  <c r="S20" i="1" s="1"/>
  <c r="T23" i="1"/>
  <c r="W26" i="1"/>
  <c r="T28" i="1"/>
  <c r="W34" i="1"/>
  <c r="R37" i="1"/>
  <c r="S37" i="1" s="1"/>
  <c r="AD40" i="1"/>
  <c r="R42" i="1"/>
  <c r="S42" i="1" s="1"/>
  <c r="W46" i="1"/>
  <c r="T52" i="1"/>
  <c r="U53" i="1"/>
  <c r="V53" i="1" s="1"/>
  <c r="R61" i="1"/>
  <c r="S61" i="1" s="1"/>
  <c r="U68" i="1"/>
  <c r="V68" i="1" s="1"/>
  <c r="AD71" i="1"/>
  <c r="U78" i="1"/>
  <c r="V78" i="1" s="1"/>
  <c r="T86" i="1"/>
  <c r="U87" i="1"/>
  <c r="V87" i="1" s="1"/>
  <c r="R4" i="1"/>
  <c r="S4" i="1" s="1"/>
  <c r="Q6" i="1"/>
  <c r="S12" i="1"/>
  <c r="T17" i="1"/>
  <c r="Q19" i="1"/>
  <c r="W20" i="1"/>
  <c r="T25" i="1"/>
  <c r="R28" i="1"/>
  <c r="S28" i="1" s="1"/>
  <c r="T33" i="1"/>
  <c r="W37" i="1"/>
  <c r="AC40" i="1"/>
  <c r="AD42" i="1"/>
  <c r="AE42" i="1" s="1"/>
  <c r="Q44" i="1"/>
  <c r="R45" i="1"/>
  <c r="S45" i="1" s="1"/>
  <c r="AD46" i="1"/>
  <c r="R52" i="1"/>
  <c r="S52" i="1" s="1"/>
  <c r="W53" i="1"/>
  <c r="T60" i="1"/>
  <c r="U61" i="1"/>
  <c r="V61" i="1" s="1"/>
  <c r="U63" i="1"/>
  <c r="V63" i="1" s="1"/>
  <c r="Q66" i="1"/>
  <c r="W68" i="1"/>
  <c r="R70" i="1"/>
  <c r="S70" i="1" s="1"/>
  <c r="T77" i="1"/>
  <c r="W78" i="1"/>
  <c r="AD80" i="1"/>
  <c r="T84" i="1"/>
  <c r="R86" i="1"/>
  <c r="S86" i="1" s="1"/>
  <c r="W87" i="1"/>
  <c r="T89" i="1"/>
  <c r="AC6" i="1"/>
  <c r="AE6" i="1" s="1"/>
  <c r="W12" i="1"/>
  <c r="T19" i="1"/>
  <c r="AD20" i="1"/>
  <c r="Q24" i="1"/>
  <c r="R25" i="1"/>
  <c r="S25" i="1" s="1"/>
  <c r="Q27" i="1"/>
  <c r="W28" i="1"/>
  <c r="Q32" i="1"/>
  <c r="R33" i="1"/>
  <c r="S33" i="1" s="1"/>
  <c r="Q35" i="1"/>
  <c r="R36" i="1"/>
  <c r="S36" i="1" s="1"/>
  <c r="T44" i="1"/>
  <c r="U45" i="1"/>
  <c r="V45" i="1" s="1"/>
  <c r="U52" i="1"/>
  <c r="V52" i="1" s="1"/>
  <c r="AD55" i="1"/>
  <c r="W61" i="1"/>
  <c r="W63" i="1"/>
  <c r="AD66" i="1"/>
  <c r="AD68" i="1"/>
  <c r="AE68" i="1" s="1"/>
  <c r="U70" i="1"/>
  <c r="V70" i="1" s="1"/>
  <c r="R77" i="1"/>
  <c r="S77" i="1" s="1"/>
  <c r="AD78" i="1"/>
  <c r="U86" i="1"/>
  <c r="V86" i="1" s="1"/>
  <c r="U89" i="1"/>
  <c r="V89" i="1" s="1"/>
  <c r="Q74" i="1"/>
  <c r="T3" i="1"/>
  <c r="W4" i="1"/>
  <c r="T11" i="1"/>
  <c r="AD12" i="1"/>
  <c r="Q16" i="1"/>
  <c r="U19" i="1"/>
  <c r="V19" i="1" s="1"/>
  <c r="T24" i="1"/>
  <c r="U25" i="1"/>
  <c r="V25" i="1" s="1"/>
  <c r="T27" i="1"/>
  <c r="AD28" i="1"/>
  <c r="T32" i="1"/>
  <c r="U33" i="1"/>
  <c r="V33" i="1" s="1"/>
  <c r="T35" i="1"/>
  <c r="U36" i="1"/>
  <c r="V36" i="1" s="1"/>
  <c r="R44" i="1"/>
  <c r="S44" i="1" s="1"/>
  <c r="W52" i="1"/>
  <c r="AD63" i="1"/>
  <c r="W70" i="1"/>
  <c r="AD72" i="1"/>
  <c r="T76" i="1"/>
  <c r="U77" i="1"/>
  <c r="V77" i="1" s="1"/>
  <c r="AD81" i="1"/>
  <c r="W86" i="1"/>
  <c r="Q88" i="1"/>
  <c r="W89" i="1"/>
  <c r="AD52" i="1"/>
  <c r="AE52" i="1" s="1"/>
  <c r="AD86" i="1"/>
  <c r="AE86" i="1" s="1"/>
  <c r="AD89" i="1"/>
  <c r="Q83" i="1"/>
  <c r="T83" i="1"/>
  <c r="R84" i="1"/>
  <c r="S84" i="1" s="1"/>
  <c r="U85" i="1"/>
  <c r="V85" i="1" s="1"/>
  <c r="AC89" i="1"/>
  <c r="R83" i="1"/>
  <c r="S83" i="1" s="1"/>
  <c r="U84" i="1"/>
  <c r="V84" i="1" s="1"/>
  <c r="W85" i="1"/>
  <c r="AD87" i="1"/>
  <c r="AC88" i="1"/>
  <c r="Q89" i="1"/>
  <c r="U83" i="1"/>
  <c r="V83" i="1" s="1"/>
  <c r="W84" i="1"/>
  <c r="AC87" i="1"/>
  <c r="W83" i="1"/>
  <c r="AD85" i="1"/>
  <c r="AE85" i="1" s="1"/>
  <c r="AD84" i="1"/>
  <c r="AE84" i="1" s="1"/>
  <c r="AD83" i="1"/>
  <c r="AE83" i="1" s="1"/>
  <c r="U7" i="1"/>
  <c r="V7" i="1" s="1"/>
  <c r="R7" i="1"/>
  <c r="S7" i="1" s="1"/>
  <c r="AD15" i="1"/>
  <c r="W15" i="1"/>
  <c r="U15" i="1"/>
  <c r="V15" i="1" s="1"/>
  <c r="R15" i="1"/>
  <c r="S15" i="1" s="1"/>
  <c r="U6" i="1"/>
  <c r="V6" i="1" s="1"/>
  <c r="Q7" i="1"/>
  <c r="U14" i="1"/>
  <c r="V14" i="1" s="1"/>
  <c r="R14" i="1"/>
  <c r="S14" i="1" s="1"/>
  <c r="T14" i="1"/>
  <c r="Q15" i="1"/>
  <c r="Q17" i="1"/>
  <c r="AD17" i="1"/>
  <c r="W17" i="1"/>
  <c r="W22" i="1"/>
  <c r="U22" i="1"/>
  <c r="V22" i="1" s="1"/>
  <c r="R22" i="1"/>
  <c r="S22" i="1" s="1"/>
  <c r="T22" i="1"/>
  <c r="AD29" i="1"/>
  <c r="AE29" i="1" s="1"/>
  <c r="AD31" i="1"/>
  <c r="AE31" i="1" s="1"/>
  <c r="W31" i="1"/>
  <c r="U31" i="1"/>
  <c r="V31" i="1" s="1"/>
  <c r="R31" i="1"/>
  <c r="S31" i="1" s="1"/>
  <c r="AE5" i="1"/>
  <c r="W6" i="1"/>
  <c r="T7" i="1"/>
  <c r="W13" i="1"/>
  <c r="R13" i="1"/>
  <c r="S13" i="1" s="1"/>
  <c r="T13" i="1"/>
  <c r="Q13" i="1"/>
  <c r="T15" i="1"/>
  <c r="Q22" i="1"/>
  <c r="W7" i="1"/>
  <c r="U13" i="1"/>
  <c r="V13" i="1" s="1"/>
  <c r="W14" i="1"/>
  <c r="R17" i="1"/>
  <c r="S17" i="1" s="1"/>
  <c r="AD22" i="1"/>
  <c r="AE22" i="1" s="1"/>
  <c r="T31" i="1"/>
  <c r="W49" i="1"/>
  <c r="U49" i="1"/>
  <c r="V49" i="1" s="1"/>
  <c r="R49" i="1"/>
  <c r="S49" i="1" s="1"/>
  <c r="T49" i="1"/>
  <c r="AC49" i="1"/>
  <c r="AD49" i="1"/>
  <c r="Q49" i="1"/>
  <c r="Q9" i="1"/>
  <c r="W9" i="1"/>
  <c r="AC15" i="1"/>
  <c r="W21" i="1"/>
  <c r="U21" i="1"/>
  <c r="V21" i="1" s="1"/>
  <c r="R21" i="1"/>
  <c r="S21" i="1" s="1"/>
  <c r="T21" i="1"/>
  <c r="Q21" i="1"/>
  <c r="W30" i="1"/>
  <c r="U30" i="1"/>
  <c r="V30" i="1" s="1"/>
  <c r="R30" i="1"/>
  <c r="S30" i="1" s="1"/>
  <c r="T30" i="1"/>
  <c r="W50" i="1"/>
  <c r="U50" i="1"/>
  <c r="V50" i="1" s="1"/>
  <c r="R50" i="1"/>
  <c r="S50" i="1" s="1"/>
  <c r="AC50" i="1"/>
  <c r="AD50" i="1"/>
  <c r="T50" i="1"/>
  <c r="T2" i="1"/>
  <c r="AC7" i="1"/>
  <c r="T9" i="1"/>
  <c r="T10" i="1"/>
  <c r="AC10" i="1"/>
  <c r="AD10" i="1"/>
  <c r="AD13" i="1"/>
  <c r="AE13" i="1" s="1"/>
  <c r="AC14" i="1"/>
  <c r="AE14" i="1" s="1"/>
  <c r="AC17" i="1"/>
  <c r="Q30" i="1"/>
  <c r="Q50" i="1"/>
  <c r="W5" i="1"/>
  <c r="T5" i="1"/>
  <c r="Q5" i="1"/>
  <c r="R9" i="1"/>
  <c r="S9" i="1" s="1"/>
  <c r="AD21" i="1"/>
  <c r="AD23" i="1"/>
  <c r="AE23" i="1" s="1"/>
  <c r="W23" i="1"/>
  <c r="U23" i="1"/>
  <c r="V23" i="1" s="1"/>
  <c r="R23" i="1"/>
  <c r="S23" i="1" s="1"/>
  <c r="AD30" i="1"/>
  <c r="R6" i="1"/>
  <c r="S6" i="1" s="1"/>
  <c r="T6" i="1"/>
  <c r="U9" i="1"/>
  <c r="V9" i="1" s="1"/>
  <c r="AC21" i="1"/>
  <c r="W29" i="1"/>
  <c r="U29" i="1"/>
  <c r="V29" i="1" s="1"/>
  <c r="R29" i="1"/>
  <c r="S29" i="1" s="1"/>
  <c r="T29" i="1"/>
  <c r="Q29" i="1"/>
  <c r="AC30" i="1"/>
  <c r="AD3" i="1"/>
  <c r="AE3" i="1" s="1"/>
  <c r="AC4" i="1"/>
  <c r="U8" i="1"/>
  <c r="V8" i="1" s="1"/>
  <c r="AD11" i="1"/>
  <c r="AC12" i="1"/>
  <c r="U16" i="1"/>
  <c r="V16" i="1" s="1"/>
  <c r="AD19" i="1"/>
  <c r="AC20" i="1"/>
  <c r="W25" i="1"/>
  <c r="AD27" i="1"/>
  <c r="AC28" i="1"/>
  <c r="W33" i="1"/>
  <c r="R39" i="1"/>
  <c r="T39" i="1"/>
  <c r="Q39" i="1"/>
  <c r="U48" i="1"/>
  <c r="V48" i="1" s="1"/>
  <c r="R48" i="1"/>
  <c r="S48" i="1" s="1"/>
  <c r="T48" i="1"/>
  <c r="Q48" i="1"/>
  <c r="W58" i="1"/>
  <c r="U58" i="1"/>
  <c r="V58" i="1" s="1"/>
  <c r="R58" i="1"/>
  <c r="S58" i="1" s="1"/>
  <c r="T58" i="1"/>
  <c r="AD75" i="1"/>
  <c r="W75" i="1"/>
  <c r="U75" i="1"/>
  <c r="V75" i="1" s="1"/>
  <c r="R75" i="1"/>
  <c r="S75" i="1" s="1"/>
  <c r="T75" i="1"/>
  <c r="Q75" i="1"/>
  <c r="W8" i="1"/>
  <c r="AC11" i="1"/>
  <c r="AD18" i="1"/>
  <c r="AC19" i="1"/>
  <c r="AD26" i="1"/>
  <c r="AC27" i="1"/>
  <c r="AD34" i="1"/>
  <c r="Q37" i="1"/>
  <c r="AD37" i="1"/>
  <c r="AE37" i="1" s="1"/>
  <c r="U40" i="1"/>
  <c r="V40" i="1" s="1"/>
  <c r="R40" i="1"/>
  <c r="S40" i="1" s="1"/>
  <c r="T40" i="1"/>
  <c r="W48" i="1"/>
  <c r="Q58" i="1"/>
  <c r="AC75" i="1"/>
  <c r="AC18" i="1"/>
  <c r="AD25" i="1"/>
  <c r="AC26" i="1"/>
  <c r="AD33" i="1"/>
  <c r="AC34" i="1"/>
  <c r="W41" i="1"/>
  <c r="U41" i="1"/>
  <c r="V41" i="1" s="1"/>
  <c r="R41" i="1"/>
  <c r="S41" i="1" s="1"/>
  <c r="AC25" i="1"/>
  <c r="AC33" i="1"/>
  <c r="W42" i="1"/>
  <c r="U42" i="1"/>
  <c r="V42" i="1" s="1"/>
  <c r="W57" i="1"/>
  <c r="U57" i="1"/>
  <c r="V57" i="1" s="1"/>
  <c r="R57" i="1"/>
  <c r="S57" i="1" s="1"/>
  <c r="T57" i="1"/>
  <c r="Q57" i="1"/>
  <c r="AD67" i="1"/>
  <c r="W67" i="1"/>
  <c r="U67" i="1"/>
  <c r="V67" i="1" s="1"/>
  <c r="R67" i="1"/>
  <c r="S67" i="1" s="1"/>
  <c r="T67" i="1"/>
  <c r="Q67" i="1"/>
  <c r="U35" i="1"/>
  <c r="V35" i="1" s="1"/>
  <c r="U37" i="1"/>
  <c r="V37" i="1" s="1"/>
  <c r="AD39" i="1"/>
  <c r="AE39" i="1" s="1"/>
  <c r="T41" i="1"/>
  <c r="Q42" i="1"/>
  <c r="AD43" i="1"/>
  <c r="AE43" i="1" s="1"/>
  <c r="W43" i="1"/>
  <c r="AC48" i="1"/>
  <c r="AE48" i="1" s="1"/>
  <c r="AC67" i="1"/>
  <c r="AD51" i="1"/>
  <c r="AE51" i="1" s="1"/>
  <c r="W51" i="1"/>
  <c r="U51" i="1"/>
  <c r="V51" i="1" s="1"/>
  <c r="R51" i="1"/>
  <c r="S51" i="1" s="1"/>
  <c r="AD59" i="1"/>
  <c r="AE59" i="1" s="1"/>
  <c r="W59" i="1"/>
  <c r="U59" i="1"/>
  <c r="V59" i="1" s="1"/>
  <c r="R59" i="1"/>
  <c r="S59" i="1" s="1"/>
  <c r="AD65" i="1"/>
  <c r="AC66" i="1"/>
  <c r="AD73" i="1"/>
  <c r="AC74" i="1"/>
  <c r="AC82" i="1"/>
  <c r="AC65" i="1"/>
  <c r="AC73" i="1"/>
  <c r="AC81" i="1"/>
  <c r="Q82" i="1"/>
  <c r="AC56" i="1"/>
  <c r="AC64" i="1"/>
  <c r="Q65" i="1"/>
  <c r="T66" i="1"/>
  <c r="AC72" i="1"/>
  <c r="Q73" i="1"/>
  <c r="T74" i="1"/>
  <c r="AC80" i="1"/>
  <c r="Q81" i="1"/>
  <c r="T82" i="1"/>
  <c r="AC47" i="1"/>
  <c r="AC55" i="1"/>
  <c r="Q56" i="1"/>
  <c r="AC63" i="1"/>
  <c r="Q64" i="1"/>
  <c r="T65" i="1"/>
  <c r="R66" i="1"/>
  <c r="S66" i="1" s="1"/>
  <c r="AC71" i="1"/>
  <c r="Q72" i="1"/>
  <c r="T73" i="1"/>
  <c r="R74" i="1"/>
  <c r="S74" i="1" s="1"/>
  <c r="AC79" i="1"/>
  <c r="Q80" i="1"/>
  <c r="T81" i="1"/>
  <c r="R82" i="1"/>
  <c r="S82" i="1" s="1"/>
  <c r="AC38" i="1"/>
  <c r="AD45" i="1"/>
  <c r="AC46" i="1"/>
  <c r="Q47" i="1"/>
  <c r="AD53" i="1"/>
  <c r="AC54" i="1"/>
  <c r="Q55" i="1"/>
  <c r="T56" i="1"/>
  <c r="AD61" i="1"/>
  <c r="AC62" i="1"/>
  <c r="Q63" i="1"/>
  <c r="T64" i="1"/>
  <c r="R65" i="1"/>
  <c r="S65" i="1" s="1"/>
  <c r="U66" i="1"/>
  <c r="V66" i="1" s="1"/>
  <c r="AD69" i="1"/>
  <c r="AC70" i="1"/>
  <c r="Q71" i="1"/>
  <c r="T72" i="1"/>
  <c r="R73" i="1"/>
  <c r="S73" i="1" s="1"/>
  <c r="U74" i="1"/>
  <c r="V74" i="1" s="1"/>
  <c r="AC78" i="1"/>
  <c r="Q79" i="1"/>
  <c r="T80" i="1"/>
  <c r="R81" i="1"/>
  <c r="S81" i="1" s="1"/>
  <c r="U82" i="1"/>
  <c r="V82" i="1" s="1"/>
  <c r="AC45" i="1"/>
  <c r="T47" i="1"/>
  <c r="AC53" i="1"/>
  <c r="Q54" i="1"/>
  <c r="T55" i="1"/>
  <c r="R56" i="1"/>
  <c r="S56" i="1" s="1"/>
  <c r="AC61" i="1"/>
  <c r="Q62" i="1"/>
  <c r="T63" i="1"/>
  <c r="R64" i="1"/>
  <c r="S64" i="1" s="1"/>
  <c r="U65" i="1"/>
  <c r="V65" i="1" s="1"/>
  <c r="AC69" i="1"/>
  <c r="AF69" i="1" s="1"/>
  <c r="Q70" i="1"/>
  <c r="T71" i="1"/>
  <c r="R72" i="1"/>
  <c r="S72" i="1" s="1"/>
  <c r="U73" i="1"/>
  <c r="V73" i="1" s="1"/>
  <c r="AC77" i="1"/>
  <c r="Q78" i="1"/>
  <c r="T79" i="1"/>
  <c r="R80" i="1"/>
  <c r="S80" i="1" s="1"/>
  <c r="U81" i="1"/>
  <c r="V81" i="1" s="1"/>
  <c r="AE74" i="1" l="1"/>
  <c r="AE9" i="1"/>
  <c r="X39" i="1"/>
  <c r="S39" i="1"/>
  <c r="X24" i="1"/>
  <c r="X55" i="1"/>
  <c r="AF36" i="1"/>
  <c r="AI36" i="1" s="1"/>
  <c r="X3" i="1"/>
  <c r="AG3" i="1" s="1"/>
  <c r="AF43" i="1"/>
  <c r="AI43" i="1" s="1"/>
  <c r="AF46" i="1"/>
  <c r="AI46" i="1" s="1"/>
  <c r="AF45" i="1"/>
  <c r="AI45" i="1" s="1"/>
  <c r="X79" i="1"/>
  <c r="AE81" i="1"/>
  <c r="X28" i="1"/>
  <c r="X2" i="1"/>
  <c r="AG2" i="1" s="1"/>
  <c r="X76" i="1"/>
  <c r="AG76" i="1" s="1"/>
  <c r="AF61" i="1"/>
  <c r="AI61" i="1" s="1"/>
  <c r="AE56" i="1"/>
  <c r="X60" i="1"/>
  <c r="AG60" i="1" s="1"/>
  <c r="AF41" i="1"/>
  <c r="AE79" i="1"/>
  <c r="AE82" i="1"/>
  <c r="X64" i="1"/>
  <c r="AE47" i="1"/>
  <c r="X88" i="1"/>
  <c r="AF76" i="1"/>
  <c r="AI76" i="1" s="1"/>
  <c r="AF33" i="1"/>
  <c r="AI33" i="1" s="1"/>
  <c r="X18" i="1"/>
  <c r="X56" i="1"/>
  <c r="AE80" i="1"/>
  <c r="AF3" i="1"/>
  <c r="AI3" i="1" s="1"/>
  <c r="AF42" i="1"/>
  <c r="AI42" i="1" s="1"/>
  <c r="X12" i="1"/>
  <c r="X72" i="1"/>
  <c r="AE70" i="1"/>
  <c r="AE66" i="1"/>
  <c r="AF40" i="1"/>
  <c r="AI40" i="1" s="1"/>
  <c r="AE89" i="1"/>
  <c r="X36" i="1"/>
  <c r="AG36" i="1" s="1"/>
  <c r="X47" i="1"/>
  <c r="AF35" i="1"/>
  <c r="X87" i="1"/>
  <c r="AF85" i="1"/>
  <c r="AI85" i="1" s="1"/>
  <c r="X32" i="1"/>
  <c r="AG32" i="1" s="1"/>
  <c r="AF84" i="1"/>
  <c r="AI84" i="1" s="1"/>
  <c r="X16" i="1"/>
  <c r="AG16" i="1" s="1"/>
  <c r="AE88" i="1"/>
  <c r="AF23" i="1"/>
  <c r="AI23" i="1" s="1"/>
  <c r="AF59" i="1"/>
  <c r="AI59" i="1" s="1"/>
  <c r="X27" i="1"/>
  <c r="X54" i="1"/>
  <c r="AF53" i="1"/>
  <c r="AI53" i="1" s="1"/>
  <c r="AF37" i="1"/>
  <c r="AI37" i="1" s="1"/>
  <c r="AF22" i="1"/>
  <c r="AI22" i="1" s="1"/>
  <c r="X43" i="1"/>
  <c r="AG43" i="1" s="1"/>
  <c r="X26" i="1"/>
  <c r="AE62" i="1"/>
  <c r="X63" i="1"/>
  <c r="AF87" i="1"/>
  <c r="AI87" i="1" s="1"/>
  <c r="AE61" i="1"/>
  <c r="AE38" i="1"/>
  <c r="AE64" i="1"/>
  <c r="AF4" i="1"/>
  <c r="AI4" i="1" s="1"/>
  <c r="X19" i="1"/>
  <c r="X61" i="1"/>
  <c r="X10" i="1"/>
  <c r="AF26" i="1"/>
  <c r="AI26" i="1" s="1"/>
  <c r="AE75" i="1"/>
  <c r="AF20" i="1"/>
  <c r="AF16" i="1"/>
  <c r="AI16" i="1" s="1"/>
  <c r="X11" i="1"/>
  <c r="X69" i="1"/>
  <c r="X38" i="1"/>
  <c r="AE72" i="1"/>
  <c r="X68" i="1"/>
  <c r="AG68" i="1" s="1"/>
  <c r="AH68" i="1" s="1"/>
  <c r="AJ68" i="1" s="1"/>
  <c r="X45" i="1"/>
  <c r="AF52" i="1"/>
  <c r="AI52" i="1" s="1"/>
  <c r="AF51" i="1"/>
  <c r="AI51" i="1" s="1"/>
  <c r="AF8" i="1"/>
  <c r="AI8" i="1" s="1"/>
  <c r="X62" i="1"/>
  <c r="X86" i="1"/>
  <c r="AG86" i="1" s="1"/>
  <c r="AE30" i="1"/>
  <c r="AF24" i="1"/>
  <c r="AI24" i="1" s="1"/>
  <c r="X33" i="1"/>
  <c r="X89" i="1"/>
  <c r="X71" i="1"/>
  <c r="AG24" i="1"/>
  <c r="X46" i="1"/>
  <c r="AF28" i="1"/>
  <c r="X5" i="1"/>
  <c r="AG5" i="1" s="1"/>
  <c r="X52" i="1"/>
  <c r="AG52" i="1" s="1"/>
  <c r="AF60" i="1"/>
  <c r="AI60" i="1" s="1"/>
  <c r="X34" i="1"/>
  <c r="AE10" i="1"/>
  <c r="AF86" i="1"/>
  <c r="AI86" i="1" s="1"/>
  <c r="X81" i="1"/>
  <c r="X66" i="1"/>
  <c r="AF5" i="1"/>
  <c r="AI5" i="1" s="1"/>
  <c r="X44" i="1"/>
  <c r="AG44" i="1" s="1"/>
  <c r="AE71" i="1"/>
  <c r="X20" i="1"/>
  <c r="AF18" i="1"/>
  <c r="AI18" i="1" s="1"/>
  <c r="X40" i="1"/>
  <c r="AE18" i="1"/>
  <c r="AE33" i="1"/>
  <c r="AF25" i="1"/>
  <c r="AI25" i="1" s="1"/>
  <c r="X78" i="1"/>
  <c r="X80" i="1"/>
  <c r="AF54" i="1"/>
  <c r="AI54" i="1" s="1"/>
  <c r="AE53" i="1"/>
  <c r="AE46" i="1"/>
  <c r="X25" i="1"/>
  <c r="X53" i="1"/>
  <c r="AF62" i="1"/>
  <c r="AI62" i="1" s="1"/>
  <c r="AF31" i="1"/>
  <c r="AI31" i="1" s="1"/>
  <c r="AF32" i="1"/>
  <c r="AI32" i="1" s="1"/>
  <c r="X77" i="1"/>
  <c r="AE54" i="1"/>
  <c r="AF74" i="1"/>
  <c r="AI74" i="1" s="1"/>
  <c r="X35" i="1"/>
  <c r="AG35" i="1" s="1"/>
  <c r="AH35" i="1" s="1"/>
  <c r="AJ35" i="1" s="1"/>
  <c r="AE67" i="1"/>
  <c r="AF34" i="1"/>
  <c r="AI34" i="1" s="1"/>
  <c r="AE49" i="1"/>
  <c r="AE87" i="1"/>
  <c r="X70" i="1"/>
  <c r="AF38" i="1"/>
  <c r="AI38" i="1" s="1"/>
  <c r="AF55" i="1"/>
  <c r="AI55" i="1" s="1"/>
  <c r="AF82" i="1"/>
  <c r="AI82" i="1" s="1"/>
  <c r="AF57" i="1"/>
  <c r="AI57" i="1" s="1"/>
  <c r="X4" i="1"/>
  <c r="AF11" i="1"/>
  <c r="AF70" i="1"/>
  <c r="AI70" i="1" s="1"/>
  <c r="AE17" i="1"/>
  <c r="AE78" i="1"/>
  <c r="AE63" i="1"/>
  <c r="AF27" i="1"/>
  <c r="AE19" i="1"/>
  <c r="AF6" i="1"/>
  <c r="AI6" i="1" s="1"/>
  <c r="AF9" i="1"/>
  <c r="AI9" i="1" s="1"/>
  <c r="AF44" i="1"/>
  <c r="AE55" i="1"/>
  <c r="AG55" i="1" s="1"/>
  <c r="AF66" i="1"/>
  <c r="AI66" i="1" s="1"/>
  <c r="X57" i="1"/>
  <c r="AG57" i="1" s="1"/>
  <c r="AE26" i="1"/>
  <c r="AF10" i="1"/>
  <c r="AI10" i="1" s="1"/>
  <c r="AF13" i="1"/>
  <c r="AI13" i="1" s="1"/>
  <c r="X83" i="1"/>
  <c r="AG83" i="1" s="1"/>
  <c r="AF77" i="1"/>
  <c r="AI77" i="1" s="1"/>
  <c r="X37" i="1"/>
  <c r="AG37" i="1" s="1"/>
  <c r="AF19" i="1"/>
  <c r="AE12" i="1"/>
  <c r="AE15" i="1"/>
  <c r="AE40" i="1"/>
  <c r="X82" i="1"/>
  <c r="X58" i="1"/>
  <c r="AG58" i="1" s="1"/>
  <c r="AF39" i="1"/>
  <c r="AI39" i="1" s="1"/>
  <c r="X48" i="1"/>
  <c r="AG48" i="1" s="1"/>
  <c r="X6" i="1"/>
  <c r="AG6" i="1" s="1"/>
  <c r="X31" i="1"/>
  <c r="AG31" i="1" s="1"/>
  <c r="X17" i="1"/>
  <c r="X84" i="1"/>
  <c r="AG84" i="1" s="1"/>
  <c r="X14" i="1"/>
  <c r="AG14" i="1" s="1"/>
  <c r="X41" i="1"/>
  <c r="AG41" i="1" s="1"/>
  <c r="X65" i="1"/>
  <c r="X7" i="1"/>
  <c r="AF15" i="1"/>
  <c r="AI15" i="1" s="1"/>
  <c r="AF47" i="1"/>
  <c r="AI47" i="1" s="1"/>
  <c r="X74" i="1"/>
  <c r="AG74" i="1" s="1"/>
  <c r="AF56" i="1"/>
  <c r="AI56" i="1" s="1"/>
  <c r="AF83" i="1"/>
  <c r="AI83" i="1" s="1"/>
  <c r="X85" i="1"/>
  <c r="AG85" i="1" s="1"/>
  <c r="AF88" i="1"/>
  <c r="AF89" i="1"/>
  <c r="AI69" i="1"/>
  <c r="AF73" i="1"/>
  <c r="AI35" i="1"/>
  <c r="AF78" i="1"/>
  <c r="X73" i="1"/>
  <c r="AF63" i="1"/>
  <c r="X51" i="1"/>
  <c r="AG51" i="1" s="1"/>
  <c r="X42" i="1"/>
  <c r="AG42" i="1" s="1"/>
  <c r="AF58" i="1"/>
  <c r="X8" i="1"/>
  <c r="AG8" i="1" s="1"/>
  <c r="X23" i="1"/>
  <c r="AG23" i="1" s="1"/>
  <c r="AF2" i="1"/>
  <c r="X21" i="1"/>
  <c r="AE45" i="1"/>
  <c r="AF72" i="1"/>
  <c r="AF65" i="1"/>
  <c r="AF67" i="1"/>
  <c r="AE25" i="1"/>
  <c r="AF75" i="1"/>
  <c r="AE11" i="1"/>
  <c r="AF29" i="1"/>
  <c r="AF30" i="1"/>
  <c r="AE50" i="1"/>
  <c r="X30" i="1"/>
  <c r="X9" i="1"/>
  <c r="AG9" i="1" s="1"/>
  <c r="AF14" i="1"/>
  <c r="X22" i="1"/>
  <c r="AG22" i="1" s="1"/>
  <c r="X15" i="1"/>
  <c r="AI41" i="1"/>
  <c r="AF71" i="1"/>
  <c r="AE73" i="1"/>
  <c r="AE34" i="1"/>
  <c r="AF48" i="1"/>
  <c r="AI28" i="1"/>
  <c r="AE21" i="1"/>
  <c r="AE77" i="1"/>
  <c r="AE28" i="1"/>
  <c r="AE20" i="1"/>
  <c r="AF81" i="1"/>
  <c r="X59" i="1"/>
  <c r="AG59" i="1" s="1"/>
  <c r="AE27" i="1"/>
  <c r="AF21" i="1"/>
  <c r="X49" i="1"/>
  <c r="AF7" i="1"/>
  <c r="AE69" i="1"/>
  <c r="AE65" i="1"/>
  <c r="AG39" i="1"/>
  <c r="AF79" i="1"/>
  <c r="AF80" i="1"/>
  <c r="AF64" i="1"/>
  <c r="X67" i="1"/>
  <c r="X75" i="1"/>
  <c r="AI20" i="1"/>
  <c r="X29" i="1"/>
  <c r="AG29" i="1" s="1"/>
  <c r="AF50" i="1"/>
  <c r="X50" i="1"/>
  <c r="AF49" i="1"/>
  <c r="X13" i="1"/>
  <c r="AG13" i="1" s="1"/>
  <c r="AF17" i="1"/>
  <c r="AE4" i="1"/>
  <c r="AE7" i="1"/>
  <c r="AH36" i="1" l="1"/>
  <c r="AJ36" i="1" s="1"/>
  <c r="AH41" i="1"/>
  <c r="AJ41" i="1" s="1"/>
  <c r="AH43" i="1"/>
  <c r="AJ43" i="1" s="1"/>
  <c r="AI11" i="1"/>
  <c r="AH76" i="1"/>
  <c r="AJ76" i="1" s="1"/>
  <c r="AH12" i="1"/>
  <c r="AJ12" i="1" s="1"/>
  <c r="AG64" i="1"/>
  <c r="AH64" i="1" s="1"/>
  <c r="AJ64" i="1" s="1"/>
  <c r="AG79" i="1"/>
  <c r="AH79" i="1" s="1"/>
  <c r="AJ79" i="1" s="1"/>
  <c r="AG18" i="1"/>
  <c r="AH18" i="1" s="1"/>
  <c r="AJ18" i="1" s="1"/>
  <c r="AG28" i="1"/>
  <c r="AH28" i="1" s="1"/>
  <c r="AJ28" i="1" s="1"/>
  <c r="AG89" i="1"/>
  <c r="AH89" i="1" s="1"/>
  <c r="AJ89" i="1" s="1"/>
  <c r="AG82" i="1"/>
  <c r="AH82" i="1" s="1"/>
  <c r="AJ82" i="1" s="1"/>
  <c r="AG26" i="1"/>
  <c r="AH26" i="1" s="1"/>
  <c r="AJ26" i="1" s="1"/>
  <c r="AG88" i="1"/>
  <c r="AH88" i="1" s="1"/>
  <c r="AJ88" i="1" s="1"/>
  <c r="AH8" i="1"/>
  <c r="AJ8" i="1" s="1"/>
  <c r="AG71" i="1"/>
  <c r="AH71" i="1" s="1"/>
  <c r="AJ71" i="1" s="1"/>
  <c r="AG56" i="1"/>
  <c r="AH56" i="1" s="1"/>
  <c r="AJ56" i="1" s="1"/>
  <c r="AH74" i="1"/>
  <c r="AJ74" i="1" s="1"/>
  <c r="AG19" i="1"/>
  <c r="AH19" i="1" s="1"/>
  <c r="AJ19" i="1" s="1"/>
  <c r="AG54" i="1"/>
  <c r="AH54" i="1" s="1"/>
  <c r="AJ54" i="1" s="1"/>
  <c r="AG33" i="1"/>
  <c r="AH33" i="1" s="1"/>
  <c r="AJ33" i="1" s="1"/>
  <c r="AG81" i="1"/>
  <c r="AH81" i="1" s="1"/>
  <c r="AJ81" i="1" s="1"/>
  <c r="AH55" i="1"/>
  <c r="AJ55" i="1" s="1"/>
  <c r="AG72" i="1"/>
  <c r="AH72" i="1" s="1"/>
  <c r="AJ72" i="1" s="1"/>
  <c r="AH6" i="1"/>
  <c r="AJ6" i="1" s="1"/>
  <c r="AG87" i="1"/>
  <c r="AH87" i="1" s="1"/>
  <c r="AJ87" i="1" s="1"/>
  <c r="AG70" i="1"/>
  <c r="AH70" i="1" s="1"/>
  <c r="AJ70" i="1" s="1"/>
  <c r="AG27" i="1"/>
  <c r="AH27" i="1" s="1"/>
  <c r="AJ27" i="1" s="1"/>
  <c r="AH5" i="1"/>
  <c r="AJ5" i="1" s="1"/>
  <c r="AG75" i="1"/>
  <c r="AH75" i="1" s="1"/>
  <c r="AJ75" i="1" s="1"/>
  <c r="AG15" i="1"/>
  <c r="AH15" i="1" s="1"/>
  <c r="AJ15" i="1" s="1"/>
  <c r="AG11" i="1"/>
  <c r="AH59" i="1"/>
  <c r="AJ59" i="1" s="1"/>
  <c r="AH37" i="1"/>
  <c r="AJ37" i="1" s="1"/>
  <c r="AG47" i="1"/>
  <c r="AH47" i="1" s="1"/>
  <c r="AJ47" i="1" s="1"/>
  <c r="AG53" i="1"/>
  <c r="AH53" i="1" s="1"/>
  <c r="AJ53" i="1" s="1"/>
  <c r="AG38" i="1"/>
  <c r="AH38" i="1" s="1"/>
  <c r="AJ38" i="1" s="1"/>
  <c r="AG10" i="1"/>
  <c r="AH10" i="1" s="1"/>
  <c r="AJ10" i="1" s="1"/>
  <c r="AH84" i="1"/>
  <c r="AJ84" i="1" s="1"/>
  <c r="AH3" i="1"/>
  <c r="AJ3" i="1" s="1"/>
  <c r="AG62" i="1"/>
  <c r="AH62" i="1" s="1"/>
  <c r="AJ62" i="1" s="1"/>
  <c r="AH13" i="1"/>
  <c r="AJ13" i="1" s="1"/>
  <c r="AG67" i="1"/>
  <c r="AH67" i="1" s="1"/>
  <c r="AJ67" i="1" s="1"/>
  <c r="AG45" i="1"/>
  <c r="AH45" i="1" s="1"/>
  <c r="AJ45" i="1" s="1"/>
  <c r="AG30" i="1"/>
  <c r="AH30" i="1" s="1"/>
  <c r="AJ30" i="1" s="1"/>
  <c r="AG66" i="1"/>
  <c r="AH66" i="1" s="1"/>
  <c r="AJ66" i="1" s="1"/>
  <c r="AH85" i="1"/>
  <c r="AJ85" i="1" s="1"/>
  <c r="AG80" i="1"/>
  <c r="AH80" i="1" s="1"/>
  <c r="AJ80" i="1" s="1"/>
  <c r="AG34" i="1"/>
  <c r="AH34" i="1" s="1"/>
  <c r="AJ34" i="1" s="1"/>
  <c r="AH23" i="1"/>
  <c r="AJ23" i="1" s="1"/>
  <c r="AG40" i="1"/>
  <c r="AH40" i="1" s="1"/>
  <c r="AJ40" i="1" s="1"/>
  <c r="AH22" i="1"/>
  <c r="AJ22" i="1" s="1"/>
  <c r="AH60" i="1"/>
  <c r="AJ60" i="1" s="1"/>
  <c r="AH86" i="1"/>
  <c r="AJ86" i="1" s="1"/>
  <c r="AG63" i="1"/>
  <c r="AH63" i="1" s="1"/>
  <c r="AJ63" i="1" s="1"/>
  <c r="AH16" i="1"/>
  <c r="AJ16" i="1" s="1"/>
  <c r="AH42" i="1"/>
  <c r="AJ42" i="1" s="1"/>
  <c r="AG61" i="1"/>
  <c r="AH61" i="1" s="1"/>
  <c r="AJ61" i="1" s="1"/>
  <c r="AG49" i="1"/>
  <c r="AH49" i="1" s="1"/>
  <c r="AJ49" i="1" s="1"/>
  <c r="AH51" i="1"/>
  <c r="AJ51" i="1" s="1"/>
  <c r="AG20" i="1"/>
  <c r="AH20" i="1" s="1"/>
  <c r="AJ20" i="1" s="1"/>
  <c r="AG78" i="1"/>
  <c r="AH78" i="1" s="1"/>
  <c r="AJ78" i="1" s="1"/>
  <c r="AG46" i="1"/>
  <c r="AH46" i="1" s="1"/>
  <c r="AJ46" i="1" s="1"/>
  <c r="AG4" i="1"/>
  <c r="AH4" i="1" s="1"/>
  <c r="AJ4" i="1" s="1"/>
  <c r="AG77" i="1"/>
  <c r="AH77" i="1" s="1"/>
  <c r="AJ77" i="1" s="1"/>
  <c r="AG17" i="1"/>
  <c r="AH17" i="1" s="1"/>
  <c r="AJ17" i="1" s="1"/>
  <c r="AH24" i="1"/>
  <c r="AJ24" i="1" s="1"/>
  <c r="AH52" i="1"/>
  <c r="AJ52" i="1" s="1"/>
  <c r="AG69" i="1"/>
  <c r="AH69" i="1" s="1"/>
  <c r="AJ69" i="1" s="1"/>
  <c r="AH57" i="1"/>
  <c r="AJ57" i="1" s="1"/>
  <c r="AI27" i="1"/>
  <c r="AG25" i="1"/>
  <c r="AH25" i="1" s="1"/>
  <c r="AJ25" i="1" s="1"/>
  <c r="AH32" i="1"/>
  <c r="AJ32" i="1" s="1"/>
  <c r="AH31" i="1"/>
  <c r="AJ31" i="1" s="1"/>
  <c r="AI19" i="1"/>
  <c r="AG73" i="1"/>
  <c r="AH73" i="1" s="1"/>
  <c r="AJ73" i="1" s="1"/>
  <c r="AI44" i="1"/>
  <c r="AH44" i="1"/>
  <c r="AJ44" i="1" s="1"/>
  <c r="AG65" i="1"/>
  <c r="AH65" i="1" s="1"/>
  <c r="AJ65" i="1" s="1"/>
  <c r="AH9" i="1"/>
  <c r="AJ9" i="1" s="1"/>
  <c r="AH39" i="1"/>
  <c r="AJ39" i="1" s="1"/>
  <c r="AG7" i="1"/>
  <c r="AH7" i="1" s="1"/>
  <c r="AJ7" i="1" s="1"/>
  <c r="AG50" i="1"/>
  <c r="AH50" i="1" s="1"/>
  <c r="AJ50" i="1" s="1"/>
  <c r="AH83" i="1"/>
  <c r="AJ83" i="1" s="1"/>
  <c r="AG21" i="1"/>
  <c r="AH21" i="1" s="1"/>
  <c r="AJ21" i="1" s="1"/>
  <c r="AI89" i="1"/>
  <c r="AI88" i="1"/>
  <c r="AI79" i="1"/>
  <c r="AI81" i="1"/>
  <c r="AH48" i="1"/>
  <c r="AJ48" i="1" s="1"/>
  <c r="AI48" i="1"/>
  <c r="AI71" i="1"/>
  <c r="AI29" i="1"/>
  <c r="AH29" i="1"/>
  <c r="AJ29" i="1" s="1"/>
  <c r="AH14" i="1"/>
  <c r="AJ14" i="1" s="1"/>
  <c r="AI14" i="1"/>
  <c r="AI65" i="1"/>
  <c r="AI80" i="1"/>
  <c r="AI50" i="1"/>
  <c r="AI75" i="1"/>
  <c r="AI72" i="1"/>
  <c r="AI73" i="1"/>
  <c r="AI21" i="1"/>
  <c r="AI49" i="1"/>
  <c r="AI17" i="1"/>
  <c r="AI7" i="1"/>
  <c r="AI63" i="1"/>
  <c r="AI2" i="1"/>
  <c r="AH2" i="1"/>
  <c r="AJ2" i="1" s="1"/>
  <c r="AI64" i="1"/>
  <c r="AI30" i="1"/>
  <c r="AI67" i="1"/>
  <c r="AI58" i="1"/>
  <c r="AH58" i="1"/>
  <c r="AJ58" i="1" s="1"/>
  <c r="AI78" i="1"/>
  <c r="AH11" i="1" l="1"/>
  <c r="AJ11" i="1" s="1"/>
</calcChain>
</file>

<file path=xl/sharedStrings.xml><?xml version="1.0" encoding="utf-8"?>
<sst xmlns="http://schemas.openxmlformats.org/spreadsheetml/2006/main" count="645" uniqueCount="347">
  <si>
    <t>ZK3</t>
    <phoneticPr fontId="3" type="noConversion"/>
  </si>
  <si>
    <t>Minjiang flood plain</t>
    <phoneticPr fontId="3" type="noConversion"/>
  </si>
  <si>
    <t>(31.045°N,103.477°E)</t>
    <phoneticPr fontId="3" type="noConversion"/>
  </si>
  <si>
    <t>ZK5</t>
    <phoneticPr fontId="3" type="noConversion"/>
  </si>
  <si>
    <t>Minjiang flood plain</t>
    <phoneticPr fontId="3" type="noConversion"/>
  </si>
  <si>
    <t>(31.045°N,103.477°E)</t>
    <phoneticPr fontId="3" type="noConversion"/>
  </si>
  <si>
    <t>XK5</t>
    <phoneticPr fontId="3" type="noConversion"/>
  </si>
  <si>
    <t>Banqiao school</t>
    <phoneticPr fontId="3" type="noConversion"/>
  </si>
  <si>
    <t>(31.299°N,104.165°E)</t>
    <phoneticPr fontId="3" type="noConversion"/>
  </si>
  <si>
    <t>XK15</t>
    <phoneticPr fontId="3" type="noConversion"/>
  </si>
  <si>
    <t>Banqiao school</t>
    <phoneticPr fontId="3" type="noConversion"/>
  </si>
  <si>
    <t>(31.299°N,104.165°E)</t>
    <phoneticPr fontId="3" type="noConversion"/>
  </si>
  <si>
    <t>XK26</t>
    <phoneticPr fontId="3" type="noConversion"/>
  </si>
  <si>
    <t>Banqiao school</t>
    <phoneticPr fontId="3" type="noConversion"/>
  </si>
  <si>
    <t>(31.298°N,104.165°E)</t>
    <phoneticPr fontId="3" type="noConversion"/>
  </si>
  <si>
    <t>Jiangyou thermal power plant</t>
    <phoneticPr fontId="3" type="noConversion"/>
  </si>
  <si>
    <t>(31.805°N,104.770°E)</t>
    <phoneticPr fontId="3" type="noConversion"/>
  </si>
  <si>
    <t>ZK5</t>
    <phoneticPr fontId="3" type="noConversion"/>
  </si>
  <si>
    <t>(31.806°N,104.769°E)</t>
    <phoneticPr fontId="3" type="noConversion"/>
  </si>
  <si>
    <t>(31.802°N,104.766°E)</t>
    <phoneticPr fontId="3" type="noConversion"/>
  </si>
  <si>
    <t>(31.802°N,104.764°E)</t>
    <phoneticPr fontId="3" type="noConversion"/>
  </si>
  <si>
    <t>Jiangyou thermal power plant</t>
    <phoneticPr fontId="3" type="noConversion"/>
  </si>
  <si>
    <t>(31.799°N,104.763°E)</t>
    <phoneticPr fontId="3" type="noConversion"/>
  </si>
  <si>
    <t>ZK-140</t>
    <phoneticPr fontId="3" type="noConversion"/>
  </si>
  <si>
    <t>Wenjiang construction site</t>
    <phoneticPr fontId="3" type="noConversion"/>
  </si>
  <si>
    <t>(30.678°N,103.854°E)</t>
    <phoneticPr fontId="3" type="noConversion"/>
  </si>
  <si>
    <t>ZK-142</t>
    <phoneticPr fontId="3" type="noConversion"/>
  </si>
  <si>
    <t>(30.679°N,103.856°E)</t>
    <phoneticPr fontId="3" type="noConversion"/>
  </si>
  <si>
    <t>ZK2</t>
    <phoneticPr fontId="3" type="noConversion"/>
  </si>
  <si>
    <t>Mianyang fengtai</t>
    <phoneticPr fontId="3" type="noConversion"/>
  </si>
  <si>
    <t>(31.501°N,104.766°E)</t>
    <phoneticPr fontId="3" type="noConversion"/>
  </si>
  <si>
    <t>ZK12</t>
    <phoneticPr fontId="3" type="noConversion"/>
  </si>
  <si>
    <t>Mianyang fengtai</t>
    <phoneticPr fontId="3" type="noConversion"/>
  </si>
  <si>
    <t>(31.501°N,104.767°E)</t>
    <phoneticPr fontId="3" type="noConversion"/>
  </si>
  <si>
    <t>Site 1</t>
    <phoneticPr fontId="3" type="noConversion"/>
  </si>
  <si>
    <t>Jiezi element school</t>
    <phoneticPr fontId="3" type="noConversion"/>
  </si>
  <si>
    <t>(31.500°N,104.844°E)</t>
    <phoneticPr fontId="3" type="noConversion"/>
  </si>
  <si>
    <t>Site 2</t>
  </si>
  <si>
    <t>Jiezi element school</t>
    <phoneticPr fontId="3" type="noConversion"/>
  </si>
  <si>
    <t>(31.582°N,104.840°E)</t>
    <phoneticPr fontId="3" type="noConversion"/>
  </si>
  <si>
    <t>Site 48</t>
    <phoneticPr fontId="3" type="noConversion"/>
  </si>
  <si>
    <t>Santai construction site</t>
    <phoneticPr fontId="3" type="noConversion"/>
  </si>
  <si>
    <t>(31.091°N,105.096°E)</t>
    <phoneticPr fontId="3" type="noConversion"/>
  </si>
  <si>
    <t>Site 49</t>
  </si>
  <si>
    <t>(31.092°N,105.096°E)</t>
    <phoneticPr fontId="3" type="noConversion"/>
  </si>
  <si>
    <t>Site1</t>
    <phoneticPr fontId="3" type="noConversion"/>
  </si>
  <si>
    <t>Qionglai factory site</t>
    <phoneticPr fontId="3" type="noConversion"/>
  </si>
  <si>
    <t>(30.398°N,103.482°E)</t>
    <phoneticPr fontId="3" type="noConversion"/>
  </si>
  <si>
    <t>Site2</t>
    <phoneticPr fontId="3" type="noConversion"/>
  </si>
  <si>
    <t>Dayi Sancha middle school</t>
    <phoneticPr fontId="3" type="noConversion"/>
  </si>
  <si>
    <t>(30.492°N,103.538°E)</t>
    <phoneticPr fontId="3" type="noConversion"/>
  </si>
  <si>
    <t>Chengdu Taishengnanlu</t>
    <phoneticPr fontId="3" type="noConversion"/>
  </si>
  <si>
    <t>(30.664°N,104.072°E)</t>
    <phoneticPr fontId="3" type="noConversion"/>
  </si>
  <si>
    <t>Chengdu Jinjiangqu</t>
    <phoneticPr fontId="3" type="noConversion"/>
  </si>
  <si>
    <t>(30.651°N,104.079°E)</t>
    <phoneticPr fontId="3" type="noConversion"/>
  </si>
  <si>
    <t>Chengdu Guanghuajinyuan</t>
    <phoneticPr fontId="3" type="noConversion"/>
  </si>
  <si>
    <t>(30.677°N,103.957°E)</t>
    <phoneticPr fontId="3" type="noConversion"/>
  </si>
  <si>
    <t>Chengdu Wujing Hospital</t>
    <phoneticPr fontId="3" type="noConversion"/>
  </si>
  <si>
    <t>(30.645°N,104.054°E)</t>
    <phoneticPr fontId="3" type="noConversion"/>
  </si>
  <si>
    <t>Chengdu Zhiminlu</t>
    <phoneticPr fontId="3" type="noConversion"/>
  </si>
  <si>
    <t>(30.646°N,104.766°E)</t>
    <phoneticPr fontId="3" type="noConversion"/>
  </si>
  <si>
    <t>Chengdu Huayang</t>
    <phoneticPr fontId="3" type="noConversion"/>
  </si>
  <si>
    <t>(30.495°N,104.066°E)</t>
    <phoneticPr fontId="3" type="noConversion"/>
  </si>
  <si>
    <t>Chengdu Jintangzhaozheng</t>
    <phoneticPr fontId="3" type="noConversion"/>
  </si>
  <si>
    <t>(30.850°N,104.382°E)</t>
    <phoneticPr fontId="3" type="noConversion"/>
  </si>
  <si>
    <t>Dujiangyan Zipingpu School</t>
    <phoneticPr fontId="3" type="noConversion"/>
  </si>
  <si>
    <t>(31.026°N,103.584°E)</t>
    <phoneticPr fontId="3" type="noConversion"/>
  </si>
  <si>
    <t>Xudu Element School</t>
    <phoneticPr fontId="3" type="noConversion"/>
  </si>
  <si>
    <t>(30.852°N,103.672°E)</t>
    <phoneticPr fontId="3" type="noConversion"/>
  </si>
  <si>
    <t>Yanjiang Element School</t>
    <phoneticPr fontId="3" type="noConversion"/>
  </si>
  <si>
    <t>(30.795°N,103.707°E)</t>
    <phoneticPr fontId="3" type="noConversion"/>
  </si>
  <si>
    <t>Dujiangyan Shaping School</t>
    <phoneticPr fontId="3" type="noConversion"/>
  </si>
  <si>
    <t>(30.901°N,103.536°E)</t>
    <phoneticPr fontId="3" type="noConversion"/>
  </si>
  <si>
    <t>Dujiangyan Lianghe School</t>
    <phoneticPr fontId="3" type="noConversion"/>
  </si>
  <si>
    <t>(30.847°N,103.553°E)</t>
    <phoneticPr fontId="3" type="noConversion"/>
  </si>
  <si>
    <t>Congzhou Jiezi Hospital</t>
    <phoneticPr fontId="3" type="noConversion"/>
  </si>
  <si>
    <t>(30.816°N,103.557°E)</t>
    <phoneticPr fontId="3" type="noConversion"/>
  </si>
  <si>
    <t>Chongzhou Dahua Hospital</t>
    <phoneticPr fontId="3" type="noConversion"/>
  </si>
  <si>
    <t>(30.585°N,103.724°E)</t>
    <phoneticPr fontId="3" type="noConversion"/>
  </si>
  <si>
    <t>Chongzhou Liaojia Hospital</t>
    <phoneticPr fontId="3" type="noConversion"/>
  </si>
  <si>
    <t>(30.712°N,103.696°E)</t>
    <phoneticPr fontId="3" type="noConversion"/>
  </si>
  <si>
    <t>Chongzhou Jixian Hospital</t>
    <phoneticPr fontId="3" type="noConversion"/>
  </si>
  <si>
    <t>(30.583°N,103.684°E)</t>
    <phoneticPr fontId="3" type="noConversion"/>
  </si>
  <si>
    <t>Jiangyou Longxigu</t>
    <phoneticPr fontId="3" type="noConversion"/>
  </si>
  <si>
    <t>(31.753°N,104.723°E)</t>
    <phoneticPr fontId="3" type="noConversion"/>
  </si>
  <si>
    <t>Chengdu Middle Court</t>
    <phoneticPr fontId="3" type="noConversion"/>
  </si>
  <si>
    <t>(30.580°N,104.068°E)</t>
    <phoneticPr fontId="3" type="noConversion"/>
  </si>
  <si>
    <t>Mianzhu Mianyuan school</t>
    <phoneticPr fontId="3" type="noConversion"/>
  </si>
  <si>
    <t>(31.423°N,104.320°E)</t>
    <phoneticPr fontId="3" type="noConversion"/>
  </si>
  <si>
    <t>Wenchuan Mianshi Cherry</t>
    <phoneticPr fontId="3" type="noConversion"/>
  </si>
  <si>
    <t>(31.399°N,103.521°E)</t>
    <phoneticPr fontId="3" type="noConversion"/>
  </si>
  <si>
    <t>Shifang Lingjie Hospital</t>
    <phoneticPr fontId="3" type="noConversion"/>
  </si>
  <si>
    <t>(31.214°N,104.087°E)</t>
    <phoneticPr fontId="3" type="noConversion"/>
  </si>
  <si>
    <t>ZK26</t>
    <phoneticPr fontId="3" type="noConversion"/>
  </si>
  <si>
    <t>Pixian Huayutianfu</t>
    <phoneticPr fontId="3" type="noConversion"/>
  </si>
  <si>
    <t>(30.806°N,103.911°E)</t>
    <phoneticPr fontId="3" type="noConversion"/>
  </si>
  <si>
    <t>ZK53</t>
    <phoneticPr fontId="3" type="noConversion"/>
  </si>
  <si>
    <t>(30.807°N,103.910°E)</t>
    <phoneticPr fontId="3" type="noConversion"/>
  </si>
  <si>
    <t>Mianyang Fanhua Plaza</t>
    <phoneticPr fontId="3" type="noConversion"/>
  </si>
  <si>
    <t>(31.468°N,104.676°E)</t>
    <phoneticPr fontId="3" type="noConversion"/>
  </si>
  <si>
    <t>Chengdu Erxianqiao</t>
    <phoneticPr fontId="3" type="noConversion"/>
  </si>
  <si>
    <t>(30.684°N,104.123°E)</t>
    <phoneticPr fontId="3" type="noConversion"/>
  </si>
  <si>
    <t>Guanhan Hanzhuang</t>
    <phoneticPr fontId="3" type="noConversion"/>
  </si>
  <si>
    <t>(30.953°N,104.281°E)</t>
    <phoneticPr fontId="3" type="noConversion"/>
  </si>
  <si>
    <t>ZK65</t>
    <phoneticPr fontId="3" type="noConversion"/>
  </si>
  <si>
    <t>Wenjiang Campus, Chengdu Medicine University</t>
    <phoneticPr fontId="3" type="noConversion"/>
  </si>
  <si>
    <t>(30.696°N,103.837°E)</t>
    <phoneticPr fontId="3" type="noConversion"/>
  </si>
  <si>
    <t>ZK134</t>
    <phoneticPr fontId="3" type="noConversion"/>
  </si>
  <si>
    <t>Wenjiang Campus, Chengdu Medicine University</t>
    <phoneticPr fontId="3" type="noConversion"/>
  </si>
  <si>
    <t>Jiangyou shuangma</t>
    <phoneticPr fontId="3" type="noConversion"/>
  </si>
  <si>
    <t>(31.991°N,105.040°E)</t>
    <phoneticPr fontId="3" type="noConversion"/>
  </si>
  <si>
    <t>Deyang Yuanyou</t>
    <phoneticPr fontId="3" type="noConversion"/>
  </si>
  <si>
    <t>(31.127°N,104.398°E)</t>
    <phoneticPr fontId="3" type="noConversion"/>
  </si>
  <si>
    <t>Deyang Fukang</t>
    <phoneticPr fontId="3" type="noConversion"/>
  </si>
  <si>
    <t>(31.134°N,104.382°E)</t>
    <phoneticPr fontId="3" type="noConversion"/>
  </si>
  <si>
    <t>Pengzhou Qingbaijiang bridge</t>
    <phoneticPr fontId="3" type="noConversion"/>
  </si>
  <si>
    <t>(30.923°N,103.917°E)</t>
    <phoneticPr fontId="3" type="noConversion"/>
  </si>
  <si>
    <t>Pengzhou Jiuchimao</t>
    <phoneticPr fontId="3" type="noConversion"/>
  </si>
  <si>
    <t>(30.994°N,104.038°E)</t>
    <phoneticPr fontId="3" type="noConversion"/>
  </si>
  <si>
    <t>Pixian south</t>
    <phoneticPr fontId="3" type="noConversion"/>
  </si>
  <si>
    <t>(30.806°N,103.889°E)</t>
    <phoneticPr fontId="3" type="noConversion"/>
  </si>
  <si>
    <t>Pixian Tuanjiezheng</t>
    <phoneticPr fontId="3" type="noConversion"/>
  </si>
  <si>
    <t>(30.816°N,103.978°E)</t>
    <phoneticPr fontId="3" type="noConversion"/>
  </si>
  <si>
    <t>Chengdu Shenxianshu</t>
    <phoneticPr fontId="3" type="noConversion"/>
  </si>
  <si>
    <t>(30.606°N,104.037°E)</t>
    <phoneticPr fontId="3" type="noConversion"/>
  </si>
  <si>
    <t>Chengdu Xinfanzheng</t>
    <phoneticPr fontId="3" type="noConversion"/>
  </si>
  <si>
    <t>(30.870°N,104.008°E)</t>
    <phoneticPr fontId="3" type="noConversion"/>
  </si>
  <si>
    <t>Chengdu Tiantian</t>
    <phoneticPr fontId="3" type="noConversion"/>
  </si>
  <si>
    <t>(30.849°N,104.325°E)</t>
    <phoneticPr fontId="3" type="noConversion"/>
  </si>
  <si>
    <t>Chengdu Nanbu center</t>
    <phoneticPr fontId="3" type="noConversion"/>
  </si>
  <si>
    <t>(30.563°N,104.081°E)</t>
    <phoneticPr fontId="3" type="noConversion"/>
  </si>
  <si>
    <t>Chengdu Taiye plaza</t>
    <phoneticPr fontId="3" type="noConversion"/>
  </si>
  <si>
    <t>(30.708°N,104.095°E)</t>
    <phoneticPr fontId="3" type="noConversion"/>
  </si>
  <si>
    <t>Chengdu Jintanghexie</t>
    <phoneticPr fontId="3" type="noConversion"/>
  </si>
  <si>
    <t>(30.858°N,104.412°E)</t>
    <phoneticPr fontId="3" type="noConversion"/>
  </si>
  <si>
    <t>Mianyang Fuleyaju</t>
    <phoneticPr fontId="3" type="noConversion"/>
  </si>
  <si>
    <t>(31.489°N,104.770°E)</t>
    <phoneticPr fontId="3" type="noConversion"/>
  </si>
  <si>
    <t>Mianyang Fulin</t>
    <phoneticPr fontId="3" type="noConversion"/>
  </si>
  <si>
    <t>(31.415°N,104.785°E)</t>
    <phoneticPr fontId="3" type="noConversion"/>
  </si>
  <si>
    <t>Mianyang Sanjiang</t>
    <phoneticPr fontId="3" type="noConversion"/>
  </si>
  <si>
    <t>(31.445°N,104.780°E)</t>
    <phoneticPr fontId="3" type="noConversion"/>
  </si>
  <si>
    <t>Wenchuan Miansi</t>
    <phoneticPr fontId="3" type="noConversion"/>
  </si>
  <si>
    <t>(31.360°N,103.497°E)</t>
    <phoneticPr fontId="3" type="noConversion"/>
  </si>
  <si>
    <t>Wenchuan Weizhouzhen</t>
    <phoneticPr fontId="3" type="noConversion"/>
  </si>
  <si>
    <t>(31.457°N,103.561°E)</t>
    <phoneticPr fontId="3" type="noConversion"/>
  </si>
  <si>
    <t>(31.129°N,104.392°E)</t>
    <phoneticPr fontId="3" type="noConversion"/>
  </si>
  <si>
    <t xml:space="preserve">ZK48 </t>
  </si>
  <si>
    <t>(31.754°N,104.433°E)</t>
    <phoneticPr fontId="3" type="noConversion"/>
  </si>
  <si>
    <t>ZK76</t>
  </si>
  <si>
    <t>ZK5</t>
  </si>
  <si>
    <t xml:space="preserve">Jiangyou Lanwan </t>
    <phoneticPr fontId="3" type="noConversion"/>
  </si>
  <si>
    <t>(31.777°N,104.754°E)</t>
    <phoneticPr fontId="3" type="noConversion"/>
  </si>
  <si>
    <t>ZK17</t>
  </si>
  <si>
    <t>(31.777°N,104.754°E)</t>
    <phoneticPr fontId="3" type="noConversion"/>
  </si>
  <si>
    <t>ZK14</t>
  </si>
  <si>
    <t xml:space="preserve">Mianyang Jinqiaoyinzuo </t>
    <phoneticPr fontId="3" type="noConversion"/>
  </si>
  <si>
    <t>(31.465°N,104.732°E)</t>
    <phoneticPr fontId="3" type="noConversion"/>
  </si>
  <si>
    <t>ZK21</t>
  </si>
  <si>
    <t xml:space="preserve">Mianyang Jinqiaoyinzuo </t>
    <phoneticPr fontId="3" type="noConversion"/>
  </si>
  <si>
    <t>ZK3</t>
  </si>
  <si>
    <t xml:space="preserve">Mianyang Lingjiangdijing </t>
    <phoneticPr fontId="3" type="noConversion"/>
  </si>
  <si>
    <t>(31.456°N,104.685°E)</t>
    <phoneticPr fontId="3" type="noConversion"/>
  </si>
  <si>
    <t>ZK15</t>
  </si>
  <si>
    <t xml:space="preserve">Santai Guixidijing </t>
    <phoneticPr fontId="3" type="noConversion"/>
  </si>
  <si>
    <t>(31.108°N,105.087°E)</t>
    <phoneticPr fontId="3" type="noConversion"/>
  </si>
  <si>
    <t>ZK40</t>
  </si>
  <si>
    <t xml:space="preserve">Santai Guixidijing </t>
    <phoneticPr fontId="3" type="noConversion"/>
  </si>
  <si>
    <t>ZK2</t>
  </si>
  <si>
    <t xml:space="preserve">Santai Zizhou </t>
    <phoneticPr fontId="3" type="noConversion"/>
  </si>
  <si>
    <t>(31.095°N,105.087°E)</t>
    <phoneticPr fontId="3" type="noConversion"/>
  </si>
  <si>
    <t>ZK20</t>
  </si>
  <si>
    <t xml:space="preserve">Yanting Zijiangxincheng </t>
    <phoneticPr fontId="3" type="noConversion"/>
  </si>
  <si>
    <t>(31.209°N,105.387°E)</t>
    <phoneticPr fontId="3" type="noConversion"/>
  </si>
  <si>
    <t>ZK63</t>
  </si>
  <si>
    <t>(31.209°N,105.387°E)</t>
    <phoneticPr fontId="3" type="noConversion"/>
  </si>
  <si>
    <t>SASW</t>
    <phoneticPr fontId="7" type="noConversion"/>
  </si>
  <si>
    <t>Downhole</t>
    <phoneticPr fontId="7" type="noConversion"/>
  </si>
  <si>
    <t xml:space="preserve">Beichuan Xinfeng cement </t>
    <phoneticPr fontId="3" type="noConversion"/>
  </si>
  <si>
    <t xml:space="preserve">Beichuan Xinfeng cement  </t>
    <phoneticPr fontId="3" type="noConversion"/>
  </si>
  <si>
    <t>2.47 ~ 5.00</t>
  </si>
  <si>
    <t>3.46 ~ 5.00</t>
  </si>
  <si>
    <t>2.60 ~ 6.00</t>
  </si>
  <si>
    <t>3.90 ~ 6.00</t>
  </si>
  <si>
    <t>3.90 ~ 4.90</t>
  </si>
  <si>
    <t>3.50 ~ 4.60</t>
  </si>
  <si>
    <t>2.10 ~ 4.00</t>
  </si>
  <si>
    <t>2.50 ~ 4.31</t>
  </si>
  <si>
    <t>4.80 ~ 8.00</t>
  </si>
  <si>
    <t>3.20 ~ 5.00</t>
  </si>
  <si>
    <t>6.60 ~ 7.40</t>
  </si>
  <si>
    <t>3.00 ~ 5.90</t>
  </si>
  <si>
    <t>2.50 ~ 4.00</t>
  </si>
  <si>
    <t>3.00 ~ 5.00</t>
  </si>
  <si>
    <t>3.30 ~ 4.00</t>
  </si>
  <si>
    <t>2.00 ~ 3.00</t>
  </si>
  <si>
    <t>3.20 ~ 6.00</t>
  </si>
  <si>
    <t>6.70 ~ 10.20</t>
  </si>
  <si>
    <t>6.45 ~ 7.70</t>
  </si>
  <si>
    <t>4.50 ~ 6.80</t>
  </si>
  <si>
    <t>3.80 ~ 8.00</t>
  </si>
  <si>
    <t>6.00 ~ 8.30</t>
  </si>
  <si>
    <t>4.80 ~ 9.00</t>
  </si>
  <si>
    <t>3.40 ~ 4.80</t>
  </si>
  <si>
    <t>3.30 ~ 4.80</t>
  </si>
  <si>
    <t>2.20 ~ 2.80</t>
  </si>
  <si>
    <t>2.50 ~ 4.50</t>
  </si>
  <si>
    <t>4.50 ~ 7.40</t>
  </si>
  <si>
    <t>4.40 ~ 5.10</t>
  </si>
  <si>
    <t>6.00 ~ 7.20</t>
  </si>
  <si>
    <t>2.70 ~ 4.70</t>
  </si>
  <si>
    <t>2.20 ~ 3.00</t>
  </si>
  <si>
    <t>3.10 ~ 4.50</t>
  </si>
  <si>
    <t>4.72 ~ 6.20</t>
  </si>
  <si>
    <t>10.40 ~ 14.70</t>
  </si>
  <si>
    <t>2.00 ~ 3.60</t>
  </si>
  <si>
    <t>3.00 ~ 4.30</t>
  </si>
  <si>
    <t>7.00 ~ 9.00</t>
  </si>
  <si>
    <t>5.00 ~ 6.30</t>
  </si>
  <si>
    <t>5.40 ~ 8.40</t>
  </si>
  <si>
    <t>5.90 ~ 6.80</t>
  </si>
  <si>
    <t>7.20 ~ 9.30</t>
  </si>
  <si>
    <t>6.60 ~ 8.30</t>
  </si>
  <si>
    <t>2.70 ~ 3.30</t>
  </si>
  <si>
    <t>2.50 ~ 4.60</t>
  </si>
  <si>
    <t>3.50 ~ 5.80</t>
  </si>
  <si>
    <t>11.00 ~ 15.00</t>
  </si>
  <si>
    <t>9.90 ~ 12.70</t>
  </si>
  <si>
    <t>0.60 ~ 1.20</t>
  </si>
  <si>
    <t>2.70 ~ 3.80</t>
  </si>
  <si>
    <t>2.10 ~ 4.90</t>
  </si>
  <si>
    <t>1.90 ~ 3.10</t>
  </si>
  <si>
    <t>5.50 ~ 6.80</t>
  </si>
  <si>
    <t>4.13 ~ 7.40</t>
  </si>
  <si>
    <t>4.10 ~ 5.15</t>
  </si>
  <si>
    <t>6.00 ~ 6.60</t>
  </si>
  <si>
    <t>5.00 ~ 6.50</t>
  </si>
  <si>
    <t>5.00 ~ 8.00</t>
  </si>
  <si>
    <t>3.60 ~ 5.10</t>
  </si>
  <si>
    <t>5.40 ~ 7.90</t>
  </si>
  <si>
    <t>4.70 ~ 6.50</t>
  </si>
  <si>
    <t>5.65 ~ 9.90</t>
  </si>
  <si>
    <t>8.50 ~ 14.30</t>
  </si>
  <si>
    <t>2.80 ~ 3.90</t>
  </si>
  <si>
    <t>11.60 ~ 13.90</t>
  </si>
  <si>
    <t>6.00 ~ 7.40</t>
  </si>
  <si>
    <t>2.40 ~ 5.40</t>
  </si>
  <si>
    <t>4.30 ~ 6.50</t>
  </si>
  <si>
    <t>3.00 ~ 4.40</t>
  </si>
  <si>
    <t>8.00 ~ 11.90</t>
  </si>
  <si>
    <t>8.00 ~ 10.30</t>
  </si>
  <si>
    <t>9.00 ~ 11.90</t>
  </si>
  <si>
    <t>9.00 ~ 12.10</t>
  </si>
  <si>
    <t>6.90 ~ 10.60</t>
  </si>
  <si>
    <t>-</t>
  </si>
  <si>
    <t>Deyang Anping Village</t>
  </si>
  <si>
    <t>Jiangyou Railway Station</t>
  </si>
  <si>
    <t>Mianzhu Xiangliu Village</t>
  </si>
  <si>
    <t>Mianzhu Anren Village</t>
  </si>
  <si>
    <t>Deyang Dasheng Village</t>
  </si>
  <si>
    <t>Mianzhu Linfa Village</t>
  </si>
  <si>
    <t>Mianzhu Changlin Village</t>
  </si>
  <si>
    <t>Liquefied?</t>
  </si>
  <si>
    <t>gravelly sand</t>
  </si>
  <si>
    <t>sandy gravel</t>
  </si>
  <si>
    <t>sand</t>
  </si>
  <si>
    <t>2.80 ~ 5.00</t>
  </si>
  <si>
    <t>2.40 ~ 6.00</t>
  </si>
  <si>
    <t>3.40 ~ 6.00</t>
  </si>
  <si>
    <t>4.80 ~ 7.00</t>
  </si>
  <si>
    <t>5.50 ~ 8.00</t>
  </si>
  <si>
    <t>4.30 ~ 7.80</t>
  </si>
  <si>
    <t>4.00 ~ 6.00</t>
  </si>
  <si>
    <t>Standard deviation of CSR</t>
    <phoneticPr fontId="7" type="noConversion"/>
  </si>
  <si>
    <t>Downhole</t>
    <phoneticPr fontId="7" type="noConversion"/>
  </si>
  <si>
    <t>Downhole</t>
    <phoneticPr fontId="7" type="noConversion"/>
  </si>
  <si>
    <t>SASW</t>
    <phoneticPr fontId="7" type="noConversion"/>
  </si>
  <si>
    <t>SASW</t>
    <phoneticPr fontId="7" type="noConversion"/>
  </si>
  <si>
    <t>SASW</t>
    <phoneticPr fontId="7" type="noConversion"/>
  </si>
  <si>
    <t>SASW</t>
    <phoneticPr fontId="7" type="noConversion"/>
  </si>
  <si>
    <t>Downhole</t>
    <phoneticPr fontId="7" type="noConversion"/>
  </si>
  <si>
    <t>Downhole</t>
    <phoneticPr fontId="7" type="noConversion"/>
  </si>
  <si>
    <t>Downhole</t>
    <phoneticPr fontId="7" type="noConversion"/>
  </si>
  <si>
    <t>Downhole</t>
    <phoneticPr fontId="7" type="noConversion"/>
  </si>
  <si>
    <t>Measurements of shear wave velocity</t>
    <phoneticPr fontId="7" type="noConversion"/>
  </si>
  <si>
    <r>
      <t>Deyang Changjiangxilu</t>
    </r>
    <r>
      <rPr>
        <sz val="10.5"/>
        <color theme="1"/>
        <rFont val="Calibri"/>
        <family val="2"/>
      </rPr>
      <t/>
    </r>
    <phoneticPr fontId="3" type="noConversion"/>
  </si>
  <si>
    <t>Site location</t>
    <phoneticPr fontId="3" type="noConversion"/>
  </si>
  <si>
    <r>
      <t>Site coordinates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latitude and longitude coordinates</t>
    </r>
    <r>
      <rPr>
        <sz val="12"/>
        <color theme="1"/>
        <rFont val="宋体"/>
        <family val="3"/>
        <charset val="134"/>
      </rPr>
      <t>）</t>
    </r>
    <phoneticPr fontId="3" type="noConversion"/>
  </si>
  <si>
    <t>Critical depth range (m)</t>
    <phoneticPr fontId="3" type="noConversion"/>
  </si>
  <si>
    <t>Soil classification</t>
    <phoneticPr fontId="3" type="noConversion"/>
  </si>
  <si>
    <t>Mean depth of the critical layer (m)</t>
    <phoneticPr fontId="7" type="noConversion"/>
  </si>
  <si>
    <t xml:space="preserve">COV of PGA </t>
    <phoneticPr fontId="7" type="noConversion"/>
  </si>
  <si>
    <t>Square of cofficient of variance of CSR</t>
    <phoneticPr fontId="7" type="noConversion"/>
  </si>
  <si>
    <t>(31.320°E, 104.411°N)</t>
    <phoneticPr fontId="3" type="noConversion"/>
  </si>
  <si>
    <t>(31.794°E, 104.782°N)</t>
    <phoneticPr fontId="3" type="noConversion"/>
  </si>
  <si>
    <t>(31.433°E, 104.241°N)</t>
    <phoneticPr fontId="3" type="noConversion"/>
  </si>
  <si>
    <t>(31.424°E, 104.208°N)</t>
    <phoneticPr fontId="3" type="noConversion"/>
  </si>
  <si>
    <t>(31.279°E, 104.236°N)</t>
    <phoneticPr fontId="3" type="noConversion"/>
  </si>
  <si>
    <t>(31.432°E, 104.190°N)</t>
    <phoneticPr fontId="3" type="noConversion"/>
  </si>
  <si>
    <t>(31.414°E, 104.152°N)</t>
    <phoneticPr fontId="3" type="noConversion"/>
  </si>
  <si>
    <r>
      <t>Standard deviation of r</t>
    </r>
    <r>
      <rPr>
        <vertAlign val="subscript"/>
        <sz val="11"/>
        <color theme="1"/>
        <rFont val="Times New Roman"/>
        <family val="1"/>
      </rPr>
      <t>d</t>
    </r>
    <phoneticPr fontId="7" type="noConversion"/>
  </si>
  <si>
    <r>
      <t>COV of r</t>
    </r>
    <r>
      <rPr>
        <vertAlign val="subscript"/>
        <sz val="11"/>
        <color theme="1"/>
        <rFont val="Times New Roman"/>
        <family val="1"/>
      </rPr>
      <t>d</t>
    </r>
    <phoneticPr fontId="7" type="noConversion"/>
  </si>
  <si>
    <r>
      <t>Standard deviation of CSR</t>
    </r>
    <r>
      <rPr>
        <vertAlign val="subscript"/>
        <sz val="11"/>
        <color theme="1"/>
        <rFont val="Times New Roman"/>
        <family val="1"/>
      </rPr>
      <t>Mw=7.5</t>
    </r>
    <phoneticPr fontId="7" type="noConversion"/>
  </si>
  <si>
    <t>B</t>
  </si>
  <si>
    <t>C</t>
  </si>
  <si>
    <t>Data class</t>
    <phoneticPr fontId="3" type="noConversion"/>
  </si>
  <si>
    <t>Field testing data</t>
    <phoneticPr fontId="3" type="noConversion"/>
  </si>
  <si>
    <t>B</t>
    <phoneticPr fontId="3" type="noConversion"/>
  </si>
  <si>
    <t>Ground water table, GWT (m)</t>
    <phoneticPr fontId="7" type="noConversion"/>
  </si>
  <si>
    <t>Permeability coefficient (cm/s)</t>
    <phoneticPr fontId="3" type="noConversion"/>
  </si>
  <si>
    <t>Borehole name</t>
    <phoneticPr fontId="3" type="noConversion"/>
  </si>
  <si>
    <t>Case No.</t>
    <phoneticPr fontId="3" type="noConversion"/>
  </si>
  <si>
    <t>C1</t>
    <phoneticPr fontId="3" type="noConversion"/>
  </si>
  <si>
    <t>C2</t>
    <phoneticPr fontId="3" type="noConversion"/>
  </si>
  <si>
    <t>C3</t>
    <phoneticPr fontId="3" type="noConversion"/>
  </si>
  <si>
    <t>C4</t>
    <phoneticPr fontId="3" type="noConversion"/>
  </si>
  <si>
    <t>C5</t>
    <phoneticPr fontId="3" type="noConversion"/>
  </si>
  <si>
    <t>C6</t>
    <phoneticPr fontId="3" type="noConversion"/>
  </si>
  <si>
    <t>C7</t>
    <phoneticPr fontId="3" type="noConversion"/>
  </si>
  <si>
    <t>Correlation coefficient (ρ) between the total and effective stresses</t>
    <phoneticPr fontId="3" type="noConversion"/>
  </si>
  <si>
    <t>Covariance of the total and effective stresses</t>
    <phoneticPr fontId="3" type="noConversion"/>
  </si>
  <si>
    <r>
      <t>Thickness of crust layer, H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        (m)</t>
    </r>
    <phoneticPr fontId="7" type="noConversion"/>
  </si>
  <si>
    <r>
      <t>Mean unit weight of crust layer, γ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(kN/m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)</t>
    </r>
    <phoneticPr fontId="7" type="noConversion"/>
  </si>
  <si>
    <r>
      <t>Mean unit weight of layer 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   γ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(kN/m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)</t>
    </r>
    <phoneticPr fontId="7" type="noConversion"/>
  </si>
  <si>
    <r>
      <t>Unit weight of water         γ</t>
    </r>
    <r>
      <rPr>
        <vertAlign val="subscript"/>
        <sz val="11"/>
        <color theme="1"/>
        <rFont val="Times New Roman"/>
        <family val="1"/>
      </rPr>
      <t>w</t>
    </r>
    <r>
      <rPr>
        <sz val="11"/>
        <color theme="1"/>
        <rFont val="Times New Roman"/>
        <family val="1"/>
      </rPr>
      <t xml:space="preserve"> (kN/m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)</t>
    </r>
    <phoneticPr fontId="7" type="noConversion"/>
  </si>
  <si>
    <t>Mean cyclic stress ratio, CSR</t>
    <phoneticPr fontId="7" type="noConversion"/>
  </si>
  <si>
    <r>
      <t>Shear-mass participation parameter, r</t>
    </r>
    <r>
      <rPr>
        <vertAlign val="subscript"/>
        <sz val="11"/>
        <color theme="1"/>
        <rFont val="Times New Roman"/>
        <family val="1"/>
      </rPr>
      <t>d</t>
    </r>
    <r>
      <rPr>
        <sz val="11"/>
        <color theme="1"/>
        <rFont val="宋体"/>
        <family val="3"/>
        <charset val="134"/>
      </rPr>
      <t/>
    </r>
    <phoneticPr fontId="7" type="noConversion"/>
  </si>
  <si>
    <t>Peak ground acceleartion, PGA (g)</t>
    <phoneticPr fontId="7" type="noConversion"/>
  </si>
  <si>
    <r>
      <t xml:space="preserve">Square of  standard deviation of  </t>
    </r>
    <r>
      <rPr>
        <i/>
        <sz val="11"/>
        <color theme="1"/>
        <rFont val="Times New Roman"/>
        <family val="1"/>
      </rPr>
      <t>σ</t>
    </r>
    <r>
      <rPr>
        <sz val="11"/>
        <color theme="1"/>
        <rFont val="Times New Roman"/>
        <family val="1"/>
      </rPr>
      <t>'</t>
    </r>
    <r>
      <rPr>
        <vertAlign val="subscript"/>
        <sz val="11"/>
        <color theme="1"/>
        <rFont val="Times New Roman"/>
        <family val="1"/>
      </rPr>
      <t>v</t>
    </r>
    <phoneticPr fontId="7" type="noConversion"/>
  </si>
  <si>
    <t>Gravel content, GC (%)</t>
    <phoneticPr fontId="3" type="noConversion"/>
  </si>
  <si>
    <r>
      <t>Thickness of critical layer, 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(m)</t>
    </r>
    <phoneticPr fontId="7" type="noConversion"/>
  </si>
  <si>
    <r>
      <t xml:space="preserve">Mean total stress, </t>
    </r>
    <r>
      <rPr>
        <i/>
        <sz val="11"/>
        <color theme="1"/>
        <rFont val="Times New Roman"/>
        <family val="1"/>
      </rPr>
      <t>σ</t>
    </r>
    <r>
      <rPr>
        <vertAlign val="subscript"/>
        <sz val="11"/>
        <color theme="1"/>
        <rFont val="Times New Roman"/>
        <family val="1"/>
      </rPr>
      <t>v</t>
    </r>
    <r>
      <rPr>
        <sz val="11"/>
        <color theme="1"/>
        <rFont val="Times New Roman"/>
        <family val="1"/>
      </rPr>
      <t xml:space="preserve"> (kPa)</t>
    </r>
    <phoneticPr fontId="7" type="noConversion"/>
  </si>
  <si>
    <r>
      <t>Site stiffness factor, V*</t>
    </r>
    <r>
      <rPr>
        <vertAlign val="subscript"/>
        <sz val="11"/>
        <color theme="1"/>
        <rFont val="Times New Roman"/>
        <family val="1"/>
      </rPr>
      <t xml:space="preserve">s,30m </t>
    </r>
    <r>
      <rPr>
        <sz val="11"/>
        <color theme="1"/>
        <rFont val="Times New Roman"/>
        <family val="1"/>
      </rPr>
      <t>(m/s)</t>
    </r>
    <phoneticPr fontId="7" type="noConversion"/>
  </si>
  <si>
    <t>MASW</t>
    <phoneticPr fontId="3" type="noConversion"/>
  </si>
  <si>
    <t>C</t>
    <phoneticPr fontId="3" type="noConversion"/>
  </si>
  <si>
    <t>Site2</t>
  </si>
  <si>
    <t>Site3</t>
  </si>
  <si>
    <t>Site1</t>
    <phoneticPr fontId="3" type="noConversion"/>
  </si>
  <si>
    <t>2.50 ~ 4.70</t>
    <phoneticPr fontId="3" type="noConversion"/>
  </si>
  <si>
    <t>1.20 ~ 3.20</t>
    <phoneticPr fontId="3" type="noConversion"/>
  </si>
  <si>
    <r>
      <t xml:space="preserve">Square of  standard deviation of </t>
    </r>
    <r>
      <rPr>
        <i/>
        <sz val="11"/>
        <color theme="1"/>
        <rFont val="Times New Roman"/>
        <family val="1"/>
      </rPr>
      <t>σ</t>
    </r>
    <r>
      <rPr>
        <vertAlign val="subscript"/>
        <sz val="11"/>
        <color theme="1"/>
        <rFont val="Times New Roman"/>
        <family val="1"/>
      </rPr>
      <t>v</t>
    </r>
    <phoneticPr fontId="7" type="noConversion"/>
  </si>
  <si>
    <r>
      <t xml:space="preserve">Standard deviation of </t>
    </r>
    <r>
      <rPr>
        <i/>
        <sz val="11"/>
        <color theme="1"/>
        <rFont val="Times New Roman"/>
        <family val="1"/>
      </rPr>
      <t>V</t>
    </r>
    <r>
      <rPr>
        <vertAlign val="subscript"/>
        <sz val="11"/>
        <color theme="1"/>
        <rFont val="Times New Roman"/>
        <family val="1"/>
      </rPr>
      <t xml:space="preserve">s1 </t>
    </r>
    <r>
      <rPr>
        <sz val="11"/>
        <color theme="1"/>
        <rFont val="Times New Roman"/>
        <family val="1"/>
      </rPr>
      <t>(m/s)</t>
    </r>
    <phoneticPr fontId="7" type="noConversion"/>
  </si>
  <si>
    <t>Standard deviation of PGA (g)</t>
    <phoneticPr fontId="7" type="noConversion"/>
  </si>
  <si>
    <r>
      <t xml:space="preserve">Mean effective stress, </t>
    </r>
    <r>
      <rPr>
        <i/>
        <sz val="11"/>
        <color theme="1"/>
        <rFont val="Times New Roman"/>
        <family val="1"/>
      </rPr>
      <t>σ</t>
    </r>
    <r>
      <rPr>
        <sz val="11"/>
        <color theme="1"/>
        <rFont val="Times New Roman"/>
        <family val="1"/>
      </rPr>
      <t>'</t>
    </r>
    <r>
      <rPr>
        <vertAlign val="subscript"/>
        <sz val="11"/>
        <color theme="1"/>
        <rFont val="Times New Roman"/>
        <family val="1"/>
      </rPr>
      <t>v</t>
    </r>
    <r>
      <rPr>
        <sz val="11"/>
        <color theme="1"/>
        <rFont val="Times New Roman"/>
        <family val="1"/>
      </rPr>
      <t xml:space="preserve"> (kPa)</t>
    </r>
    <phoneticPr fontId="7" type="noConversion"/>
  </si>
  <si>
    <r>
      <t xml:space="preserve">Standard deviation of </t>
    </r>
    <r>
      <rPr>
        <i/>
        <sz val="11"/>
        <color theme="1"/>
        <rFont val="Times New Roman"/>
        <family val="1"/>
      </rPr>
      <t>σ'</t>
    </r>
    <r>
      <rPr>
        <vertAlign val="subscript"/>
        <sz val="11"/>
        <color theme="1"/>
        <rFont val="Times New Roman"/>
        <family val="1"/>
      </rPr>
      <t xml:space="preserve">v </t>
    </r>
    <r>
      <rPr>
        <sz val="11"/>
        <color theme="1"/>
        <rFont val="Times New Roman"/>
        <family val="1"/>
      </rPr>
      <t>(kPa)</t>
    </r>
    <phoneticPr fontId="3" type="noConversion"/>
  </si>
  <si>
    <r>
      <t xml:space="preserve">Standard deviation of </t>
    </r>
    <r>
      <rPr>
        <i/>
        <sz val="11"/>
        <color theme="1"/>
        <rFont val="Times New Roman"/>
        <family val="1"/>
      </rPr>
      <t>σ</t>
    </r>
    <r>
      <rPr>
        <vertAlign val="subscript"/>
        <sz val="11"/>
        <color theme="1"/>
        <rFont val="Times New Roman"/>
        <family val="1"/>
      </rPr>
      <t xml:space="preserve">v </t>
    </r>
    <r>
      <rPr>
        <sz val="11"/>
        <color theme="1"/>
        <rFont val="Times New Roman"/>
        <family val="1"/>
      </rPr>
      <t>(kPa)</t>
    </r>
    <phoneticPr fontId="3" type="noConversion"/>
  </si>
  <si>
    <r>
      <rPr>
        <i/>
        <sz val="11"/>
        <color theme="1"/>
        <rFont val="Times New Roman"/>
        <family val="1"/>
      </rPr>
      <t>V</t>
    </r>
    <r>
      <rPr>
        <vertAlign val="subscript"/>
        <sz val="11"/>
        <color theme="1"/>
        <rFont val="Times New Roman"/>
        <family val="1"/>
      </rPr>
      <t xml:space="preserve">s1 </t>
    </r>
    <r>
      <rPr>
        <sz val="11"/>
        <color theme="1"/>
        <rFont val="Times New Roman"/>
        <family val="1"/>
      </rPr>
      <t>(m/s)</t>
    </r>
  </si>
  <si>
    <r>
      <t>CSR</t>
    </r>
    <r>
      <rPr>
        <vertAlign val="subscript"/>
        <sz val="11"/>
        <color theme="1"/>
        <rFont val="Times New Roman"/>
        <family val="1"/>
      </rPr>
      <t>Mw=7.5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</si>
</sst>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.000"/>
    <numFmt numFmtId="166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name val="Calibri"/>
      <family val="3"/>
      <charset val="134"/>
      <scheme val="minor"/>
    </font>
    <font>
      <sz val="10.5"/>
      <color theme="1"/>
      <name val="Calibri"/>
      <family val="2"/>
    </font>
    <font>
      <sz val="12"/>
      <color theme="1"/>
      <name val="宋体"/>
      <family val="3"/>
      <charset val="134"/>
    </font>
    <font>
      <sz val="11"/>
      <color theme="1"/>
      <name val="Times New Roman"/>
      <family val="1"/>
    </font>
    <font>
      <sz val="9"/>
      <name val="Calibri"/>
      <family val="2"/>
      <charset val="134"/>
      <scheme val="minor"/>
    </font>
    <font>
      <sz val="11"/>
      <color theme="1"/>
      <name val="宋体"/>
      <family val="3"/>
      <charset val="134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65" fontId="6" fillId="0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166" fontId="6" fillId="0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166" fontId="6" fillId="0" borderId="1" xfId="1" applyNumberFormat="1" applyFont="1" applyFill="1" applyBorder="1" applyAlignment="1">
      <alignment horizontal="center" vertical="center" wrapText="1"/>
    </xf>
    <xf numFmtId="166" fontId="6" fillId="0" borderId="2" xfId="1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2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 wrapText="1"/>
      <protection locked="0"/>
    </xf>
    <xf numFmtId="166" fontId="6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0"/>
  <sheetViews>
    <sheetView showGridLines="0" tabSelected="1" zoomScaleNormal="100" workbookViewId="0">
      <pane ySplit="1" topLeftCell="A80" activePane="bottomLeft" state="frozen"/>
      <selection pane="bottomLeft" activeCell="E89" sqref="E89"/>
    </sheetView>
  </sheetViews>
  <sheetFormatPr defaultColWidth="8.54296875" defaultRowHeight="15.5"/>
  <cols>
    <col min="1" max="1" width="8.7265625" style="2" bestFit="1" customWidth="1"/>
    <col min="2" max="2" width="25" style="2" customWidth="1"/>
    <col min="3" max="3" width="9" style="2" customWidth="1"/>
    <col min="4" max="4" width="21.36328125" style="2" customWidth="1"/>
    <col min="5" max="5" width="6.453125" style="2" customWidth="1"/>
    <col min="6" max="6" width="8.54296875" style="2"/>
    <col min="7" max="8" width="12.36328125" style="2" customWidth="1"/>
    <col min="9" max="9" width="11.36328125" style="2" customWidth="1"/>
    <col min="10" max="10" width="8.54296875" style="2" customWidth="1"/>
    <col min="11" max="12" width="8.7265625" style="2" bestFit="1" customWidth="1"/>
    <col min="13" max="13" width="8.54296875" style="2" customWidth="1"/>
    <col min="14" max="14" width="8.7265625" style="2" bestFit="1" customWidth="1"/>
    <col min="15" max="15" width="9.26953125" style="2" customWidth="1"/>
    <col min="16" max="17" width="8.7265625" style="2" bestFit="1" customWidth="1"/>
    <col min="18" max="18" width="8.6328125" style="2" customWidth="1"/>
    <col min="19" max="19" width="8.36328125" style="2" customWidth="1"/>
    <col min="20" max="20" width="8" style="2" customWidth="1"/>
    <col min="21" max="21" width="8.90625" style="2" customWidth="1"/>
    <col min="22" max="22" width="9.26953125" style="2" customWidth="1"/>
    <col min="23" max="23" width="11" style="2" bestFit="1" customWidth="1"/>
    <col min="24" max="24" width="13.1796875" style="2" customWidth="1"/>
    <col min="25" max="25" width="11" style="2" bestFit="1" customWidth="1"/>
    <col min="26" max="26" width="10.36328125" style="2" customWidth="1"/>
    <col min="27" max="27" width="8.7265625" style="2" bestFit="1" customWidth="1"/>
    <col min="28" max="28" width="7.81640625" style="2" customWidth="1"/>
    <col min="29" max="29" width="10.08984375" style="2" customWidth="1"/>
    <col min="30" max="30" width="10.81640625" style="2" bestFit="1" customWidth="1"/>
    <col min="31" max="32" width="9.36328125" style="2" customWidth="1"/>
    <col min="33" max="33" width="9.81640625" style="2" customWidth="1"/>
    <col min="34" max="34" width="9.36328125" style="2" customWidth="1"/>
    <col min="35" max="35" width="9.08984375" style="2" customWidth="1"/>
    <col min="36" max="37" width="10.81640625" style="2" bestFit="1" customWidth="1"/>
    <col min="38" max="38" width="13.1796875" style="2" customWidth="1"/>
    <col min="39" max="39" width="7.7265625" style="2" customWidth="1"/>
    <col min="40" max="40" width="8.453125" style="2" customWidth="1"/>
    <col min="41" max="16384" width="8.54296875" style="2"/>
  </cols>
  <sheetData>
    <row r="1" spans="1:41" s="14" customFormat="1" ht="84.5" customHeight="1">
      <c r="A1" s="10" t="s">
        <v>310</v>
      </c>
      <c r="B1" s="11" t="s">
        <v>285</v>
      </c>
      <c r="C1" s="11" t="s">
        <v>309</v>
      </c>
      <c r="D1" s="11" t="s">
        <v>286</v>
      </c>
      <c r="E1" s="11" t="s">
        <v>261</v>
      </c>
      <c r="F1" s="12" t="s">
        <v>307</v>
      </c>
      <c r="G1" s="11" t="s">
        <v>287</v>
      </c>
      <c r="H1" s="11" t="s">
        <v>288</v>
      </c>
      <c r="I1" s="11" t="s">
        <v>308</v>
      </c>
      <c r="J1" s="11" t="s">
        <v>328</v>
      </c>
      <c r="K1" s="12" t="s">
        <v>320</v>
      </c>
      <c r="L1" s="12" t="s">
        <v>321</v>
      </c>
      <c r="M1" s="12" t="s">
        <v>329</v>
      </c>
      <c r="N1" s="12" t="s">
        <v>322</v>
      </c>
      <c r="O1" s="12" t="s">
        <v>323</v>
      </c>
      <c r="P1" s="12" t="s">
        <v>289</v>
      </c>
      <c r="Q1" s="12" t="s">
        <v>330</v>
      </c>
      <c r="R1" s="12" t="s">
        <v>339</v>
      </c>
      <c r="S1" s="12" t="s">
        <v>344</v>
      </c>
      <c r="T1" s="12" t="s">
        <v>342</v>
      </c>
      <c r="U1" s="12" t="s">
        <v>327</v>
      </c>
      <c r="V1" s="12" t="s">
        <v>343</v>
      </c>
      <c r="W1" s="12" t="s">
        <v>319</v>
      </c>
      <c r="X1" s="12" t="s">
        <v>318</v>
      </c>
      <c r="Y1" s="12" t="s">
        <v>326</v>
      </c>
      <c r="Z1" s="12" t="s">
        <v>341</v>
      </c>
      <c r="AA1" s="12" t="s">
        <v>290</v>
      </c>
      <c r="AB1" s="12" t="s">
        <v>331</v>
      </c>
      <c r="AC1" s="12" t="s">
        <v>325</v>
      </c>
      <c r="AD1" s="12" t="s">
        <v>299</v>
      </c>
      <c r="AE1" s="12" t="s">
        <v>300</v>
      </c>
      <c r="AF1" s="12" t="s">
        <v>324</v>
      </c>
      <c r="AG1" s="12" t="s">
        <v>291</v>
      </c>
      <c r="AH1" s="12" t="s">
        <v>272</v>
      </c>
      <c r="AI1" s="12" t="s">
        <v>346</v>
      </c>
      <c r="AJ1" s="12" t="s">
        <v>301</v>
      </c>
      <c r="AK1" s="12" t="s">
        <v>283</v>
      </c>
      <c r="AL1" s="12" t="s">
        <v>345</v>
      </c>
      <c r="AM1" s="13" t="s">
        <v>340</v>
      </c>
      <c r="AN1" s="11" t="s">
        <v>304</v>
      </c>
      <c r="AO1" s="11" t="s">
        <v>305</v>
      </c>
    </row>
    <row r="2" spans="1:41">
      <c r="A2" s="1">
        <v>1</v>
      </c>
      <c r="B2" s="1" t="s">
        <v>1</v>
      </c>
      <c r="C2" s="1" t="s">
        <v>0</v>
      </c>
      <c r="D2" s="1" t="s">
        <v>2</v>
      </c>
      <c r="E2" s="1">
        <v>1</v>
      </c>
      <c r="F2" s="7">
        <v>2.5</v>
      </c>
      <c r="G2" s="1" t="s">
        <v>186</v>
      </c>
      <c r="H2" s="1" t="s">
        <v>262</v>
      </c>
      <c r="I2" s="5">
        <v>3.2000000000000001E-2</v>
      </c>
      <c r="J2" s="1">
        <v>40</v>
      </c>
      <c r="K2" s="6">
        <v>2.5</v>
      </c>
      <c r="L2" s="4">
        <v>18.227</v>
      </c>
      <c r="M2" s="6">
        <v>1.81</v>
      </c>
      <c r="N2" s="4">
        <v>19.553000000000001</v>
      </c>
      <c r="O2" s="3">
        <v>9.8000000000000007</v>
      </c>
      <c r="P2" s="7">
        <f t="shared" ref="P2:P33" si="0">K2+M2/2</f>
        <v>3.4050000000000002</v>
      </c>
      <c r="Q2" s="4">
        <f t="shared" ref="Q2:Q33" si="1">L2*F2+N2*(P2-F2)</f>
        <v>63.262965000000008</v>
      </c>
      <c r="R2" s="4">
        <f t="shared" ref="R2:R33" si="2">F2^2*(L2*0.1)^2+(P2-F2)^2*(N2*0.1)^2+N2^2*(M2/6)^2+(N2-L2)^2*0.3^2</f>
        <v>58.845674836631709</v>
      </c>
      <c r="S2" s="4">
        <f>SQRT(R2)</f>
        <v>7.6710934576911338</v>
      </c>
      <c r="T2" s="4">
        <f t="shared" ref="T2:T33" si="3">L2*F2+(N2-O2)*(P2-F2)</f>
        <v>54.393965000000009</v>
      </c>
      <c r="U2" s="4">
        <f t="shared" ref="U2:U33" si="4">F2^2*(L2*0.1)^2+(P2-F2)^2*(N2*0.1)^2+(N2-O2)^2*(M2/6)^2+(L2+O2-N2)^2*0.3^2</f>
        <v>39.014322262187257</v>
      </c>
      <c r="V2" s="4">
        <f>SQRT(U2)</f>
        <v>6.2461445918412153</v>
      </c>
      <c r="W2" s="4">
        <f t="shared" ref="W2:W33" si="5">F2^2*(L2*0.1)^2+(L2-N2)*(L2+O2-N2)*0.3^2+(P2-F2)^2*(N2*0.1)^2+N2*(N2-O2)*(M2/6)^2</f>
        <v>40.238245160520592</v>
      </c>
      <c r="X2" s="4">
        <f t="shared" ref="X2:X33" si="6">W2/(R2*U2)</f>
        <v>1.7526710682331411E-2</v>
      </c>
      <c r="Y2" s="5">
        <v>1.4570000000000001</v>
      </c>
      <c r="Z2" s="5">
        <f>Y2*AA2</f>
        <v>0.18187609048149461</v>
      </c>
      <c r="AA2" s="4">
        <v>0.12482916299347604</v>
      </c>
      <c r="AB2" s="3">
        <v>250</v>
      </c>
      <c r="AC2" s="4">
        <f t="shared" ref="AC2:AC33" si="7">(1+(-23.013-2.949*Y2+0.999*7.9+0.0525*AB2)/(16.258+0.201*EXP(0.341*(-P2+0.0785*AB2+7.586))))/(1+(-23.013-2.949*Y2+0.999*7.9+0.0525*AB2)/(16.258+0.201*EXP(0.341*(0.0785*AB2+7.586))))</f>
        <v>0.99376824357364457</v>
      </c>
      <c r="AD2" s="4">
        <f>0.0198*P2^0.85</f>
        <v>5.6100242567560944E-2</v>
      </c>
      <c r="AE2" s="4">
        <f t="shared" ref="AE2:AE33" si="8">AD2/AC2</f>
        <v>5.6452037917635027E-2</v>
      </c>
      <c r="AF2" s="4">
        <f t="shared" ref="AF2:AF11" si="9">0.65*Y2*Q2*AC2/T2</f>
        <v>1.0946035390174633</v>
      </c>
      <c r="AG2" s="4">
        <f t="shared" ref="AG2:AG11" si="10">AA2^2+AE2^2+R2/(Q2^2)+U2/(T2^2)-2*X2*SQRT(R2)*SQRT(U2)/(Q2*T2)</f>
        <v>4.617067511265055E-2</v>
      </c>
      <c r="AH2" s="4">
        <f>AF2*SQRT(AG2)</f>
        <v>0.23520143136499458</v>
      </c>
      <c r="AI2" s="4">
        <f>AF2/0.899</f>
        <v>1.2175790200416723</v>
      </c>
      <c r="AJ2" s="4">
        <f>AH2/0.899</f>
        <v>0.2616256188709617</v>
      </c>
      <c r="AK2" s="3" t="s">
        <v>175</v>
      </c>
      <c r="AL2" s="8">
        <v>320.2</v>
      </c>
      <c r="AM2" s="9">
        <v>18.965969292631986</v>
      </c>
      <c r="AN2" s="3" t="s">
        <v>302</v>
      </c>
      <c r="AO2" s="7">
        <v>2008.11</v>
      </c>
    </row>
    <row r="3" spans="1:41">
      <c r="A3" s="1">
        <v>2</v>
      </c>
      <c r="B3" s="1" t="s">
        <v>4</v>
      </c>
      <c r="C3" s="1" t="s">
        <v>3</v>
      </c>
      <c r="D3" s="1" t="s">
        <v>5</v>
      </c>
      <c r="E3" s="1">
        <v>1</v>
      </c>
      <c r="F3" s="7">
        <v>1.2</v>
      </c>
      <c r="G3" s="1" t="s">
        <v>338</v>
      </c>
      <c r="H3" s="1" t="s">
        <v>262</v>
      </c>
      <c r="I3" s="5">
        <v>3.2000000000000001E-2</v>
      </c>
      <c r="J3" s="1">
        <v>40</v>
      </c>
      <c r="K3" s="6">
        <v>1.2</v>
      </c>
      <c r="L3" s="4">
        <v>17.803000000000001</v>
      </c>
      <c r="M3" s="6">
        <v>2</v>
      </c>
      <c r="N3" s="4">
        <v>18.78</v>
      </c>
      <c r="O3" s="3">
        <v>9.8000000000000007</v>
      </c>
      <c r="P3" s="7">
        <f>K3+M3/2</f>
        <v>2.2000000000000002</v>
      </c>
      <c r="Q3" s="4">
        <f>L3*F3+N3*(P3-F3)</f>
        <v>40.143600000000006</v>
      </c>
      <c r="R3" s="4">
        <f t="shared" si="2"/>
        <v>47.364425659600009</v>
      </c>
      <c r="S3" s="4">
        <f t="shared" ref="S3:S66" si="11">SQRT(R3)</f>
        <v>6.882181751421566</v>
      </c>
      <c r="T3" s="4">
        <f t="shared" si="3"/>
        <v>30.343600000000002</v>
      </c>
      <c r="U3" s="4">
        <f t="shared" si="4"/>
        <v>24.057042104044449</v>
      </c>
      <c r="V3" s="4">
        <f t="shared" ref="V3:V66" si="12">SQRT(U3)</f>
        <v>4.9047978657682165</v>
      </c>
      <c r="W3" s="4">
        <f t="shared" si="5"/>
        <v>26.053378326266671</v>
      </c>
      <c r="X3" s="4">
        <f t="shared" si="6"/>
        <v>2.2864912422823153E-2</v>
      </c>
      <c r="Y3" s="5">
        <v>1.4570000000000001</v>
      </c>
      <c r="Z3" s="5">
        <f t="shared" ref="Z3:Z66" si="13">Y3*AA3</f>
        <v>0.18187609048149461</v>
      </c>
      <c r="AA3" s="4">
        <v>0.12482916299347604</v>
      </c>
      <c r="AB3" s="3">
        <v>250</v>
      </c>
      <c r="AC3" s="4">
        <f t="shared" si="7"/>
        <v>0.99679993779293796</v>
      </c>
      <c r="AD3" s="4">
        <f>0.0198*P3^0.85</f>
        <v>3.8701203355517085E-2</v>
      </c>
      <c r="AE3" s="4">
        <f t="shared" si="8"/>
        <v>3.8825447201779779E-2</v>
      </c>
      <c r="AF3" s="4">
        <f t="shared" si="9"/>
        <v>1.2489070652986511</v>
      </c>
      <c r="AG3" s="4">
        <f t="shared" si="10"/>
        <v>7.1341950847630536E-2</v>
      </c>
      <c r="AH3" s="4">
        <f t="shared" ref="AH3:AH66" si="14">AF3*SQRT(AG3)</f>
        <v>0.33358200368645702</v>
      </c>
      <c r="AI3" s="4">
        <f t="shared" ref="AI3:AI66" si="15">AF3/0.899</f>
        <v>1.389218092657009</v>
      </c>
      <c r="AJ3" s="4">
        <f t="shared" ref="AJ3:AJ66" si="16">AH3/0.899</f>
        <v>0.37105895849439047</v>
      </c>
      <c r="AK3" s="3" t="s">
        <v>175</v>
      </c>
      <c r="AL3" s="8">
        <v>308.10000000000002</v>
      </c>
      <c r="AM3" s="9">
        <v>18.684991005855174</v>
      </c>
      <c r="AN3" s="3" t="s">
        <v>302</v>
      </c>
      <c r="AO3" s="7">
        <v>2008.11</v>
      </c>
    </row>
    <row r="4" spans="1:41">
      <c r="A4" s="1">
        <v>3</v>
      </c>
      <c r="B4" s="1" t="s">
        <v>7</v>
      </c>
      <c r="C4" s="1" t="s">
        <v>6</v>
      </c>
      <c r="D4" s="1" t="s">
        <v>8</v>
      </c>
      <c r="E4" s="1">
        <v>1</v>
      </c>
      <c r="F4" s="7">
        <v>2.4700000000000002</v>
      </c>
      <c r="G4" s="1" t="s">
        <v>179</v>
      </c>
      <c r="H4" s="1" t="s">
        <v>262</v>
      </c>
      <c r="I4" s="5">
        <v>0.02</v>
      </c>
      <c r="J4" s="1">
        <v>25</v>
      </c>
      <c r="K4" s="6">
        <v>2.4700000000000002</v>
      </c>
      <c r="L4" s="4">
        <v>18.266999999999999</v>
      </c>
      <c r="M4" s="6">
        <v>2.5299999999999998</v>
      </c>
      <c r="N4" s="4">
        <v>19.7</v>
      </c>
      <c r="O4" s="3">
        <v>9.8000000000000007</v>
      </c>
      <c r="P4" s="7">
        <f t="shared" si="0"/>
        <v>3.7350000000000003</v>
      </c>
      <c r="Q4" s="4">
        <f t="shared" si="1"/>
        <v>70.039990000000003</v>
      </c>
      <c r="R4" s="4">
        <f t="shared" si="2"/>
        <v>95.75629101887877</v>
      </c>
      <c r="S4" s="4">
        <f t="shared" si="11"/>
        <v>9.7855143461587524</v>
      </c>
      <c r="T4" s="4">
        <f t="shared" si="3"/>
        <v>57.642989999999998</v>
      </c>
      <c r="U4" s="4">
        <f t="shared" si="4"/>
        <v>50.295049241100998</v>
      </c>
      <c r="V4" s="4">
        <f t="shared" si="12"/>
        <v>7.0919002560033935</v>
      </c>
      <c r="W4" s="4">
        <f t="shared" si="5"/>
        <v>60.165780741101003</v>
      </c>
      <c r="X4" s="4">
        <f t="shared" si="6"/>
        <v>1.2492719909121375E-2</v>
      </c>
      <c r="Y4" s="5">
        <v>0.57669999999999999</v>
      </c>
      <c r="Z4" s="5">
        <f t="shared" si="13"/>
        <v>0.10458013784152159</v>
      </c>
      <c r="AA4" s="4">
        <v>0.18134235797038598</v>
      </c>
      <c r="AB4" s="3">
        <v>250</v>
      </c>
      <c r="AC4" s="4">
        <f t="shared" si="7"/>
        <v>0.99572148684495387</v>
      </c>
      <c r="AD4" s="4">
        <f>0.0198*P4^0.85</f>
        <v>6.0689310787019203E-2</v>
      </c>
      <c r="AE4" s="4">
        <f t="shared" si="8"/>
        <v>6.0950086534056362E-2</v>
      </c>
      <c r="AF4" s="4">
        <f t="shared" si="9"/>
        <v>0.45352450959249052</v>
      </c>
      <c r="AG4" s="4">
        <f t="shared" si="10"/>
        <v>7.0827013185164669E-2</v>
      </c>
      <c r="AH4" s="4">
        <f t="shared" si="14"/>
        <v>0.12069804237718149</v>
      </c>
      <c r="AI4" s="4">
        <f t="shared" si="15"/>
        <v>0.50447665138208064</v>
      </c>
      <c r="AJ4" s="4">
        <f t="shared" si="16"/>
        <v>0.13425811165426194</v>
      </c>
      <c r="AK4" s="3" t="s">
        <v>176</v>
      </c>
      <c r="AL4" s="8">
        <v>202.11857707509884</v>
      </c>
      <c r="AM4" s="9">
        <v>23.93043629720308</v>
      </c>
      <c r="AN4" s="3" t="s">
        <v>302</v>
      </c>
      <c r="AO4" s="7">
        <v>2008.11</v>
      </c>
    </row>
    <row r="5" spans="1:41">
      <c r="A5" s="1">
        <v>4</v>
      </c>
      <c r="B5" s="1" t="s">
        <v>10</v>
      </c>
      <c r="C5" s="1" t="s">
        <v>9</v>
      </c>
      <c r="D5" s="1" t="s">
        <v>11</v>
      </c>
      <c r="E5" s="1">
        <v>1</v>
      </c>
      <c r="F5" s="7">
        <v>3.46</v>
      </c>
      <c r="G5" s="1" t="s">
        <v>180</v>
      </c>
      <c r="H5" s="1" t="s">
        <v>262</v>
      </c>
      <c r="I5" s="5">
        <v>0.02</v>
      </c>
      <c r="J5" s="1">
        <v>35</v>
      </c>
      <c r="K5" s="6">
        <v>3.46</v>
      </c>
      <c r="L5" s="4">
        <v>18.638999999999999</v>
      </c>
      <c r="M5" s="6">
        <v>1.54</v>
      </c>
      <c r="N5" s="4">
        <v>20.393999999999998</v>
      </c>
      <c r="O5" s="3">
        <v>9.8000000000000007</v>
      </c>
      <c r="P5" s="7">
        <f t="shared" si="0"/>
        <v>4.2300000000000004</v>
      </c>
      <c r="Q5" s="4">
        <f t="shared" si="1"/>
        <v>80.194320000000005</v>
      </c>
      <c r="R5" s="4">
        <f t="shared" si="2"/>
        <v>71.733548596679995</v>
      </c>
      <c r="S5" s="4">
        <f t="shared" si="11"/>
        <v>8.4695660217439706</v>
      </c>
      <c r="T5" s="4">
        <f t="shared" si="3"/>
        <v>72.648319999999998</v>
      </c>
      <c r="U5" s="4">
        <f t="shared" si="4"/>
        <v>57.275406934457784</v>
      </c>
      <c r="V5" s="4">
        <f t="shared" si="12"/>
        <v>7.5680517264655229</v>
      </c>
      <c r="W5" s="4">
        <f t="shared" si="5"/>
        <v>57.019226876680001</v>
      </c>
      <c r="X5" s="4">
        <f t="shared" si="6"/>
        <v>1.3878125976070382E-2</v>
      </c>
      <c r="Y5" s="5">
        <v>0.57669999999999999</v>
      </c>
      <c r="Z5" s="5">
        <f t="shared" si="13"/>
        <v>0.10458013784152159</v>
      </c>
      <c r="AA5" s="4">
        <v>0.18134235797038598</v>
      </c>
      <c r="AB5" s="3">
        <v>250</v>
      </c>
      <c r="AC5" s="4">
        <f t="shared" si="7"/>
        <v>0.9946549315536517</v>
      </c>
      <c r="AD5" s="4">
        <v>6.8000000000000005E-2</v>
      </c>
      <c r="AE5" s="4">
        <f t="shared" si="8"/>
        <v>6.836541783770575E-2</v>
      </c>
      <c r="AF5" s="4">
        <f t="shared" si="9"/>
        <v>0.41157954414459452</v>
      </c>
      <c r="AG5" s="4">
        <f t="shared" si="10"/>
        <v>5.9259799315541505E-2</v>
      </c>
      <c r="AH5" s="4">
        <f t="shared" si="14"/>
        <v>0.10019219011654187</v>
      </c>
      <c r="AI5" s="4">
        <f t="shared" si="15"/>
        <v>0.45781929270811406</v>
      </c>
      <c r="AJ5" s="4">
        <f t="shared" si="16"/>
        <v>0.11144848733764391</v>
      </c>
      <c r="AK5" s="3" t="s">
        <v>273</v>
      </c>
      <c r="AL5" s="8">
        <v>218.03506493506492</v>
      </c>
      <c r="AM5" s="9">
        <v>18.323455738222219</v>
      </c>
      <c r="AN5" s="3" t="s">
        <v>302</v>
      </c>
      <c r="AO5" s="7">
        <v>2008.11</v>
      </c>
    </row>
    <row r="6" spans="1:41">
      <c r="A6" s="1">
        <v>5</v>
      </c>
      <c r="B6" s="1" t="s">
        <v>13</v>
      </c>
      <c r="C6" s="1" t="s">
        <v>12</v>
      </c>
      <c r="D6" s="1" t="s">
        <v>14</v>
      </c>
      <c r="E6" s="1">
        <v>1</v>
      </c>
      <c r="F6" s="7">
        <v>2.6</v>
      </c>
      <c r="G6" s="1" t="s">
        <v>181</v>
      </c>
      <c r="H6" s="1" t="s">
        <v>262</v>
      </c>
      <c r="I6" s="5">
        <v>0.02</v>
      </c>
      <c r="J6" s="1">
        <v>35</v>
      </c>
      <c r="K6" s="6">
        <v>2.6</v>
      </c>
      <c r="L6" s="4">
        <v>18.311</v>
      </c>
      <c r="M6" s="6">
        <v>3.4</v>
      </c>
      <c r="N6" s="4">
        <v>20.015000000000001</v>
      </c>
      <c r="O6" s="3">
        <v>9.8000000000000007</v>
      </c>
      <c r="P6" s="7">
        <f t="shared" si="0"/>
        <v>4.3</v>
      </c>
      <c r="Q6" s="4">
        <f t="shared" si="1"/>
        <v>81.634099999999989</v>
      </c>
      <c r="R6" s="4">
        <f t="shared" si="2"/>
        <v>163.14164324321112</v>
      </c>
      <c r="S6" s="4">
        <f t="shared" si="11"/>
        <v>12.77269130775543</v>
      </c>
      <c r="T6" s="4">
        <f t="shared" si="3"/>
        <v>64.974099999999993</v>
      </c>
      <c r="U6" s="4">
        <f t="shared" si="4"/>
        <v>73.648936132100005</v>
      </c>
      <c r="V6" s="4">
        <f t="shared" si="12"/>
        <v>8.5818958355424009</v>
      </c>
      <c r="W6" s="4">
        <f t="shared" si="5"/>
        <v>98.653734132099999</v>
      </c>
      <c r="X6" s="4">
        <f t="shared" si="6"/>
        <v>8.210738451197741E-3</v>
      </c>
      <c r="Y6" s="5">
        <v>0.57669999999999999</v>
      </c>
      <c r="Z6" s="5">
        <f t="shared" si="13"/>
        <v>0.10458013784152159</v>
      </c>
      <c r="AA6" s="4">
        <v>0.18134235797038598</v>
      </c>
      <c r="AB6" s="3">
        <v>250</v>
      </c>
      <c r="AC6" s="4">
        <f t="shared" si="7"/>
        <v>0.99448996748496854</v>
      </c>
      <c r="AD6" s="4">
        <v>6.9000000000000006E-2</v>
      </c>
      <c r="AE6" s="4">
        <f t="shared" si="8"/>
        <v>6.9382298721925445E-2</v>
      </c>
      <c r="AF6" s="4">
        <f t="shared" si="9"/>
        <v>0.46837645035403841</v>
      </c>
      <c r="AG6" s="4">
        <f t="shared" si="10"/>
        <v>7.9285765887361123E-2</v>
      </c>
      <c r="AH6" s="4">
        <f t="shared" si="14"/>
        <v>0.13188416796729982</v>
      </c>
      <c r="AI6" s="4">
        <f t="shared" si="15"/>
        <v>0.52099716390883022</v>
      </c>
      <c r="AJ6" s="4">
        <f t="shared" si="16"/>
        <v>0.14670096548086742</v>
      </c>
      <c r="AK6" s="3" t="s">
        <v>274</v>
      </c>
      <c r="AL6" s="8">
        <v>257.93529411764706</v>
      </c>
      <c r="AM6" s="9">
        <v>41.969567982982625</v>
      </c>
      <c r="AN6" s="3" t="s">
        <v>302</v>
      </c>
      <c r="AO6" s="7">
        <v>2008.11</v>
      </c>
    </row>
    <row r="7" spans="1:41" ht="17" customHeight="1">
      <c r="A7" s="1">
        <v>6</v>
      </c>
      <c r="B7" s="1" t="s">
        <v>15</v>
      </c>
      <c r="C7" s="1" t="s">
        <v>0</v>
      </c>
      <c r="D7" s="1" t="s">
        <v>16</v>
      </c>
      <c r="E7" s="1">
        <v>0</v>
      </c>
      <c r="F7" s="7">
        <v>3.9</v>
      </c>
      <c r="G7" s="1" t="s">
        <v>182</v>
      </c>
      <c r="H7" s="1" t="s">
        <v>263</v>
      </c>
      <c r="I7" s="5">
        <v>5.8000000000000003E-2</v>
      </c>
      <c r="J7" s="1">
        <v>54</v>
      </c>
      <c r="K7" s="6">
        <v>3.9</v>
      </c>
      <c r="L7" s="4">
        <v>18.821999999999999</v>
      </c>
      <c r="M7" s="6">
        <v>2.1</v>
      </c>
      <c r="N7" s="4">
        <v>20.574999999999999</v>
      </c>
      <c r="O7" s="3">
        <v>9.8000000000000007</v>
      </c>
      <c r="P7" s="7">
        <f t="shared" si="0"/>
        <v>4.95</v>
      </c>
      <c r="Q7" s="4">
        <f t="shared" si="1"/>
        <v>95.009550000000004</v>
      </c>
      <c r="R7" s="4">
        <f t="shared" si="2"/>
        <v>110.685907249525</v>
      </c>
      <c r="S7" s="4">
        <f t="shared" si="11"/>
        <v>10.520737010757612</v>
      </c>
      <c r="T7" s="4">
        <f t="shared" si="3"/>
        <v>84.719549999999998</v>
      </c>
      <c r="U7" s="4">
        <f t="shared" si="4"/>
        <v>78.601540249525002</v>
      </c>
      <c r="V7" s="4">
        <f t="shared" si="12"/>
        <v>8.8657509692932948</v>
      </c>
      <c r="W7" s="4">
        <f t="shared" si="5"/>
        <v>84.439473749525007</v>
      </c>
      <c r="X7" s="4">
        <f t="shared" si="6"/>
        <v>9.7055942743891361E-3</v>
      </c>
      <c r="Y7" s="5">
        <v>0.36099999999999999</v>
      </c>
      <c r="Z7" s="5">
        <f t="shared" si="13"/>
        <v>8.8791049362030985E-2</v>
      </c>
      <c r="AA7" s="4">
        <v>0.24595858549039054</v>
      </c>
      <c r="AB7" s="3">
        <v>250</v>
      </c>
      <c r="AC7" s="4">
        <f t="shared" si="7"/>
        <v>0.99401538384674182</v>
      </c>
      <c r="AD7" s="4">
        <v>7.8E-2</v>
      </c>
      <c r="AE7" s="4">
        <f t="shared" si="8"/>
        <v>7.846961049852938E-2</v>
      </c>
      <c r="AF7" s="4">
        <f t="shared" si="9"/>
        <v>0.2615756331259359</v>
      </c>
      <c r="AG7" s="4">
        <f t="shared" si="10"/>
        <v>8.9641320624579718E-2</v>
      </c>
      <c r="AH7" s="4">
        <f t="shared" si="14"/>
        <v>7.8316164189350515E-2</v>
      </c>
      <c r="AI7" s="4">
        <f t="shared" si="15"/>
        <v>0.290962884455991</v>
      </c>
      <c r="AJ7" s="4">
        <f t="shared" si="16"/>
        <v>8.7114754381924925E-2</v>
      </c>
      <c r="AK7" s="3" t="s">
        <v>275</v>
      </c>
      <c r="AL7" s="8">
        <v>283.58571428571429</v>
      </c>
      <c r="AM7" s="9">
        <v>41.888619726424899</v>
      </c>
      <c r="AN7" s="3" t="s">
        <v>302</v>
      </c>
      <c r="AO7" s="7">
        <v>2008.12</v>
      </c>
    </row>
    <row r="8" spans="1:41" ht="31">
      <c r="A8" s="1">
        <v>7</v>
      </c>
      <c r="B8" s="1" t="s">
        <v>15</v>
      </c>
      <c r="C8" s="1" t="s">
        <v>17</v>
      </c>
      <c r="D8" s="1" t="s">
        <v>18</v>
      </c>
      <c r="E8" s="1">
        <v>1</v>
      </c>
      <c r="F8" s="7">
        <v>3.9</v>
      </c>
      <c r="G8" s="1" t="s">
        <v>183</v>
      </c>
      <c r="H8" s="1" t="s">
        <v>264</v>
      </c>
      <c r="I8" s="5">
        <v>5.8000000000000003E-2</v>
      </c>
      <c r="J8" s="1">
        <v>10</v>
      </c>
      <c r="K8" s="6">
        <v>3.9</v>
      </c>
      <c r="L8" s="4">
        <v>18.821999999999999</v>
      </c>
      <c r="M8" s="6">
        <v>1</v>
      </c>
      <c r="N8" s="4">
        <v>20.792999999999999</v>
      </c>
      <c r="O8" s="3">
        <v>9.8000000000000007</v>
      </c>
      <c r="P8" s="7">
        <f t="shared" si="0"/>
        <v>4.4000000000000004</v>
      </c>
      <c r="Q8" s="4">
        <f t="shared" si="1"/>
        <v>83.802300000000002</v>
      </c>
      <c r="R8" s="4">
        <f t="shared" si="2"/>
        <v>67.32431279890001</v>
      </c>
      <c r="S8" s="4">
        <f t="shared" si="11"/>
        <v>8.2051394137394169</v>
      </c>
      <c r="T8" s="4">
        <f t="shared" si="3"/>
        <v>78.902299999999997</v>
      </c>
      <c r="U8" s="4">
        <f t="shared" si="4"/>
        <v>63.838213243344448</v>
      </c>
      <c r="V8" s="4">
        <f t="shared" si="12"/>
        <v>7.9898819292492957</v>
      </c>
      <c r="W8" s="4">
        <f t="shared" si="5"/>
        <v>59.925574132233336</v>
      </c>
      <c r="X8" s="4">
        <f t="shared" si="6"/>
        <v>1.3943106716756469E-2</v>
      </c>
      <c r="Y8" s="5">
        <v>0.36099999999999999</v>
      </c>
      <c r="Z8" s="5">
        <f t="shared" si="13"/>
        <v>8.8791049362030985E-2</v>
      </c>
      <c r="AA8" s="4">
        <v>0.24595858549039054</v>
      </c>
      <c r="AB8" s="3">
        <v>250</v>
      </c>
      <c r="AC8" s="4">
        <f t="shared" si="7"/>
        <v>0.9952390349752388</v>
      </c>
      <c r="AD8" s="4">
        <f t="shared" ref="AD8:AD39" si="17">0.0198*P8^0.85</f>
        <v>6.9758954855511174E-2</v>
      </c>
      <c r="AE8" s="4">
        <f t="shared" si="8"/>
        <v>7.0092663575285458E-2</v>
      </c>
      <c r="AF8" s="4">
        <f t="shared" si="9"/>
        <v>0.24803572367855609</v>
      </c>
      <c r="AG8" s="4">
        <f t="shared" si="10"/>
        <v>8.4972813431814329E-2</v>
      </c>
      <c r="AH8" s="4">
        <f t="shared" si="14"/>
        <v>7.2302653162395411E-2</v>
      </c>
      <c r="AI8" s="4">
        <f t="shared" si="15"/>
        <v>0.27590180609405568</v>
      </c>
      <c r="AJ8" s="4">
        <f t="shared" si="16"/>
        <v>8.0425643117236267E-2</v>
      </c>
      <c r="AK8" s="3" t="s">
        <v>175</v>
      </c>
      <c r="AL8" s="8">
        <v>200.97</v>
      </c>
      <c r="AM8" s="9">
        <v>5.0099999999999962</v>
      </c>
      <c r="AN8" s="3" t="s">
        <v>302</v>
      </c>
      <c r="AO8" s="7">
        <v>2008.12</v>
      </c>
    </row>
    <row r="9" spans="1:41" ht="31">
      <c r="A9" s="1">
        <v>8</v>
      </c>
      <c r="B9" s="1" t="s">
        <v>15</v>
      </c>
      <c r="C9" s="1" t="s">
        <v>336</v>
      </c>
      <c r="D9" s="1" t="s">
        <v>19</v>
      </c>
      <c r="E9" s="1">
        <v>0</v>
      </c>
      <c r="F9" s="7">
        <v>3.2</v>
      </c>
      <c r="G9" s="1" t="s">
        <v>187</v>
      </c>
      <c r="H9" s="1" t="s">
        <v>263</v>
      </c>
      <c r="I9" s="5">
        <v>5.8000000000000003E-2</v>
      </c>
      <c r="J9" s="1">
        <v>50</v>
      </c>
      <c r="K9" s="6">
        <v>4.8</v>
      </c>
      <c r="L9" s="4">
        <v>18.375</v>
      </c>
      <c r="M9" s="6">
        <v>3.2</v>
      </c>
      <c r="N9" s="4">
        <v>20.335000000000001</v>
      </c>
      <c r="O9" s="3">
        <v>9.8000000000000007</v>
      </c>
      <c r="P9" s="7">
        <f t="shared" si="0"/>
        <v>6.4</v>
      </c>
      <c r="Q9" s="4">
        <f t="shared" si="1"/>
        <v>123.87200000000001</v>
      </c>
      <c r="R9" s="4">
        <f t="shared" si="2"/>
        <v>194.88505095111114</v>
      </c>
      <c r="S9" s="4">
        <f t="shared" si="11"/>
        <v>13.960123600853652</v>
      </c>
      <c r="T9" s="4">
        <f t="shared" si="3"/>
        <v>92.512</v>
      </c>
      <c r="U9" s="4">
        <f t="shared" si="4"/>
        <v>114.01937095111114</v>
      </c>
      <c r="V9" s="4">
        <f t="shared" si="12"/>
        <v>10.677985341398028</v>
      </c>
      <c r="W9" s="4">
        <f t="shared" si="5"/>
        <v>136.47138872888891</v>
      </c>
      <c r="X9" s="4">
        <f t="shared" si="6"/>
        <v>6.1416412329442357E-3</v>
      </c>
      <c r="Y9" s="5">
        <v>0.36099999999999999</v>
      </c>
      <c r="Z9" s="5">
        <f t="shared" si="13"/>
        <v>8.8791049362030985E-2</v>
      </c>
      <c r="AA9" s="4">
        <v>0.24595858549039054</v>
      </c>
      <c r="AB9" s="3">
        <v>250</v>
      </c>
      <c r="AC9" s="4">
        <f t="shared" si="7"/>
        <v>0.98958087213524204</v>
      </c>
      <c r="AD9" s="4">
        <f t="shared" si="17"/>
        <v>9.5921987367117767E-2</v>
      </c>
      <c r="AE9" s="4">
        <f t="shared" si="8"/>
        <v>9.6931933577237228E-2</v>
      </c>
      <c r="AF9" s="4">
        <f t="shared" si="9"/>
        <v>0.31091876237417337</v>
      </c>
      <c r="AG9" s="4">
        <f t="shared" si="10"/>
        <v>9.575488036446507E-2</v>
      </c>
      <c r="AH9" s="4">
        <f t="shared" si="14"/>
        <v>9.6211589428739433E-2</v>
      </c>
      <c r="AI9" s="4">
        <f t="shared" si="15"/>
        <v>0.34584956882555434</v>
      </c>
      <c r="AJ9" s="4">
        <f t="shared" si="16"/>
        <v>0.10702067789626188</v>
      </c>
      <c r="AK9" s="3" t="s">
        <v>175</v>
      </c>
      <c r="AL9" s="8">
        <v>290.26249999999993</v>
      </c>
      <c r="AM9" s="9">
        <v>32.773119225212611</v>
      </c>
      <c r="AN9" s="3" t="s">
        <v>302</v>
      </c>
      <c r="AO9" s="7">
        <v>2008.12</v>
      </c>
    </row>
    <row r="10" spans="1:41" ht="31">
      <c r="A10" s="1">
        <v>9</v>
      </c>
      <c r="B10" s="1" t="s">
        <v>15</v>
      </c>
      <c r="C10" s="1" t="s">
        <v>334</v>
      </c>
      <c r="D10" s="1" t="s">
        <v>20</v>
      </c>
      <c r="E10" s="1">
        <v>0</v>
      </c>
      <c r="F10" s="7">
        <v>2.7</v>
      </c>
      <c r="G10" s="1" t="s">
        <v>184</v>
      </c>
      <c r="H10" s="1" t="s">
        <v>262</v>
      </c>
      <c r="I10" s="5">
        <v>5.8000000000000003E-2</v>
      </c>
      <c r="J10" s="1">
        <v>40</v>
      </c>
      <c r="K10" s="6">
        <v>3.5</v>
      </c>
      <c r="L10" s="4">
        <v>18.346</v>
      </c>
      <c r="M10" s="6">
        <v>1.1000000000000001</v>
      </c>
      <c r="N10" s="4">
        <v>19.966999999999999</v>
      </c>
      <c r="O10" s="3">
        <v>9.8000000000000007</v>
      </c>
      <c r="P10" s="7">
        <f t="shared" si="0"/>
        <v>4.05</v>
      </c>
      <c r="Q10" s="4">
        <f t="shared" si="1"/>
        <v>76.489649999999997</v>
      </c>
      <c r="R10" s="4">
        <f t="shared" si="2"/>
        <v>45.438934613702777</v>
      </c>
      <c r="S10" s="4">
        <f t="shared" si="11"/>
        <v>6.7408407942706061</v>
      </c>
      <c r="T10" s="4">
        <f t="shared" si="3"/>
        <v>63.259650000000001</v>
      </c>
      <c r="U10" s="4">
        <f t="shared" si="4"/>
        <v>41.29728583592501</v>
      </c>
      <c r="V10" s="4">
        <f t="shared" si="12"/>
        <v>6.4262964323103713</v>
      </c>
      <c r="W10" s="4">
        <f t="shared" si="5"/>
        <v>37.432304669258336</v>
      </c>
      <c r="X10" s="4">
        <f t="shared" si="6"/>
        <v>1.9947887821063277E-2</v>
      </c>
      <c r="Y10" s="5">
        <v>0.36099999999999999</v>
      </c>
      <c r="Z10" s="5">
        <f t="shared" si="13"/>
        <v>8.8791049362030985E-2</v>
      </c>
      <c r="AA10" s="4">
        <v>0.24595858549039054</v>
      </c>
      <c r="AB10" s="3">
        <v>250</v>
      </c>
      <c r="AC10" s="4">
        <f t="shared" si="7"/>
        <v>0.99591336017173115</v>
      </c>
      <c r="AD10" s="4">
        <f t="shared" si="17"/>
        <v>6.5013262441943831E-2</v>
      </c>
      <c r="AE10" s="4">
        <f t="shared" si="8"/>
        <v>6.5280038447052477E-2</v>
      </c>
      <c r="AF10" s="4">
        <f t="shared" si="9"/>
        <v>0.28256476521281049</v>
      </c>
      <c r="AG10" s="4">
        <f t="shared" si="10"/>
        <v>8.2486116364400369E-2</v>
      </c>
      <c r="AH10" s="4">
        <f t="shared" si="14"/>
        <v>8.1153720374019148E-2</v>
      </c>
      <c r="AI10" s="4">
        <f t="shared" si="15"/>
        <v>0.31431008366274804</v>
      </c>
      <c r="AJ10" s="4">
        <f t="shared" si="16"/>
        <v>9.0271101639620849E-2</v>
      </c>
      <c r="AK10" s="3" t="s">
        <v>175</v>
      </c>
      <c r="AL10" s="8">
        <v>212.29089999999999</v>
      </c>
      <c r="AM10" s="9">
        <v>0.99585919546393831</v>
      </c>
      <c r="AN10" s="3" t="s">
        <v>303</v>
      </c>
      <c r="AO10" s="7">
        <v>2008.12</v>
      </c>
    </row>
    <row r="11" spans="1:41" ht="31">
      <c r="A11" s="1">
        <v>10</v>
      </c>
      <c r="B11" s="1" t="s">
        <v>21</v>
      </c>
      <c r="C11" s="1" t="s">
        <v>335</v>
      </c>
      <c r="D11" s="1" t="s">
        <v>22</v>
      </c>
      <c r="E11" s="1">
        <v>0</v>
      </c>
      <c r="F11" s="7">
        <v>3.2</v>
      </c>
      <c r="G11" s="1" t="s">
        <v>188</v>
      </c>
      <c r="H11" s="1" t="s">
        <v>263</v>
      </c>
      <c r="I11" s="5">
        <v>5.8000000000000003E-2</v>
      </c>
      <c r="J11" s="1">
        <v>56</v>
      </c>
      <c r="K11" s="6">
        <v>3.2</v>
      </c>
      <c r="L11" s="4">
        <v>18.375</v>
      </c>
      <c r="M11" s="6">
        <v>1.8</v>
      </c>
      <c r="N11" s="4">
        <v>19.709</v>
      </c>
      <c r="O11" s="3">
        <v>9.8000000000000007</v>
      </c>
      <c r="P11" s="7">
        <f t="shared" si="0"/>
        <v>4.1000000000000005</v>
      </c>
      <c r="Q11" s="4">
        <f t="shared" si="1"/>
        <v>76.538100000000014</v>
      </c>
      <c r="R11" s="4">
        <f t="shared" si="2"/>
        <v>72.840983246100009</v>
      </c>
      <c r="S11" s="4">
        <f t="shared" si="11"/>
        <v>8.5346929204336348</v>
      </c>
      <c r="T11" s="4">
        <f t="shared" si="3"/>
        <v>67.718100000000007</v>
      </c>
      <c r="U11" s="4">
        <f t="shared" si="4"/>
        <v>53.008331246100013</v>
      </c>
      <c r="V11" s="4">
        <f t="shared" si="12"/>
        <v>7.2806820591274288</v>
      </c>
      <c r="W11" s="4">
        <f t="shared" si="5"/>
        <v>54.281057246100012</v>
      </c>
      <c r="X11" s="4">
        <f t="shared" si="6"/>
        <v>1.4058156250496768E-2</v>
      </c>
      <c r="Y11" s="5">
        <v>0.36099999999999999</v>
      </c>
      <c r="Z11" s="5">
        <f t="shared" si="13"/>
        <v>8.8791049362030985E-2</v>
      </c>
      <c r="AA11" s="4">
        <v>0.24595858549039054</v>
      </c>
      <c r="AB11" s="3">
        <v>250</v>
      </c>
      <c r="AC11" s="4">
        <f t="shared" si="7"/>
        <v>0.99582159242875568</v>
      </c>
      <c r="AD11" s="4">
        <f t="shared" si="17"/>
        <v>6.5694871649204137E-2</v>
      </c>
      <c r="AE11" s="4">
        <f t="shared" si="8"/>
        <v>6.597052338358908E-2</v>
      </c>
      <c r="AF11" s="4">
        <f t="shared" si="9"/>
        <v>0.26410401892695679</v>
      </c>
      <c r="AG11" s="4">
        <f t="shared" si="10"/>
        <v>8.8504309504322906E-2</v>
      </c>
      <c r="AH11" s="4">
        <f t="shared" si="14"/>
        <v>7.8570084293767703E-2</v>
      </c>
      <c r="AI11" s="4">
        <f t="shared" si="15"/>
        <v>0.29377532694878394</v>
      </c>
      <c r="AJ11" s="4">
        <f t="shared" si="16"/>
        <v>8.7397201661588098E-2</v>
      </c>
      <c r="AK11" s="3" t="s">
        <v>275</v>
      </c>
      <c r="AL11" s="8">
        <v>303.15555555555557</v>
      </c>
      <c r="AM11" s="9">
        <v>10.782816691498979</v>
      </c>
      <c r="AN11" s="3" t="s">
        <v>302</v>
      </c>
      <c r="AO11" s="7">
        <v>2008.12</v>
      </c>
    </row>
    <row r="12" spans="1:41">
      <c r="A12" s="1">
        <v>11</v>
      </c>
      <c r="B12" s="1" t="s">
        <v>24</v>
      </c>
      <c r="C12" s="1" t="s">
        <v>23</v>
      </c>
      <c r="D12" s="1" t="s">
        <v>25</v>
      </c>
      <c r="E12" s="1">
        <v>0</v>
      </c>
      <c r="F12" s="7">
        <v>2.1</v>
      </c>
      <c r="G12" s="1" t="s">
        <v>185</v>
      </c>
      <c r="H12" s="1" t="s">
        <v>263</v>
      </c>
      <c r="I12" s="5">
        <v>2.3E-2</v>
      </c>
      <c r="J12" s="1">
        <v>54</v>
      </c>
      <c r="K12" s="6">
        <v>2.1</v>
      </c>
      <c r="L12" s="4">
        <v>18.155999999999999</v>
      </c>
      <c r="M12" s="6">
        <v>1.9</v>
      </c>
      <c r="N12" s="4">
        <v>19.257000000000001</v>
      </c>
      <c r="O12" s="3">
        <v>9.8000000000000007</v>
      </c>
      <c r="P12" s="7">
        <f t="shared" si="0"/>
        <v>3.05</v>
      </c>
      <c r="Q12" s="4">
        <v>59.3</v>
      </c>
      <c r="R12" s="4">
        <v>68.89</v>
      </c>
      <c r="S12" s="4">
        <f t="shared" si="11"/>
        <v>8.3000000000000007</v>
      </c>
      <c r="T12" s="4">
        <f t="shared" si="3"/>
        <v>47.111750000000001</v>
      </c>
      <c r="U12" s="4">
        <f t="shared" si="4"/>
        <v>33.66276006343611</v>
      </c>
      <c r="V12" s="4">
        <f t="shared" si="12"/>
        <v>5.8019617426725683</v>
      </c>
      <c r="W12" s="4">
        <f t="shared" si="5"/>
        <v>35.283846118991661</v>
      </c>
      <c r="X12" s="4">
        <f t="shared" si="6"/>
        <v>1.5214931905152981E-2</v>
      </c>
      <c r="Y12" s="5">
        <v>0.26300000000000001</v>
      </c>
      <c r="Z12" s="5">
        <f t="shared" si="13"/>
        <v>7.7216231229648297E-2</v>
      </c>
      <c r="AA12" s="4">
        <v>0.29359783737508854</v>
      </c>
      <c r="AB12" s="3">
        <v>250</v>
      </c>
      <c r="AC12" s="4">
        <f t="shared" si="7"/>
        <v>0.99770847864494505</v>
      </c>
      <c r="AD12" s="4">
        <f t="shared" si="17"/>
        <v>5.1088135575189056E-2</v>
      </c>
      <c r="AE12" s="4">
        <f t="shared" si="8"/>
        <v>5.1205474012384143E-2</v>
      </c>
      <c r="AF12" s="4">
        <v>0.20399999999999999</v>
      </c>
      <c r="AG12" s="4">
        <v>0.121</v>
      </c>
      <c r="AH12" s="4">
        <f t="shared" si="14"/>
        <v>7.0961510694178428E-2</v>
      </c>
      <c r="AI12" s="4">
        <f t="shared" si="15"/>
        <v>0.22691879866518352</v>
      </c>
      <c r="AJ12" s="4">
        <f t="shared" si="16"/>
        <v>7.8933827246027169E-2</v>
      </c>
      <c r="AK12" s="3" t="s">
        <v>176</v>
      </c>
      <c r="AL12" s="8">
        <v>311.8</v>
      </c>
      <c r="AM12" s="9">
        <v>52.3</v>
      </c>
      <c r="AN12" s="3" t="s">
        <v>333</v>
      </c>
      <c r="AO12" s="7">
        <v>2008.12</v>
      </c>
    </row>
    <row r="13" spans="1:41">
      <c r="A13" s="1">
        <v>12</v>
      </c>
      <c r="B13" s="1" t="s">
        <v>24</v>
      </c>
      <c r="C13" s="1" t="s">
        <v>26</v>
      </c>
      <c r="D13" s="1" t="s">
        <v>27</v>
      </c>
      <c r="E13" s="1">
        <v>0</v>
      </c>
      <c r="F13" s="7">
        <v>2.5</v>
      </c>
      <c r="G13" s="1" t="s">
        <v>337</v>
      </c>
      <c r="H13" s="1" t="s">
        <v>263</v>
      </c>
      <c r="I13" s="5">
        <v>2.3E-2</v>
      </c>
      <c r="J13" s="1">
        <v>70</v>
      </c>
      <c r="K13" s="6">
        <v>2.5</v>
      </c>
      <c r="L13" s="4">
        <v>18.244</v>
      </c>
      <c r="M13" s="6">
        <v>2.2000000000000002</v>
      </c>
      <c r="N13" s="4">
        <v>19.512</v>
      </c>
      <c r="O13" s="3">
        <v>9.8000000000000007</v>
      </c>
      <c r="P13" s="7">
        <f t="shared" si="0"/>
        <v>3.6</v>
      </c>
      <c r="Q13" s="4">
        <f t="shared" si="1"/>
        <v>67.0732</v>
      </c>
      <c r="R13" s="4">
        <f t="shared" si="2"/>
        <v>76.739554062400018</v>
      </c>
      <c r="S13" s="4">
        <f t="shared" si="11"/>
        <v>8.760111532531992</v>
      </c>
      <c r="T13" s="4">
        <f t="shared" si="3"/>
        <v>56.293199999999999</v>
      </c>
      <c r="U13" s="4">
        <f t="shared" si="4"/>
        <v>44.642158506844453</v>
      </c>
      <c r="V13" s="4">
        <f t="shared" si="12"/>
        <v>6.6814787664741147</v>
      </c>
      <c r="W13" s="4">
        <f t="shared" si="5"/>
        <v>49.913034062400008</v>
      </c>
      <c r="X13" s="4">
        <f t="shared" si="6"/>
        <v>1.4569663243768906E-2</v>
      </c>
      <c r="Y13" s="5">
        <v>0.26300000000000001</v>
      </c>
      <c r="Z13" s="5">
        <f t="shared" si="13"/>
        <v>7.7216231229648297E-2</v>
      </c>
      <c r="AA13" s="4">
        <v>0.29359783737508854</v>
      </c>
      <c r="AB13" s="3">
        <v>250</v>
      </c>
      <c r="AC13" s="4">
        <f t="shared" si="7"/>
        <v>0.99699034132548514</v>
      </c>
      <c r="AD13" s="4">
        <f t="shared" si="17"/>
        <v>5.8819633741787503E-2</v>
      </c>
      <c r="AE13" s="4">
        <f t="shared" si="8"/>
        <v>5.8997195161978801E-2</v>
      </c>
      <c r="AF13" s="4">
        <f t="shared" ref="AF13:AF44" si="18">0.65*Y13*Q13*AC13/T13</f>
        <v>0.20307344939421521</v>
      </c>
      <c r="AG13" s="4">
        <f t="shared" ref="AG13:AG44" si="19">AA13^2+AE13^2+R13/(Q13^2)+U13/(T13^2)-2*X13*SQRT(R13)*SQRT(U13)/(Q13*T13)</f>
        <v>0.12037386145331398</v>
      </c>
      <c r="AH13" s="4">
        <f t="shared" si="14"/>
        <v>7.045620419259474E-2</v>
      </c>
      <c r="AI13" s="4">
        <f t="shared" si="15"/>
        <v>0.22588815283005029</v>
      </c>
      <c r="AJ13" s="4">
        <f t="shared" si="16"/>
        <v>7.8371751048492477E-2</v>
      </c>
      <c r="AK13" s="3" t="s">
        <v>273</v>
      </c>
      <c r="AL13" s="8">
        <v>385.7</v>
      </c>
      <c r="AM13" s="9">
        <v>21.307737798336191</v>
      </c>
      <c r="AN13" s="3" t="s">
        <v>302</v>
      </c>
      <c r="AO13" s="7">
        <v>2008.12</v>
      </c>
    </row>
    <row r="14" spans="1:41">
      <c r="A14" s="1">
        <v>13</v>
      </c>
      <c r="B14" s="1" t="s">
        <v>29</v>
      </c>
      <c r="C14" s="1" t="s">
        <v>28</v>
      </c>
      <c r="D14" s="1" t="s">
        <v>30</v>
      </c>
      <c r="E14" s="1">
        <v>0</v>
      </c>
      <c r="F14" s="7">
        <v>5</v>
      </c>
      <c r="G14" s="1" t="s">
        <v>189</v>
      </c>
      <c r="H14" s="1" t="s">
        <v>262</v>
      </c>
      <c r="I14" s="5" t="s">
        <v>253</v>
      </c>
      <c r="J14" s="1">
        <v>25</v>
      </c>
      <c r="K14" s="6">
        <v>6.6</v>
      </c>
      <c r="L14" s="4">
        <v>19.012</v>
      </c>
      <c r="M14" s="6">
        <v>0.8</v>
      </c>
      <c r="N14" s="4">
        <v>21.07</v>
      </c>
      <c r="O14" s="3">
        <v>9.8000000000000007</v>
      </c>
      <c r="P14" s="7">
        <f t="shared" si="0"/>
        <v>7</v>
      </c>
      <c r="Q14" s="4">
        <f t="shared" si="1"/>
        <v>137.19999999999999</v>
      </c>
      <c r="R14" s="4">
        <f t="shared" si="2"/>
        <v>116.39536853777781</v>
      </c>
      <c r="S14" s="4">
        <f t="shared" si="11"/>
        <v>10.78866852478923</v>
      </c>
      <c r="T14" s="4">
        <f t="shared" si="3"/>
        <v>117.6</v>
      </c>
      <c r="U14" s="4">
        <f t="shared" si="4"/>
        <v>115.77430987111114</v>
      </c>
      <c r="V14" s="4">
        <f t="shared" si="12"/>
        <v>10.75984711188366</v>
      </c>
      <c r="W14" s="4">
        <f t="shared" si="5"/>
        <v>110.90935031555559</v>
      </c>
      <c r="X14" s="4">
        <f t="shared" si="6"/>
        <v>8.2303870776793391E-3</v>
      </c>
      <c r="Y14" s="5">
        <v>0.22829999999999998</v>
      </c>
      <c r="Z14" s="5">
        <f t="shared" si="13"/>
        <v>6.986905331686008E-2</v>
      </c>
      <c r="AA14" s="4">
        <v>0.3060405313922912</v>
      </c>
      <c r="AB14" s="3">
        <v>214.7</v>
      </c>
      <c r="AC14" s="4">
        <f t="shared" si="7"/>
        <v>0.95652812522738817</v>
      </c>
      <c r="AD14" s="4">
        <f t="shared" si="17"/>
        <v>0.10351386492872511</v>
      </c>
      <c r="AE14" s="4">
        <f t="shared" si="8"/>
        <v>0.10821831810132874</v>
      </c>
      <c r="AF14" s="4">
        <f t="shared" si="18"/>
        <v>0.16560132300030464</v>
      </c>
      <c r="AG14" s="4">
        <f t="shared" si="19"/>
        <v>0.11980837253072067</v>
      </c>
      <c r="AH14" s="4">
        <f t="shared" si="14"/>
        <v>5.732015900615587E-2</v>
      </c>
      <c r="AI14" s="4">
        <f t="shared" si="15"/>
        <v>0.1842061434931086</v>
      </c>
      <c r="AJ14" s="4">
        <f t="shared" si="16"/>
        <v>6.3759909906736231E-2</v>
      </c>
      <c r="AK14" s="3" t="s">
        <v>276</v>
      </c>
      <c r="AL14" s="8">
        <v>227.2235294117647</v>
      </c>
      <c r="AM14" s="9">
        <v>10.281595745440697</v>
      </c>
      <c r="AN14" s="3" t="s">
        <v>302</v>
      </c>
      <c r="AO14" s="7">
        <v>2008.11</v>
      </c>
    </row>
    <row r="15" spans="1:41">
      <c r="A15" s="1">
        <v>14</v>
      </c>
      <c r="B15" s="1" t="s">
        <v>32</v>
      </c>
      <c r="C15" s="1" t="s">
        <v>31</v>
      </c>
      <c r="D15" s="1" t="s">
        <v>33</v>
      </c>
      <c r="E15" s="1">
        <v>1</v>
      </c>
      <c r="F15" s="7">
        <v>3</v>
      </c>
      <c r="G15" s="1" t="s">
        <v>190</v>
      </c>
      <c r="H15" s="1" t="s">
        <v>264</v>
      </c>
      <c r="I15" s="5" t="s">
        <v>253</v>
      </c>
      <c r="J15" s="1">
        <v>0</v>
      </c>
      <c r="K15" s="6">
        <v>3</v>
      </c>
      <c r="L15" s="4">
        <v>18.510999999999999</v>
      </c>
      <c r="M15" s="6">
        <v>2.9</v>
      </c>
      <c r="N15" s="4">
        <v>19.689</v>
      </c>
      <c r="O15" s="3">
        <v>9.8000000000000007</v>
      </c>
      <c r="P15" s="7">
        <f t="shared" si="0"/>
        <v>4.45</v>
      </c>
      <c r="Q15" s="4">
        <f t="shared" si="1"/>
        <v>84.08205000000001</v>
      </c>
      <c r="R15" s="4">
        <f t="shared" si="2"/>
        <v>129.675432331525</v>
      </c>
      <c r="S15" s="4">
        <f t="shared" si="11"/>
        <v>11.387512122124173</v>
      </c>
      <c r="T15" s="4">
        <f t="shared" si="3"/>
        <v>69.872050000000002</v>
      </c>
      <c r="U15" s="4">
        <f t="shared" si="4"/>
        <v>68.525495775969432</v>
      </c>
      <c r="V15" s="4">
        <f t="shared" si="12"/>
        <v>8.2780127914838015</v>
      </c>
      <c r="W15" s="4">
        <f t="shared" si="5"/>
        <v>83.560658498191657</v>
      </c>
      <c r="X15" s="4">
        <f t="shared" si="6"/>
        <v>9.4035527016983721E-3</v>
      </c>
      <c r="Y15" s="5">
        <v>0.22829999999999998</v>
      </c>
      <c r="Z15" s="5">
        <f t="shared" si="13"/>
        <v>6.986905331686008E-2</v>
      </c>
      <c r="AA15" s="4">
        <v>0.3060405313922912</v>
      </c>
      <c r="AB15" s="3">
        <v>214.67</v>
      </c>
      <c r="AC15" s="4">
        <f t="shared" si="7"/>
        <v>0.98254893374691554</v>
      </c>
      <c r="AD15" s="4">
        <f t="shared" si="17"/>
        <v>7.0432191160304553E-2</v>
      </c>
      <c r="AE15" s="4">
        <f t="shared" si="8"/>
        <v>7.1683138357001602E-2</v>
      </c>
      <c r="AF15" s="4">
        <f t="shared" si="18"/>
        <v>0.17545803575035721</v>
      </c>
      <c r="AG15" s="4">
        <f t="shared" si="19"/>
        <v>0.13087576047875366</v>
      </c>
      <c r="AH15" s="4">
        <f t="shared" si="14"/>
        <v>6.3475023780814058E-2</v>
      </c>
      <c r="AI15" s="4">
        <f t="shared" si="15"/>
        <v>0.19517022886580335</v>
      </c>
      <c r="AJ15" s="4">
        <f t="shared" si="16"/>
        <v>7.0606255596011191E-2</v>
      </c>
      <c r="AK15" s="3" t="s">
        <v>275</v>
      </c>
      <c r="AL15" s="8">
        <v>178.9</v>
      </c>
      <c r="AM15" s="9">
        <v>10.150000000000006</v>
      </c>
      <c r="AN15" s="3" t="s">
        <v>302</v>
      </c>
      <c r="AO15" s="7">
        <v>2008.11</v>
      </c>
    </row>
    <row r="16" spans="1:41">
      <c r="A16" s="1">
        <v>15</v>
      </c>
      <c r="B16" s="1" t="s">
        <v>35</v>
      </c>
      <c r="C16" s="1" t="s">
        <v>34</v>
      </c>
      <c r="D16" s="1" t="s">
        <v>36</v>
      </c>
      <c r="E16" s="1">
        <v>1</v>
      </c>
      <c r="F16" s="7">
        <v>2.5</v>
      </c>
      <c r="G16" s="1" t="s">
        <v>191</v>
      </c>
      <c r="H16" s="1" t="s">
        <v>264</v>
      </c>
      <c r="I16" s="5" t="s">
        <v>253</v>
      </c>
      <c r="J16" s="1">
        <v>0</v>
      </c>
      <c r="K16" s="6">
        <v>2.5</v>
      </c>
      <c r="L16" s="4">
        <v>18.395</v>
      </c>
      <c r="M16" s="6">
        <v>1.5</v>
      </c>
      <c r="N16" s="4">
        <v>19.437000000000001</v>
      </c>
      <c r="O16" s="3">
        <v>9.8000000000000007</v>
      </c>
      <c r="P16" s="7">
        <f t="shared" si="0"/>
        <v>3.25</v>
      </c>
      <c r="Q16" s="4">
        <f t="shared" si="1"/>
        <v>60.565249999999999</v>
      </c>
      <c r="R16" s="4">
        <f t="shared" si="2"/>
        <v>46.983638835625008</v>
      </c>
      <c r="S16" s="4">
        <f t="shared" si="11"/>
        <v>6.8544612359852914</v>
      </c>
      <c r="T16" s="4">
        <f t="shared" si="3"/>
        <v>53.215249999999997</v>
      </c>
      <c r="U16" s="4">
        <f t="shared" si="4"/>
        <v>35.981325835625</v>
      </c>
      <c r="V16" s="4">
        <f t="shared" si="12"/>
        <v>5.9984436177749476</v>
      </c>
      <c r="W16" s="4">
        <f t="shared" si="5"/>
        <v>34.159432335625006</v>
      </c>
      <c r="X16" s="4">
        <f t="shared" si="6"/>
        <v>2.0206301710995706E-2</v>
      </c>
      <c r="Y16" s="5">
        <v>0.24</v>
      </c>
      <c r="Z16" s="5">
        <f t="shared" si="13"/>
        <v>7.7684423025514773E-2</v>
      </c>
      <c r="AA16" s="4">
        <v>0.3236850959396449</v>
      </c>
      <c r="AB16" s="3">
        <v>250</v>
      </c>
      <c r="AC16" s="4">
        <f t="shared" si="7"/>
        <v>0.99752426989978749</v>
      </c>
      <c r="AD16" s="4">
        <f t="shared" si="17"/>
        <v>5.3922006831195135E-2</v>
      </c>
      <c r="AE16" s="4">
        <f t="shared" si="8"/>
        <v>5.4055834487728507E-2</v>
      </c>
      <c r="AF16" s="4">
        <f t="shared" si="18"/>
        <v>0.17710689809514199</v>
      </c>
      <c r="AG16" s="4">
        <f t="shared" si="19"/>
        <v>0.13269295216252042</v>
      </c>
      <c r="AH16" s="4">
        <f t="shared" si="14"/>
        <v>6.4514807381274103E-2</v>
      </c>
      <c r="AI16" s="4">
        <f t="shared" si="15"/>
        <v>0.19700433603464071</v>
      </c>
      <c r="AJ16" s="4">
        <f t="shared" si="16"/>
        <v>7.1762855818992333E-2</v>
      </c>
      <c r="AK16" s="3" t="s">
        <v>175</v>
      </c>
      <c r="AL16" s="8">
        <v>167.8</v>
      </c>
      <c r="AM16" s="9">
        <v>9.6166522241370487</v>
      </c>
      <c r="AN16" s="3" t="s">
        <v>303</v>
      </c>
      <c r="AO16" s="7">
        <v>2008.11</v>
      </c>
    </row>
    <row r="17" spans="1:41">
      <c r="A17" s="1">
        <v>16</v>
      </c>
      <c r="B17" s="1" t="s">
        <v>38</v>
      </c>
      <c r="C17" s="1" t="s">
        <v>37</v>
      </c>
      <c r="D17" s="1" t="s">
        <v>39</v>
      </c>
      <c r="E17" s="1">
        <v>1</v>
      </c>
      <c r="F17" s="7">
        <v>3</v>
      </c>
      <c r="G17" s="1" t="s">
        <v>192</v>
      </c>
      <c r="H17" s="1" t="s">
        <v>264</v>
      </c>
      <c r="I17" s="5" t="s">
        <v>253</v>
      </c>
      <c r="J17" s="1">
        <v>0</v>
      </c>
      <c r="K17" s="6">
        <v>3</v>
      </c>
      <c r="L17" s="4">
        <v>18.457000000000001</v>
      </c>
      <c r="M17" s="6">
        <v>2</v>
      </c>
      <c r="N17" s="4">
        <v>20.09</v>
      </c>
      <c r="O17" s="3">
        <v>9.8000000000000007</v>
      </c>
      <c r="P17" s="7">
        <f t="shared" si="0"/>
        <v>4</v>
      </c>
      <c r="Q17" s="4">
        <f t="shared" si="1"/>
        <v>75.460999999999999</v>
      </c>
      <c r="R17" s="4">
        <f t="shared" si="2"/>
        <v>79.780903864444454</v>
      </c>
      <c r="S17" s="4">
        <f t="shared" si="11"/>
        <v>8.9320156663792556</v>
      </c>
      <c r="T17" s="4">
        <f t="shared" si="3"/>
        <v>65.661000000000001</v>
      </c>
      <c r="U17" s="4">
        <f t="shared" si="4"/>
        <v>52.463447420000008</v>
      </c>
      <c r="V17" s="4">
        <f t="shared" si="12"/>
        <v>7.2431655662424292</v>
      </c>
      <c r="W17" s="4">
        <f t="shared" si="5"/>
        <v>56.464820086666663</v>
      </c>
      <c r="X17" s="4">
        <f t="shared" si="6"/>
        <v>1.3490317508242941E-2</v>
      </c>
      <c r="Y17" s="5">
        <v>0.23949999999999999</v>
      </c>
      <c r="Z17" s="5">
        <f t="shared" si="13"/>
        <v>7.7522580477544956E-2</v>
      </c>
      <c r="AA17" s="4">
        <v>0.3236850959396449</v>
      </c>
      <c r="AB17" s="3">
        <v>250</v>
      </c>
      <c r="AC17" s="4">
        <f t="shared" si="7"/>
        <v>0.99647211646043854</v>
      </c>
      <c r="AD17" s="4">
        <f t="shared" si="17"/>
        <v>6.4330389791413853E-2</v>
      </c>
      <c r="AE17" s="4">
        <f t="shared" si="8"/>
        <v>6.4558143402869486E-2</v>
      </c>
      <c r="AF17" s="4">
        <f t="shared" si="18"/>
        <v>0.17827854810375912</v>
      </c>
      <c r="AG17" s="4">
        <f t="shared" si="19"/>
        <v>0.13476664640114189</v>
      </c>
      <c r="AH17" s="4">
        <f t="shared" si="14"/>
        <v>6.5447083684331622E-2</v>
      </c>
      <c r="AI17" s="4">
        <f t="shared" si="15"/>
        <v>0.19830761746803016</v>
      </c>
      <c r="AJ17" s="4">
        <f t="shared" si="16"/>
        <v>7.2799870616609141E-2</v>
      </c>
      <c r="AK17" s="3" t="s">
        <v>277</v>
      </c>
      <c r="AL17" s="8">
        <v>173.7</v>
      </c>
      <c r="AM17" s="9">
        <v>1.7000000000000028</v>
      </c>
      <c r="AN17" s="3" t="s">
        <v>303</v>
      </c>
      <c r="AO17" s="7">
        <v>2008.11</v>
      </c>
    </row>
    <row r="18" spans="1:41">
      <c r="A18" s="1">
        <v>17</v>
      </c>
      <c r="B18" s="1" t="s">
        <v>41</v>
      </c>
      <c r="C18" s="1" t="s">
        <v>40</v>
      </c>
      <c r="D18" s="1" t="s">
        <v>42</v>
      </c>
      <c r="E18" s="1">
        <v>0</v>
      </c>
      <c r="F18" s="7">
        <v>3</v>
      </c>
      <c r="G18" s="1" t="s">
        <v>192</v>
      </c>
      <c r="H18" s="1" t="s">
        <v>264</v>
      </c>
      <c r="I18" s="5" t="s">
        <v>253</v>
      </c>
      <c r="J18" s="1">
        <v>2.5</v>
      </c>
      <c r="K18" s="6">
        <v>3</v>
      </c>
      <c r="L18" s="4">
        <v>18.292999999999999</v>
      </c>
      <c r="M18" s="6">
        <v>2</v>
      </c>
      <c r="N18" s="4">
        <v>19.600000000000001</v>
      </c>
      <c r="O18" s="3">
        <v>9.8000000000000007</v>
      </c>
      <c r="P18" s="7">
        <f t="shared" si="0"/>
        <v>4</v>
      </c>
      <c r="Q18" s="4">
        <f t="shared" si="1"/>
        <v>74.478999999999999</v>
      </c>
      <c r="R18" s="4">
        <f t="shared" si="2"/>
        <v>76.796833264444459</v>
      </c>
      <c r="S18" s="4">
        <f t="shared" si="11"/>
        <v>8.7633802419183233</v>
      </c>
      <c r="T18" s="4">
        <f t="shared" si="3"/>
        <v>64.679000000000002</v>
      </c>
      <c r="U18" s="4">
        <f t="shared" si="4"/>
        <v>51.121551931111114</v>
      </c>
      <c r="V18" s="4">
        <f t="shared" si="12"/>
        <v>7.1499337011689219</v>
      </c>
      <c r="W18" s="4">
        <f t="shared" si="5"/>
        <v>54.301837042222225</v>
      </c>
      <c r="X18" s="4">
        <f t="shared" si="6"/>
        <v>1.3831433098125335E-2</v>
      </c>
      <c r="Y18" s="5">
        <v>0.126</v>
      </c>
      <c r="Z18" s="5">
        <f t="shared" si="13"/>
        <v>5.0878147032014633E-2</v>
      </c>
      <c r="AA18" s="4">
        <v>0.40379481771440184</v>
      </c>
      <c r="AB18" s="3">
        <v>250</v>
      </c>
      <c r="AC18" s="4">
        <f t="shared" si="7"/>
        <v>0.99690958216000713</v>
      </c>
      <c r="AD18" s="4">
        <f t="shared" si="17"/>
        <v>6.4330389791413853E-2</v>
      </c>
      <c r="AE18" s="4">
        <f t="shared" si="8"/>
        <v>6.4529813879438291E-2</v>
      </c>
      <c r="AF18" s="4">
        <f t="shared" si="18"/>
        <v>9.4017827675722171E-2</v>
      </c>
      <c r="AG18" s="4">
        <f t="shared" si="19"/>
        <v>0.19291916440338339</v>
      </c>
      <c r="AH18" s="4">
        <f t="shared" si="14"/>
        <v>4.1295040700308046E-2</v>
      </c>
      <c r="AI18" s="4">
        <f t="shared" si="15"/>
        <v>0.10458045347688784</v>
      </c>
      <c r="AJ18" s="4">
        <f t="shared" si="16"/>
        <v>4.5934416796783145E-2</v>
      </c>
      <c r="AK18" s="3" t="s">
        <v>278</v>
      </c>
      <c r="AL18" s="8">
        <v>200.55</v>
      </c>
      <c r="AM18" s="9">
        <v>9.9500000000000028</v>
      </c>
      <c r="AN18" s="3" t="s">
        <v>303</v>
      </c>
      <c r="AO18" s="7">
        <v>2008.11</v>
      </c>
    </row>
    <row r="19" spans="1:41">
      <c r="A19" s="1">
        <v>18</v>
      </c>
      <c r="B19" s="1" t="s">
        <v>41</v>
      </c>
      <c r="C19" s="1" t="s">
        <v>43</v>
      </c>
      <c r="D19" s="1" t="s">
        <v>44</v>
      </c>
      <c r="E19" s="1">
        <v>0</v>
      </c>
      <c r="F19" s="7">
        <v>3.3</v>
      </c>
      <c r="G19" s="1" t="s">
        <v>193</v>
      </c>
      <c r="H19" s="1" t="s">
        <v>264</v>
      </c>
      <c r="I19" s="5" t="s">
        <v>253</v>
      </c>
      <c r="J19" s="1">
        <v>8</v>
      </c>
      <c r="K19" s="6">
        <v>3.3</v>
      </c>
      <c r="L19" s="4">
        <v>18.411999999999999</v>
      </c>
      <c r="M19" s="6">
        <v>0.7</v>
      </c>
      <c r="N19" s="4">
        <v>19.600000000000001</v>
      </c>
      <c r="O19" s="3">
        <v>9.8000000000000007</v>
      </c>
      <c r="P19" s="7">
        <f t="shared" si="0"/>
        <v>3.65</v>
      </c>
      <c r="Q19" s="4">
        <f t="shared" si="1"/>
        <v>67.619599999999991</v>
      </c>
      <c r="R19" s="4">
        <f t="shared" si="2"/>
        <v>42.743751326044439</v>
      </c>
      <c r="S19" s="4">
        <f t="shared" si="11"/>
        <v>6.5378705498078222</v>
      </c>
      <c r="T19" s="4">
        <f t="shared" si="3"/>
        <v>64.189599999999999</v>
      </c>
      <c r="U19" s="4">
        <f t="shared" si="4"/>
        <v>45.370085992711104</v>
      </c>
      <c r="V19" s="4">
        <f t="shared" si="12"/>
        <v>6.7357320309459388</v>
      </c>
      <c r="W19" s="4">
        <f t="shared" si="5"/>
        <v>39.081513103822218</v>
      </c>
      <c r="X19" s="4">
        <f t="shared" si="6"/>
        <v>2.0152509419627745E-2</v>
      </c>
      <c r="Y19" s="5">
        <v>0.126</v>
      </c>
      <c r="Z19" s="5">
        <f t="shared" si="13"/>
        <v>5.0878147032014633E-2</v>
      </c>
      <c r="AA19" s="4">
        <v>0.40379481771440184</v>
      </c>
      <c r="AB19" s="3">
        <v>250</v>
      </c>
      <c r="AC19" s="4">
        <f t="shared" si="7"/>
        <v>0.99736817051977</v>
      </c>
      <c r="AD19" s="4">
        <f t="shared" si="17"/>
        <v>5.9513312686532302E-2</v>
      </c>
      <c r="AE19" s="4">
        <f t="shared" si="8"/>
        <v>5.9670354885616055E-2</v>
      </c>
      <c r="AF19" s="4">
        <f t="shared" si="18"/>
        <v>8.6049298473187555E-2</v>
      </c>
      <c r="AG19" s="4">
        <f t="shared" si="19"/>
        <v>0.18656141205633156</v>
      </c>
      <c r="AH19" s="4">
        <f t="shared" si="14"/>
        <v>3.7167063028071573E-2</v>
      </c>
      <c r="AI19" s="4">
        <f t="shared" si="15"/>
        <v>9.5716683507438879E-2</v>
      </c>
      <c r="AJ19" s="4">
        <f t="shared" si="16"/>
        <v>4.134267300119196E-2</v>
      </c>
      <c r="AK19" s="3" t="s">
        <v>175</v>
      </c>
      <c r="AL19" s="8">
        <v>212.5</v>
      </c>
      <c r="AM19" s="9">
        <v>4.25</v>
      </c>
      <c r="AN19" s="3" t="s">
        <v>303</v>
      </c>
      <c r="AO19" s="7">
        <v>2008.11</v>
      </c>
    </row>
    <row r="20" spans="1:41">
      <c r="A20" s="1">
        <v>19</v>
      </c>
      <c r="B20" s="1" t="s">
        <v>46</v>
      </c>
      <c r="C20" s="1" t="s">
        <v>45</v>
      </c>
      <c r="D20" s="1" t="s">
        <v>47</v>
      </c>
      <c r="E20" s="1">
        <v>0</v>
      </c>
      <c r="F20" s="7">
        <v>1.5</v>
      </c>
      <c r="G20" s="1" t="s">
        <v>194</v>
      </c>
      <c r="H20" s="1" t="s">
        <v>264</v>
      </c>
      <c r="I20" s="5">
        <v>2.3E-2</v>
      </c>
      <c r="J20" s="1">
        <v>20</v>
      </c>
      <c r="K20" s="6">
        <v>2</v>
      </c>
      <c r="L20" s="4">
        <v>17.696999999999999</v>
      </c>
      <c r="M20" s="6">
        <v>1</v>
      </c>
      <c r="N20" s="4">
        <v>18.62</v>
      </c>
      <c r="O20" s="3">
        <v>9.8000000000000007</v>
      </c>
      <c r="P20" s="7">
        <f t="shared" si="0"/>
        <v>2.5</v>
      </c>
      <c r="Q20" s="4">
        <f t="shared" si="1"/>
        <v>45.165499999999994</v>
      </c>
      <c r="R20" s="4">
        <f t="shared" si="2"/>
        <v>20.221031090277776</v>
      </c>
      <c r="S20" s="4">
        <f t="shared" si="11"/>
        <v>4.4967800802660758</v>
      </c>
      <c r="T20" s="4">
        <f t="shared" si="3"/>
        <v>35.365499999999997</v>
      </c>
      <c r="U20" s="4">
        <f t="shared" si="4"/>
        <v>19.766681312499998</v>
      </c>
      <c r="V20" s="4">
        <f t="shared" si="12"/>
        <v>4.4459736068154969</v>
      </c>
      <c r="W20" s="4">
        <f t="shared" si="5"/>
        <v>14.338167312500001</v>
      </c>
      <c r="X20" s="4">
        <f t="shared" si="6"/>
        <v>3.5872082235684499E-2</v>
      </c>
      <c r="Y20" s="5">
        <v>0.25700000000000001</v>
      </c>
      <c r="Z20" s="5">
        <f t="shared" si="13"/>
        <v>7.3393148673772793E-2</v>
      </c>
      <c r="AA20" s="4">
        <v>0.28557645398355169</v>
      </c>
      <c r="AB20" s="3">
        <v>250</v>
      </c>
      <c r="AC20" s="4">
        <f t="shared" si="7"/>
        <v>0.99831933434437981</v>
      </c>
      <c r="AD20" s="4">
        <f t="shared" si="17"/>
        <v>4.3143383121082998E-2</v>
      </c>
      <c r="AE20" s="4">
        <f t="shared" si="8"/>
        <v>4.3216014792918228E-2</v>
      </c>
      <c r="AF20" s="4">
        <f t="shared" si="18"/>
        <v>0.21298203973123686</v>
      </c>
      <c r="AG20" s="4">
        <f t="shared" si="19"/>
        <v>0.10824045811693905</v>
      </c>
      <c r="AH20" s="4">
        <f t="shared" si="14"/>
        <v>7.0070915674154341E-2</v>
      </c>
      <c r="AI20" s="4">
        <f t="shared" si="15"/>
        <v>0.23690994408368948</v>
      </c>
      <c r="AJ20" s="4">
        <f t="shared" si="16"/>
        <v>7.7943176500727851E-2</v>
      </c>
      <c r="AK20" s="3" t="s">
        <v>175</v>
      </c>
      <c r="AL20" s="8">
        <v>204.3</v>
      </c>
      <c r="AM20" s="9">
        <v>4.0860000000000003</v>
      </c>
      <c r="AN20" s="3" t="s">
        <v>302</v>
      </c>
      <c r="AO20" s="7">
        <v>2008.11</v>
      </c>
    </row>
    <row r="21" spans="1:41">
      <c r="A21" s="1">
        <v>20</v>
      </c>
      <c r="B21" s="1" t="s">
        <v>49</v>
      </c>
      <c r="C21" s="1" t="s">
        <v>48</v>
      </c>
      <c r="D21" s="1" t="s">
        <v>50</v>
      </c>
      <c r="E21" s="1">
        <v>0</v>
      </c>
      <c r="F21" s="7">
        <v>3.2</v>
      </c>
      <c r="G21" s="1" t="s">
        <v>195</v>
      </c>
      <c r="H21" s="1" t="s">
        <v>264</v>
      </c>
      <c r="I21" s="5">
        <v>1.4999999999999999E-2</v>
      </c>
      <c r="J21" s="1">
        <v>5</v>
      </c>
      <c r="K21" s="6">
        <v>3.2</v>
      </c>
      <c r="L21" s="4">
        <v>18.375</v>
      </c>
      <c r="M21" s="6">
        <v>2.8</v>
      </c>
      <c r="N21" s="4">
        <v>19.709</v>
      </c>
      <c r="O21" s="3">
        <v>9.8000000000000007</v>
      </c>
      <c r="P21" s="7">
        <f t="shared" si="0"/>
        <v>4.5999999999999996</v>
      </c>
      <c r="Q21" s="4">
        <f t="shared" si="1"/>
        <v>86.392599999999987</v>
      </c>
      <c r="R21" s="4">
        <f t="shared" si="2"/>
        <v>126.94269520537776</v>
      </c>
      <c r="S21" s="4">
        <f t="shared" si="11"/>
        <v>11.266884893588722</v>
      </c>
      <c r="T21" s="4">
        <f t="shared" si="3"/>
        <v>72.672600000000003</v>
      </c>
      <c r="U21" s="4">
        <f t="shared" si="4"/>
        <v>70.021725427600003</v>
      </c>
      <c r="V21" s="4">
        <f t="shared" si="12"/>
        <v>8.3678985072478032</v>
      </c>
      <c r="W21" s="4">
        <f t="shared" si="5"/>
        <v>83.702721427599997</v>
      </c>
      <c r="X21" s="4">
        <f t="shared" si="6"/>
        <v>9.41670695287662E-3</v>
      </c>
      <c r="Y21" s="5">
        <v>0.25969999999999999</v>
      </c>
      <c r="Z21" s="5">
        <f t="shared" si="13"/>
        <v>7.159720993587998E-2</v>
      </c>
      <c r="AA21" s="4">
        <v>0.27569199051166726</v>
      </c>
      <c r="AB21" s="3">
        <v>250</v>
      </c>
      <c r="AC21" s="4">
        <f t="shared" si="7"/>
        <v>0.99532493116424303</v>
      </c>
      <c r="AD21" s="4">
        <f t="shared" si="17"/>
        <v>7.2445155206232542E-2</v>
      </c>
      <c r="AE21" s="4">
        <f t="shared" si="8"/>
        <v>7.2785432111594564E-2</v>
      </c>
      <c r="AF21" s="4">
        <f t="shared" si="18"/>
        <v>0.19973585592565168</v>
      </c>
      <c r="AG21" s="4">
        <f t="shared" si="19"/>
        <v>0.11128744099304731</v>
      </c>
      <c r="AH21" s="4">
        <f t="shared" si="14"/>
        <v>6.6631426798804058E-2</v>
      </c>
      <c r="AI21" s="4">
        <f t="shared" si="15"/>
        <v>0.22217559057358363</v>
      </c>
      <c r="AJ21" s="4">
        <f t="shared" si="16"/>
        <v>7.4117271188881048E-2</v>
      </c>
      <c r="AK21" s="3" t="s">
        <v>175</v>
      </c>
      <c r="AL21" s="8">
        <v>186.18571428571431</v>
      </c>
      <c r="AM21" s="9">
        <v>11.351076546984878</v>
      </c>
      <c r="AN21" s="3" t="s">
        <v>302</v>
      </c>
      <c r="AO21" s="7">
        <v>2008.11</v>
      </c>
    </row>
    <row r="22" spans="1:41">
      <c r="A22" s="1">
        <v>21</v>
      </c>
      <c r="B22" s="1" t="s">
        <v>51</v>
      </c>
      <c r="C22" s="1"/>
      <c r="D22" s="1" t="s">
        <v>52</v>
      </c>
      <c r="E22" s="1">
        <v>0</v>
      </c>
      <c r="F22" s="7">
        <v>4.95</v>
      </c>
      <c r="G22" s="1" t="s">
        <v>196</v>
      </c>
      <c r="H22" s="1" t="s">
        <v>264</v>
      </c>
      <c r="I22" s="5">
        <v>2.1000000000000001E-2</v>
      </c>
      <c r="J22" s="1">
        <v>10</v>
      </c>
      <c r="K22" s="6">
        <v>6.7</v>
      </c>
      <c r="L22" s="4">
        <v>17.945</v>
      </c>
      <c r="M22" s="6">
        <v>3.5</v>
      </c>
      <c r="N22" s="4">
        <v>19.216000000000001</v>
      </c>
      <c r="O22" s="3">
        <v>9.8000000000000007</v>
      </c>
      <c r="P22" s="7">
        <f t="shared" si="0"/>
        <v>8.4499999999999993</v>
      </c>
      <c r="Q22" s="4">
        <f t="shared" si="1"/>
        <v>156.08375000000001</v>
      </c>
      <c r="R22" s="4">
        <f t="shared" si="2"/>
        <v>249.93193052840283</v>
      </c>
      <c r="S22" s="4">
        <f t="shared" si="11"/>
        <v>15.809235608605587</v>
      </c>
      <c r="T22" s="4">
        <f t="shared" si="3"/>
        <v>121.78375</v>
      </c>
      <c r="U22" s="4">
        <f t="shared" si="4"/>
        <v>160.85371986173612</v>
      </c>
      <c r="V22" s="4">
        <f t="shared" si="12"/>
        <v>12.682811985586483</v>
      </c>
      <c r="W22" s="4">
        <f t="shared" si="5"/>
        <v>184.73088630618059</v>
      </c>
      <c r="X22" s="4">
        <f t="shared" si="6"/>
        <v>4.5950121215495828E-3</v>
      </c>
      <c r="Y22" s="5">
        <v>0.22120000000000001</v>
      </c>
      <c r="Z22" s="5">
        <f t="shared" si="13"/>
        <v>6.7412211519458989E-2</v>
      </c>
      <c r="AA22" s="4">
        <v>0.30475683327061026</v>
      </c>
      <c r="AB22" s="3">
        <v>182.8</v>
      </c>
      <c r="AC22" s="4">
        <f t="shared" si="7"/>
        <v>0.84350085221162308</v>
      </c>
      <c r="AD22" s="4">
        <f t="shared" si="17"/>
        <v>0.12147681394775658</v>
      </c>
      <c r="AE22" s="4">
        <f t="shared" si="8"/>
        <v>0.14401504589977543</v>
      </c>
      <c r="AF22" s="4">
        <f t="shared" si="18"/>
        <v>0.15543626529490567</v>
      </c>
      <c r="AG22" s="4">
        <f t="shared" si="19"/>
        <v>0.13462472493626018</v>
      </c>
      <c r="AH22" s="4">
        <f t="shared" si="14"/>
        <v>5.7031496463967796E-2</v>
      </c>
      <c r="AI22" s="4">
        <f t="shared" si="15"/>
        <v>0.17289907151824879</v>
      </c>
      <c r="AJ22" s="4">
        <f t="shared" si="16"/>
        <v>6.3438816978829582E-2</v>
      </c>
      <c r="AK22" s="3" t="s">
        <v>176</v>
      </c>
      <c r="AL22" s="8">
        <v>180.54285714285717</v>
      </c>
      <c r="AM22" s="9">
        <v>3.7484690752576935</v>
      </c>
      <c r="AN22" s="3" t="s">
        <v>303</v>
      </c>
      <c r="AO22" s="7">
        <v>2007.11</v>
      </c>
    </row>
    <row r="23" spans="1:41">
      <c r="A23" s="1">
        <v>22</v>
      </c>
      <c r="B23" s="1" t="s">
        <v>53</v>
      </c>
      <c r="C23" s="1"/>
      <c r="D23" s="1" t="s">
        <v>54</v>
      </c>
      <c r="E23" s="1">
        <v>0</v>
      </c>
      <c r="F23" s="7">
        <v>6.45</v>
      </c>
      <c r="G23" s="1" t="s">
        <v>197</v>
      </c>
      <c r="H23" s="1" t="s">
        <v>264</v>
      </c>
      <c r="I23" s="5">
        <v>2.1000000000000001E-2</v>
      </c>
      <c r="J23" s="1">
        <v>15</v>
      </c>
      <c r="K23" s="6">
        <v>6.45</v>
      </c>
      <c r="L23" s="4">
        <v>18.21</v>
      </c>
      <c r="M23" s="6">
        <v>1.25</v>
      </c>
      <c r="N23" s="4">
        <v>19.306000000000001</v>
      </c>
      <c r="O23" s="3">
        <v>9.8000000000000007</v>
      </c>
      <c r="P23" s="7">
        <f t="shared" si="0"/>
        <v>7.0750000000000002</v>
      </c>
      <c r="Q23" s="4">
        <f t="shared" si="1"/>
        <v>129.52075000000002</v>
      </c>
      <c r="R23" s="4">
        <f t="shared" si="2"/>
        <v>155.69680337340282</v>
      </c>
      <c r="S23" s="4">
        <f t="shared" si="11"/>
        <v>12.47785251449154</v>
      </c>
      <c r="T23" s="4">
        <f t="shared" si="3"/>
        <v>123.39575000000001</v>
      </c>
      <c r="U23" s="4">
        <f t="shared" si="4"/>
        <v>150.15195520673618</v>
      </c>
      <c r="V23" s="4">
        <f t="shared" si="12"/>
        <v>12.2536506889472</v>
      </c>
      <c r="W23" s="4">
        <f t="shared" si="5"/>
        <v>146.5183779011806</v>
      </c>
      <c r="X23" s="4">
        <f t="shared" si="6"/>
        <v>6.2673134253202383E-3</v>
      </c>
      <c r="Y23" s="5">
        <v>0.1784</v>
      </c>
      <c r="Z23" s="5">
        <f t="shared" si="13"/>
        <v>5.8750910840371005E-2</v>
      </c>
      <c r="AA23" s="4">
        <v>0.32932124910521865</v>
      </c>
      <c r="AB23" s="3">
        <v>217.4</v>
      </c>
      <c r="AC23" s="4">
        <f t="shared" si="7"/>
        <v>0.96072478695145058</v>
      </c>
      <c r="AD23" s="4">
        <f t="shared" si="17"/>
        <v>0.1044558260385645</v>
      </c>
      <c r="AE23" s="4">
        <f t="shared" si="8"/>
        <v>0.10872606542194178</v>
      </c>
      <c r="AF23" s="4">
        <f t="shared" si="18"/>
        <v>0.11693549301616063</v>
      </c>
      <c r="AG23" s="4">
        <f t="shared" si="19"/>
        <v>0.13929627800566796</v>
      </c>
      <c r="AH23" s="4">
        <f t="shared" si="14"/>
        <v>4.3643151844108927E-2</v>
      </c>
      <c r="AI23" s="4">
        <f t="shared" si="15"/>
        <v>0.13007285096347121</v>
      </c>
      <c r="AJ23" s="4">
        <f t="shared" si="16"/>
        <v>4.8546331306016599E-2</v>
      </c>
      <c r="AK23" s="3" t="s">
        <v>277</v>
      </c>
      <c r="AL23" s="8">
        <v>212.71999999999997</v>
      </c>
      <c r="AM23" s="9">
        <v>29.76</v>
      </c>
      <c r="AN23" s="3" t="s">
        <v>303</v>
      </c>
      <c r="AO23" s="7">
        <v>2007.04</v>
      </c>
    </row>
    <row r="24" spans="1:41">
      <c r="A24" s="1">
        <v>23</v>
      </c>
      <c r="B24" s="1" t="s">
        <v>55</v>
      </c>
      <c r="C24" s="1"/>
      <c r="D24" s="1" t="s">
        <v>56</v>
      </c>
      <c r="E24" s="1">
        <v>0</v>
      </c>
      <c r="F24" s="7">
        <v>4.5</v>
      </c>
      <c r="G24" s="1" t="s">
        <v>198</v>
      </c>
      <c r="H24" s="1" t="s">
        <v>264</v>
      </c>
      <c r="I24" s="5">
        <v>2.3E-2</v>
      </c>
      <c r="J24" s="1">
        <v>10</v>
      </c>
      <c r="K24" s="6">
        <v>4.5</v>
      </c>
      <c r="L24" s="4">
        <v>18.751000000000001</v>
      </c>
      <c r="M24" s="6">
        <v>2.2999999999999998</v>
      </c>
      <c r="N24" s="4">
        <v>19.012</v>
      </c>
      <c r="O24" s="3">
        <v>9.8000000000000007</v>
      </c>
      <c r="P24" s="7">
        <f t="shared" si="0"/>
        <v>5.65</v>
      </c>
      <c r="Q24" s="4">
        <f t="shared" si="1"/>
        <v>106.24330000000002</v>
      </c>
      <c r="R24" s="4">
        <f t="shared" si="2"/>
        <v>129.09936086801113</v>
      </c>
      <c r="S24" s="4">
        <f t="shared" si="11"/>
        <v>11.362189967960012</v>
      </c>
      <c r="T24" s="4">
        <f t="shared" si="3"/>
        <v>94.973300000000009</v>
      </c>
      <c r="U24" s="4">
        <f t="shared" si="4"/>
        <v>96.638428868011133</v>
      </c>
      <c r="V24" s="4">
        <f t="shared" si="12"/>
        <v>9.8304846710633313</v>
      </c>
      <c r="W24" s="4">
        <f t="shared" si="5"/>
        <v>101.49082264578891</v>
      </c>
      <c r="X24" s="4">
        <f t="shared" si="6"/>
        <v>8.134911262079535E-3</v>
      </c>
      <c r="Y24" s="5">
        <v>0.24530000000000002</v>
      </c>
      <c r="Z24" s="5">
        <f t="shared" si="13"/>
        <v>7.2423694802728034E-2</v>
      </c>
      <c r="AA24" s="4">
        <v>0.29524539259163485</v>
      </c>
      <c r="AB24" s="3">
        <v>231.8</v>
      </c>
      <c r="AC24" s="4">
        <f t="shared" si="7"/>
        <v>0.98511006558058445</v>
      </c>
      <c r="AD24" s="4">
        <f t="shared" si="17"/>
        <v>8.6279251918036343E-2</v>
      </c>
      <c r="AE24" s="4">
        <f t="shared" si="8"/>
        <v>8.7583362441014959E-2</v>
      </c>
      <c r="AF24" s="4">
        <f t="shared" si="18"/>
        <v>0.17570967872898707</v>
      </c>
      <c r="AG24" s="4">
        <f t="shared" si="19"/>
        <v>0.11681170014340174</v>
      </c>
      <c r="AH24" s="4">
        <f t="shared" si="14"/>
        <v>6.0053573757127228E-2</v>
      </c>
      <c r="AI24" s="4">
        <f t="shared" si="15"/>
        <v>0.19545014319130932</v>
      </c>
      <c r="AJ24" s="4">
        <f t="shared" si="16"/>
        <v>6.6800415747638744E-2</v>
      </c>
      <c r="AK24" s="3" t="s">
        <v>176</v>
      </c>
      <c r="AL24" s="8">
        <v>222.78260869565219</v>
      </c>
      <c r="AM24" s="9">
        <v>3.7903469074275345E-2</v>
      </c>
      <c r="AN24" s="3" t="s">
        <v>302</v>
      </c>
      <c r="AO24" s="7">
        <v>2011.01</v>
      </c>
    </row>
    <row r="25" spans="1:41">
      <c r="A25" s="1">
        <v>24</v>
      </c>
      <c r="B25" s="1" t="s">
        <v>57</v>
      </c>
      <c r="C25" s="1"/>
      <c r="D25" s="1" t="s">
        <v>58</v>
      </c>
      <c r="E25" s="1">
        <v>0</v>
      </c>
      <c r="F25" s="7">
        <v>3</v>
      </c>
      <c r="G25" s="1" t="s">
        <v>199</v>
      </c>
      <c r="H25" s="1" t="s">
        <v>264</v>
      </c>
      <c r="I25" s="5">
        <v>2.3E-2</v>
      </c>
      <c r="J25" s="1">
        <v>20</v>
      </c>
      <c r="K25" s="6">
        <v>3.8</v>
      </c>
      <c r="L25" s="4">
        <v>18.408000000000001</v>
      </c>
      <c r="M25" s="6">
        <v>4.2</v>
      </c>
      <c r="N25" s="4">
        <v>19.012</v>
      </c>
      <c r="O25" s="3">
        <v>9.8000000000000007</v>
      </c>
      <c r="P25" s="7">
        <f t="shared" si="0"/>
        <v>5.9</v>
      </c>
      <c r="Q25" s="4">
        <f t="shared" si="1"/>
        <v>110.3588</v>
      </c>
      <c r="R25" s="4">
        <f t="shared" si="2"/>
        <v>238.04170747040007</v>
      </c>
      <c r="S25" s="4">
        <f t="shared" si="11"/>
        <v>15.428600308206835</v>
      </c>
      <c r="T25" s="4">
        <f t="shared" si="3"/>
        <v>81.938800000000015</v>
      </c>
      <c r="U25" s="4">
        <f t="shared" si="4"/>
        <v>110.08820347040003</v>
      </c>
      <c r="V25" s="4">
        <f t="shared" si="12"/>
        <v>10.49229257457111</v>
      </c>
      <c r="W25" s="4">
        <f t="shared" si="5"/>
        <v>146.21335547040005</v>
      </c>
      <c r="X25" s="4">
        <f t="shared" si="6"/>
        <v>5.579473286335089E-3</v>
      </c>
      <c r="Y25" s="5">
        <v>0.18780000000000002</v>
      </c>
      <c r="Z25" s="5">
        <f t="shared" si="13"/>
        <v>6.0278852046194563E-2</v>
      </c>
      <c r="AA25" s="4">
        <v>0.32097365306812864</v>
      </c>
      <c r="AB25" s="3">
        <v>239.3</v>
      </c>
      <c r="AC25" s="4">
        <f t="shared" si="7"/>
        <v>0.98849820503608021</v>
      </c>
      <c r="AD25" s="4">
        <f t="shared" si="17"/>
        <v>8.9513677602182276E-2</v>
      </c>
      <c r="AE25" s="4">
        <f t="shared" si="8"/>
        <v>9.0555225235755515E-2</v>
      </c>
      <c r="AF25" s="4">
        <f t="shared" si="18"/>
        <v>0.1625182733932137</v>
      </c>
      <c r="AG25" s="4">
        <f t="shared" si="19"/>
        <v>0.14696661669771904</v>
      </c>
      <c r="AH25" s="4">
        <f t="shared" si="14"/>
        <v>6.2303371372270433E-2</v>
      </c>
      <c r="AI25" s="4">
        <f t="shared" si="15"/>
        <v>0.18077672235062703</v>
      </c>
      <c r="AJ25" s="4">
        <f t="shared" si="16"/>
        <v>6.9302971493070561E-2</v>
      </c>
      <c r="AK25" s="3" t="s">
        <v>273</v>
      </c>
      <c r="AL25" s="8">
        <v>234.50476190476192</v>
      </c>
      <c r="AM25" s="9">
        <v>8.2905842283926248</v>
      </c>
      <c r="AN25" s="3" t="s">
        <v>303</v>
      </c>
      <c r="AO25" s="7">
        <v>2013.01</v>
      </c>
    </row>
    <row r="26" spans="1:41">
      <c r="A26" s="1">
        <v>25</v>
      </c>
      <c r="B26" s="1" t="s">
        <v>59</v>
      </c>
      <c r="C26" s="1"/>
      <c r="D26" s="1" t="s">
        <v>60</v>
      </c>
      <c r="E26" s="1">
        <v>0</v>
      </c>
      <c r="F26" s="7">
        <v>6</v>
      </c>
      <c r="G26" s="1" t="s">
        <v>200</v>
      </c>
      <c r="H26" s="1" t="s">
        <v>263</v>
      </c>
      <c r="I26" s="5">
        <v>2.1000000000000001E-2</v>
      </c>
      <c r="J26" s="1">
        <v>51</v>
      </c>
      <c r="K26" s="6">
        <v>6</v>
      </c>
      <c r="L26" s="4">
        <v>17.835999999999999</v>
      </c>
      <c r="M26" s="6">
        <v>2.2999999999999998</v>
      </c>
      <c r="N26" s="4">
        <v>19.395</v>
      </c>
      <c r="O26" s="3">
        <v>9.8000000000000007</v>
      </c>
      <c r="P26" s="7">
        <f t="shared" si="0"/>
        <v>7.15</v>
      </c>
      <c r="Q26" s="4">
        <f t="shared" si="1"/>
        <v>129.32024999999999</v>
      </c>
      <c r="R26" s="4">
        <f t="shared" si="2"/>
        <v>174.99328909312496</v>
      </c>
      <c r="S26" s="4">
        <f t="shared" si="11"/>
        <v>13.228502904453132</v>
      </c>
      <c r="T26" s="4">
        <f t="shared" si="3"/>
        <v>118.05024999999999</v>
      </c>
      <c r="U26" s="4">
        <f t="shared" si="4"/>
        <v>139.13960253756943</v>
      </c>
      <c r="V26" s="4">
        <f t="shared" si="12"/>
        <v>11.795745103111097</v>
      </c>
      <c r="W26" s="4">
        <f t="shared" si="5"/>
        <v>145.68837359312499</v>
      </c>
      <c r="X26" s="4">
        <f t="shared" si="6"/>
        <v>5.9834648291047249E-3</v>
      </c>
      <c r="Y26" s="5">
        <v>0.12640000000000001</v>
      </c>
      <c r="Z26" s="5">
        <f t="shared" si="13"/>
        <v>5.0958842002677758E-2</v>
      </c>
      <c r="AA26" s="4">
        <v>0.40315539559080499</v>
      </c>
      <c r="AB26" s="3">
        <v>250</v>
      </c>
      <c r="AC26" s="4">
        <f t="shared" si="7"/>
        <v>0.98948320472337958</v>
      </c>
      <c r="AD26" s="4">
        <f t="shared" si="17"/>
        <v>0.10539629049048808</v>
      </c>
      <c r="AE26" s="4">
        <f t="shared" si="8"/>
        <v>0.10651650274342224</v>
      </c>
      <c r="AF26" s="4">
        <f t="shared" si="18"/>
        <v>8.9057086263912608E-2</v>
      </c>
      <c r="AG26" s="4">
        <f t="shared" si="19"/>
        <v>0.19420577931999544</v>
      </c>
      <c r="AH26" s="4">
        <f t="shared" si="14"/>
        <v>3.9246375689249192E-2</v>
      </c>
      <c r="AI26" s="4">
        <f t="shared" si="15"/>
        <v>9.9062387390336598E-2</v>
      </c>
      <c r="AJ26" s="4">
        <f t="shared" si="16"/>
        <v>4.3655590310622015E-2</v>
      </c>
      <c r="AK26" s="3" t="s">
        <v>176</v>
      </c>
      <c r="AL26" s="8">
        <v>240.89130434782609</v>
      </c>
      <c r="AM26" s="9">
        <v>17.853069716401059</v>
      </c>
      <c r="AN26" s="3" t="s">
        <v>303</v>
      </c>
      <c r="AO26" s="7">
        <v>2005.07</v>
      </c>
    </row>
    <row r="27" spans="1:41">
      <c r="A27" s="1">
        <v>26</v>
      </c>
      <c r="B27" s="1" t="s">
        <v>61</v>
      </c>
      <c r="C27" s="1"/>
      <c r="D27" s="1" t="s">
        <v>62</v>
      </c>
      <c r="E27" s="1">
        <v>0</v>
      </c>
      <c r="F27" s="7">
        <v>3.9</v>
      </c>
      <c r="G27" s="1" t="s">
        <v>201</v>
      </c>
      <c r="H27" s="1" t="s">
        <v>264</v>
      </c>
      <c r="I27" s="5">
        <v>2.3E-2</v>
      </c>
      <c r="J27" s="1">
        <v>24</v>
      </c>
      <c r="K27" s="6">
        <v>4.8</v>
      </c>
      <c r="L27" s="4">
        <v>18.864000000000001</v>
      </c>
      <c r="M27" s="6">
        <v>4.2</v>
      </c>
      <c r="N27" s="4">
        <v>19.100000000000001</v>
      </c>
      <c r="O27" s="3">
        <v>9.8000000000000007</v>
      </c>
      <c r="P27" s="7">
        <f t="shared" si="0"/>
        <v>6.9</v>
      </c>
      <c r="Q27" s="4">
        <f t="shared" si="1"/>
        <v>130.86960000000002</v>
      </c>
      <c r="R27" s="4">
        <f t="shared" si="2"/>
        <v>265.71967308160009</v>
      </c>
      <c r="S27" s="4">
        <f t="shared" si="11"/>
        <v>16.300910191814445</v>
      </c>
      <c r="T27" s="4">
        <f t="shared" si="3"/>
        <v>101.46960000000001</v>
      </c>
      <c r="U27" s="4">
        <f t="shared" si="4"/>
        <v>137.5701690816</v>
      </c>
      <c r="V27" s="4">
        <f t="shared" si="12"/>
        <v>11.729031037626253</v>
      </c>
      <c r="W27" s="4">
        <f t="shared" si="5"/>
        <v>173.79332108160006</v>
      </c>
      <c r="X27" s="4">
        <f t="shared" si="6"/>
        <v>4.7542837907132733E-3</v>
      </c>
      <c r="Y27" s="5">
        <v>0.13489999999999999</v>
      </c>
      <c r="Z27" s="5">
        <f t="shared" si="13"/>
        <v>4.811333762157198E-2</v>
      </c>
      <c r="AA27" s="4">
        <v>0.356659285556501</v>
      </c>
      <c r="AB27" s="3">
        <v>250</v>
      </c>
      <c r="AC27" s="4">
        <f t="shared" si="7"/>
        <v>0.99026003494260728</v>
      </c>
      <c r="AD27" s="4">
        <f t="shared" si="17"/>
        <v>0.10225555668595285</v>
      </c>
      <c r="AE27" s="4">
        <f t="shared" si="8"/>
        <v>0.10326131831815195</v>
      </c>
      <c r="AF27" s="4">
        <f t="shared" si="18"/>
        <v>0.11198952047159634</v>
      </c>
      <c r="AG27" s="4">
        <f t="shared" si="19"/>
        <v>0.16660805417863092</v>
      </c>
      <c r="AH27" s="4">
        <f t="shared" si="14"/>
        <v>4.5711490369210836E-2</v>
      </c>
      <c r="AI27" s="4">
        <f t="shared" si="15"/>
        <v>0.12457121298286578</v>
      </c>
      <c r="AJ27" s="4">
        <f t="shared" si="16"/>
        <v>5.0847041567531517E-2</v>
      </c>
      <c r="AK27" s="3" t="s">
        <v>176</v>
      </c>
      <c r="AL27" s="8">
        <v>251.59285714285716</v>
      </c>
      <c r="AM27" s="9">
        <v>2.5395343458747663</v>
      </c>
      <c r="AN27" s="3" t="s">
        <v>303</v>
      </c>
      <c r="AO27" s="7">
        <v>2009.11</v>
      </c>
    </row>
    <row r="28" spans="1:41">
      <c r="A28" s="1">
        <v>27</v>
      </c>
      <c r="B28" s="1" t="s">
        <v>63</v>
      </c>
      <c r="C28" s="1"/>
      <c r="D28" s="1" t="s">
        <v>64</v>
      </c>
      <c r="E28" s="1">
        <v>0</v>
      </c>
      <c r="F28" s="7">
        <v>1</v>
      </c>
      <c r="G28" s="1" t="s">
        <v>202</v>
      </c>
      <c r="H28" s="1" t="s">
        <v>264</v>
      </c>
      <c r="I28" s="5">
        <v>8.1000000000000003E-2</v>
      </c>
      <c r="J28" s="1">
        <v>12</v>
      </c>
      <c r="K28" s="6">
        <v>3.4</v>
      </c>
      <c r="L28" s="4">
        <v>18.521999999999998</v>
      </c>
      <c r="M28" s="6">
        <v>1.4</v>
      </c>
      <c r="N28" s="4">
        <v>18.917000000000002</v>
      </c>
      <c r="O28" s="3">
        <v>9.8000000000000007</v>
      </c>
      <c r="P28" s="7">
        <f t="shared" si="0"/>
        <v>4.0999999999999996</v>
      </c>
      <c r="Q28" s="4">
        <f t="shared" si="1"/>
        <v>77.164699999999996</v>
      </c>
      <c r="R28" s="4">
        <f t="shared" si="2"/>
        <v>57.317451457344447</v>
      </c>
      <c r="S28" s="4">
        <f t="shared" si="11"/>
        <v>7.5708289808543716</v>
      </c>
      <c r="T28" s="4">
        <f t="shared" si="3"/>
        <v>46.784700000000001</v>
      </c>
      <c r="U28" s="4">
        <f t="shared" si="4"/>
        <v>50.306575012899998</v>
      </c>
      <c r="V28" s="4">
        <f t="shared" si="12"/>
        <v>7.0927128105471748</v>
      </c>
      <c r="W28" s="4">
        <f t="shared" si="5"/>
        <v>46.875791012899995</v>
      </c>
      <c r="X28" s="4">
        <f t="shared" si="6"/>
        <v>1.625687202521383E-2</v>
      </c>
      <c r="Y28" s="5">
        <v>0.19739999999999999</v>
      </c>
      <c r="Z28" s="5">
        <f t="shared" si="13"/>
        <v>6.7620325436704862E-2</v>
      </c>
      <c r="AA28" s="4">
        <v>0.34255484010488785</v>
      </c>
      <c r="AB28" s="3">
        <v>250</v>
      </c>
      <c r="AC28" s="4">
        <f t="shared" si="7"/>
        <v>0.99648106167663342</v>
      </c>
      <c r="AD28" s="4">
        <f t="shared" si="17"/>
        <v>6.5694871649204137E-2</v>
      </c>
      <c r="AE28" s="4">
        <f t="shared" si="8"/>
        <v>6.5926864218241094E-2</v>
      </c>
      <c r="AF28" s="4">
        <f t="shared" si="18"/>
        <v>0.21088436260808616</v>
      </c>
      <c r="AG28" s="4">
        <f t="shared" si="19"/>
        <v>0.15381618265682076</v>
      </c>
      <c r="AH28" s="4">
        <f t="shared" si="14"/>
        <v>8.2707594888065394E-2</v>
      </c>
      <c r="AI28" s="4">
        <f t="shared" si="15"/>
        <v>0.23457659911911696</v>
      </c>
      <c r="AJ28" s="4">
        <f t="shared" si="16"/>
        <v>9.1999549374933695E-2</v>
      </c>
      <c r="AK28" s="3" t="s">
        <v>273</v>
      </c>
      <c r="AL28" s="8">
        <v>222.24285714285713</v>
      </c>
      <c r="AM28" s="9">
        <v>0.85833250775999137</v>
      </c>
      <c r="AN28" s="3" t="s">
        <v>303</v>
      </c>
      <c r="AO28" s="7">
        <v>2013.07</v>
      </c>
    </row>
    <row r="29" spans="1:41" ht="31">
      <c r="A29" s="1">
        <v>28</v>
      </c>
      <c r="B29" s="1" t="s">
        <v>65</v>
      </c>
      <c r="C29" s="1"/>
      <c r="D29" s="1" t="s">
        <v>66</v>
      </c>
      <c r="E29" s="1">
        <v>0</v>
      </c>
      <c r="F29" s="7">
        <v>2.4</v>
      </c>
      <c r="G29" s="1" t="s">
        <v>203</v>
      </c>
      <c r="H29" s="1" t="s">
        <v>262</v>
      </c>
      <c r="I29" s="5" t="s">
        <v>253</v>
      </c>
      <c r="J29" s="1">
        <v>32</v>
      </c>
      <c r="K29" s="6">
        <v>3.3</v>
      </c>
      <c r="L29" s="4">
        <v>18.032</v>
      </c>
      <c r="M29" s="6">
        <v>1.5</v>
      </c>
      <c r="N29" s="4">
        <v>19.234999999999999</v>
      </c>
      <c r="O29" s="3">
        <v>9.8000000000000007</v>
      </c>
      <c r="P29" s="7">
        <f t="shared" si="0"/>
        <v>4.05</v>
      </c>
      <c r="Q29" s="4">
        <f t="shared" si="1"/>
        <v>75.01455</v>
      </c>
      <c r="R29" s="4">
        <f t="shared" si="2"/>
        <v>52.055987305524994</v>
      </c>
      <c r="S29" s="4">
        <f t="shared" si="11"/>
        <v>7.2149835277376067</v>
      </c>
      <c r="T29" s="4">
        <f t="shared" si="3"/>
        <v>58.844549999999998</v>
      </c>
      <c r="U29" s="4">
        <f t="shared" si="4"/>
        <v>41.017120305525005</v>
      </c>
      <c r="V29" s="4">
        <f t="shared" si="12"/>
        <v>6.4044609691624323</v>
      </c>
      <c r="W29" s="4">
        <f t="shared" si="5"/>
        <v>39.213503805525001</v>
      </c>
      <c r="X29" s="4">
        <f t="shared" si="6"/>
        <v>1.8365374754786872E-2</v>
      </c>
      <c r="Y29" s="5">
        <v>0.72489999999999999</v>
      </c>
      <c r="Z29" s="5">
        <f t="shared" si="13"/>
        <v>0.12326165885858283</v>
      </c>
      <c r="AA29" s="4">
        <v>0.17003953491320573</v>
      </c>
      <c r="AB29" s="3">
        <v>250</v>
      </c>
      <c r="AC29" s="4">
        <f t="shared" si="7"/>
        <v>0.99447766967993423</v>
      </c>
      <c r="AD29" s="4">
        <f t="shared" si="17"/>
        <v>6.5013262441943831E-2</v>
      </c>
      <c r="AE29" s="4">
        <f t="shared" si="8"/>
        <v>6.5374280815041222E-2</v>
      </c>
      <c r="AF29" s="4">
        <f t="shared" si="18"/>
        <v>0.59734571750807774</v>
      </c>
      <c r="AG29" s="4">
        <f t="shared" si="19"/>
        <v>5.3899028735200895E-2</v>
      </c>
      <c r="AH29" s="4">
        <f t="shared" si="14"/>
        <v>0.13868076354341066</v>
      </c>
      <c r="AI29" s="4">
        <f t="shared" si="15"/>
        <v>0.66445574806237795</v>
      </c>
      <c r="AJ29" s="4">
        <f t="shared" si="16"/>
        <v>0.15426113853549572</v>
      </c>
      <c r="AK29" s="3" t="s">
        <v>277</v>
      </c>
      <c r="AL29" s="8">
        <v>282.25333333333339</v>
      </c>
      <c r="AM29" s="9">
        <v>1.9036339517413141</v>
      </c>
      <c r="AN29" s="3" t="s">
        <v>302</v>
      </c>
      <c r="AO29" s="7">
        <v>2008.09</v>
      </c>
    </row>
    <row r="30" spans="1:41">
      <c r="A30" s="1">
        <v>29</v>
      </c>
      <c r="B30" s="1" t="s">
        <v>67</v>
      </c>
      <c r="C30" s="1"/>
      <c r="D30" s="1" t="s">
        <v>68</v>
      </c>
      <c r="E30" s="1">
        <v>0</v>
      </c>
      <c r="F30" s="7">
        <v>2.2000000000000002</v>
      </c>
      <c r="G30" s="1" t="s">
        <v>204</v>
      </c>
      <c r="H30" s="1" t="s">
        <v>263</v>
      </c>
      <c r="I30" s="5">
        <v>2.3E-2</v>
      </c>
      <c r="J30" s="1">
        <v>50</v>
      </c>
      <c r="K30" s="6">
        <v>2.2000000000000002</v>
      </c>
      <c r="L30" s="4">
        <v>18.032</v>
      </c>
      <c r="M30" s="6">
        <v>0.6</v>
      </c>
      <c r="N30" s="4">
        <v>19.992000000000001</v>
      </c>
      <c r="O30" s="3">
        <v>9.8000000000000007</v>
      </c>
      <c r="P30" s="7">
        <f t="shared" si="0"/>
        <v>2.5</v>
      </c>
      <c r="Q30" s="4">
        <f t="shared" si="1"/>
        <v>45.667999999999999</v>
      </c>
      <c r="R30" s="4">
        <f t="shared" si="2"/>
        <v>20.439663059200004</v>
      </c>
      <c r="S30" s="4">
        <f t="shared" si="11"/>
        <v>4.521024558570768</v>
      </c>
      <c r="T30" s="4">
        <f t="shared" si="3"/>
        <v>42.728000000000002</v>
      </c>
      <c r="U30" s="4">
        <f t="shared" si="4"/>
        <v>22.667791059200006</v>
      </c>
      <c r="V30" s="4">
        <f t="shared" si="12"/>
        <v>4.761070369066184</v>
      </c>
      <c r="W30" s="4">
        <f t="shared" si="5"/>
        <v>16.751727059200004</v>
      </c>
      <c r="X30" s="4">
        <f t="shared" si="6"/>
        <v>3.6155690085366426E-2</v>
      </c>
      <c r="Y30" s="5">
        <v>0.4083</v>
      </c>
      <c r="Z30" s="5">
        <f t="shared" si="13"/>
        <v>9.1587394323995208E-2</v>
      </c>
      <c r="AA30" s="4">
        <v>0.22431397091353222</v>
      </c>
      <c r="AB30" s="3">
        <v>250</v>
      </c>
      <c r="AC30" s="4">
        <f t="shared" si="7"/>
        <v>0.99804662191613958</v>
      </c>
      <c r="AD30" s="4">
        <f t="shared" si="17"/>
        <v>4.3143383121082998E-2</v>
      </c>
      <c r="AE30" s="4">
        <f t="shared" si="8"/>
        <v>4.3227823403933233E-2</v>
      </c>
      <c r="AF30" s="4">
        <f t="shared" si="18"/>
        <v>0.28310203619752339</v>
      </c>
      <c r="AG30" s="4">
        <f t="shared" si="19"/>
        <v>7.3604333559136315E-2</v>
      </c>
      <c r="AH30" s="4">
        <f t="shared" si="14"/>
        <v>7.6805918197210152E-2</v>
      </c>
      <c r="AI30" s="4">
        <f t="shared" si="15"/>
        <v>0.31490771545886914</v>
      </c>
      <c r="AJ30" s="4">
        <f t="shared" si="16"/>
        <v>8.543483670434944E-2</v>
      </c>
      <c r="AK30" s="3" t="s">
        <v>175</v>
      </c>
      <c r="AL30" s="8">
        <v>245.7</v>
      </c>
      <c r="AM30" s="9">
        <v>4.9139999999999997</v>
      </c>
      <c r="AN30" s="3" t="s">
        <v>302</v>
      </c>
      <c r="AO30" s="7">
        <v>2008.1</v>
      </c>
    </row>
    <row r="31" spans="1:41">
      <c r="A31" s="1">
        <v>30</v>
      </c>
      <c r="B31" s="1" t="s">
        <v>69</v>
      </c>
      <c r="C31" s="1"/>
      <c r="D31" s="1" t="s">
        <v>70</v>
      </c>
      <c r="E31" s="1">
        <v>0</v>
      </c>
      <c r="F31" s="7">
        <v>2.5</v>
      </c>
      <c r="G31" s="1" t="s">
        <v>205</v>
      </c>
      <c r="H31" s="1" t="s">
        <v>263</v>
      </c>
      <c r="I31" s="5">
        <v>3.5000000000000003E-2</v>
      </c>
      <c r="J31" s="1">
        <v>60</v>
      </c>
      <c r="K31" s="6">
        <v>2.5</v>
      </c>
      <c r="L31" s="4">
        <v>17.209</v>
      </c>
      <c r="M31" s="6">
        <v>2</v>
      </c>
      <c r="N31" s="4">
        <v>21.56</v>
      </c>
      <c r="O31" s="3">
        <v>9.8000000000000007</v>
      </c>
      <c r="P31" s="7">
        <f t="shared" si="0"/>
        <v>3.5</v>
      </c>
      <c r="Q31" s="4">
        <f t="shared" si="1"/>
        <v>64.582499999999996</v>
      </c>
      <c r="R31" s="4">
        <f t="shared" si="2"/>
        <v>76.509676930277763</v>
      </c>
      <c r="S31" s="4">
        <f t="shared" si="11"/>
        <v>8.7469810180586176</v>
      </c>
      <c r="T31" s="4">
        <f t="shared" si="3"/>
        <v>54.782499999999999</v>
      </c>
      <c r="U31" s="4">
        <f t="shared" si="4"/>
        <v>41.196335152499998</v>
      </c>
      <c r="V31" s="4">
        <f t="shared" si="12"/>
        <v>6.4184371269414173</v>
      </c>
      <c r="W31" s="4">
        <f t="shared" si="5"/>
        <v>49.195650485833326</v>
      </c>
      <c r="X31" s="4">
        <f t="shared" si="6"/>
        <v>1.5608161731702486E-2</v>
      </c>
      <c r="Y31" s="5">
        <v>0.39229999999999998</v>
      </c>
      <c r="Z31" s="5">
        <f t="shared" si="13"/>
        <v>9.5326321915367218E-2</v>
      </c>
      <c r="AA31" s="4">
        <v>0.24299342828286316</v>
      </c>
      <c r="AB31" s="3">
        <v>250</v>
      </c>
      <c r="AC31" s="4">
        <f t="shared" si="7"/>
        <v>0.99673529151272222</v>
      </c>
      <c r="AD31" s="4">
        <f t="shared" si="17"/>
        <v>5.7427912230333861E-2</v>
      </c>
      <c r="AE31" s="4">
        <f t="shared" si="8"/>
        <v>5.7616011712775653E-2</v>
      </c>
      <c r="AF31" s="4">
        <f t="shared" si="18"/>
        <v>0.29962945589496415</v>
      </c>
      <c r="AG31" s="4">
        <f t="shared" si="19"/>
        <v>9.3940725340585701E-2</v>
      </c>
      <c r="AH31" s="4">
        <f t="shared" si="14"/>
        <v>9.1835682987558037E-2</v>
      </c>
      <c r="AI31" s="4">
        <f t="shared" si="15"/>
        <v>0.33329194204111695</v>
      </c>
      <c r="AJ31" s="4">
        <f t="shared" si="16"/>
        <v>0.10215315126535933</v>
      </c>
      <c r="AK31" s="3" t="s">
        <v>277</v>
      </c>
      <c r="AL31" s="8">
        <v>369.1</v>
      </c>
      <c r="AM31" s="9">
        <v>29.528000000000002</v>
      </c>
      <c r="AN31" s="3" t="s">
        <v>302</v>
      </c>
      <c r="AO31" s="7">
        <v>2008.09</v>
      </c>
    </row>
    <row r="32" spans="1:41">
      <c r="A32" s="1">
        <v>31</v>
      </c>
      <c r="B32" s="1" t="s">
        <v>71</v>
      </c>
      <c r="C32" s="1"/>
      <c r="D32" s="1" t="s">
        <v>72</v>
      </c>
      <c r="E32" s="1">
        <v>0</v>
      </c>
      <c r="F32" s="7">
        <v>4.5</v>
      </c>
      <c r="G32" s="1" t="s">
        <v>206</v>
      </c>
      <c r="H32" s="1" t="s">
        <v>263</v>
      </c>
      <c r="I32" s="5">
        <v>2.3E-2</v>
      </c>
      <c r="J32" s="1">
        <v>55</v>
      </c>
      <c r="K32" s="6">
        <v>4.5</v>
      </c>
      <c r="L32" s="4">
        <v>17.984000000000002</v>
      </c>
      <c r="M32" s="6">
        <v>2.9</v>
      </c>
      <c r="N32" s="4">
        <v>20.972000000000001</v>
      </c>
      <c r="O32" s="3">
        <v>9.8000000000000007</v>
      </c>
      <c r="P32" s="7">
        <f t="shared" si="0"/>
        <v>5.95</v>
      </c>
      <c r="Q32" s="4">
        <f t="shared" si="1"/>
        <v>111.33740000000002</v>
      </c>
      <c r="R32" s="4">
        <f t="shared" si="2"/>
        <v>178.2922173680445</v>
      </c>
      <c r="S32" s="4">
        <f t="shared" si="11"/>
        <v>13.352610882072634</v>
      </c>
      <c r="T32" s="4">
        <f t="shared" si="3"/>
        <v>97.127400000000023</v>
      </c>
      <c r="U32" s="4">
        <f t="shared" si="4"/>
        <v>108.07486892360002</v>
      </c>
      <c r="V32" s="4">
        <f t="shared" si="12"/>
        <v>10.395906354118434</v>
      </c>
      <c r="W32" s="4">
        <f t="shared" si="5"/>
        <v>127.64373759026668</v>
      </c>
      <c r="X32" s="4">
        <f t="shared" si="6"/>
        <v>6.624336856221511E-3</v>
      </c>
      <c r="Y32" s="5">
        <v>1.2464</v>
      </c>
      <c r="Z32" s="5">
        <f t="shared" si="13"/>
        <v>0.17862700915050905</v>
      </c>
      <c r="AA32" s="4">
        <v>0.14331435265605669</v>
      </c>
      <c r="AB32" s="3">
        <v>250</v>
      </c>
      <c r="AC32" s="4">
        <f t="shared" si="7"/>
        <v>0.98362185397795954</v>
      </c>
      <c r="AD32" s="4">
        <f t="shared" si="17"/>
        <v>9.0158071010729562E-2</v>
      </c>
      <c r="AE32" s="4">
        <f t="shared" si="8"/>
        <v>9.1659280084224096E-2</v>
      </c>
      <c r="AF32" s="4">
        <f t="shared" si="18"/>
        <v>0.9134783909184041</v>
      </c>
      <c r="AG32" s="4">
        <f t="shared" si="19"/>
        <v>5.4609602006767108E-2</v>
      </c>
      <c r="AH32" s="4">
        <f t="shared" si="14"/>
        <v>0.21346800135846838</v>
      </c>
      <c r="AI32" s="4">
        <f t="shared" si="15"/>
        <v>1.0161049954598489</v>
      </c>
      <c r="AJ32" s="4">
        <f t="shared" si="16"/>
        <v>0.23745050206726181</v>
      </c>
      <c r="AK32" s="3" t="s">
        <v>175</v>
      </c>
      <c r="AL32" s="8">
        <v>277</v>
      </c>
      <c r="AM32" s="9">
        <v>33.24</v>
      </c>
      <c r="AN32" s="3" t="s">
        <v>302</v>
      </c>
      <c r="AO32" s="7">
        <v>2008.1</v>
      </c>
    </row>
    <row r="33" spans="1:41" ht="31">
      <c r="A33" s="1">
        <v>32</v>
      </c>
      <c r="B33" s="1" t="s">
        <v>73</v>
      </c>
      <c r="C33" s="1"/>
      <c r="D33" s="1" t="s">
        <v>74</v>
      </c>
      <c r="E33" s="1">
        <v>0</v>
      </c>
      <c r="F33" s="7">
        <v>3.9</v>
      </c>
      <c r="G33" s="1" t="s">
        <v>207</v>
      </c>
      <c r="H33" s="1" t="s">
        <v>264</v>
      </c>
      <c r="I33" s="5">
        <v>2.3E-2</v>
      </c>
      <c r="J33" s="1">
        <v>15</v>
      </c>
      <c r="K33" s="6">
        <v>4.4000000000000004</v>
      </c>
      <c r="L33" s="4">
        <v>18.684999999999999</v>
      </c>
      <c r="M33" s="6">
        <v>0.7</v>
      </c>
      <c r="N33" s="4">
        <v>19.905999999999999</v>
      </c>
      <c r="O33" s="3">
        <v>9.8000000000000007</v>
      </c>
      <c r="P33" s="7">
        <f t="shared" si="0"/>
        <v>4.75</v>
      </c>
      <c r="Q33" s="4">
        <f t="shared" si="1"/>
        <v>89.791600000000003</v>
      </c>
      <c r="R33" s="4">
        <f t="shared" si="2"/>
        <v>61.493015587044439</v>
      </c>
      <c r="S33" s="4">
        <f t="shared" si="11"/>
        <v>7.8417482481296501</v>
      </c>
      <c r="T33" s="4">
        <f t="shared" si="3"/>
        <v>81.461600000000004</v>
      </c>
      <c r="U33" s="4">
        <f t="shared" si="4"/>
        <v>63.979504253711106</v>
      </c>
      <c r="V33" s="4">
        <f t="shared" si="12"/>
        <v>7.9987189132829952</v>
      </c>
      <c r="W33" s="4">
        <f t="shared" si="5"/>
        <v>57.760854364822229</v>
      </c>
      <c r="X33" s="4">
        <f t="shared" si="6"/>
        <v>1.4681382263388686E-2</v>
      </c>
      <c r="Y33" s="5">
        <v>0.72489999999999999</v>
      </c>
      <c r="Z33" s="5">
        <f t="shared" si="13"/>
        <v>0.13622520068426724</v>
      </c>
      <c r="AA33" s="4">
        <v>0.18792274890918367</v>
      </c>
      <c r="AB33" s="3">
        <v>250</v>
      </c>
      <c r="AC33" s="4">
        <f t="shared" si="7"/>
        <v>0.99254772247338519</v>
      </c>
      <c r="AD33" s="4">
        <f t="shared" si="17"/>
        <v>7.444829540561676E-2</v>
      </c>
      <c r="AE33" s="4">
        <f t="shared" si="8"/>
        <v>7.5007270401160051E-2</v>
      </c>
      <c r="AF33" s="4">
        <f t="shared" si="18"/>
        <v>0.51549638967654587</v>
      </c>
      <c r="AG33" s="4">
        <f t="shared" si="19"/>
        <v>5.7957556034417171E-2</v>
      </c>
      <c r="AH33" s="4">
        <f t="shared" si="14"/>
        <v>0.12410253703528924</v>
      </c>
      <c r="AI33" s="4">
        <f t="shared" si="15"/>
        <v>0.57341088951784858</v>
      </c>
      <c r="AJ33" s="4">
        <f t="shared" si="16"/>
        <v>0.13804509125171216</v>
      </c>
      <c r="AK33" s="3" t="s">
        <v>277</v>
      </c>
      <c r="AL33" s="8">
        <v>202.10000000000002</v>
      </c>
      <c r="AM33" s="9">
        <v>4.0420000000000007</v>
      </c>
      <c r="AN33" s="3" t="s">
        <v>302</v>
      </c>
      <c r="AO33" s="7">
        <v>2008.11</v>
      </c>
    </row>
    <row r="34" spans="1:41">
      <c r="A34" s="1">
        <v>33</v>
      </c>
      <c r="B34" s="1" t="s">
        <v>75</v>
      </c>
      <c r="C34" s="1"/>
      <c r="D34" s="1" t="s">
        <v>76</v>
      </c>
      <c r="E34" s="1">
        <v>0</v>
      </c>
      <c r="F34" s="7">
        <v>6</v>
      </c>
      <c r="G34" s="1" t="s">
        <v>208</v>
      </c>
      <c r="H34" s="1" t="s">
        <v>263</v>
      </c>
      <c r="I34" s="5">
        <v>2.3E-2</v>
      </c>
      <c r="J34" s="1">
        <v>65</v>
      </c>
      <c r="K34" s="6">
        <v>6</v>
      </c>
      <c r="L34" s="4">
        <v>19.192</v>
      </c>
      <c r="M34" s="6">
        <v>1.2</v>
      </c>
      <c r="N34" s="4">
        <v>21.462</v>
      </c>
      <c r="O34" s="3">
        <v>9.8000000000000007</v>
      </c>
      <c r="P34" s="7">
        <f t="shared" ref="P34:P65" si="20">K34+M34/2</f>
        <v>6.6</v>
      </c>
      <c r="Q34" s="4">
        <f t="shared" ref="Q34:Q65" si="21">L34*F34+N34*(P34-F34)</f>
        <v>128.0292</v>
      </c>
      <c r="R34" s="4">
        <f t="shared" ref="R34:R65" si="22">F34^2*(L34*0.1)^2+(P34-F34)^2*(N34*0.1)^2+N34^2*(M34/6)^2+(N34-L34)^2*0.3^2</f>
        <v>153.14651259839999</v>
      </c>
      <c r="S34" s="4">
        <f t="shared" si="11"/>
        <v>12.375237880477288</v>
      </c>
      <c r="T34" s="4">
        <f t="shared" ref="T34:T65" si="23">L34*F34+(N34-O34)*(P34-F34)</f>
        <v>122.14919999999999</v>
      </c>
      <c r="U34" s="4">
        <f t="shared" ref="U34:U65" si="24">F34^2*(L34*0.1)^2+(P34-F34)^2*(N34*0.1)^2+(N34-O34)^2*(M34/6)^2+(L34+O34-N34)^2*0.3^2</f>
        <v>144.80122459840001</v>
      </c>
      <c r="V34" s="4">
        <f t="shared" si="12"/>
        <v>12.03333804887073</v>
      </c>
      <c r="W34" s="4">
        <f t="shared" ref="W34:W65" si="25">F34^2*(L34*0.1)^2+(L34-N34)*(L34+O34-N34)*0.3^2+(P34-F34)^2*(N34*0.1)^2+N34*(N34-O34)*(M34/6)^2</f>
        <v>142.73126859840002</v>
      </c>
      <c r="X34" s="4">
        <f t="shared" ref="X34:X65" si="26">W34/(R34*U34)</f>
        <v>6.4363518824507755E-3</v>
      </c>
      <c r="Y34" s="5">
        <v>0.64650000000000007</v>
      </c>
      <c r="Z34" s="5">
        <f t="shared" si="13"/>
        <v>0.12864789104178403</v>
      </c>
      <c r="AA34" s="4">
        <v>0.19899132411722201</v>
      </c>
      <c r="AB34" s="3">
        <v>250</v>
      </c>
      <c r="AC34" s="4">
        <f t="shared" ref="AC34:AC65" si="27">(1+(-23.013-2.949*Y34+0.999*7.9+0.0525*AB34)/(16.258+0.201*EXP(0.341*(-P34+0.0785*AB34+7.586))))/(1+(-23.013-2.949*Y34+0.999*7.9+0.0525*AB34)/(16.258+0.201*EXP(0.341*(0.0785*AB34+7.586))))</f>
        <v>0.98571541686053521</v>
      </c>
      <c r="AD34" s="4">
        <f t="shared" si="17"/>
        <v>9.8464013808432921E-2</v>
      </c>
      <c r="AE34" s="4">
        <f t="shared" ref="AE34:AE65" si="28">AD34/AC34</f>
        <v>9.989091387252208E-2</v>
      </c>
      <c r="AF34" s="4">
        <f t="shared" si="18"/>
        <v>0.4341620305695873</v>
      </c>
      <c r="AG34" s="4">
        <f t="shared" si="19"/>
        <v>6.8501120715668828E-2</v>
      </c>
      <c r="AH34" s="4">
        <f t="shared" si="14"/>
        <v>0.11363200721262157</v>
      </c>
      <c r="AI34" s="4">
        <f t="shared" si="15"/>
        <v>0.48293885491611488</v>
      </c>
      <c r="AJ34" s="4">
        <f t="shared" si="16"/>
        <v>0.12639822826765468</v>
      </c>
      <c r="AK34" s="3" t="s">
        <v>274</v>
      </c>
      <c r="AL34" s="8">
        <v>362.8</v>
      </c>
      <c r="AM34" s="9">
        <v>18.14</v>
      </c>
      <c r="AN34" s="3" t="s">
        <v>302</v>
      </c>
      <c r="AO34" s="7">
        <v>2008.1</v>
      </c>
    </row>
    <row r="35" spans="1:41" ht="31">
      <c r="A35" s="1">
        <v>34</v>
      </c>
      <c r="B35" s="1" t="s">
        <v>77</v>
      </c>
      <c r="C35" s="1"/>
      <c r="D35" s="1" t="s">
        <v>78</v>
      </c>
      <c r="E35" s="1">
        <v>0</v>
      </c>
      <c r="F35" s="7">
        <v>1.85</v>
      </c>
      <c r="G35" s="1" t="s">
        <v>209</v>
      </c>
      <c r="H35" s="1" t="s">
        <v>263</v>
      </c>
      <c r="I35" s="5">
        <v>2.3E-2</v>
      </c>
      <c r="J35" s="1">
        <v>55</v>
      </c>
      <c r="K35" s="6">
        <v>2.7</v>
      </c>
      <c r="L35" s="4">
        <v>18.344999999999999</v>
      </c>
      <c r="M35" s="6">
        <v>2</v>
      </c>
      <c r="N35" s="4">
        <v>19.542000000000002</v>
      </c>
      <c r="O35" s="3">
        <v>9.8000000000000007</v>
      </c>
      <c r="P35" s="7">
        <f t="shared" si="20"/>
        <v>3.7</v>
      </c>
      <c r="Q35" s="4">
        <f t="shared" si="21"/>
        <v>70.090949999999992</v>
      </c>
      <c r="R35" s="4">
        <f t="shared" si="22"/>
        <v>67.149374113525013</v>
      </c>
      <c r="S35" s="4">
        <f t="shared" si="11"/>
        <v>8.1944721680853245</v>
      </c>
      <c r="T35" s="4">
        <f t="shared" si="23"/>
        <v>51.960949999999997</v>
      </c>
      <c r="U35" s="4">
        <f t="shared" si="24"/>
        <v>41.794443891302777</v>
      </c>
      <c r="V35" s="4">
        <f t="shared" si="12"/>
        <v>6.4648622484398519</v>
      </c>
      <c r="W35" s="4">
        <f t="shared" si="25"/>
        <v>44.814553446858341</v>
      </c>
      <c r="X35" s="4">
        <f t="shared" si="26"/>
        <v>1.5968295221760909E-2</v>
      </c>
      <c r="Y35" s="5">
        <v>0.27500000000000002</v>
      </c>
      <c r="Z35" s="5">
        <f t="shared" si="13"/>
        <v>7.9018191280325542E-2</v>
      </c>
      <c r="AA35" s="4">
        <v>0.28733887738300196</v>
      </c>
      <c r="AB35" s="3">
        <v>250</v>
      </c>
      <c r="AC35" s="4">
        <f t="shared" si="27"/>
        <v>0.99680509526385841</v>
      </c>
      <c r="AD35" s="4">
        <f t="shared" si="17"/>
        <v>6.0205567679170971E-2</v>
      </c>
      <c r="AE35" s="4">
        <f t="shared" si="28"/>
        <v>6.0398535245482776E-2</v>
      </c>
      <c r="AF35" s="4">
        <f t="shared" si="18"/>
        <v>0.24034836019018754</v>
      </c>
      <c r="AG35" s="4">
        <f t="shared" si="19"/>
        <v>0.11489524466288677</v>
      </c>
      <c r="AH35" s="4">
        <f t="shared" si="14"/>
        <v>8.1468963426140462E-2</v>
      </c>
      <c r="AI35" s="4">
        <f t="shared" si="15"/>
        <v>0.26735078997796169</v>
      </c>
      <c r="AJ35" s="4">
        <f t="shared" si="16"/>
        <v>9.0621761319399849E-2</v>
      </c>
      <c r="AK35" s="3" t="s">
        <v>176</v>
      </c>
      <c r="AL35" s="8">
        <v>283.89999999999998</v>
      </c>
      <c r="AM35" s="9">
        <v>22.712</v>
      </c>
      <c r="AN35" s="3" t="s">
        <v>302</v>
      </c>
      <c r="AO35" s="7">
        <v>2008.1</v>
      </c>
    </row>
    <row r="36" spans="1:41" ht="31">
      <c r="A36" s="1">
        <v>35</v>
      </c>
      <c r="B36" s="1" t="s">
        <v>79</v>
      </c>
      <c r="C36" s="1"/>
      <c r="D36" s="1" t="s">
        <v>80</v>
      </c>
      <c r="E36" s="1">
        <v>0</v>
      </c>
      <c r="F36" s="7">
        <v>2</v>
      </c>
      <c r="G36" s="1" t="s">
        <v>210</v>
      </c>
      <c r="H36" s="1" t="s">
        <v>262</v>
      </c>
      <c r="I36" s="5">
        <v>2.3E-2</v>
      </c>
      <c r="J36" s="1">
        <v>35</v>
      </c>
      <c r="K36" s="6">
        <v>2.2000000000000002</v>
      </c>
      <c r="L36" s="4">
        <v>17.591000000000001</v>
      </c>
      <c r="M36" s="6">
        <v>0.8</v>
      </c>
      <c r="N36" s="4">
        <v>18.718</v>
      </c>
      <c r="O36" s="3">
        <v>9.8000000000000007</v>
      </c>
      <c r="P36" s="7">
        <f t="shared" si="20"/>
        <v>2.6</v>
      </c>
      <c r="Q36" s="4">
        <f t="shared" si="21"/>
        <v>46.412800000000004</v>
      </c>
      <c r="R36" s="4">
        <f t="shared" si="22"/>
        <v>19.982036407511114</v>
      </c>
      <c r="S36" s="4">
        <f t="shared" si="11"/>
        <v>4.4701271131267744</v>
      </c>
      <c r="T36" s="4">
        <f t="shared" si="23"/>
        <v>40.532800000000002</v>
      </c>
      <c r="U36" s="4">
        <f t="shared" si="24"/>
        <v>21.822803074177781</v>
      </c>
      <c r="V36" s="4">
        <f t="shared" si="12"/>
        <v>4.6714883146785011</v>
      </c>
      <c r="W36" s="4">
        <f t="shared" si="25"/>
        <v>15.726930851955556</v>
      </c>
      <c r="X36" s="4">
        <f t="shared" si="26"/>
        <v>3.6065644514218079E-2</v>
      </c>
      <c r="Y36" s="5">
        <v>0.34090000000000004</v>
      </c>
      <c r="Z36" s="5">
        <f t="shared" si="13"/>
        <v>8.7978031042686838E-2</v>
      </c>
      <c r="AA36" s="4">
        <v>0.25807577307916346</v>
      </c>
      <c r="AB36" s="3">
        <v>250</v>
      </c>
      <c r="AC36" s="4">
        <f t="shared" si="27"/>
        <v>0.99805852238516235</v>
      </c>
      <c r="AD36" s="4">
        <f t="shared" si="17"/>
        <v>4.4605923583209327E-2</v>
      </c>
      <c r="AE36" s="4">
        <f t="shared" si="28"/>
        <v>4.469269344708364E-2</v>
      </c>
      <c r="AF36" s="4">
        <f t="shared" si="18"/>
        <v>0.25323721514152425</v>
      </c>
      <c r="AG36" s="4">
        <f t="shared" si="19"/>
        <v>9.0358979046906096E-2</v>
      </c>
      <c r="AH36" s="4">
        <f t="shared" si="14"/>
        <v>7.6122525184829148E-2</v>
      </c>
      <c r="AI36" s="4">
        <f t="shared" si="15"/>
        <v>0.28168766979034954</v>
      </c>
      <c r="AJ36" s="4">
        <f t="shared" si="16"/>
        <v>8.4674666501478466E-2</v>
      </c>
      <c r="AK36" s="3" t="s">
        <v>176</v>
      </c>
      <c r="AL36" s="8">
        <v>277.5</v>
      </c>
      <c r="AM36" s="9">
        <v>14.199999999999989</v>
      </c>
      <c r="AN36" s="3" t="s">
        <v>302</v>
      </c>
      <c r="AO36" s="7">
        <v>2008.1</v>
      </c>
    </row>
    <row r="37" spans="1:41">
      <c r="A37" s="1">
        <v>36</v>
      </c>
      <c r="B37" s="1" t="s">
        <v>81</v>
      </c>
      <c r="C37" s="1"/>
      <c r="D37" s="1" t="s">
        <v>82</v>
      </c>
      <c r="E37" s="1">
        <v>0</v>
      </c>
      <c r="F37" s="7">
        <v>2.0499999999999998</v>
      </c>
      <c r="G37" s="1" t="s">
        <v>211</v>
      </c>
      <c r="H37" s="1" t="s">
        <v>262</v>
      </c>
      <c r="I37" s="5">
        <v>2.3E-2</v>
      </c>
      <c r="J37" s="1">
        <v>28</v>
      </c>
      <c r="K37" s="6">
        <v>3.1</v>
      </c>
      <c r="L37" s="4">
        <v>16.954000000000001</v>
      </c>
      <c r="M37" s="6">
        <v>1.4</v>
      </c>
      <c r="N37" s="4">
        <v>18.085000000000001</v>
      </c>
      <c r="O37" s="3">
        <v>9.8000000000000007</v>
      </c>
      <c r="P37" s="7">
        <f t="shared" si="20"/>
        <v>3.8</v>
      </c>
      <c r="Q37" s="4">
        <f t="shared" si="21"/>
        <v>66.404449999999997</v>
      </c>
      <c r="R37" s="4">
        <f t="shared" si="22"/>
        <v>40.018138441636111</v>
      </c>
      <c r="S37" s="4">
        <f t="shared" si="11"/>
        <v>6.3259891275306597</v>
      </c>
      <c r="T37" s="4">
        <f t="shared" si="23"/>
        <v>49.254449999999999</v>
      </c>
      <c r="U37" s="4">
        <f t="shared" si="24"/>
        <v>32.596794441636121</v>
      </c>
      <c r="V37" s="4">
        <f t="shared" si="12"/>
        <v>5.7093602480169459</v>
      </c>
      <c r="W37" s="4">
        <f t="shared" si="25"/>
        <v>29.371244219413892</v>
      </c>
      <c r="X37" s="4">
        <f t="shared" si="26"/>
        <v>2.2515965177023173E-2</v>
      </c>
      <c r="Y37" s="5">
        <v>0.28360000000000002</v>
      </c>
      <c r="Z37" s="5">
        <f t="shared" si="13"/>
        <v>7.9445793300870496E-2</v>
      </c>
      <c r="AA37" s="4">
        <v>0.28013326269700456</v>
      </c>
      <c r="AB37" s="3">
        <v>250</v>
      </c>
      <c r="AC37" s="4">
        <f t="shared" si="27"/>
        <v>0.9966232292547349</v>
      </c>
      <c r="AD37" s="4">
        <f t="shared" si="17"/>
        <v>6.158589360665178E-2</v>
      </c>
      <c r="AE37" s="4">
        <f t="shared" si="28"/>
        <v>6.1794559667955072E-2</v>
      </c>
      <c r="AF37" s="4">
        <f t="shared" si="18"/>
        <v>0.24768647857721213</v>
      </c>
      <c r="AG37" s="4">
        <f t="shared" si="19"/>
        <v>0.1043077041761229</v>
      </c>
      <c r="AH37" s="4">
        <f t="shared" si="14"/>
        <v>7.9994567012604087E-2</v>
      </c>
      <c r="AI37" s="4">
        <f t="shared" si="15"/>
        <v>0.27551332433505243</v>
      </c>
      <c r="AJ37" s="4">
        <f t="shared" si="16"/>
        <v>8.8981720814910001E-2</v>
      </c>
      <c r="AK37" s="3" t="s">
        <v>274</v>
      </c>
      <c r="AL37" s="8">
        <v>277</v>
      </c>
      <c r="AM37" s="9">
        <v>22.16</v>
      </c>
      <c r="AN37" s="3" t="s">
        <v>302</v>
      </c>
      <c r="AO37" s="7">
        <v>2008.1</v>
      </c>
    </row>
    <row r="38" spans="1:41">
      <c r="A38" s="1">
        <v>37</v>
      </c>
      <c r="B38" s="1" t="s">
        <v>83</v>
      </c>
      <c r="C38" s="1"/>
      <c r="D38" s="1" t="s">
        <v>84</v>
      </c>
      <c r="E38" s="1">
        <v>0</v>
      </c>
      <c r="F38" s="7">
        <v>4.72</v>
      </c>
      <c r="G38" s="1" t="s">
        <v>212</v>
      </c>
      <c r="H38" s="1" t="s">
        <v>262</v>
      </c>
      <c r="I38" s="5" t="s">
        <v>253</v>
      </c>
      <c r="J38" s="1">
        <v>45</v>
      </c>
      <c r="K38" s="6">
        <v>4.72</v>
      </c>
      <c r="L38" s="4">
        <v>19.184999999999999</v>
      </c>
      <c r="M38" s="6">
        <v>1.48</v>
      </c>
      <c r="N38" s="4">
        <v>19.98</v>
      </c>
      <c r="O38" s="3">
        <v>9.8000000000000007</v>
      </c>
      <c r="P38" s="7">
        <f t="shared" si="20"/>
        <v>5.46</v>
      </c>
      <c r="Q38" s="4">
        <f t="shared" si="21"/>
        <v>105.33839999999999</v>
      </c>
      <c r="R38" s="4">
        <f t="shared" si="22"/>
        <v>108.53085050279998</v>
      </c>
      <c r="S38" s="4">
        <f t="shared" si="11"/>
        <v>10.417814094271407</v>
      </c>
      <c r="T38" s="4">
        <f t="shared" si="23"/>
        <v>98.086399999999998</v>
      </c>
      <c r="U38" s="4">
        <f t="shared" si="24"/>
        <v>97.788399747244426</v>
      </c>
      <c r="V38" s="4">
        <f t="shared" si="12"/>
        <v>9.8888017346513948</v>
      </c>
      <c r="W38" s="4">
        <f t="shared" si="25"/>
        <v>95.916074902799977</v>
      </c>
      <c r="X38" s="4">
        <f t="shared" si="26"/>
        <v>9.03755290422735E-3</v>
      </c>
      <c r="Y38" s="5">
        <v>0.42770000000000002</v>
      </c>
      <c r="Z38" s="5">
        <f t="shared" si="13"/>
        <v>8.5670072659970578E-2</v>
      </c>
      <c r="AA38" s="4">
        <v>0.20030412125314606</v>
      </c>
      <c r="AB38" s="3">
        <v>250</v>
      </c>
      <c r="AC38" s="4">
        <f t="shared" si="27"/>
        <v>0.99220388307496621</v>
      </c>
      <c r="AD38" s="4">
        <f t="shared" si="17"/>
        <v>8.3806737917047042E-2</v>
      </c>
      <c r="AE38" s="4">
        <f t="shared" si="28"/>
        <v>8.4465238794792147E-2</v>
      </c>
      <c r="AF38" s="4">
        <f t="shared" si="18"/>
        <v>0.29623164589124384</v>
      </c>
      <c r="AG38" s="4">
        <f t="shared" si="19"/>
        <v>6.7020937103128259E-2</v>
      </c>
      <c r="AH38" s="4">
        <f t="shared" si="14"/>
        <v>7.6689640078603363E-2</v>
      </c>
      <c r="AI38" s="4">
        <f t="shared" si="15"/>
        <v>0.32951239809927013</v>
      </c>
      <c r="AJ38" s="4">
        <f t="shared" si="16"/>
        <v>8.5305495081872476E-2</v>
      </c>
      <c r="AK38" s="3" t="s">
        <v>176</v>
      </c>
      <c r="AL38" s="8">
        <v>258.2</v>
      </c>
      <c r="AM38" s="9">
        <v>20.655999999999999</v>
      </c>
      <c r="AN38" s="3" t="s">
        <v>302</v>
      </c>
      <c r="AO38" s="7">
        <v>2008.07</v>
      </c>
    </row>
    <row r="39" spans="1:41" ht="31">
      <c r="A39" s="1">
        <v>38</v>
      </c>
      <c r="B39" s="1" t="s">
        <v>85</v>
      </c>
      <c r="C39" s="1"/>
      <c r="D39" s="1" t="s">
        <v>86</v>
      </c>
      <c r="E39" s="1">
        <v>0</v>
      </c>
      <c r="F39" s="7">
        <v>8</v>
      </c>
      <c r="G39" s="1" t="s">
        <v>213</v>
      </c>
      <c r="H39" s="1" t="s">
        <v>264</v>
      </c>
      <c r="I39" s="5">
        <v>2.3E-2</v>
      </c>
      <c r="J39" s="1">
        <v>10</v>
      </c>
      <c r="K39" s="6">
        <v>10.4</v>
      </c>
      <c r="L39" s="4">
        <v>19.271999999999998</v>
      </c>
      <c r="M39" s="6">
        <v>4.3</v>
      </c>
      <c r="N39" s="4">
        <v>18.29</v>
      </c>
      <c r="O39" s="3">
        <v>9.8000000000000007</v>
      </c>
      <c r="P39" s="7">
        <f t="shared" si="20"/>
        <v>12.55</v>
      </c>
      <c r="Q39" s="4">
        <f t="shared" si="21"/>
        <v>237.3955</v>
      </c>
      <c r="R39" s="4">
        <f t="shared" si="22"/>
        <v>478.8593254169445</v>
      </c>
      <c r="S39" s="4">
        <f t="shared" si="11"/>
        <v>21.882854599364876</v>
      </c>
      <c r="T39" s="4">
        <f t="shared" si="23"/>
        <v>192.80549999999999</v>
      </c>
      <c r="U39" s="4">
        <f t="shared" si="24"/>
        <v>354.44101897249999</v>
      </c>
      <c r="V39" s="4">
        <f t="shared" si="12"/>
        <v>18.826604021238136</v>
      </c>
      <c r="W39" s="4">
        <f t="shared" si="25"/>
        <v>387.66476663916666</v>
      </c>
      <c r="X39" s="4">
        <f t="shared" si="26"/>
        <v>2.2840436828204334E-3</v>
      </c>
      <c r="Y39" s="5">
        <v>0.13320000000000001</v>
      </c>
      <c r="Z39" s="5">
        <f t="shared" si="13"/>
        <v>4.5477533080160573E-2</v>
      </c>
      <c r="AA39" s="4">
        <v>0.34142292102222649</v>
      </c>
      <c r="AB39" s="3">
        <v>202.04900000000001</v>
      </c>
      <c r="AC39" s="4">
        <f t="shared" si="27"/>
        <v>0.80635037732392856</v>
      </c>
      <c r="AD39" s="4">
        <f t="shared" si="17"/>
        <v>0.17002483310012628</v>
      </c>
      <c r="AE39" s="4">
        <f t="shared" si="28"/>
        <v>0.21085726240297101</v>
      </c>
      <c r="AF39" s="4">
        <f t="shared" si="18"/>
        <v>8.5959610475739731E-2</v>
      </c>
      <c r="AG39" s="4">
        <f t="shared" si="19"/>
        <v>0.17902088629124316</v>
      </c>
      <c r="AH39" s="4">
        <f t="shared" si="14"/>
        <v>3.6370250332920469E-2</v>
      </c>
      <c r="AI39" s="4">
        <f t="shared" si="15"/>
        <v>9.5616919327852865E-2</v>
      </c>
      <c r="AJ39" s="4">
        <f t="shared" si="16"/>
        <v>4.04563407485211E-2</v>
      </c>
      <c r="AK39" s="3" t="s">
        <v>176</v>
      </c>
      <c r="AL39" s="8">
        <v>213.34883720930233</v>
      </c>
      <c r="AM39" s="9">
        <v>4.179316295092943</v>
      </c>
      <c r="AN39" s="3" t="s">
        <v>303</v>
      </c>
      <c r="AO39" s="7">
        <v>2006.09</v>
      </c>
    </row>
    <row r="40" spans="1:41">
      <c r="A40" s="1">
        <v>39</v>
      </c>
      <c r="B40" s="1" t="s">
        <v>87</v>
      </c>
      <c r="C40" s="1"/>
      <c r="D40" s="1" t="s">
        <v>88</v>
      </c>
      <c r="E40" s="1">
        <v>1</v>
      </c>
      <c r="F40" s="7">
        <v>2</v>
      </c>
      <c r="G40" s="1" t="s">
        <v>214</v>
      </c>
      <c r="H40" s="1" t="s">
        <v>262</v>
      </c>
      <c r="I40" s="5">
        <v>5.8000000000000003E-2</v>
      </c>
      <c r="J40" s="1">
        <v>28</v>
      </c>
      <c r="K40" s="6">
        <v>2</v>
      </c>
      <c r="L40" s="4">
        <v>17.988</v>
      </c>
      <c r="M40" s="6">
        <v>1.6</v>
      </c>
      <c r="N40" s="4">
        <v>19.196000000000002</v>
      </c>
      <c r="O40" s="3">
        <v>9.8000000000000007</v>
      </c>
      <c r="P40" s="7">
        <f t="shared" si="20"/>
        <v>2.8</v>
      </c>
      <c r="Q40" s="4">
        <f t="shared" si="21"/>
        <v>51.332799999999999</v>
      </c>
      <c r="R40" s="4">
        <f t="shared" si="22"/>
        <v>41.635851053511118</v>
      </c>
      <c r="S40" s="4">
        <f t="shared" si="11"/>
        <v>6.4525848350495263</v>
      </c>
      <c r="T40" s="4">
        <f t="shared" si="23"/>
        <v>43.492799999999995</v>
      </c>
      <c r="U40" s="4">
        <f t="shared" si="24"/>
        <v>28.2230919424</v>
      </c>
      <c r="V40" s="4">
        <f t="shared" si="12"/>
        <v>5.3125410061852696</v>
      </c>
      <c r="W40" s="4">
        <f t="shared" si="25"/>
        <v>27.192915942399999</v>
      </c>
      <c r="X40" s="4">
        <f t="shared" si="26"/>
        <v>2.3141086377712217E-2</v>
      </c>
      <c r="Y40" s="5">
        <v>0.44340000000000002</v>
      </c>
      <c r="Z40" s="5">
        <f t="shared" si="13"/>
        <v>0.10134481326169269</v>
      </c>
      <c r="AA40" s="4">
        <v>0.22856295277783645</v>
      </c>
      <c r="AB40" s="3">
        <v>250</v>
      </c>
      <c r="AC40" s="4">
        <f t="shared" si="27"/>
        <v>0.99760914987173355</v>
      </c>
      <c r="AD40" s="4">
        <f t="shared" ref="AD40:AD71" si="29">0.0198*P40^0.85</f>
        <v>4.75061151286299E-2</v>
      </c>
      <c r="AE40" s="4">
        <f t="shared" si="28"/>
        <v>4.7619967333637575E-2</v>
      </c>
      <c r="AF40" s="4">
        <f t="shared" si="18"/>
        <v>0.33934937630692164</v>
      </c>
      <c r="AG40" s="4">
        <f t="shared" si="19"/>
        <v>8.4518844161982437E-2</v>
      </c>
      <c r="AH40" s="4">
        <f t="shared" si="14"/>
        <v>9.8656074259934792E-2</v>
      </c>
      <c r="AI40" s="4">
        <f t="shared" si="15"/>
        <v>0.37747427842816644</v>
      </c>
      <c r="AJ40" s="4">
        <f t="shared" si="16"/>
        <v>0.10973979339258598</v>
      </c>
      <c r="AK40" s="3" t="s">
        <v>273</v>
      </c>
      <c r="AL40" s="8">
        <v>227.03125000000003</v>
      </c>
      <c r="AM40" s="9">
        <v>23.165281639503114</v>
      </c>
      <c r="AN40" s="3" t="s">
        <v>302</v>
      </c>
      <c r="AO40" s="7">
        <v>2008.09</v>
      </c>
    </row>
    <row r="41" spans="1:41">
      <c r="A41" s="1">
        <v>40</v>
      </c>
      <c r="B41" s="1" t="s">
        <v>89</v>
      </c>
      <c r="C41" s="1"/>
      <c r="D41" s="1" t="s">
        <v>90</v>
      </c>
      <c r="E41" s="1">
        <v>0</v>
      </c>
      <c r="F41" s="7">
        <v>3</v>
      </c>
      <c r="G41" s="1" t="s">
        <v>215</v>
      </c>
      <c r="H41" s="1" t="s">
        <v>263</v>
      </c>
      <c r="I41" s="5">
        <v>0.11600000000000001</v>
      </c>
      <c r="J41" s="1">
        <v>60</v>
      </c>
      <c r="K41" s="6">
        <v>3</v>
      </c>
      <c r="L41" s="4">
        <v>20.792000000000002</v>
      </c>
      <c r="M41" s="6">
        <v>1.3</v>
      </c>
      <c r="N41" s="4">
        <v>21.65</v>
      </c>
      <c r="O41" s="3">
        <v>9.8000000000000007</v>
      </c>
      <c r="P41" s="7">
        <f t="shared" si="20"/>
        <v>3.65</v>
      </c>
      <c r="Q41" s="4">
        <f t="shared" si="21"/>
        <v>76.448499999999996</v>
      </c>
      <c r="R41" s="4">
        <f t="shared" si="22"/>
        <v>62.958178443611111</v>
      </c>
      <c r="S41" s="4">
        <f t="shared" si="11"/>
        <v>7.9346189854088838</v>
      </c>
      <c r="T41" s="4">
        <f t="shared" si="23"/>
        <v>70.078500000000005</v>
      </c>
      <c r="U41" s="4">
        <f t="shared" si="24"/>
        <v>54.676405332500011</v>
      </c>
      <c r="V41" s="4">
        <f t="shared" si="12"/>
        <v>7.3943495543894873</v>
      </c>
      <c r="W41" s="4">
        <f t="shared" si="25"/>
        <v>52.241219665833341</v>
      </c>
      <c r="X41" s="4">
        <f t="shared" si="26"/>
        <v>1.5176135629374574E-2</v>
      </c>
      <c r="Y41" s="5">
        <v>0.75419999999999998</v>
      </c>
      <c r="Z41" s="5">
        <f t="shared" si="13"/>
        <v>0.13484437543256519</v>
      </c>
      <c r="AA41" s="4">
        <v>0.1787912694677343</v>
      </c>
      <c r="AB41" s="3">
        <v>250</v>
      </c>
      <c r="AC41" s="4">
        <f t="shared" si="27"/>
        <v>0.99530473442338807</v>
      </c>
      <c r="AD41" s="4">
        <f t="shared" si="29"/>
        <v>5.9513312686532302E-2</v>
      </c>
      <c r="AE41" s="4">
        <f t="shared" si="28"/>
        <v>5.9794061686052634E-2</v>
      </c>
      <c r="AF41" s="4">
        <f t="shared" si="18"/>
        <v>0.5322799724923496</v>
      </c>
      <c r="AG41" s="4">
        <f t="shared" si="19"/>
        <v>5.7115154562277885E-2</v>
      </c>
      <c r="AH41" s="4">
        <f t="shared" si="14"/>
        <v>0.12720840403438496</v>
      </c>
      <c r="AI41" s="4">
        <f t="shared" si="15"/>
        <v>0.59208005838971034</v>
      </c>
      <c r="AJ41" s="4">
        <f t="shared" si="16"/>
        <v>0.141499893252931</v>
      </c>
      <c r="AK41" s="3" t="s">
        <v>273</v>
      </c>
      <c r="AL41" s="8">
        <v>308.94615384615383</v>
      </c>
      <c r="AM41" s="9">
        <v>5.0307692307692466</v>
      </c>
      <c r="AN41" s="3" t="s">
        <v>302</v>
      </c>
      <c r="AO41" s="7">
        <v>2010.02</v>
      </c>
    </row>
    <row r="42" spans="1:41">
      <c r="A42" s="1">
        <v>41</v>
      </c>
      <c r="B42" s="1" t="s">
        <v>91</v>
      </c>
      <c r="C42" s="1"/>
      <c r="D42" s="1" t="s">
        <v>92</v>
      </c>
      <c r="E42" s="1">
        <v>0</v>
      </c>
      <c r="F42" s="7">
        <v>7</v>
      </c>
      <c r="G42" s="1" t="s">
        <v>216</v>
      </c>
      <c r="H42" s="1" t="s">
        <v>263</v>
      </c>
      <c r="I42" s="5">
        <v>2.3E-2</v>
      </c>
      <c r="J42" s="1">
        <v>57.5</v>
      </c>
      <c r="K42" s="6">
        <v>7</v>
      </c>
      <c r="L42" s="4">
        <v>19.004999999999999</v>
      </c>
      <c r="M42" s="6">
        <v>2</v>
      </c>
      <c r="N42" s="4">
        <v>20.972000000000001</v>
      </c>
      <c r="O42" s="3">
        <v>9.8000000000000007</v>
      </c>
      <c r="P42" s="7">
        <f t="shared" si="20"/>
        <v>8</v>
      </c>
      <c r="Q42" s="4">
        <f t="shared" si="21"/>
        <v>154.00700000000001</v>
      </c>
      <c r="R42" s="4">
        <f t="shared" si="22"/>
        <v>230.59899854444447</v>
      </c>
      <c r="S42" s="4">
        <f t="shared" si="11"/>
        <v>15.185486444116449</v>
      </c>
      <c r="T42" s="4">
        <f t="shared" si="23"/>
        <v>144.20699999999999</v>
      </c>
      <c r="U42" s="4">
        <f t="shared" si="24"/>
        <v>200.77156610000003</v>
      </c>
      <c r="V42" s="4">
        <f t="shared" si="12"/>
        <v>14.169388346008448</v>
      </c>
      <c r="W42" s="4">
        <f t="shared" si="25"/>
        <v>206.02792676666667</v>
      </c>
      <c r="X42" s="4">
        <f t="shared" si="26"/>
        <v>4.4500661699021738E-3</v>
      </c>
      <c r="Y42" s="5">
        <v>0.4486</v>
      </c>
      <c r="Z42" s="5">
        <f t="shared" si="13"/>
        <v>9.7940324305919729E-2</v>
      </c>
      <c r="AA42" s="4">
        <v>0.21832439658029365</v>
      </c>
      <c r="AB42" s="3">
        <v>250</v>
      </c>
      <c r="AC42" s="4">
        <f t="shared" si="27"/>
        <v>0.98035295128179412</v>
      </c>
      <c r="AD42" s="4">
        <f t="shared" si="29"/>
        <v>0.11595558711889351</v>
      </c>
      <c r="AE42" s="4">
        <f t="shared" si="28"/>
        <v>0.11827942881926722</v>
      </c>
      <c r="AF42" s="4">
        <f t="shared" si="18"/>
        <v>0.30528762858748354</v>
      </c>
      <c r="AG42" s="4">
        <f t="shared" si="19"/>
        <v>8.0946298696522326E-2</v>
      </c>
      <c r="AH42" s="4">
        <f t="shared" si="14"/>
        <v>8.6857575601538894E-2</v>
      </c>
      <c r="AI42" s="4">
        <f t="shared" si="15"/>
        <v>0.33958579375693387</v>
      </c>
      <c r="AJ42" s="4">
        <f t="shared" si="16"/>
        <v>9.6615768188586082E-2</v>
      </c>
      <c r="AK42" s="3" t="s">
        <v>279</v>
      </c>
      <c r="AL42" s="8">
        <v>290.89999999999998</v>
      </c>
      <c r="AM42" s="9">
        <v>23.271999999999998</v>
      </c>
      <c r="AN42" s="3" t="s">
        <v>302</v>
      </c>
      <c r="AO42" s="7">
        <v>2009.04</v>
      </c>
    </row>
    <row r="43" spans="1:41">
      <c r="A43" s="1">
        <v>42</v>
      </c>
      <c r="B43" s="1" t="s">
        <v>94</v>
      </c>
      <c r="C43" s="1" t="s">
        <v>93</v>
      </c>
      <c r="D43" s="1" t="s">
        <v>95</v>
      </c>
      <c r="E43" s="1">
        <v>0</v>
      </c>
      <c r="F43" s="7">
        <v>5</v>
      </c>
      <c r="G43" s="1" t="s">
        <v>217</v>
      </c>
      <c r="H43" s="1" t="s">
        <v>263</v>
      </c>
      <c r="I43" s="5">
        <v>2.5000000000000001E-2</v>
      </c>
      <c r="J43" s="1">
        <v>63</v>
      </c>
      <c r="K43" s="6">
        <v>5</v>
      </c>
      <c r="L43" s="4">
        <v>18.870999999999999</v>
      </c>
      <c r="M43" s="6">
        <v>1.3</v>
      </c>
      <c r="N43" s="4">
        <v>20.972000000000001</v>
      </c>
      <c r="O43" s="3">
        <v>9.8000000000000007</v>
      </c>
      <c r="P43" s="7">
        <f t="shared" si="20"/>
        <v>5.65</v>
      </c>
      <c r="Q43" s="4">
        <f t="shared" si="21"/>
        <v>107.9868</v>
      </c>
      <c r="R43" s="4">
        <f t="shared" si="22"/>
        <v>111.93152819017779</v>
      </c>
      <c r="S43" s="4">
        <f t="shared" si="11"/>
        <v>10.579769760735712</v>
      </c>
      <c r="T43" s="4">
        <f t="shared" si="23"/>
        <v>101.6168</v>
      </c>
      <c r="U43" s="4">
        <f t="shared" si="24"/>
        <v>102.08093841239999</v>
      </c>
      <c r="V43" s="4">
        <f t="shared" si="12"/>
        <v>10.103511192273704</v>
      </c>
      <c r="W43" s="4">
        <f t="shared" si="25"/>
        <v>100.43016107906666</v>
      </c>
      <c r="X43" s="4">
        <f t="shared" si="26"/>
        <v>8.7895587286488178E-3</v>
      </c>
      <c r="Y43" s="5">
        <v>0.29070000000000001</v>
      </c>
      <c r="Z43" s="5">
        <f t="shared" si="13"/>
        <v>8.1242495208521892E-2</v>
      </c>
      <c r="AA43" s="4">
        <v>0.27947194774173334</v>
      </c>
      <c r="AB43" s="3">
        <v>250</v>
      </c>
      <c r="AC43" s="4">
        <f t="shared" si="27"/>
        <v>0.99265385979810328</v>
      </c>
      <c r="AD43" s="4">
        <f t="shared" si="29"/>
        <v>8.6279251918036343E-2</v>
      </c>
      <c r="AE43" s="4">
        <f t="shared" si="28"/>
        <v>8.6917761983602973E-2</v>
      </c>
      <c r="AF43" s="4">
        <f t="shared" si="18"/>
        <v>0.19932482035674451</v>
      </c>
      <c r="AG43" s="4">
        <f t="shared" si="19"/>
        <v>0.10497253697938136</v>
      </c>
      <c r="AH43" s="4">
        <f t="shared" si="14"/>
        <v>6.4580176561548894E-2</v>
      </c>
      <c r="AI43" s="4">
        <f t="shared" si="15"/>
        <v>0.22171837637012737</v>
      </c>
      <c r="AJ43" s="4">
        <f t="shared" si="16"/>
        <v>7.1835569033980973E-2</v>
      </c>
      <c r="AK43" s="3" t="s">
        <v>176</v>
      </c>
      <c r="AL43" s="8">
        <v>354.9</v>
      </c>
      <c r="AM43" s="9">
        <v>28.391999999999999</v>
      </c>
      <c r="AN43" s="3" t="s">
        <v>302</v>
      </c>
      <c r="AO43" s="7">
        <v>20014.03</v>
      </c>
    </row>
    <row r="44" spans="1:41">
      <c r="A44" s="1">
        <v>43</v>
      </c>
      <c r="B44" s="1" t="s">
        <v>94</v>
      </c>
      <c r="C44" s="1" t="s">
        <v>96</v>
      </c>
      <c r="D44" s="1" t="s">
        <v>97</v>
      </c>
      <c r="E44" s="1">
        <v>0</v>
      </c>
      <c r="F44" s="7">
        <v>5</v>
      </c>
      <c r="G44" s="1" t="s">
        <v>218</v>
      </c>
      <c r="H44" s="1" t="s">
        <v>263</v>
      </c>
      <c r="I44" s="5">
        <v>2.5000000000000001E-2</v>
      </c>
      <c r="J44" s="1">
        <v>50</v>
      </c>
      <c r="K44" s="6">
        <v>5.4</v>
      </c>
      <c r="L44" s="4">
        <v>17.646000000000001</v>
      </c>
      <c r="M44" s="6">
        <v>3</v>
      </c>
      <c r="N44" s="4">
        <v>20.198</v>
      </c>
      <c r="O44" s="3">
        <v>9.8000000000000007</v>
      </c>
      <c r="P44" s="7">
        <f t="shared" si="20"/>
        <v>6.9</v>
      </c>
      <c r="Q44" s="4">
        <f t="shared" si="21"/>
        <v>126.60620000000002</v>
      </c>
      <c r="R44" s="4">
        <f t="shared" si="22"/>
        <v>195.14860062440002</v>
      </c>
      <c r="S44" s="4">
        <f t="shared" si="11"/>
        <v>13.969559786349748</v>
      </c>
      <c r="T44" s="4">
        <f t="shared" si="23"/>
        <v>107.98620000000001</v>
      </c>
      <c r="U44" s="4">
        <f t="shared" si="24"/>
        <v>124.33027262440002</v>
      </c>
      <c r="V44" s="4">
        <f t="shared" si="12"/>
        <v>11.150348542731749</v>
      </c>
      <c r="W44" s="4">
        <f t="shared" si="25"/>
        <v>143.41263662440002</v>
      </c>
      <c r="X44" s="4">
        <f t="shared" si="26"/>
        <v>5.9107840537729051E-3</v>
      </c>
      <c r="Y44" s="5">
        <v>0.29070000000000001</v>
      </c>
      <c r="Z44" s="5">
        <f t="shared" si="13"/>
        <v>8.1242495208521892E-2</v>
      </c>
      <c r="AA44" s="4">
        <v>0.27947194774173334</v>
      </c>
      <c r="AB44" s="3">
        <v>250</v>
      </c>
      <c r="AC44" s="4">
        <f t="shared" si="27"/>
        <v>0.98838806910919741</v>
      </c>
      <c r="AD44" s="4">
        <f t="shared" si="29"/>
        <v>0.10225555668595285</v>
      </c>
      <c r="AE44" s="4">
        <f t="shared" si="28"/>
        <v>0.10345689095388667</v>
      </c>
      <c r="AF44" s="4">
        <f t="shared" si="18"/>
        <v>0.21896393942330417</v>
      </c>
      <c r="AG44" s="4">
        <f t="shared" si="19"/>
        <v>0.11150987539110692</v>
      </c>
      <c r="AH44" s="4">
        <f t="shared" si="14"/>
        <v>7.3118835003541716E-2</v>
      </c>
      <c r="AI44" s="4">
        <f t="shared" si="15"/>
        <v>0.24356389257319708</v>
      </c>
      <c r="AJ44" s="4">
        <f t="shared" si="16"/>
        <v>8.1333520582360083E-2</v>
      </c>
      <c r="AK44" s="3" t="s">
        <v>274</v>
      </c>
      <c r="AL44" s="8">
        <v>237.69999999999996</v>
      </c>
      <c r="AM44" s="9">
        <v>33.277999999999999</v>
      </c>
      <c r="AN44" s="3" t="s">
        <v>302</v>
      </c>
      <c r="AO44" s="7">
        <v>2014.03</v>
      </c>
    </row>
    <row r="45" spans="1:41">
      <c r="A45" s="1">
        <v>44</v>
      </c>
      <c r="B45" s="1" t="s">
        <v>98</v>
      </c>
      <c r="C45" s="1"/>
      <c r="D45" s="1" t="s">
        <v>99</v>
      </c>
      <c r="E45" s="1">
        <v>0</v>
      </c>
      <c r="F45" s="7">
        <v>5.9</v>
      </c>
      <c r="G45" s="1" t="s">
        <v>219</v>
      </c>
      <c r="H45" s="1" t="s">
        <v>263</v>
      </c>
      <c r="I45" s="5">
        <v>5.2999999999999999E-2</v>
      </c>
      <c r="J45" s="1">
        <v>52</v>
      </c>
      <c r="K45" s="6">
        <v>5.9</v>
      </c>
      <c r="L45" s="4">
        <v>20.550999999999998</v>
      </c>
      <c r="M45" s="6">
        <v>0.9</v>
      </c>
      <c r="N45" s="4">
        <v>21.462</v>
      </c>
      <c r="O45" s="3">
        <v>9.8000000000000007</v>
      </c>
      <c r="P45" s="7">
        <f t="shared" si="20"/>
        <v>6.3500000000000005</v>
      </c>
      <c r="Q45" s="4">
        <f t="shared" si="21"/>
        <v>130.90880000000001</v>
      </c>
      <c r="R45" s="4">
        <f t="shared" si="22"/>
        <v>158.3891432122</v>
      </c>
      <c r="S45" s="4">
        <f t="shared" si="11"/>
        <v>12.58527485644235</v>
      </c>
      <c r="T45" s="4">
        <f t="shared" si="23"/>
        <v>126.4988</v>
      </c>
      <c r="U45" s="4">
        <f t="shared" si="24"/>
        <v>158.1218972122</v>
      </c>
      <c r="V45" s="4">
        <f t="shared" si="12"/>
        <v>12.57465296587544</v>
      </c>
      <c r="W45" s="4">
        <f t="shared" si="25"/>
        <v>152.85327021219999</v>
      </c>
      <c r="X45" s="4">
        <f t="shared" si="26"/>
        <v>6.1031958778234967E-3</v>
      </c>
      <c r="Y45" s="5">
        <v>0.32200000000000001</v>
      </c>
      <c r="Z45" s="5">
        <f t="shared" si="13"/>
        <v>8.8108439179589465E-2</v>
      </c>
      <c r="AA45" s="4">
        <v>0.27362869310431509</v>
      </c>
      <c r="AB45" s="3">
        <v>250</v>
      </c>
      <c r="AC45" s="4">
        <f t="shared" si="27"/>
        <v>0.99015355772160374</v>
      </c>
      <c r="AD45" s="4">
        <f t="shared" si="29"/>
        <v>9.5284631065680372E-2</v>
      </c>
      <c r="AE45" s="4">
        <f t="shared" si="28"/>
        <v>9.6232175628329211E-2</v>
      </c>
      <c r="AF45" s="4">
        <f t="shared" ref="AF45:AF76" si="30">0.65*Y45*Q45*AC45/T45</f>
        <v>0.21446390860738512</v>
      </c>
      <c r="AG45" s="4">
        <f t="shared" ref="AG45:AG76" si="31">AA45^2+AE45^2+R45/(Q45^2)+U45/(T45^2)-2*X45*SQRT(R45)*SQRT(U45)/(Q45*T45)</f>
        <v>0.10314052130903066</v>
      </c>
      <c r="AH45" s="4">
        <f t="shared" si="14"/>
        <v>6.8876152323009796E-2</v>
      </c>
      <c r="AI45" s="4">
        <f t="shared" si="15"/>
        <v>0.23855829655993896</v>
      </c>
      <c r="AJ45" s="4">
        <f t="shared" si="16"/>
        <v>7.6614185008909666E-2</v>
      </c>
      <c r="AK45" s="3" t="s">
        <v>273</v>
      </c>
      <c r="AL45" s="8">
        <v>250.4</v>
      </c>
      <c r="AM45" s="9">
        <v>5.008</v>
      </c>
      <c r="AN45" s="3" t="s">
        <v>302</v>
      </c>
      <c r="AO45" s="7">
        <v>2013.11</v>
      </c>
    </row>
    <row r="46" spans="1:41">
      <c r="A46" s="1">
        <v>45</v>
      </c>
      <c r="B46" s="1" t="s">
        <v>100</v>
      </c>
      <c r="C46" s="1"/>
      <c r="D46" s="1" t="s">
        <v>101</v>
      </c>
      <c r="E46" s="1">
        <v>0</v>
      </c>
      <c r="F46" s="7">
        <v>7.2</v>
      </c>
      <c r="G46" s="1" t="s">
        <v>220</v>
      </c>
      <c r="H46" s="1" t="s">
        <v>262</v>
      </c>
      <c r="I46" s="5">
        <v>2.3E-2</v>
      </c>
      <c r="J46" s="1">
        <v>25</v>
      </c>
      <c r="K46" s="6">
        <v>7.2</v>
      </c>
      <c r="L46" s="4">
        <v>21.135000000000002</v>
      </c>
      <c r="M46" s="6">
        <v>2.1</v>
      </c>
      <c r="N46" s="4">
        <v>22.488</v>
      </c>
      <c r="O46" s="3">
        <v>9.8000000000000007</v>
      </c>
      <c r="P46" s="7">
        <f t="shared" si="20"/>
        <v>8.25</v>
      </c>
      <c r="Q46" s="4">
        <f t="shared" si="21"/>
        <v>175.78440000000001</v>
      </c>
      <c r="R46" s="4">
        <f t="shared" si="22"/>
        <v>299.25287762760001</v>
      </c>
      <c r="S46" s="4">
        <f t="shared" si="11"/>
        <v>17.29892706579226</v>
      </c>
      <c r="T46" s="4">
        <f t="shared" si="23"/>
        <v>165.49440000000001</v>
      </c>
      <c r="U46" s="4">
        <f t="shared" si="24"/>
        <v>263.28099762760002</v>
      </c>
      <c r="V46" s="4">
        <f t="shared" si="12"/>
        <v>16.225935955364793</v>
      </c>
      <c r="W46" s="4">
        <f t="shared" si="25"/>
        <v>271.0626876276001</v>
      </c>
      <c r="X46" s="4">
        <f t="shared" si="26"/>
        <v>3.4404233765538117E-3</v>
      </c>
      <c r="Y46" s="5">
        <v>0.22010000000000002</v>
      </c>
      <c r="Z46" s="5">
        <f t="shared" si="13"/>
        <v>6.7920203676094026E-2</v>
      </c>
      <c r="AA46" s="4">
        <v>0.30858793128620637</v>
      </c>
      <c r="AB46" s="3">
        <v>250</v>
      </c>
      <c r="AC46" s="4">
        <f t="shared" si="27"/>
        <v>0.98301316351949897</v>
      </c>
      <c r="AD46" s="4">
        <f t="shared" si="29"/>
        <v>0.11902852353905258</v>
      </c>
      <c r="AE46" s="4">
        <f t="shared" si="28"/>
        <v>0.12108538110811529</v>
      </c>
      <c r="AF46" s="4">
        <f t="shared" si="30"/>
        <v>0.1493790733212792</v>
      </c>
      <c r="AG46" s="4">
        <f t="shared" si="31"/>
        <v>0.12911916710941237</v>
      </c>
      <c r="AH46" s="4">
        <f t="shared" si="14"/>
        <v>5.3676614844559843E-2</v>
      </c>
      <c r="AI46" s="4">
        <f t="shared" si="15"/>
        <v>0.16616137188128943</v>
      </c>
      <c r="AJ46" s="4">
        <f t="shared" si="16"/>
        <v>5.9707024298731745E-2</v>
      </c>
      <c r="AK46" s="3" t="s">
        <v>273</v>
      </c>
      <c r="AL46" s="8">
        <v>217.46190476190475</v>
      </c>
      <c r="AM46" s="9">
        <v>2.2573638629997923</v>
      </c>
      <c r="AN46" s="3" t="s">
        <v>303</v>
      </c>
      <c r="AO46" s="7">
        <v>2013.1</v>
      </c>
    </row>
    <row r="47" spans="1:41">
      <c r="A47" s="1">
        <v>46</v>
      </c>
      <c r="B47" s="1" t="s">
        <v>102</v>
      </c>
      <c r="C47" s="1"/>
      <c r="D47" s="1" t="s">
        <v>103</v>
      </c>
      <c r="E47" s="1">
        <v>0</v>
      </c>
      <c r="F47" s="7">
        <v>4.9000000000000004</v>
      </c>
      <c r="G47" s="1" t="s">
        <v>221</v>
      </c>
      <c r="H47" s="1" t="s">
        <v>264</v>
      </c>
      <c r="I47" s="5">
        <v>5.8000000000000003E-2</v>
      </c>
      <c r="J47" s="1">
        <v>5</v>
      </c>
      <c r="K47" s="6">
        <v>6.6</v>
      </c>
      <c r="L47" s="4">
        <v>18.437999999999999</v>
      </c>
      <c r="M47" s="6">
        <v>1.7</v>
      </c>
      <c r="N47" s="4">
        <v>19.22</v>
      </c>
      <c r="O47" s="3">
        <v>9.8000000000000007</v>
      </c>
      <c r="P47" s="7">
        <f t="shared" si="20"/>
        <v>7.4499999999999993</v>
      </c>
      <c r="Q47" s="4">
        <f t="shared" si="21"/>
        <v>139.35719999999998</v>
      </c>
      <c r="R47" s="4">
        <f t="shared" si="22"/>
        <v>135.35546235884445</v>
      </c>
      <c r="S47" s="4">
        <f t="shared" si="11"/>
        <v>11.634236647019195</v>
      </c>
      <c r="T47" s="4">
        <f t="shared" si="23"/>
        <v>114.36719999999998</v>
      </c>
      <c r="U47" s="4">
        <f t="shared" si="24"/>
        <v>120.08788991439999</v>
      </c>
      <c r="V47" s="4">
        <f t="shared" si="12"/>
        <v>10.958462023222054</v>
      </c>
      <c r="W47" s="4">
        <f t="shared" si="25"/>
        <v>119.54493724773332</v>
      </c>
      <c r="X47" s="4">
        <f t="shared" si="26"/>
        <v>7.3545514053450162E-3</v>
      </c>
      <c r="Y47" s="5">
        <v>0.2354</v>
      </c>
      <c r="Z47" s="5">
        <f t="shared" si="13"/>
        <v>7.3107842380631671E-2</v>
      </c>
      <c r="AA47" s="4">
        <v>0.31056857425926793</v>
      </c>
      <c r="AB47" s="3">
        <v>229.8</v>
      </c>
      <c r="AC47" s="4">
        <f t="shared" si="27"/>
        <v>0.97027474576641171</v>
      </c>
      <c r="AD47" s="4">
        <f t="shared" si="29"/>
        <v>0.10914353657257632</v>
      </c>
      <c r="AE47" s="4">
        <f t="shared" si="28"/>
        <v>0.11248724863632803</v>
      </c>
      <c r="AF47" s="4">
        <f t="shared" si="30"/>
        <v>0.18090162418270284</v>
      </c>
      <c r="AG47" s="4">
        <f t="shared" si="31"/>
        <v>0.12513943494598032</v>
      </c>
      <c r="AH47" s="4">
        <f t="shared" si="14"/>
        <v>6.3994044785772655E-2</v>
      </c>
      <c r="AI47" s="4">
        <f t="shared" si="15"/>
        <v>0.20122538841235021</v>
      </c>
      <c r="AJ47" s="4">
        <f t="shared" si="16"/>
        <v>7.1183587080948449E-2</v>
      </c>
      <c r="AK47" s="3" t="s">
        <v>176</v>
      </c>
      <c r="AL47" s="8">
        <v>205.77647058823533</v>
      </c>
      <c r="AM47" s="9">
        <v>18.446346024644001</v>
      </c>
      <c r="AN47" s="3" t="s">
        <v>303</v>
      </c>
      <c r="AO47" s="7">
        <v>2010.11</v>
      </c>
    </row>
    <row r="48" spans="1:41" ht="46.5">
      <c r="A48" s="1">
        <v>47</v>
      </c>
      <c r="B48" s="1" t="s">
        <v>105</v>
      </c>
      <c r="C48" s="1" t="s">
        <v>104</v>
      </c>
      <c r="D48" s="1" t="s">
        <v>106</v>
      </c>
      <c r="E48" s="1">
        <v>0</v>
      </c>
      <c r="F48" s="7">
        <v>2.5</v>
      </c>
      <c r="G48" s="1" t="s">
        <v>222</v>
      </c>
      <c r="H48" s="1" t="s">
        <v>263</v>
      </c>
      <c r="I48" s="5">
        <v>2.3E-2</v>
      </c>
      <c r="J48" s="1">
        <v>55</v>
      </c>
      <c r="K48" s="6">
        <v>2.7</v>
      </c>
      <c r="L48" s="4">
        <v>18.114000000000001</v>
      </c>
      <c r="M48" s="6">
        <v>0.6</v>
      </c>
      <c r="N48" s="4">
        <v>18.552</v>
      </c>
      <c r="O48" s="3">
        <v>9.8000000000000007</v>
      </c>
      <c r="P48" s="7">
        <f t="shared" si="20"/>
        <v>3</v>
      </c>
      <c r="Q48" s="4">
        <f t="shared" si="21"/>
        <v>54.561000000000007</v>
      </c>
      <c r="R48" s="4">
        <f t="shared" si="22"/>
        <v>24.826787010000004</v>
      </c>
      <c r="S48" s="4">
        <f t="shared" si="11"/>
        <v>4.9826485938705334</v>
      </c>
      <c r="T48" s="4">
        <f t="shared" si="23"/>
        <v>49.661000000000001</v>
      </c>
      <c r="U48" s="4">
        <f t="shared" si="24"/>
        <v>30.021963010000007</v>
      </c>
      <c r="V48" s="4">
        <f t="shared" si="12"/>
        <v>5.4792301475663541</v>
      </c>
      <c r="W48" s="4">
        <f t="shared" si="25"/>
        <v>22.622375010000006</v>
      </c>
      <c r="X48" s="4">
        <f t="shared" si="26"/>
        <v>3.0351390574856967E-2</v>
      </c>
      <c r="Y48" s="5">
        <v>0.27810000000000001</v>
      </c>
      <c r="Z48" s="5">
        <f t="shared" si="13"/>
        <v>7.9462318416829616E-2</v>
      </c>
      <c r="AA48" s="4">
        <v>0.28573289614106295</v>
      </c>
      <c r="AB48" s="3">
        <v>250</v>
      </c>
      <c r="AC48" s="4">
        <f t="shared" si="27"/>
        <v>0.99773168989879812</v>
      </c>
      <c r="AD48" s="4">
        <f t="shared" si="29"/>
        <v>5.0375370902492812E-2</v>
      </c>
      <c r="AE48" s="4">
        <f t="shared" si="28"/>
        <v>5.0489897647334914E-2</v>
      </c>
      <c r="AF48" s="4">
        <f t="shared" si="30"/>
        <v>0.19815040896262087</v>
      </c>
      <c r="AG48" s="4">
        <f t="shared" si="31"/>
        <v>0.10409398522971559</v>
      </c>
      <c r="AH48" s="4">
        <f t="shared" si="14"/>
        <v>6.3930454343052084E-2</v>
      </c>
      <c r="AI48" s="4">
        <f t="shared" si="15"/>
        <v>0.22041202331770954</v>
      </c>
      <c r="AJ48" s="4">
        <f t="shared" si="16"/>
        <v>7.111285243943502E-2</v>
      </c>
      <c r="AK48" s="3" t="s">
        <v>277</v>
      </c>
      <c r="AL48" s="8">
        <v>310.10000000000002</v>
      </c>
      <c r="AM48" s="9">
        <v>6.2020000000000008</v>
      </c>
      <c r="AN48" s="3" t="s">
        <v>302</v>
      </c>
      <c r="AO48" s="7">
        <v>2012.1</v>
      </c>
    </row>
    <row r="49" spans="1:41" ht="46.5">
      <c r="A49" s="1">
        <v>48</v>
      </c>
      <c r="B49" s="1" t="s">
        <v>108</v>
      </c>
      <c r="C49" s="1" t="s">
        <v>107</v>
      </c>
      <c r="D49" s="1" t="s">
        <v>106</v>
      </c>
      <c r="E49" s="1">
        <v>0</v>
      </c>
      <c r="F49" s="7">
        <v>2.5</v>
      </c>
      <c r="G49" s="1" t="s">
        <v>223</v>
      </c>
      <c r="H49" s="1" t="s">
        <v>263</v>
      </c>
      <c r="I49" s="5">
        <v>2.3E-2</v>
      </c>
      <c r="J49" s="1">
        <v>55</v>
      </c>
      <c r="K49" s="6">
        <v>2.5</v>
      </c>
      <c r="L49" s="4">
        <v>17.934000000000001</v>
      </c>
      <c r="M49" s="6">
        <v>2.1</v>
      </c>
      <c r="N49" s="4">
        <v>18.521999999999998</v>
      </c>
      <c r="O49" s="3">
        <v>9.8000000000000007</v>
      </c>
      <c r="P49" s="7">
        <f t="shared" si="20"/>
        <v>3.55</v>
      </c>
      <c r="Q49" s="4">
        <f t="shared" si="21"/>
        <v>64.28309999999999</v>
      </c>
      <c r="R49" s="4">
        <f t="shared" si="22"/>
        <v>65.940574436100007</v>
      </c>
      <c r="S49" s="4">
        <f t="shared" si="11"/>
        <v>8.1203801903667046</v>
      </c>
      <c r="T49" s="4">
        <f t="shared" si="23"/>
        <v>53.993099999999998</v>
      </c>
      <c r="U49" s="4">
        <f t="shared" si="24"/>
        <v>40.840520436100007</v>
      </c>
      <c r="V49" s="4">
        <f t="shared" si="12"/>
        <v>6.390658842099147</v>
      </c>
      <c r="W49" s="4">
        <f t="shared" si="25"/>
        <v>43.186297436100006</v>
      </c>
      <c r="X49" s="4">
        <f t="shared" si="26"/>
        <v>1.6036218965804937E-2</v>
      </c>
      <c r="Y49" s="5">
        <v>0.27810000000000001</v>
      </c>
      <c r="Z49" s="5">
        <f t="shared" si="13"/>
        <v>7.9462318416829616E-2</v>
      </c>
      <c r="AA49" s="4">
        <v>0.28573289614106295</v>
      </c>
      <c r="AB49" s="3">
        <v>250</v>
      </c>
      <c r="AC49" s="4">
        <f t="shared" si="27"/>
        <v>0.99701377615035114</v>
      </c>
      <c r="AD49" s="4">
        <f t="shared" si="29"/>
        <v>5.8124508076093588E-2</v>
      </c>
      <c r="AE49" s="4">
        <f t="shared" si="28"/>
        <v>5.8298600748048567E-2</v>
      </c>
      <c r="AF49" s="4">
        <f t="shared" si="30"/>
        <v>0.21457249627279149</v>
      </c>
      <c r="AG49" s="4">
        <f t="shared" si="31"/>
        <v>0.1145290153899147</v>
      </c>
      <c r="AH49" s="4">
        <f t="shared" si="14"/>
        <v>7.2615915527158986E-2</v>
      </c>
      <c r="AI49" s="4">
        <f t="shared" si="15"/>
        <v>0.23867908372946772</v>
      </c>
      <c r="AJ49" s="4">
        <f t="shared" si="16"/>
        <v>8.0774099585271389E-2</v>
      </c>
      <c r="AK49" s="3" t="s">
        <v>276</v>
      </c>
      <c r="AL49" s="8">
        <v>340.9</v>
      </c>
      <c r="AM49" s="9">
        <v>27.271999999999998</v>
      </c>
      <c r="AN49" s="3" t="s">
        <v>302</v>
      </c>
      <c r="AO49" s="7">
        <v>2012.1</v>
      </c>
    </row>
    <row r="50" spans="1:41">
      <c r="A50" s="1">
        <v>49</v>
      </c>
      <c r="B50" s="1" t="s">
        <v>109</v>
      </c>
      <c r="C50" s="1"/>
      <c r="D50" s="1" t="s">
        <v>110</v>
      </c>
      <c r="E50" s="1">
        <v>0</v>
      </c>
      <c r="F50" s="7">
        <v>3.3</v>
      </c>
      <c r="G50" s="1" t="s">
        <v>224</v>
      </c>
      <c r="H50" s="1" t="s">
        <v>263</v>
      </c>
      <c r="I50" s="5">
        <v>2.3E-2</v>
      </c>
      <c r="J50" s="1">
        <v>58</v>
      </c>
      <c r="K50" s="6">
        <v>3.5</v>
      </c>
      <c r="L50" s="4">
        <v>18.818000000000001</v>
      </c>
      <c r="M50" s="6">
        <v>2.2999999999999998</v>
      </c>
      <c r="N50" s="4">
        <v>19.925999999999998</v>
      </c>
      <c r="O50" s="3">
        <v>9.8000000000000007</v>
      </c>
      <c r="P50" s="7">
        <f t="shared" si="20"/>
        <v>4.6500000000000004</v>
      </c>
      <c r="Q50" s="4">
        <f t="shared" si="21"/>
        <v>88.999500000000012</v>
      </c>
      <c r="R50" s="4">
        <f t="shared" si="22"/>
        <v>104.25362525369998</v>
      </c>
      <c r="S50" s="4">
        <f t="shared" si="11"/>
        <v>10.2104664562252</v>
      </c>
      <c r="T50" s="4">
        <f t="shared" si="23"/>
        <v>75.769500000000008</v>
      </c>
      <c r="U50" s="4">
        <f t="shared" si="24"/>
        <v>67.666163698144445</v>
      </c>
      <c r="V50" s="4">
        <f t="shared" si="12"/>
        <v>8.2259445474756543</v>
      </c>
      <c r="W50" s="4">
        <f t="shared" si="25"/>
        <v>74.581822253699997</v>
      </c>
      <c r="X50" s="4">
        <f t="shared" si="26"/>
        <v>1.0572319260532414E-2</v>
      </c>
      <c r="Y50" s="5">
        <v>0.36859999999999998</v>
      </c>
      <c r="Z50" s="5">
        <f t="shared" si="13"/>
        <v>9.1482579768743105E-2</v>
      </c>
      <c r="AA50" s="4">
        <v>0.24818931027873878</v>
      </c>
      <c r="AB50" s="3">
        <v>250</v>
      </c>
      <c r="AC50" s="4">
        <f t="shared" si="27"/>
        <v>0.99467035562379069</v>
      </c>
      <c r="AD50" s="4">
        <f t="shared" si="29"/>
        <v>7.311394205524778E-2</v>
      </c>
      <c r="AE50" s="4">
        <f t="shared" si="28"/>
        <v>7.3505701302815654E-2</v>
      </c>
      <c r="AF50" s="4">
        <f t="shared" si="30"/>
        <v>0.27992456223562523</v>
      </c>
      <c r="AG50" s="4">
        <f t="shared" si="31"/>
        <v>9.1685926245965416E-2</v>
      </c>
      <c r="AH50" s="4">
        <f t="shared" si="14"/>
        <v>8.476027285188957E-2</v>
      </c>
      <c r="AI50" s="4">
        <f t="shared" si="15"/>
        <v>0.31137326166365431</v>
      </c>
      <c r="AJ50" s="4">
        <f t="shared" si="16"/>
        <v>9.428283965727427E-2</v>
      </c>
      <c r="AK50" s="3" t="s">
        <v>273</v>
      </c>
      <c r="AL50" s="8">
        <v>317.2</v>
      </c>
      <c r="AM50" s="9">
        <v>25.376000000000001</v>
      </c>
      <c r="AN50" s="3" t="s">
        <v>302</v>
      </c>
      <c r="AO50" s="7">
        <v>2010.06</v>
      </c>
    </row>
    <row r="51" spans="1:41" ht="31">
      <c r="A51" s="1">
        <v>50</v>
      </c>
      <c r="B51" s="1" t="s">
        <v>111</v>
      </c>
      <c r="C51" s="1"/>
      <c r="D51" s="1" t="s">
        <v>112</v>
      </c>
      <c r="E51" s="1">
        <v>0</v>
      </c>
      <c r="F51" s="7">
        <v>11</v>
      </c>
      <c r="G51" s="1" t="s">
        <v>225</v>
      </c>
      <c r="H51" s="1" t="s">
        <v>264</v>
      </c>
      <c r="I51" s="5">
        <v>4.5999999999999999E-2</v>
      </c>
      <c r="J51" s="1">
        <v>13</v>
      </c>
      <c r="K51" s="6">
        <v>11</v>
      </c>
      <c r="L51" s="4">
        <v>17.725000000000001</v>
      </c>
      <c r="M51" s="6">
        <v>4</v>
      </c>
      <c r="N51" s="4">
        <v>18.803999999999998</v>
      </c>
      <c r="O51" s="3">
        <v>9.8000000000000007</v>
      </c>
      <c r="P51" s="7">
        <f t="shared" si="20"/>
        <v>13</v>
      </c>
      <c r="Q51" s="4">
        <f t="shared" si="21"/>
        <v>232.58300000000003</v>
      </c>
      <c r="R51" s="4">
        <f t="shared" si="22"/>
        <v>551.55220058000009</v>
      </c>
      <c r="S51" s="4">
        <f t="shared" si="11"/>
        <v>23.485148510920684</v>
      </c>
      <c r="T51" s="4">
        <f t="shared" si="23"/>
        <v>212.983</v>
      </c>
      <c r="U51" s="4">
        <f t="shared" si="24"/>
        <v>437.17315569111122</v>
      </c>
      <c r="V51" s="4">
        <f t="shared" si="12"/>
        <v>20.908686130197449</v>
      </c>
      <c r="W51" s="4">
        <f t="shared" si="25"/>
        <v>468.69865591333343</v>
      </c>
      <c r="X51" s="4">
        <f t="shared" si="26"/>
        <v>1.9438090503868177E-3</v>
      </c>
      <c r="Y51" s="5">
        <v>0.2195</v>
      </c>
      <c r="Z51" s="5">
        <f t="shared" si="13"/>
        <v>6.8509242471293724E-2</v>
      </c>
      <c r="AA51" s="4">
        <v>0.3121149998692197</v>
      </c>
      <c r="AB51" s="3">
        <v>201.8</v>
      </c>
      <c r="AC51" s="4">
        <f t="shared" si="27"/>
        <v>0.78457862342860685</v>
      </c>
      <c r="AD51" s="4">
        <f t="shared" si="29"/>
        <v>0.1751931170599022</v>
      </c>
      <c r="AE51" s="4">
        <f t="shared" si="28"/>
        <v>0.22329580723765921</v>
      </c>
      <c r="AF51" s="4">
        <f t="shared" si="30"/>
        <v>0.12224113689770026</v>
      </c>
      <c r="AG51" s="4">
        <f t="shared" si="31"/>
        <v>0.16707175617293366</v>
      </c>
      <c r="AH51" s="4">
        <f t="shared" si="14"/>
        <v>4.9965346009552283E-2</v>
      </c>
      <c r="AI51" s="4">
        <f t="shared" si="15"/>
        <v>0.13597456829555091</v>
      </c>
      <c r="AJ51" s="4">
        <f t="shared" si="16"/>
        <v>5.5578805349891305E-2</v>
      </c>
      <c r="AK51" s="3" t="s">
        <v>176</v>
      </c>
      <c r="AL51" s="8">
        <v>186.00624999999999</v>
      </c>
      <c r="AM51" s="9">
        <v>0.13905372163303578</v>
      </c>
      <c r="AN51" s="3" t="s">
        <v>303</v>
      </c>
      <c r="AO51" s="7">
        <v>2011.01</v>
      </c>
    </row>
    <row r="52" spans="1:41">
      <c r="A52" s="1">
        <v>51</v>
      </c>
      <c r="B52" s="1" t="s">
        <v>113</v>
      </c>
      <c r="C52" s="1"/>
      <c r="D52" s="1" t="s">
        <v>114</v>
      </c>
      <c r="E52" s="1">
        <v>0</v>
      </c>
      <c r="F52" s="7">
        <v>9.9</v>
      </c>
      <c r="G52" s="1" t="s">
        <v>226</v>
      </c>
      <c r="H52" s="1" t="s">
        <v>262</v>
      </c>
      <c r="I52" s="5">
        <v>6.9000000000000006E-2</v>
      </c>
      <c r="J52" s="1">
        <v>40</v>
      </c>
      <c r="K52" s="6">
        <v>9.9</v>
      </c>
      <c r="L52" s="4">
        <v>19.045000000000002</v>
      </c>
      <c r="M52" s="6">
        <v>2.8</v>
      </c>
      <c r="N52" s="4">
        <v>20.001000000000001</v>
      </c>
      <c r="O52" s="3">
        <v>9.8000000000000007</v>
      </c>
      <c r="P52" s="7">
        <f t="shared" si="20"/>
        <v>11.3</v>
      </c>
      <c r="Q52" s="4">
        <f t="shared" si="21"/>
        <v>216.54690000000005</v>
      </c>
      <c r="R52" s="4">
        <f t="shared" si="22"/>
        <v>450.53691640210013</v>
      </c>
      <c r="S52" s="4">
        <f t="shared" si="11"/>
        <v>21.225854903916122</v>
      </c>
      <c r="T52" s="4">
        <f t="shared" si="23"/>
        <v>202.82690000000002</v>
      </c>
      <c r="U52" s="4">
        <f t="shared" si="24"/>
        <v>393.03635284654456</v>
      </c>
      <c r="V52" s="4">
        <f t="shared" si="12"/>
        <v>19.82514445966396</v>
      </c>
      <c r="W52" s="4">
        <f t="shared" si="25"/>
        <v>407.00714573543348</v>
      </c>
      <c r="X52" s="4">
        <f t="shared" si="26"/>
        <v>2.2984704817794847E-3</v>
      </c>
      <c r="Y52" s="5">
        <v>0.2268</v>
      </c>
      <c r="Z52" s="5">
        <f t="shared" si="13"/>
        <v>6.894622358674346E-2</v>
      </c>
      <c r="AA52" s="4">
        <v>0.30399569482691119</v>
      </c>
      <c r="AB52" s="3">
        <v>221.9</v>
      </c>
      <c r="AC52" s="4">
        <f t="shared" si="27"/>
        <v>0.89400446626602348</v>
      </c>
      <c r="AD52" s="4">
        <f t="shared" si="29"/>
        <v>0.15551843140969321</v>
      </c>
      <c r="AE52" s="4">
        <f t="shared" si="28"/>
        <v>0.17395710790936533</v>
      </c>
      <c r="AF52" s="4">
        <f t="shared" si="30"/>
        <v>0.14070920628555017</v>
      </c>
      <c r="AG52" s="4">
        <f t="shared" si="31"/>
        <v>0.14179219059771878</v>
      </c>
      <c r="AH52" s="4">
        <f t="shared" si="14"/>
        <v>5.2984479133283954E-2</v>
      </c>
      <c r="AI52" s="4">
        <f t="shared" si="15"/>
        <v>0.15651747084043399</v>
      </c>
      <c r="AJ52" s="4">
        <f t="shared" si="16"/>
        <v>5.8937129180516079E-2</v>
      </c>
      <c r="AK52" s="3" t="s">
        <v>280</v>
      </c>
      <c r="AL52" s="8">
        <v>235.9</v>
      </c>
      <c r="AM52" s="9">
        <v>18.872</v>
      </c>
      <c r="AN52" s="3" t="s">
        <v>303</v>
      </c>
      <c r="AO52" s="7">
        <v>2011.05</v>
      </c>
    </row>
    <row r="53" spans="1:41" ht="31">
      <c r="A53" s="1">
        <v>52</v>
      </c>
      <c r="B53" s="1" t="s">
        <v>115</v>
      </c>
      <c r="C53" s="1"/>
      <c r="D53" s="1" t="s">
        <v>116</v>
      </c>
      <c r="E53" s="1">
        <v>0</v>
      </c>
      <c r="F53" s="7">
        <v>0.5</v>
      </c>
      <c r="G53" s="1" t="s">
        <v>227</v>
      </c>
      <c r="H53" s="1" t="s">
        <v>262</v>
      </c>
      <c r="I53" s="5">
        <v>2.5000000000000001E-2</v>
      </c>
      <c r="J53" s="1">
        <v>33</v>
      </c>
      <c r="K53" s="6">
        <v>0.6</v>
      </c>
      <c r="L53" s="4">
        <v>20.001000000000001</v>
      </c>
      <c r="M53" s="6">
        <v>0.6</v>
      </c>
      <c r="N53" s="4">
        <v>19.600000000000001</v>
      </c>
      <c r="O53" s="3">
        <v>9.8000000000000007</v>
      </c>
      <c r="P53" s="7">
        <f t="shared" si="20"/>
        <v>0.89999999999999991</v>
      </c>
      <c r="Q53" s="4">
        <f t="shared" si="21"/>
        <v>17.840499999999999</v>
      </c>
      <c r="R53" s="4">
        <f t="shared" si="22"/>
        <v>5.4708280924999997</v>
      </c>
      <c r="S53" s="4">
        <f t="shared" si="11"/>
        <v>2.338980139398366</v>
      </c>
      <c r="T53" s="4">
        <f t="shared" si="23"/>
        <v>13.920500000000001</v>
      </c>
      <c r="U53" s="4">
        <f t="shared" si="24"/>
        <v>11.940592092500001</v>
      </c>
      <c r="V53" s="4">
        <f t="shared" si="12"/>
        <v>3.455516183220678</v>
      </c>
      <c r="W53" s="4">
        <f t="shared" si="25"/>
        <v>3.9037100924999999</v>
      </c>
      <c r="X53" s="4">
        <f t="shared" si="26"/>
        <v>5.9758354001284618E-2</v>
      </c>
      <c r="Y53" s="5">
        <v>0.38939999999999997</v>
      </c>
      <c r="Z53" s="5">
        <f t="shared" si="13"/>
        <v>9.0341424017119948E-2</v>
      </c>
      <c r="AA53" s="4">
        <v>0.23200160250929625</v>
      </c>
      <c r="AB53" s="3">
        <v>250</v>
      </c>
      <c r="AC53" s="4">
        <f t="shared" si="27"/>
        <v>0.999483830814064</v>
      </c>
      <c r="AD53" s="4">
        <f t="shared" si="29"/>
        <v>1.8103865869048951E-2</v>
      </c>
      <c r="AE53" s="4">
        <f t="shared" si="28"/>
        <v>1.8113215352672223E-2</v>
      </c>
      <c r="AF53" s="4">
        <f t="shared" si="30"/>
        <v>0.3242181054417364</v>
      </c>
      <c r="AG53" s="4">
        <f t="shared" si="31"/>
        <v>0.12907098151654836</v>
      </c>
      <c r="AH53" s="4">
        <f t="shared" si="14"/>
        <v>0.11648005579348833</v>
      </c>
      <c r="AI53" s="4">
        <f t="shared" si="15"/>
        <v>0.36064305388402268</v>
      </c>
      <c r="AJ53" s="4">
        <f t="shared" si="16"/>
        <v>0.12956624671133296</v>
      </c>
      <c r="AK53" s="3" t="s">
        <v>273</v>
      </c>
      <c r="AL53" s="8">
        <v>252</v>
      </c>
      <c r="AM53" s="9">
        <v>5.04</v>
      </c>
      <c r="AN53" s="3" t="s">
        <v>303</v>
      </c>
      <c r="AO53" s="7">
        <v>2004.03</v>
      </c>
    </row>
    <row r="54" spans="1:41">
      <c r="A54" s="1">
        <v>53</v>
      </c>
      <c r="B54" s="1" t="s">
        <v>117</v>
      </c>
      <c r="C54" s="1"/>
      <c r="D54" s="1" t="s">
        <v>118</v>
      </c>
      <c r="E54" s="1">
        <v>0</v>
      </c>
      <c r="F54" s="7">
        <v>2.7</v>
      </c>
      <c r="G54" s="1" t="s">
        <v>228</v>
      </c>
      <c r="H54" s="1" t="s">
        <v>263</v>
      </c>
      <c r="I54" s="5" t="s">
        <v>253</v>
      </c>
      <c r="J54" s="1">
        <v>50</v>
      </c>
      <c r="K54" s="6">
        <v>2.7</v>
      </c>
      <c r="L54" s="4">
        <v>19.562999999999999</v>
      </c>
      <c r="M54" s="6">
        <v>1.1000000000000001</v>
      </c>
      <c r="N54" s="4">
        <v>20.6</v>
      </c>
      <c r="O54" s="3">
        <v>9.8000000000000007</v>
      </c>
      <c r="P54" s="7">
        <f t="shared" si="20"/>
        <v>3.25</v>
      </c>
      <c r="Q54" s="4">
        <f t="shared" si="21"/>
        <v>64.150099999999995</v>
      </c>
      <c r="R54" s="4">
        <f t="shared" si="22"/>
        <v>43.543312961211114</v>
      </c>
      <c r="S54" s="4">
        <f t="shared" si="11"/>
        <v>6.5987357093015264</v>
      </c>
      <c r="T54" s="4">
        <f t="shared" si="23"/>
        <v>58.760100000000001</v>
      </c>
      <c r="U54" s="4">
        <f t="shared" si="24"/>
        <v>40.014833850100004</v>
      </c>
      <c r="V54" s="4">
        <f t="shared" si="12"/>
        <v>6.3257279304519578</v>
      </c>
      <c r="W54" s="4">
        <f t="shared" si="25"/>
        <v>35.843267850100005</v>
      </c>
      <c r="X54" s="4">
        <f t="shared" si="26"/>
        <v>2.0571459771587589E-2</v>
      </c>
      <c r="Y54" s="5">
        <v>0.23649999999999999</v>
      </c>
      <c r="Z54" s="5">
        <f t="shared" si="13"/>
        <v>7.2549323193842996E-2</v>
      </c>
      <c r="AA54" s="4">
        <v>0.30676246593591122</v>
      </c>
      <c r="AB54" s="3">
        <v>250</v>
      </c>
      <c r="AC54" s="4">
        <f t="shared" si="27"/>
        <v>0.99753373300466319</v>
      </c>
      <c r="AD54" s="4">
        <f t="shared" si="29"/>
        <v>5.3922006831195135E-2</v>
      </c>
      <c r="AE54" s="4">
        <f t="shared" si="28"/>
        <v>5.4055321686994083E-2</v>
      </c>
      <c r="AF54" s="4">
        <f t="shared" si="30"/>
        <v>0.16741212309622192</v>
      </c>
      <c r="AG54" s="4">
        <f t="shared" si="31"/>
        <v>0.11873985425186721</v>
      </c>
      <c r="AH54" s="4">
        <f t="shared" si="14"/>
        <v>5.7687957134956155E-2</v>
      </c>
      <c r="AI54" s="4">
        <f t="shared" si="15"/>
        <v>0.18622038164207108</v>
      </c>
      <c r="AJ54" s="4">
        <f t="shared" si="16"/>
        <v>6.4169029071141442E-2</v>
      </c>
      <c r="AK54" s="3" t="s">
        <v>281</v>
      </c>
      <c r="AL54" s="8">
        <v>255.3</v>
      </c>
      <c r="AM54" s="9">
        <v>20.424000000000003</v>
      </c>
      <c r="AN54" s="3" t="s">
        <v>302</v>
      </c>
      <c r="AO54" s="7">
        <v>2009.08</v>
      </c>
    </row>
    <row r="55" spans="1:41">
      <c r="A55" s="1">
        <v>54</v>
      </c>
      <c r="B55" s="1" t="s">
        <v>119</v>
      </c>
      <c r="C55" s="1"/>
      <c r="D55" s="1" t="s">
        <v>120</v>
      </c>
      <c r="E55" s="1">
        <v>0</v>
      </c>
      <c r="F55" s="7">
        <v>2.1</v>
      </c>
      <c r="G55" s="1" t="s">
        <v>229</v>
      </c>
      <c r="H55" s="1" t="s">
        <v>263</v>
      </c>
      <c r="I55" s="5">
        <v>4.1000000000000002E-2</v>
      </c>
      <c r="J55" s="1">
        <v>52</v>
      </c>
      <c r="K55" s="6">
        <v>2.1</v>
      </c>
      <c r="L55" s="4">
        <v>18.215</v>
      </c>
      <c r="M55" s="6">
        <v>2.8</v>
      </c>
      <c r="N55" s="4">
        <v>20.001000000000001</v>
      </c>
      <c r="O55" s="3">
        <v>9.8000000000000007</v>
      </c>
      <c r="P55" s="7">
        <f t="shared" si="20"/>
        <v>3.5</v>
      </c>
      <c r="Q55" s="4">
        <f t="shared" si="21"/>
        <v>66.252899999999997</v>
      </c>
      <c r="R55" s="4">
        <f t="shared" si="22"/>
        <v>109.8794606221</v>
      </c>
      <c r="S55" s="4">
        <f t="shared" si="11"/>
        <v>10.482340417201685</v>
      </c>
      <c r="T55" s="4">
        <f t="shared" si="23"/>
        <v>52.532899999999998</v>
      </c>
      <c r="U55" s="4">
        <f t="shared" si="24"/>
        <v>50.914777066544438</v>
      </c>
      <c r="V55" s="4">
        <f t="shared" si="12"/>
        <v>7.1354591349502128</v>
      </c>
      <c r="W55" s="4">
        <f t="shared" si="25"/>
        <v>65.61762995543333</v>
      </c>
      <c r="X55" s="4">
        <f t="shared" si="26"/>
        <v>1.1728978079810142E-2</v>
      </c>
      <c r="Y55" s="5">
        <v>0.30219999999999997</v>
      </c>
      <c r="Z55" s="5">
        <f t="shared" si="13"/>
        <v>9.433356562390724E-2</v>
      </c>
      <c r="AA55" s="4">
        <v>0.31215607420220798</v>
      </c>
      <c r="AB55" s="3">
        <v>250</v>
      </c>
      <c r="AC55" s="4">
        <f t="shared" si="27"/>
        <v>0.99701079494555411</v>
      </c>
      <c r="AD55" s="4">
        <f t="shared" si="29"/>
        <v>5.7427912230333861E-2</v>
      </c>
      <c r="AE55" s="4">
        <f t="shared" si="28"/>
        <v>5.7600090712628595E-2</v>
      </c>
      <c r="AF55" s="4">
        <f t="shared" si="30"/>
        <v>0.24699103726611971</v>
      </c>
      <c r="AG55" s="4">
        <f t="shared" si="31"/>
        <v>0.14373706055683547</v>
      </c>
      <c r="AH55" s="4">
        <f t="shared" si="14"/>
        <v>9.3640898811413284E-2</v>
      </c>
      <c r="AI55" s="4">
        <f t="shared" si="15"/>
        <v>0.27473975224262481</v>
      </c>
      <c r="AJ55" s="4">
        <f t="shared" si="16"/>
        <v>0.10416117776575448</v>
      </c>
      <c r="AK55" s="3" t="s">
        <v>176</v>
      </c>
      <c r="AL55" s="8">
        <v>335.7</v>
      </c>
      <c r="AM55" s="9">
        <v>40.283999999999999</v>
      </c>
      <c r="AN55" s="3" t="s">
        <v>303</v>
      </c>
      <c r="AO55" s="7">
        <v>2011.07</v>
      </c>
    </row>
    <row r="56" spans="1:41">
      <c r="A56" s="1">
        <v>55</v>
      </c>
      <c r="B56" s="1" t="s">
        <v>121</v>
      </c>
      <c r="C56" s="1"/>
      <c r="D56" s="1" t="s">
        <v>122</v>
      </c>
      <c r="E56" s="1">
        <v>1</v>
      </c>
      <c r="F56" s="7">
        <v>1.8</v>
      </c>
      <c r="G56" s="1" t="s">
        <v>230</v>
      </c>
      <c r="H56" s="1" t="s">
        <v>264</v>
      </c>
      <c r="I56" s="5">
        <v>2.1999999999999999E-2</v>
      </c>
      <c r="J56" s="1">
        <v>0</v>
      </c>
      <c r="K56" s="6">
        <v>1.9</v>
      </c>
      <c r="L56" s="4">
        <v>19.288</v>
      </c>
      <c r="M56" s="6">
        <v>1.2</v>
      </c>
      <c r="N56" s="4">
        <v>18.657</v>
      </c>
      <c r="O56" s="3">
        <v>9.8000000000000007</v>
      </c>
      <c r="P56" s="7">
        <f t="shared" si="20"/>
        <v>2.5</v>
      </c>
      <c r="Q56" s="4">
        <f t="shared" si="21"/>
        <v>47.778300000000002</v>
      </c>
      <c r="R56" s="4">
        <f t="shared" si="22"/>
        <v>27.718463315699999</v>
      </c>
      <c r="S56" s="4">
        <f t="shared" si="11"/>
        <v>5.2648326958888259</v>
      </c>
      <c r="T56" s="4">
        <f t="shared" si="23"/>
        <v>40.918300000000002</v>
      </c>
      <c r="U56" s="4">
        <f t="shared" si="24"/>
        <v>26.689659315700005</v>
      </c>
      <c r="V56" s="4">
        <f t="shared" si="12"/>
        <v>5.1662035689372523</v>
      </c>
      <c r="W56" s="4">
        <f t="shared" si="25"/>
        <v>20.961461315699999</v>
      </c>
      <c r="X56" s="4">
        <f t="shared" si="26"/>
        <v>2.8334096976734259E-2</v>
      </c>
      <c r="Y56" s="5">
        <v>0.31420000000000003</v>
      </c>
      <c r="Z56" s="5">
        <f t="shared" si="13"/>
        <v>8.1966236248842139E-2</v>
      </c>
      <c r="AA56" s="4">
        <v>0.26087280792120349</v>
      </c>
      <c r="AB56" s="3">
        <v>250</v>
      </c>
      <c r="AC56" s="4">
        <f t="shared" si="27"/>
        <v>0.9982162467537643</v>
      </c>
      <c r="AD56" s="4">
        <f t="shared" si="29"/>
        <v>4.3143383121082998E-2</v>
      </c>
      <c r="AE56" s="4">
        <f t="shared" si="28"/>
        <v>4.3220477788642346E-2</v>
      </c>
      <c r="AF56" s="4">
        <f t="shared" si="30"/>
        <v>0.2380440235538549</v>
      </c>
      <c r="AG56" s="4">
        <f t="shared" si="31"/>
        <v>9.7217438355795494E-2</v>
      </c>
      <c r="AH56" s="4">
        <f t="shared" si="14"/>
        <v>7.4221438807365855E-2</v>
      </c>
      <c r="AI56" s="4">
        <f t="shared" si="15"/>
        <v>0.26478756791307551</v>
      </c>
      <c r="AJ56" s="4">
        <f t="shared" si="16"/>
        <v>8.2559998673376919E-2</v>
      </c>
      <c r="AK56" s="3" t="s">
        <v>273</v>
      </c>
      <c r="AL56" s="8">
        <v>173.8</v>
      </c>
      <c r="AM56" s="9">
        <v>23.05168106668145</v>
      </c>
      <c r="AN56" s="3" t="s">
        <v>302</v>
      </c>
      <c r="AO56" s="7">
        <v>2008.12</v>
      </c>
    </row>
    <row r="57" spans="1:41">
      <c r="A57" s="1">
        <v>56</v>
      </c>
      <c r="B57" s="1" t="s">
        <v>123</v>
      </c>
      <c r="C57" s="1"/>
      <c r="D57" s="1" t="s">
        <v>124</v>
      </c>
      <c r="E57" s="1">
        <v>0</v>
      </c>
      <c r="F57" s="7">
        <v>4.9000000000000004</v>
      </c>
      <c r="G57" s="1" t="s">
        <v>231</v>
      </c>
      <c r="H57" s="1" t="s">
        <v>264</v>
      </c>
      <c r="I57" s="5">
        <v>2.3E-2</v>
      </c>
      <c r="J57" s="1">
        <v>5</v>
      </c>
      <c r="K57" s="6">
        <v>5.5</v>
      </c>
      <c r="L57" s="4">
        <v>19.274000000000001</v>
      </c>
      <c r="M57" s="6">
        <v>1.3</v>
      </c>
      <c r="N57" s="4">
        <v>19.184000000000001</v>
      </c>
      <c r="O57" s="3">
        <v>9.8000000000000007</v>
      </c>
      <c r="P57" s="7">
        <f t="shared" si="20"/>
        <v>6.15</v>
      </c>
      <c r="Q57" s="4">
        <f t="shared" si="21"/>
        <v>118.42260000000002</v>
      </c>
      <c r="R57" s="4">
        <f t="shared" si="22"/>
        <v>112.22194929871117</v>
      </c>
      <c r="S57" s="4">
        <f t="shared" si="11"/>
        <v>10.593486173055174</v>
      </c>
      <c r="T57" s="4">
        <f t="shared" si="23"/>
        <v>106.17260000000002</v>
      </c>
      <c r="U57" s="4">
        <f t="shared" si="24"/>
        <v>107.88144218760004</v>
      </c>
      <c r="V57" s="4">
        <f t="shared" si="12"/>
        <v>10.386599163710903</v>
      </c>
      <c r="W57" s="4">
        <f t="shared" si="25"/>
        <v>103.47562352093337</v>
      </c>
      <c r="X57" s="4">
        <f t="shared" si="26"/>
        <v>8.5469959922948504E-3</v>
      </c>
      <c r="Y57" s="5">
        <v>0.16600000000000001</v>
      </c>
      <c r="Z57" s="5">
        <f t="shared" si="13"/>
        <v>5.3908407048358677E-2</v>
      </c>
      <c r="AA57" s="4">
        <v>0.32474944005035344</v>
      </c>
      <c r="AB57" s="3">
        <v>250</v>
      </c>
      <c r="AC57" s="4">
        <f t="shared" si="27"/>
        <v>0.9922803627036928</v>
      </c>
      <c r="AD57" s="4">
        <f t="shared" si="29"/>
        <v>9.2727604113458525E-2</v>
      </c>
      <c r="AE57" s="4">
        <f t="shared" si="28"/>
        <v>9.3448996471925685E-2</v>
      </c>
      <c r="AF57" s="4">
        <f t="shared" si="30"/>
        <v>0.11942025126846208</v>
      </c>
      <c r="AG57" s="4">
        <f t="shared" si="31"/>
        <v>0.13161772547655004</v>
      </c>
      <c r="AH57" s="4">
        <f t="shared" si="14"/>
        <v>4.3324660811786757E-2</v>
      </c>
      <c r="AI57" s="4">
        <f t="shared" si="15"/>
        <v>0.13283676448104792</v>
      </c>
      <c r="AJ57" s="4">
        <f t="shared" si="16"/>
        <v>4.8192058745035321E-2</v>
      </c>
      <c r="AK57" s="3" t="s">
        <v>280</v>
      </c>
      <c r="AL57" s="8">
        <v>189</v>
      </c>
      <c r="AM57" s="9">
        <v>9.4500000000000011</v>
      </c>
      <c r="AN57" s="3" t="s">
        <v>303</v>
      </c>
      <c r="AO57" s="7">
        <v>2010.01</v>
      </c>
    </row>
    <row r="58" spans="1:41">
      <c r="A58" s="1">
        <v>57</v>
      </c>
      <c r="B58" s="1" t="s">
        <v>125</v>
      </c>
      <c r="C58" s="1"/>
      <c r="D58" s="1" t="s">
        <v>126</v>
      </c>
      <c r="E58" s="1">
        <v>0</v>
      </c>
      <c r="F58" s="7">
        <v>4.13</v>
      </c>
      <c r="G58" s="1" t="s">
        <v>232</v>
      </c>
      <c r="H58" s="1" t="s">
        <v>262</v>
      </c>
      <c r="I58" s="5">
        <v>2.3E-2</v>
      </c>
      <c r="J58" s="1">
        <v>28</v>
      </c>
      <c r="K58" s="6">
        <v>4.13</v>
      </c>
      <c r="L58" s="4">
        <v>18.914999999999999</v>
      </c>
      <c r="M58" s="6">
        <v>3.27</v>
      </c>
      <c r="N58" s="4">
        <v>20.303000000000001</v>
      </c>
      <c r="O58" s="3">
        <v>9.8000000000000007</v>
      </c>
      <c r="P58" s="7">
        <f t="shared" si="20"/>
        <v>5.7649999999999997</v>
      </c>
      <c r="Q58" s="4">
        <f t="shared" si="21"/>
        <v>111.31435499999999</v>
      </c>
      <c r="R58" s="4">
        <f t="shared" si="22"/>
        <v>194.65565415039026</v>
      </c>
      <c r="S58" s="4">
        <f t="shared" si="11"/>
        <v>13.951905036603076</v>
      </c>
      <c r="T58" s="4">
        <f t="shared" si="23"/>
        <v>95.291354999999996</v>
      </c>
      <c r="U58" s="4">
        <f t="shared" si="24"/>
        <v>111.17933108039024</v>
      </c>
      <c r="V58" s="4">
        <f t="shared" si="12"/>
        <v>10.544160994616416</v>
      </c>
      <c r="W58" s="4">
        <f t="shared" si="25"/>
        <v>134.33255211539026</v>
      </c>
      <c r="X58" s="4">
        <f t="shared" si="26"/>
        <v>6.2071206337110611E-3</v>
      </c>
      <c r="Y58" s="5">
        <v>0.28190000000000004</v>
      </c>
      <c r="Z58" s="5">
        <f t="shared" si="13"/>
        <v>8.0003368941588035E-2</v>
      </c>
      <c r="AA58" s="4">
        <v>0.28380052834901748</v>
      </c>
      <c r="AB58" s="3">
        <v>250</v>
      </c>
      <c r="AC58" s="4">
        <f t="shared" si="27"/>
        <v>0.99239500752976806</v>
      </c>
      <c r="AD58" s="4">
        <f t="shared" si="29"/>
        <v>8.7769698226135381E-2</v>
      </c>
      <c r="AE58" s="4">
        <f t="shared" si="28"/>
        <v>8.8442301261277376E-2</v>
      </c>
      <c r="AF58" s="4">
        <f t="shared" si="30"/>
        <v>0.21241768674824801</v>
      </c>
      <c r="AG58" s="4">
        <f t="shared" si="31"/>
        <v>0.11614601602626153</v>
      </c>
      <c r="AH58" s="4">
        <f t="shared" si="14"/>
        <v>7.2392376475155104E-2</v>
      </c>
      <c r="AI58" s="4">
        <f t="shared" si="15"/>
        <v>0.23628218770661624</v>
      </c>
      <c r="AJ58" s="4">
        <f t="shared" si="16"/>
        <v>8.052544657970534E-2</v>
      </c>
      <c r="AK58" s="3" t="s">
        <v>176</v>
      </c>
      <c r="AL58" s="8">
        <v>209</v>
      </c>
      <c r="AM58" s="9">
        <v>35.585608429708145</v>
      </c>
      <c r="AN58" s="3" t="s">
        <v>302</v>
      </c>
      <c r="AO58" s="7">
        <v>2008.07</v>
      </c>
    </row>
    <row r="59" spans="1:41">
      <c r="A59" s="1">
        <v>58</v>
      </c>
      <c r="B59" s="1" t="s">
        <v>127</v>
      </c>
      <c r="C59" s="1"/>
      <c r="D59" s="1" t="s">
        <v>128</v>
      </c>
      <c r="E59" s="1">
        <v>0</v>
      </c>
      <c r="F59" s="7">
        <v>4.0999999999999996</v>
      </c>
      <c r="G59" s="1" t="s">
        <v>233</v>
      </c>
      <c r="H59" s="1" t="s">
        <v>263</v>
      </c>
      <c r="I59" s="5">
        <v>2.3E-2</v>
      </c>
      <c r="J59" s="1">
        <v>50</v>
      </c>
      <c r="K59" s="6">
        <v>4.0999999999999996</v>
      </c>
      <c r="L59" s="4">
        <v>18.928999999999998</v>
      </c>
      <c r="M59" s="6">
        <v>1.05</v>
      </c>
      <c r="N59" s="4">
        <v>18.265000000000001</v>
      </c>
      <c r="O59" s="3">
        <v>9.8000000000000007</v>
      </c>
      <c r="P59" s="7">
        <f t="shared" si="20"/>
        <v>4.625</v>
      </c>
      <c r="Q59" s="4">
        <f t="shared" si="21"/>
        <v>87.198025000000001</v>
      </c>
      <c r="R59" s="4">
        <f t="shared" si="22"/>
        <v>71.40742055538125</v>
      </c>
      <c r="S59" s="4">
        <f t="shared" si="11"/>
        <v>8.4502911521072015</v>
      </c>
      <c r="T59" s="4">
        <f t="shared" si="23"/>
        <v>82.053024999999991</v>
      </c>
      <c r="U59" s="4">
        <f t="shared" si="24"/>
        <v>73.199975305381244</v>
      </c>
      <c r="V59" s="4">
        <f t="shared" si="12"/>
        <v>8.5556984113151895</v>
      </c>
      <c r="W59" s="4">
        <f t="shared" si="25"/>
        <v>66.51128543038125</v>
      </c>
      <c r="X59" s="4">
        <f t="shared" si="26"/>
        <v>1.2724509824977725E-2</v>
      </c>
      <c r="Y59" s="5">
        <v>0.20600000000000002</v>
      </c>
      <c r="Z59" s="5">
        <f t="shared" si="13"/>
        <v>6.8390274639869339E-2</v>
      </c>
      <c r="AA59" s="4">
        <v>0.3319916244653851</v>
      </c>
      <c r="AB59" s="3">
        <v>250</v>
      </c>
      <c r="AC59" s="4">
        <f t="shared" si="27"/>
        <v>0.99554700325140322</v>
      </c>
      <c r="AD59" s="4">
        <f t="shared" si="29"/>
        <v>7.2779684196344244E-2</v>
      </c>
      <c r="AE59" s="4">
        <f t="shared" si="28"/>
        <v>7.3105221510033874E-2</v>
      </c>
      <c r="AF59" s="4">
        <f t="shared" si="30"/>
        <v>0.14166233577408963</v>
      </c>
      <c r="AG59" s="4">
        <f t="shared" si="31"/>
        <v>0.13556935754547669</v>
      </c>
      <c r="AH59" s="4">
        <f t="shared" si="14"/>
        <v>5.2159709900256528E-2</v>
      </c>
      <c r="AI59" s="4">
        <f t="shared" si="15"/>
        <v>0.15757768161745231</v>
      </c>
      <c r="AJ59" s="4">
        <f t="shared" si="16"/>
        <v>5.8019699555346527E-2</v>
      </c>
      <c r="AK59" s="3" t="s">
        <v>176</v>
      </c>
      <c r="AL59" s="8">
        <v>269</v>
      </c>
      <c r="AM59" s="9">
        <v>13.450000000000001</v>
      </c>
      <c r="AN59" s="3" t="s">
        <v>303</v>
      </c>
      <c r="AO59" s="7">
        <v>2010.11</v>
      </c>
    </row>
    <row r="60" spans="1:41">
      <c r="A60" s="1">
        <v>59</v>
      </c>
      <c r="B60" s="1" t="s">
        <v>129</v>
      </c>
      <c r="C60" s="1"/>
      <c r="D60" s="1" t="s">
        <v>130</v>
      </c>
      <c r="E60" s="1">
        <v>0</v>
      </c>
      <c r="F60" s="7">
        <v>6</v>
      </c>
      <c r="G60" s="1" t="s">
        <v>234</v>
      </c>
      <c r="H60" s="1" t="s">
        <v>262</v>
      </c>
      <c r="I60" s="5">
        <v>2.3E-2</v>
      </c>
      <c r="J60" s="1">
        <v>30</v>
      </c>
      <c r="K60" s="6">
        <v>6</v>
      </c>
      <c r="L60" s="4">
        <v>18.608000000000001</v>
      </c>
      <c r="M60" s="6">
        <v>0.6</v>
      </c>
      <c r="N60" s="4">
        <v>18.001000000000001</v>
      </c>
      <c r="O60" s="3">
        <v>9.8000000000000007</v>
      </c>
      <c r="P60" s="7">
        <f t="shared" si="20"/>
        <v>6.3</v>
      </c>
      <c r="Q60" s="4">
        <f t="shared" si="21"/>
        <v>117.0483</v>
      </c>
      <c r="R60" s="4">
        <f t="shared" si="22"/>
        <v>128.21791186090002</v>
      </c>
      <c r="S60" s="4">
        <f t="shared" si="11"/>
        <v>11.323334838328329</v>
      </c>
      <c r="T60" s="4">
        <f t="shared" si="23"/>
        <v>114.1083</v>
      </c>
      <c r="U60" s="4">
        <f t="shared" si="24"/>
        <v>135.36446386090003</v>
      </c>
      <c r="V60" s="4">
        <f t="shared" si="12"/>
        <v>11.634623494591478</v>
      </c>
      <c r="W60" s="4">
        <f t="shared" si="25"/>
        <v>126.98918786090003</v>
      </c>
      <c r="X60" s="4">
        <f t="shared" si="26"/>
        <v>7.3166684970726002E-3</v>
      </c>
      <c r="Y60" s="5">
        <v>0.1164</v>
      </c>
      <c r="Z60" s="5">
        <f t="shared" si="13"/>
        <v>4.1671140469807619E-2</v>
      </c>
      <c r="AA60" s="4">
        <v>0.35799948857223041</v>
      </c>
      <c r="AB60" s="3">
        <v>250</v>
      </c>
      <c r="AC60" s="4">
        <f t="shared" si="27"/>
        <v>0.99232386012732232</v>
      </c>
      <c r="AD60" s="4">
        <f t="shared" si="29"/>
        <v>9.4646521528105529E-2</v>
      </c>
      <c r="AE60" s="4">
        <f t="shared" si="28"/>
        <v>9.5378661474452203E-2</v>
      </c>
      <c r="AF60" s="4">
        <f t="shared" si="30"/>
        <v>7.7013639214497207E-2</v>
      </c>
      <c r="AG60" s="4">
        <f t="shared" si="31"/>
        <v>0.15687124016623696</v>
      </c>
      <c r="AH60" s="4">
        <f t="shared" si="14"/>
        <v>3.0502772179000746E-2</v>
      </c>
      <c r="AI60" s="4">
        <f t="shared" si="15"/>
        <v>8.5665894565625372E-2</v>
      </c>
      <c r="AJ60" s="4">
        <f t="shared" si="16"/>
        <v>3.3929668719689374E-2</v>
      </c>
      <c r="AK60" s="3" t="s">
        <v>176</v>
      </c>
      <c r="AL60" s="8">
        <v>263.3</v>
      </c>
      <c r="AM60" s="9">
        <v>5.266</v>
      </c>
      <c r="AN60" s="3" t="s">
        <v>303</v>
      </c>
      <c r="AO60" s="7">
        <v>2005.01</v>
      </c>
    </row>
    <row r="61" spans="1:41">
      <c r="A61" s="1">
        <v>60</v>
      </c>
      <c r="B61" s="1" t="s">
        <v>131</v>
      </c>
      <c r="C61" s="1"/>
      <c r="D61" s="1" t="s">
        <v>132</v>
      </c>
      <c r="E61" s="1">
        <v>0</v>
      </c>
      <c r="F61" s="7">
        <v>5</v>
      </c>
      <c r="G61" s="1" t="s">
        <v>235</v>
      </c>
      <c r="H61" s="1" t="s">
        <v>262</v>
      </c>
      <c r="I61" s="5">
        <v>2.1000000000000001E-2</v>
      </c>
      <c r="J61" s="1">
        <v>45</v>
      </c>
      <c r="K61" s="6">
        <v>5</v>
      </c>
      <c r="L61" s="4">
        <v>18.920000000000002</v>
      </c>
      <c r="M61" s="6">
        <v>1.5</v>
      </c>
      <c r="N61" s="4">
        <v>19.5</v>
      </c>
      <c r="O61" s="3">
        <v>9.8000000000000007</v>
      </c>
      <c r="P61" s="7">
        <f t="shared" si="20"/>
        <v>5.75</v>
      </c>
      <c r="Q61" s="4">
        <f t="shared" si="21"/>
        <v>109.22500000000001</v>
      </c>
      <c r="R61" s="4">
        <f t="shared" si="22"/>
        <v>115.42640725000004</v>
      </c>
      <c r="S61" s="4">
        <f t="shared" si="11"/>
        <v>10.743668239944867</v>
      </c>
      <c r="T61" s="4">
        <f t="shared" si="23"/>
        <v>101.87500000000001</v>
      </c>
      <c r="U61" s="4">
        <f t="shared" si="24"/>
        <v>105.16188725000004</v>
      </c>
      <c r="V61" s="4">
        <f t="shared" si="12"/>
        <v>10.254847012510719</v>
      </c>
      <c r="W61" s="4">
        <f t="shared" si="25"/>
        <v>102.97109725000004</v>
      </c>
      <c r="X61" s="4">
        <f t="shared" si="26"/>
        <v>8.4830453960758924E-3</v>
      </c>
      <c r="Y61" s="5">
        <v>0.2278</v>
      </c>
      <c r="Z61" s="5">
        <f t="shared" si="13"/>
        <v>6.8410517128923792E-2</v>
      </c>
      <c r="AA61" s="4">
        <v>0.30030955719457325</v>
      </c>
      <c r="AB61" s="3">
        <v>250</v>
      </c>
      <c r="AC61" s="4">
        <f t="shared" si="27"/>
        <v>0.99286539413690589</v>
      </c>
      <c r="AD61" s="4">
        <f t="shared" si="29"/>
        <v>8.7575546925518999E-2</v>
      </c>
      <c r="AE61" s="4">
        <f t="shared" si="28"/>
        <v>8.8204853792540616E-2</v>
      </c>
      <c r="AF61" s="4">
        <f t="shared" si="30"/>
        <v>0.15762020276248884</v>
      </c>
      <c r="AG61" s="4">
        <f t="shared" si="31"/>
        <v>0.11760581703281089</v>
      </c>
      <c r="AH61" s="4">
        <f t="shared" si="14"/>
        <v>5.4053806613510842E-2</v>
      </c>
      <c r="AI61" s="4">
        <f t="shared" si="15"/>
        <v>0.17532836792267945</v>
      </c>
      <c r="AJ61" s="4">
        <f t="shared" si="16"/>
        <v>6.0126592451068786E-2</v>
      </c>
      <c r="AK61" s="3" t="s">
        <v>273</v>
      </c>
      <c r="AL61" s="8">
        <v>285.39999999999998</v>
      </c>
      <c r="AM61" s="9">
        <v>14.27</v>
      </c>
      <c r="AN61" s="3" t="s">
        <v>302</v>
      </c>
      <c r="AO61" s="7">
        <v>2012.05</v>
      </c>
    </row>
    <row r="62" spans="1:41">
      <c r="A62" s="1">
        <v>61</v>
      </c>
      <c r="B62" s="1" t="s">
        <v>133</v>
      </c>
      <c r="C62" s="1"/>
      <c r="D62" s="1" t="s">
        <v>134</v>
      </c>
      <c r="E62" s="1">
        <v>0</v>
      </c>
      <c r="F62" s="7">
        <v>2.7</v>
      </c>
      <c r="G62" s="1" t="s">
        <v>192</v>
      </c>
      <c r="H62" s="1" t="s">
        <v>262</v>
      </c>
      <c r="I62" s="5">
        <v>0.02</v>
      </c>
      <c r="J62" s="1">
        <v>30</v>
      </c>
      <c r="K62" s="6">
        <v>3</v>
      </c>
      <c r="L62" s="4">
        <v>19.079999999999998</v>
      </c>
      <c r="M62" s="6">
        <v>2</v>
      </c>
      <c r="N62" s="4">
        <v>19.5</v>
      </c>
      <c r="O62" s="3">
        <v>9.8000000000000007</v>
      </c>
      <c r="P62" s="7">
        <f t="shared" si="20"/>
        <v>4</v>
      </c>
      <c r="Q62" s="4">
        <f t="shared" si="21"/>
        <v>76.866</v>
      </c>
      <c r="R62" s="4">
        <f t="shared" si="22"/>
        <v>75.231083560000016</v>
      </c>
      <c r="S62" s="4">
        <f t="shared" si="11"/>
        <v>8.6735853924429662</v>
      </c>
      <c r="T62" s="4">
        <f t="shared" si="23"/>
        <v>64.125999999999991</v>
      </c>
      <c r="U62" s="4">
        <f t="shared" si="24"/>
        <v>51.338248004444445</v>
      </c>
      <c r="V62" s="4">
        <f t="shared" si="12"/>
        <v>7.1650713886495536</v>
      </c>
      <c r="W62" s="4">
        <f t="shared" si="25"/>
        <v>53.627310226666665</v>
      </c>
      <c r="X62" s="4">
        <f t="shared" si="26"/>
        <v>1.3885056587315951E-2</v>
      </c>
      <c r="Y62" s="5">
        <v>0.19409999999999999</v>
      </c>
      <c r="Z62" s="5">
        <f t="shared" si="13"/>
        <v>6.7052727773984702E-2</v>
      </c>
      <c r="AA62" s="4">
        <v>0.34545454803701547</v>
      </c>
      <c r="AB62" s="3">
        <v>250</v>
      </c>
      <c r="AC62" s="4">
        <f t="shared" si="27"/>
        <v>0.99664711896133962</v>
      </c>
      <c r="AD62" s="4">
        <f t="shared" si="29"/>
        <v>6.4330389791413853E-2</v>
      </c>
      <c r="AE62" s="4">
        <f t="shared" si="28"/>
        <v>6.454680755858308E-2</v>
      </c>
      <c r="AF62" s="4">
        <f t="shared" si="30"/>
        <v>0.15072331541005174</v>
      </c>
      <c r="AG62" s="4">
        <f t="shared" si="31"/>
        <v>0.14837249333483854</v>
      </c>
      <c r="AH62" s="4">
        <f t="shared" si="14"/>
        <v>5.8057340273051816E-2</v>
      </c>
      <c r="AI62" s="4">
        <f t="shared" si="15"/>
        <v>0.16765663560628669</v>
      </c>
      <c r="AJ62" s="4">
        <f t="shared" si="16"/>
        <v>6.4579911315964203E-2</v>
      </c>
      <c r="AK62" s="3" t="s">
        <v>273</v>
      </c>
      <c r="AL62" s="8">
        <v>264.84999999999997</v>
      </c>
      <c r="AM62" s="9">
        <v>7.5344210129246063</v>
      </c>
      <c r="AN62" s="3" t="s">
        <v>303</v>
      </c>
      <c r="AO62" s="7">
        <v>2008.05</v>
      </c>
    </row>
    <row r="63" spans="1:41">
      <c r="A63" s="1">
        <v>62</v>
      </c>
      <c r="B63" s="1" t="s">
        <v>135</v>
      </c>
      <c r="C63" s="1"/>
      <c r="D63" s="1" t="s">
        <v>136</v>
      </c>
      <c r="E63" s="1">
        <v>0</v>
      </c>
      <c r="F63" s="7">
        <v>4.51</v>
      </c>
      <c r="G63" s="1" t="s">
        <v>236</v>
      </c>
      <c r="H63" s="1" t="s">
        <v>263</v>
      </c>
      <c r="I63" s="5">
        <v>3.5000000000000003E-2</v>
      </c>
      <c r="J63" s="1">
        <v>52.5</v>
      </c>
      <c r="K63" s="6">
        <v>5</v>
      </c>
      <c r="L63" s="4">
        <v>18.690999999999999</v>
      </c>
      <c r="M63" s="6">
        <v>3</v>
      </c>
      <c r="N63" s="4">
        <v>19.5</v>
      </c>
      <c r="O63" s="3">
        <v>9.8000000000000007</v>
      </c>
      <c r="P63" s="7">
        <f t="shared" si="20"/>
        <v>6.5</v>
      </c>
      <c r="Q63" s="4">
        <f t="shared" si="21"/>
        <v>123.10141</v>
      </c>
      <c r="R63" s="4">
        <f t="shared" si="22"/>
        <v>181.238530928881</v>
      </c>
      <c r="S63" s="4">
        <f t="shared" si="11"/>
        <v>13.462486060489757</v>
      </c>
      <c r="T63" s="4">
        <f t="shared" si="23"/>
        <v>103.59940999999999</v>
      </c>
      <c r="U63" s="4">
        <f t="shared" si="24"/>
        <v>116.91505492888099</v>
      </c>
      <c r="V63" s="4">
        <f t="shared" si="12"/>
        <v>10.812726526130261</v>
      </c>
      <c r="W63" s="4">
        <f t="shared" si="25"/>
        <v>132.749992928881</v>
      </c>
      <c r="X63" s="4">
        <f t="shared" si="26"/>
        <v>6.2648912313135064E-3</v>
      </c>
      <c r="Y63" s="5">
        <v>0.32130000000000003</v>
      </c>
      <c r="Z63" s="5">
        <f t="shared" si="13"/>
        <v>8.4561592955941303E-2</v>
      </c>
      <c r="AA63" s="4">
        <v>0.26318578573277712</v>
      </c>
      <c r="AB63" s="3">
        <v>225.9</v>
      </c>
      <c r="AC63" s="4">
        <f t="shared" si="27"/>
        <v>0.97337247606342348</v>
      </c>
      <c r="AD63" s="4">
        <f t="shared" si="29"/>
        <v>9.7194467203037913E-2</v>
      </c>
      <c r="AE63" s="4">
        <f t="shared" si="28"/>
        <v>9.9853313703833213E-2</v>
      </c>
      <c r="AF63" s="4">
        <f t="shared" si="30"/>
        <v>0.24155102740244416</v>
      </c>
      <c r="AG63" s="4">
        <f t="shared" si="31"/>
        <v>0.10194745177601426</v>
      </c>
      <c r="AH63" s="4">
        <f t="shared" si="14"/>
        <v>7.7125337313278003E-2</v>
      </c>
      <c r="AI63" s="4">
        <f t="shared" si="15"/>
        <v>0.26868857330638951</v>
      </c>
      <c r="AJ63" s="4">
        <f t="shared" si="16"/>
        <v>8.5790141616549506E-2</v>
      </c>
      <c r="AK63" s="3" t="s">
        <v>273</v>
      </c>
      <c r="AL63" s="8">
        <v>268.2</v>
      </c>
      <c r="AM63" s="9">
        <v>40.229999999999997</v>
      </c>
      <c r="AN63" s="3" t="s">
        <v>302</v>
      </c>
      <c r="AO63" s="7">
        <v>2010.08</v>
      </c>
    </row>
    <row r="64" spans="1:41">
      <c r="A64" s="1">
        <v>63</v>
      </c>
      <c r="B64" s="1" t="s">
        <v>137</v>
      </c>
      <c r="C64" s="1"/>
      <c r="D64" s="1" t="s">
        <v>138</v>
      </c>
      <c r="E64" s="1">
        <v>0</v>
      </c>
      <c r="F64" s="7">
        <v>3.6</v>
      </c>
      <c r="G64" s="1" t="s">
        <v>237</v>
      </c>
      <c r="H64" s="1" t="s">
        <v>262</v>
      </c>
      <c r="I64" s="5">
        <v>0.159</v>
      </c>
      <c r="J64" s="1">
        <v>35</v>
      </c>
      <c r="K64" s="6">
        <v>3.6</v>
      </c>
      <c r="L64" s="4">
        <v>19.922000000000001</v>
      </c>
      <c r="M64" s="6">
        <v>1.5</v>
      </c>
      <c r="N64" s="4">
        <v>19.600000000000001</v>
      </c>
      <c r="O64" s="3">
        <v>9.8000000000000007</v>
      </c>
      <c r="P64" s="7">
        <f t="shared" si="20"/>
        <v>4.3499999999999996</v>
      </c>
      <c r="Q64" s="4">
        <f t="shared" si="21"/>
        <v>86.419199999999989</v>
      </c>
      <c r="R64" s="4">
        <f t="shared" si="22"/>
        <v>77.616668046400022</v>
      </c>
      <c r="S64" s="4">
        <f t="shared" si="11"/>
        <v>8.8100322386697325</v>
      </c>
      <c r="T64" s="4">
        <f t="shared" si="23"/>
        <v>79.069199999999995</v>
      </c>
      <c r="U64" s="4">
        <f t="shared" si="24"/>
        <v>68.820776046400013</v>
      </c>
      <c r="V64" s="4">
        <f t="shared" si="12"/>
        <v>8.2958288342033679</v>
      </c>
      <c r="W64" s="4">
        <f t="shared" si="25"/>
        <v>65.895672046400023</v>
      </c>
      <c r="X64" s="4">
        <f t="shared" si="26"/>
        <v>1.2336226387946242E-2</v>
      </c>
      <c r="Y64" s="5">
        <v>0.27839999999999998</v>
      </c>
      <c r="Z64" s="5">
        <f t="shared" si="13"/>
        <v>7.7155434013834318E-2</v>
      </c>
      <c r="AA64" s="4">
        <v>0.27713877160141637</v>
      </c>
      <c r="AB64" s="3">
        <v>250</v>
      </c>
      <c r="AC64" s="4">
        <f t="shared" si="27"/>
        <v>0.99571141908169425</v>
      </c>
      <c r="AD64" s="4">
        <f t="shared" si="29"/>
        <v>6.908456998364601E-2</v>
      </c>
      <c r="AE64" s="4">
        <f t="shared" si="28"/>
        <v>6.9382120823079457E-2</v>
      </c>
      <c r="AF64" s="4">
        <f t="shared" si="30"/>
        <v>0.19693321557724172</v>
      </c>
      <c r="AG64" s="4">
        <f t="shared" si="31"/>
        <v>0.10275663852109714</v>
      </c>
      <c r="AH64" s="4">
        <f t="shared" si="14"/>
        <v>6.3128274178989419E-2</v>
      </c>
      <c r="AI64" s="4">
        <f t="shared" si="15"/>
        <v>0.21905808184342793</v>
      </c>
      <c r="AJ64" s="4">
        <f t="shared" si="16"/>
        <v>7.0220549698542176E-2</v>
      </c>
      <c r="AK64" s="3" t="s">
        <v>176</v>
      </c>
      <c r="AL64" s="8">
        <v>246.4</v>
      </c>
      <c r="AM64" s="9">
        <v>12.32</v>
      </c>
      <c r="AN64" s="3" t="s">
        <v>302</v>
      </c>
      <c r="AO64" s="7">
        <v>2009.05</v>
      </c>
    </row>
    <row r="65" spans="1:41">
      <c r="A65" s="1">
        <v>64</v>
      </c>
      <c r="B65" s="1" t="s">
        <v>139</v>
      </c>
      <c r="C65" s="1"/>
      <c r="D65" s="1" t="s">
        <v>140</v>
      </c>
      <c r="E65" s="1">
        <v>0</v>
      </c>
      <c r="F65" s="7">
        <v>5.4</v>
      </c>
      <c r="G65" s="1" t="s">
        <v>238</v>
      </c>
      <c r="H65" s="1" t="s">
        <v>264</v>
      </c>
      <c r="I65" s="5">
        <v>0.15</v>
      </c>
      <c r="J65" s="1">
        <v>0</v>
      </c>
      <c r="K65" s="6">
        <v>5.4</v>
      </c>
      <c r="L65" s="4">
        <v>19.367999999999999</v>
      </c>
      <c r="M65" s="6">
        <v>2.5</v>
      </c>
      <c r="N65" s="4">
        <v>19.800999999999998</v>
      </c>
      <c r="O65" s="3">
        <v>9.8000000000000007</v>
      </c>
      <c r="P65" s="7">
        <f t="shared" si="20"/>
        <v>6.65</v>
      </c>
      <c r="Q65" s="4">
        <f t="shared" si="21"/>
        <v>129.33844999999999</v>
      </c>
      <c r="R65" s="4">
        <f t="shared" si="22"/>
        <v>183.59731698763611</v>
      </c>
      <c r="S65" s="4">
        <f t="shared" si="11"/>
        <v>13.549808743581442</v>
      </c>
      <c r="T65" s="4">
        <f t="shared" si="23"/>
        <v>117.08844999999999</v>
      </c>
      <c r="U65" s="4">
        <f t="shared" si="24"/>
        <v>140.77231332096943</v>
      </c>
      <c r="V65" s="4">
        <f t="shared" si="12"/>
        <v>11.864750874795872</v>
      </c>
      <c r="W65" s="4">
        <f t="shared" si="25"/>
        <v>149.52620959874722</v>
      </c>
      <c r="X65" s="4">
        <f t="shared" si="26"/>
        <v>5.7854047332082277E-3</v>
      </c>
      <c r="Y65" s="5">
        <v>0.30640000000000001</v>
      </c>
      <c r="Z65" s="5">
        <f t="shared" si="13"/>
        <v>8.2577584155150249E-2</v>
      </c>
      <c r="AA65" s="4">
        <v>0.26950908666824491</v>
      </c>
      <c r="AB65" s="3">
        <v>216.3</v>
      </c>
      <c r="AC65" s="4">
        <f t="shared" si="27"/>
        <v>0.96129059308947729</v>
      </c>
      <c r="AD65" s="4">
        <f t="shared" si="29"/>
        <v>9.9097703169282764E-2</v>
      </c>
      <c r="AE65" s="4">
        <f t="shared" si="28"/>
        <v>0.10308818569709931</v>
      </c>
      <c r="AF65" s="4">
        <f t="shared" si="30"/>
        <v>0.21148053732280622</v>
      </c>
      <c r="AG65" s="4">
        <f t="shared" si="31"/>
        <v>0.10438273077036961</v>
      </c>
      <c r="AH65" s="4">
        <f t="shared" si="14"/>
        <v>6.8325801093255534E-2</v>
      </c>
      <c r="AI65" s="4">
        <f t="shared" si="15"/>
        <v>0.23523975230567989</v>
      </c>
      <c r="AJ65" s="4">
        <f t="shared" si="16"/>
        <v>7.600200344077368E-2</v>
      </c>
      <c r="AK65" s="3" t="s">
        <v>176</v>
      </c>
      <c r="AL65" s="8">
        <v>170.7</v>
      </c>
      <c r="AM65" s="9">
        <v>20.483999999999998</v>
      </c>
      <c r="AN65" s="3" t="s">
        <v>302</v>
      </c>
      <c r="AO65" s="7">
        <v>2009.12</v>
      </c>
    </row>
    <row r="66" spans="1:41">
      <c r="A66" s="1">
        <v>65</v>
      </c>
      <c r="B66" s="1" t="s">
        <v>141</v>
      </c>
      <c r="C66" s="1"/>
      <c r="D66" s="1" t="s">
        <v>142</v>
      </c>
      <c r="E66" s="1">
        <v>0</v>
      </c>
      <c r="F66" s="7">
        <v>4.7</v>
      </c>
      <c r="G66" s="1" t="s">
        <v>239</v>
      </c>
      <c r="H66" s="1" t="s">
        <v>263</v>
      </c>
      <c r="I66" s="5">
        <v>3.5000000000000003E-2</v>
      </c>
      <c r="J66" s="1">
        <v>80</v>
      </c>
      <c r="K66" s="6">
        <v>4.7</v>
      </c>
      <c r="L66" s="4">
        <v>19.846</v>
      </c>
      <c r="M66" s="6">
        <v>1.8</v>
      </c>
      <c r="N66" s="4">
        <v>20.998999999999999</v>
      </c>
      <c r="O66" s="3">
        <v>9.8000000000000007</v>
      </c>
      <c r="P66" s="7">
        <f t="shared" ref="P66:P82" si="32">K66+M66/2</f>
        <v>5.6000000000000005</v>
      </c>
      <c r="Q66" s="4">
        <f t="shared" ref="Q66:Q82" si="33">L66*F66+N66*(P66-F66)</f>
        <v>112.17530000000001</v>
      </c>
      <c r="R66" s="4">
        <f t="shared" ref="R66:R82" si="34">F66^2*(L66*0.1)^2+(P66-F66)^2*(N66*0.1)^2+N66^2*(M66/6)^2+(N66-L66)^2*0.3^2</f>
        <v>130.38212157250004</v>
      </c>
      <c r="S66" s="4">
        <f t="shared" si="11"/>
        <v>11.418499094561422</v>
      </c>
      <c r="T66" s="4">
        <f t="shared" ref="T66:T82" si="35">L66*F66+(N66-O66)*(P66-F66)</f>
        <v>103.3553</v>
      </c>
      <c r="U66" s="4">
        <f t="shared" ref="U66:U82" si="36">F66^2*(L66*0.1)^2+(P66-F66)^2*(N66*0.1)^2+(N66-O66)^2*(M66/6)^2+(L66+O66-N66)^2*0.3^2</f>
        <v>108.59319357250003</v>
      </c>
      <c r="V66" s="4">
        <f t="shared" si="12"/>
        <v>10.420805802455972</v>
      </c>
      <c r="W66" s="4">
        <f t="shared" ref="W66:W82" si="37">F66^2*(L66*0.1)^2+(L66-N66)*(L66+O66-N66)*0.3^2+(P66-F66)^2*(N66*0.1)^2+N66*(N66-O66)*(M66/6)^2</f>
        <v>110.84405757250002</v>
      </c>
      <c r="X66" s="4">
        <f t="shared" ref="X66:X82" si="38">W66/(R66*U66)</f>
        <v>7.8287381323072849E-3</v>
      </c>
      <c r="Y66" s="5">
        <v>0.68279999999999996</v>
      </c>
      <c r="Z66" s="5">
        <f t="shared" si="13"/>
        <v>0.13488108547863212</v>
      </c>
      <c r="AA66" s="4">
        <v>0.19754113280408922</v>
      </c>
      <c r="AB66" s="3">
        <v>250</v>
      </c>
      <c r="AC66" s="4">
        <f t="shared" ref="AC66:AC82" si="39">(1+(-23.013-2.949*Y66+0.999*7.9+0.0525*AB66)/(16.258+0.201*EXP(0.341*(-P66+0.0785*AB66+7.586))))/(1+(-23.013-2.949*Y66+0.999*7.9+0.0525*AB66)/(16.258+0.201*EXP(0.341*(0.0785*AB66+7.586))))</f>
        <v>0.98986711679117256</v>
      </c>
      <c r="AD66" s="4">
        <f t="shared" si="29"/>
        <v>8.5629816473042145E-2</v>
      </c>
      <c r="AE66" s="4">
        <f t="shared" ref="AE66:AE82" si="40">AD66/AC66</f>
        <v>8.6506375472524211E-2</v>
      </c>
      <c r="AF66" s="4">
        <f t="shared" si="30"/>
        <v>0.47681318281427798</v>
      </c>
      <c r="AG66" s="4">
        <f t="shared" si="31"/>
        <v>6.6872375112635316E-2</v>
      </c>
      <c r="AH66" s="4">
        <f t="shared" si="14"/>
        <v>0.12330242793952668</v>
      </c>
      <c r="AI66" s="4">
        <f t="shared" si="15"/>
        <v>0.53038173839185532</v>
      </c>
      <c r="AJ66" s="4">
        <f t="shared" si="16"/>
        <v>0.13715509225753802</v>
      </c>
      <c r="AK66" s="3" t="s">
        <v>176</v>
      </c>
      <c r="AL66" s="8">
        <v>418.9</v>
      </c>
      <c r="AM66" s="9">
        <v>20.945</v>
      </c>
      <c r="AN66" s="3" t="s">
        <v>302</v>
      </c>
      <c r="AO66" s="7">
        <v>2010.06</v>
      </c>
    </row>
    <row r="67" spans="1:41">
      <c r="A67" s="1">
        <v>66</v>
      </c>
      <c r="B67" s="1" t="s">
        <v>143</v>
      </c>
      <c r="C67" s="1"/>
      <c r="D67" s="1" t="s">
        <v>144</v>
      </c>
      <c r="E67" s="1">
        <v>1</v>
      </c>
      <c r="F67" s="7">
        <v>5.65</v>
      </c>
      <c r="G67" s="1" t="s">
        <v>240</v>
      </c>
      <c r="H67" s="1" t="s">
        <v>262</v>
      </c>
      <c r="I67" s="5">
        <v>5.8000000000000003E-2</v>
      </c>
      <c r="J67" s="1">
        <v>40</v>
      </c>
      <c r="K67" s="6">
        <v>5.65</v>
      </c>
      <c r="L67" s="4">
        <v>18.145</v>
      </c>
      <c r="M67" s="6">
        <v>4.25</v>
      </c>
      <c r="N67" s="4">
        <v>18.228000000000002</v>
      </c>
      <c r="O67" s="3">
        <v>9.8000000000000007</v>
      </c>
      <c r="P67" s="7">
        <f t="shared" si="32"/>
        <v>7.7750000000000004</v>
      </c>
      <c r="Q67" s="4">
        <f t="shared" si="33"/>
        <v>141.25375</v>
      </c>
      <c r="R67" s="4">
        <f t="shared" si="34"/>
        <v>286.81303336812499</v>
      </c>
      <c r="S67" s="4">
        <f t="shared" ref="S67:S89" si="41">SQRT(R67)</f>
        <v>16.935555301439777</v>
      </c>
      <c r="T67" s="4">
        <f t="shared" si="35"/>
        <v>120.42875000000001</v>
      </c>
      <c r="U67" s="4">
        <f t="shared" si="36"/>
        <v>164.24229914590282</v>
      </c>
      <c r="V67" s="4">
        <f t="shared" ref="V67:V89" si="42">SQRT(U67)</f>
        <v>12.815705175522057</v>
      </c>
      <c r="W67" s="4">
        <f t="shared" si="37"/>
        <v>197.11249820145838</v>
      </c>
      <c r="X67" s="4">
        <f t="shared" si="38"/>
        <v>4.1843717721287508E-3</v>
      </c>
      <c r="Y67" s="5">
        <v>0.74709999999999999</v>
      </c>
      <c r="Z67" s="5">
        <f t="shared" ref="Z67:Z89" si="43">Y67*AA67</f>
        <v>0.13024171484668268</v>
      </c>
      <c r="AA67" s="4">
        <v>0.17432969461475395</v>
      </c>
      <c r="AB67" s="3">
        <v>250</v>
      </c>
      <c r="AC67" s="4">
        <f t="shared" si="39"/>
        <v>0.97692020018176118</v>
      </c>
      <c r="AD67" s="4">
        <f t="shared" si="29"/>
        <v>0.11317761253174546</v>
      </c>
      <c r="AE67" s="4">
        <f t="shared" si="40"/>
        <v>0.11585144058919876</v>
      </c>
      <c r="AF67" s="4">
        <f t="shared" si="30"/>
        <v>0.55644339351672756</v>
      </c>
      <c r="AG67" s="4">
        <f t="shared" si="31"/>
        <v>6.9404973703548617E-2</v>
      </c>
      <c r="AH67" s="4">
        <f t="shared" ref="AH67:AH82" si="44">AF67*SQRT(AG67)</f>
        <v>0.14659403114443709</v>
      </c>
      <c r="AI67" s="4">
        <f t="shared" ref="AI67:AI82" si="45">AF67/0.899</f>
        <v>0.61895816853918528</v>
      </c>
      <c r="AJ67" s="4">
        <f t="shared" ref="AJ67:AJ82" si="46">AH67/0.899</f>
        <v>0.16306343842540277</v>
      </c>
      <c r="AK67" s="3" t="s">
        <v>274</v>
      </c>
      <c r="AL67" s="8">
        <v>277.7</v>
      </c>
      <c r="AM67" s="9">
        <v>55.54</v>
      </c>
      <c r="AN67" s="3" t="s">
        <v>302</v>
      </c>
      <c r="AO67" s="7">
        <v>2009.03</v>
      </c>
    </row>
    <row r="68" spans="1:41">
      <c r="A68" s="1">
        <v>67</v>
      </c>
      <c r="B68" s="1" t="s">
        <v>284</v>
      </c>
      <c r="C68" s="1"/>
      <c r="D68" s="1" t="s">
        <v>145</v>
      </c>
      <c r="E68" s="1">
        <v>0</v>
      </c>
      <c r="F68" s="7">
        <v>8.5</v>
      </c>
      <c r="G68" s="1" t="s">
        <v>241</v>
      </c>
      <c r="H68" s="1" t="s">
        <v>262</v>
      </c>
      <c r="I68" s="5" t="s">
        <v>253</v>
      </c>
      <c r="J68" s="1">
        <v>27.5</v>
      </c>
      <c r="K68" s="6">
        <v>8.5</v>
      </c>
      <c r="L68" s="4">
        <v>18.373999999999999</v>
      </c>
      <c r="M68" s="6">
        <v>5.8</v>
      </c>
      <c r="N68" s="4">
        <v>20.126999999999999</v>
      </c>
      <c r="O68" s="3">
        <v>9.8000000000000007</v>
      </c>
      <c r="P68" s="7">
        <f t="shared" si="32"/>
        <v>11.4</v>
      </c>
      <c r="Q68" s="4">
        <f t="shared" si="33"/>
        <v>214.54730000000001</v>
      </c>
      <c r="R68" s="4">
        <f t="shared" si="34"/>
        <v>656.80378287889982</v>
      </c>
      <c r="S68" s="4">
        <f t="shared" si="41"/>
        <v>25.628183370635146</v>
      </c>
      <c r="T68" s="4">
        <f t="shared" si="35"/>
        <v>186.12729999999999</v>
      </c>
      <c r="U68" s="4">
        <f t="shared" si="36"/>
        <v>383.47089399001106</v>
      </c>
      <c r="V68" s="4">
        <f t="shared" si="42"/>
        <v>19.582412874567094</v>
      </c>
      <c r="W68" s="4">
        <f t="shared" si="37"/>
        <v>470.94351621223325</v>
      </c>
      <c r="X68" s="4">
        <f t="shared" si="38"/>
        <v>1.8698241757931007E-3</v>
      </c>
      <c r="Y68" s="5">
        <v>0.22320000000000001</v>
      </c>
      <c r="Z68" s="5">
        <f t="shared" si="43"/>
        <v>6.9084242227507267E-2</v>
      </c>
      <c r="AA68" s="4">
        <v>0.30951721428094653</v>
      </c>
      <c r="AB68" s="3">
        <v>209</v>
      </c>
      <c r="AC68" s="4">
        <f t="shared" si="39"/>
        <v>0.85043038036179053</v>
      </c>
      <c r="AD68" s="4">
        <f t="shared" si="29"/>
        <v>0.15668748650487593</v>
      </c>
      <c r="AE68" s="4">
        <f t="shared" si="40"/>
        <v>0.18424493071169196</v>
      </c>
      <c r="AF68" s="4">
        <f t="shared" si="30"/>
        <v>0.14221954643580964</v>
      </c>
      <c r="AG68" s="4">
        <f t="shared" si="31"/>
        <v>0.15503806925293914</v>
      </c>
      <c r="AH68" s="4">
        <f t="shared" si="44"/>
        <v>5.5998767032118799E-2</v>
      </c>
      <c r="AI68" s="4">
        <f t="shared" si="45"/>
        <v>0.15819749325451574</v>
      </c>
      <c r="AJ68" s="4">
        <f t="shared" si="46"/>
        <v>6.2290063439509227E-2</v>
      </c>
      <c r="AK68" s="3" t="s">
        <v>176</v>
      </c>
      <c r="AL68" s="8">
        <v>225.38965517241377</v>
      </c>
      <c r="AM68" s="9">
        <v>0.79235346848801513</v>
      </c>
      <c r="AN68" s="3" t="s">
        <v>303</v>
      </c>
      <c r="AO68" s="7">
        <v>2014.02</v>
      </c>
    </row>
    <row r="69" spans="1:41">
      <c r="A69" s="1">
        <v>68</v>
      </c>
      <c r="B69" s="1" t="s">
        <v>177</v>
      </c>
      <c r="C69" s="1" t="s">
        <v>146</v>
      </c>
      <c r="D69" s="1" t="s">
        <v>147</v>
      </c>
      <c r="E69" s="1">
        <v>0</v>
      </c>
      <c r="F69" s="7">
        <v>2</v>
      </c>
      <c r="G69" s="1" t="s">
        <v>242</v>
      </c>
      <c r="H69" s="1" t="s">
        <v>263</v>
      </c>
      <c r="I69" s="5" t="s">
        <v>253</v>
      </c>
      <c r="J69" s="1">
        <v>53</v>
      </c>
      <c r="K69" s="6">
        <v>2.8</v>
      </c>
      <c r="L69" s="4">
        <v>19.012</v>
      </c>
      <c r="M69" s="6">
        <v>1.1000000000000001</v>
      </c>
      <c r="N69" s="4">
        <v>20.21</v>
      </c>
      <c r="O69" s="3">
        <v>9.8000000000000007</v>
      </c>
      <c r="P69" s="7">
        <f t="shared" si="32"/>
        <v>3.3499999999999996</v>
      </c>
      <c r="Q69" s="4">
        <f t="shared" si="33"/>
        <v>65.30749999999999</v>
      </c>
      <c r="R69" s="4">
        <f t="shared" si="34"/>
        <v>35.759567870277785</v>
      </c>
      <c r="S69" s="4">
        <f t="shared" si="41"/>
        <v>5.9799304235315134</v>
      </c>
      <c r="T69" s="4">
        <f t="shared" si="35"/>
        <v>52.077500000000001</v>
      </c>
      <c r="U69" s="4">
        <f t="shared" si="36"/>
        <v>32.204008092500004</v>
      </c>
      <c r="V69" s="4">
        <f t="shared" si="42"/>
        <v>5.6748575394013203</v>
      </c>
      <c r="W69" s="4">
        <f t="shared" si="37"/>
        <v>28.045982425833341</v>
      </c>
      <c r="X69" s="4">
        <f t="shared" si="38"/>
        <v>2.4353897196821159E-2</v>
      </c>
      <c r="Y69" s="5">
        <v>0.67810000000000004</v>
      </c>
      <c r="Z69" s="5">
        <f t="shared" si="43"/>
        <v>0.12786051348721816</v>
      </c>
      <c r="AA69" s="4">
        <v>0.18855701738271369</v>
      </c>
      <c r="AB69" s="3">
        <v>250</v>
      </c>
      <c r="AC69" s="4">
        <f t="shared" si="39"/>
        <v>0.99615245396175156</v>
      </c>
      <c r="AD69" s="4">
        <f t="shared" si="29"/>
        <v>5.5329058001041528E-2</v>
      </c>
      <c r="AE69" s="4">
        <f t="shared" si="40"/>
        <v>5.5542761332359226E-2</v>
      </c>
      <c r="AF69" s="4">
        <f t="shared" si="30"/>
        <v>0.55061221493952772</v>
      </c>
      <c r="AG69" s="4">
        <f t="shared" si="31"/>
        <v>5.8411379422388797E-2</v>
      </c>
      <c r="AH69" s="4">
        <f t="shared" si="44"/>
        <v>0.13307441722324809</v>
      </c>
      <c r="AI69" s="4">
        <f t="shared" si="45"/>
        <v>0.61247187423751692</v>
      </c>
      <c r="AJ69" s="4">
        <f t="shared" si="46"/>
        <v>0.14802493573220032</v>
      </c>
      <c r="AK69" s="3" t="s">
        <v>279</v>
      </c>
      <c r="AL69" s="8">
        <v>329.87272727272727</v>
      </c>
      <c r="AM69" s="9">
        <v>3.2711107118616809</v>
      </c>
      <c r="AN69" s="3" t="s">
        <v>302</v>
      </c>
      <c r="AO69" s="7">
        <v>2008.08</v>
      </c>
    </row>
    <row r="70" spans="1:41" ht="31">
      <c r="A70" s="1">
        <v>69</v>
      </c>
      <c r="B70" s="1" t="s">
        <v>178</v>
      </c>
      <c r="C70" s="1" t="s">
        <v>148</v>
      </c>
      <c r="D70" s="1" t="s">
        <v>147</v>
      </c>
      <c r="E70" s="1">
        <v>0</v>
      </c>
      <c r="F70" s="7">
        <v>2</v>
      </c>
      <c r="G70" s="1" t="s">
        <v>243</v>
      </c>
      <c r="H70" s="1" t="s">
        <v>262</v>
      </c>
      <c r="I70" s="5" t="s">
        <v>253</v>
      </c>
      <c r="J70" s="1">
        <v>35</v>
      </c>
      <c r="K70" s="6">
        <v>11.6</v>
      </c>
      <c r="L70" s="4">
        <v>21.109000000000002</v>
      </c>
      <c r="M70" s="6">
        <v>2.2999999999999998</v>
      </c>
      <c r="N70" s="4">
        <v>22.245999999999999</v>
      </c>
      <c r="O70" s="3">
        <v>9.8000000000000007</v>
      </c>
      <c r="P70" s="7">
        <f t="shared" si="32"/>
        <v>12.75</v>
      </c>
      <c r="Q70" s="4">
        <f t="shared" si="33"/>
        <v>281.36250000000001</v>
      </c>
      <c r="R70" s="4">
        <f t="shared" si="34"/>
        <v>662.56139352027787</v>
      </c>
      <c r="S70" s="4">
        <f t="shared" si="41"/>
        <v>25.740267938004799</v>
      </c>
      <c r="T70" s="4">
        <f t="shared" si="35"/>
        <v>176.01249999999999</v>
      </c>
      <c r="U70" s="4">
        <f t="shared" si="36"/>
        <v>619.24091818694455</v>
      </c>
      <c r="V70" s="4">
        <f t="shared" si="42"/>
        <v>24.884551797991953</v>
      </c>
      <c r="W70" s="4">
        <f t="shared" si="37"/>
        <v>629.523083631389</v>
      </c>
      <c r="X70" s="4">
        <f t="shared" si="38"/>
        <v>1.5343551209417937E-3</v>
      </c>
      <c r="Y70" s="5">
        <v>0.67810000000000004</v>
      </c>
      <c r="Z70" s="5">
        <f t="shared" si="43"/>
        <v>0.12786051348721816</v>
      </c>
      <c r="AA70" s="4">
        <v>0.18855701738271369</v>
      </c>
      <c r="AB70" s="3">
        <v>250</v>
      </c>
      <c r="AC70" s="4">
        <f t="shared" si="39"/>
        <v>0.91108651607272606</v>
      </c>
      <c r="AD70" s="4">
        <f t="shared" si="29"/>
        <v>0.1723252222636435</v>
      </c>
      <c r="AE70" s="4">
        <f t="shared" si="40"/>
        <v>0.18914254488855578</v>
      </c>
      <c r="AF70" s="4">
        <f t="shared" si="30"/>
        <v>0.64193258726029412</v>
      </c>
      <c r="AG70" s="4">
        <f t="shared" si="31"/>
        <v>9.9646499351890808E-2</v>
      </c>
      <c r="AH70" s="4">
        <f t="shared" si="44"/>
        <v>0.20263779266027829</v>
      </c>
      <c r="AI70" s="4">
        <f t="shared" si="45"/>
        <v>0.714051821201662</v>
      </c>
      <c r="AJ70" s="4">
        <f t="shared" si="46"/>
        <v>0.22540355134624948</v>
      </c>
      <c r="AK70" s="3" t="s">
        <v>176</v>
      </c>
      <c r="AL70" s="8">
        <v>222.4</v>
      </c>
      <c r="AM70" s="9">
        <v>26.687999999999999</v>
      </c>
      <c r="AN70" s="3" t="s">
        <v>302</v>
      </c>
      <c r="AO70" s="7">
        <v>2008.08</v>
      </c>
    </row>
    <row r="71" spans="1:41">
      <c r="A71" s="1">
        <v>70</v>
      </c>
      <c r="B71" s="1" t="s">
        <v>150</v>
      </c>
      <c r="C71" s="1" t="s">
        <v>149</v>
      </c>
      <c r="D71" s="1" t="s">
        <v>151</v>
      </c>
      <c r="E71" s="1">
        <v>0</v>
      </c>
      <c r="F71" s="7">
        <v>2</v>
      </c>
      <c r="G71" s="1" t="s">
        <v>244</v>
      </c>
      <c r="H71" s="1" t="s">
        <v>263</v>
      </c>
      <c r="I71" s="5" t="s">
        <v>253</v>
      </c>
      <c r="J71" s="1">
        <v>55</v>
      </c>
      <c r="K71" s="6">
        <v>6</v>
      </c>
      <c r="L71" s="4">
        <v>18.62</v>
      </c>
      <c r="M71" s="6">
        <v>1.4</v>
      </c>
      <c r="N71" s="4">
        <v>20.847000000000001</v>
      </c>
      <c r="O71" s="3">
        <v>9.8000000000000007</v>
      </c>
      <c r="P71" s="7">
        <f t="shared" si="32"/>
        <v>6.7</v>
      </c>
      <c r="Q71" s="4">
        <f t="shared" si="33"/>
        <v>135.2209</v>
      </c>
      <c r="R71" s="4">
        <f t="shared" si="34"/>
        <v>133.97851574810005</v>
      </c>
      <c r="S71" s="4">
        <f t="shared" si="41"/>
        <v>11.574908887248316</v>
      </c>
      <c r="T71" s="4">
        <f t="shared" si="35"/>
        <v>89.160899999999998</v>
      </c>
      <c r="U71" s="4">
        <f t="shared" si="36"/>
        <v>121.67646685921116</v>
      </c>
      <c r="V71" s="4">
        <f t="shared" si="42"/>
        <v>11.030705637411016</v>
      </c>
      <c r="W71" s="4">
        <f t="shared" si="37"/>
        <v>120.89126908143336</v>
      </c>
      <c r="X71" s="4">
        <f t="shared" si="38"/>
        <v>7.415717616261387E-3</v>
      </c>
      <c r="Y71" s="5">
        <v>0.36849999999999999</v>
      </c>
      <c r="Z71" s="5">
        <f t="shared" si="43"/>
        <v>8.614336147973739E-2</v>
      </c>
      <c r="AA71" s="4">
        <v>0.23376760238734706</v>
      </c>
      <c r="AB71" s="3">
        <v>250</v>
      </c>
      <c r="AC71" s="4">
        <f t="shared" si="39"/>
        <v>0.98831039244638874</v>
      </c>
      <c r="AD71" s="4">
        <f t="shared" si="29"/>
        <v>9.9730678238520304E-2</v>
      </c>
      <c r="AE71" s="4">
        <f t="shared" si="40"/>
        <v>0.1009102798075962</v>
      </c>
      <c r="AF71" s="4">
        <f t="shared" si="30"/>
        <v>0.35901582278974992</v>
      </c>
      <c r="AG71" s="4">
        <f t="shared" si="31"/>
        <v>8.7306327823822624E-2</v>
      </c>
      <c r="AH71" s="4">
        <f t="shared" si="44"/>
        <v>0.10608071796807604</v>
      </c>
      <c r="AI71" s="4">
        <f t="shared" si="45"/>
        <v>0.399350192202169</v>
      </c>
      <c r="AJ71" s="4">
        <f t="shared" si="46"/>
        <v>0.11799857393556845</v>
      </c>
      <c r="AK71" s="3" t="s">
        <v>176</v>
      </c>
      <c r="AL71" s="8">
        <v>312</v>
      </c>
      <c r="AM71" s="9">
        <v>24.96</v>
      </c>
      <c r="AN71" s="3" t="s">
        <v>302</v>
      </c>
      <c r="AO71" s="7">
        <v>2007.11</v>
      </c>
    </row>
    <row r="72" spans="1:41">
      <c r="A72" s="1">
        <v>71</v>
      </c>
      <c r="B72" s="1" t="s">
        <v>150</v>
      </c>
      <c r="C72" s="1" t="s">
        <v>152</v>
      </c>
      <c r="D72" s="1" t="s">
        <v>153</v>
      </c>
      <c r="E72" s="1">
        <v>0</v>
      </c>
      <c r="F72" s="7">
        <v>2</v>
      </c>
      <c r="G72" s="1" t="s">
        <v>245</v>
      </c>
      <c r="H72" s="1" t="s">
        <v>263</v>
      </c>
      <c r="I72" s="5" t="s">
        <v>253</v>
      </c>
      <c r="J72" s="1">
        <v>70</v>
      </c>
      <c r="K72" s="6">
        <v>2.4</v>
      </c>
      <c r="L72" s="4">
        <v>18.62</v>
      </c>
      <c r="M72" s="6">
        <v>3</v>
      </c>
      <c r="N72" s="4">
        <v>22.334</v>
      </c>
      <c r="O72" s="3">
        <v>9.8000000000000007</v>
      </c>
      <c r="P72" s="7">
        <f t="shared" si="32"/>
        <v>3.9</v>
      </c>
      <c r="Q72" s="4">
        <f t="shared" si="33"/>
        <v>79.674599999999998</v>
      </c>
      <c r="R72" s="4">
        <f t="shared" si="34"/>
        <v>157.8184594116</v>
      </c>
      <c r="S72" s="4">
        <f t="shared" si="41"/>
        <v>12.562581717608845</v>
      </c>
      <c r="T72" s="4">
        <f t="shared" si="35"/>
        <v>61.054599999999994</v>
      </c>
      <c r="U72" s="4">
        <f t="shared" si="36"/>
        <v>74.483963411599987</v>
      </c>
      <c r="V72" s="4">
        <f t="shared" si="42"/>
        <v>8.630409226195475</v>
      </c>
      <c r="W72" s="4">
        <f t="shared" si="37"/>
        <v>99.824411411599996</v>
      </c>
      <c r="X72" s="4">
        <f t="shared" si="38"/>
        <v>8.4921211350947184E-3</v>
      </c>
      <c r="Y72" s="5">
        <v>0.36849999999999999</v>
      </c>
      <c r="Z72" s="5">
        <f t="shared" si="43"/>
        <v>8.614336147973739E-2</v>
      </c>
      <c r="AA72" s="4">
        <v>0.23376760238734706</v>
      </c>
      <c r="AB72" s="3">
        <v>250</v>
      </c>
      <c r="AC72" s="4">
        <f t="shared" si="39"/>
        <v>0.99615233521089475</v>
      </c>
      <c r="AD72" s="4">
        <f t="shared" ref="AD72:AD82" si="47">0.0198*P72^0.85</f>
        <v>6.2960780945359007E-2</v>
      </c>
      <c r="AE72" s="4">
        <f t="shared" si="40"/>
        <v>6.3203968629988325E-2</v>
      </c>
      <c r="AF72" s="4">
        <f t="shared" si="30"/>
        <v>0.31137096148080945</v>
      </c>
      <c r="AG72" s="4">
        <f t="shared" si="31"/>
        <v>0.10310585877656768</v>
      </c>
      <c r="AH72" s="4">
        <f t="shared" si="44"/>
        <v>9.9981530290606385E-2</v>
      </c>
      <c r="AI72" s="4">
        <f t="shared" si="45"/>
        <v>0.34635257116886481</v>
      </c>
      <c r="AJ72" s="4">
        <f t="shared" si="46"/>
        <v>0.11121416050123069</v>
      </c>
      <c r="AK72" s="3" t="s">
        <v>176</v>
      </c>
      <c r="AL72" s="8">
        <v>441.7</v>
      </c>
      <c r="AM72" s="9">
        <v>66.254999999999995</v>
      </c>
      <c r="AN72" s="3" t="s">
        <v>302</v>
      </c>
      <c r="AO72" s="7">
        <v>2007.11</v>
      </c>
    </row>
    <row r="73" spans="1:41">
      <c r="A73" s="1">
        <v>72</v>
      </c>
      <c r="B73" s="1" t="s">
        <v>155</v>
      </c>
      <c r="C73" s="1" t="s">
        <v>154</v>
      </c>
      <c r="D73" s="1" t="s">
        <v>156</v>
      </c>
      <c r="E73" s="1">
        <v>0</v>
      </c>
      <c r="F73" s="7">
        <v>3</v>
      </c>
      <c r="G73" s="1" t="s">
        <v>246</v>
      </c>
      <c r="H73" s="1" t="s">
        <v>262</v>
      </c>
      <c r="I73" s="5" t="s">
        <v>253</v>
      </c>
      <c r="J73" s="1">
        <v>42.5</v>
      </c>
      <c r="K73" s="6">
        <v>4.3</v>
      </c>
      <c r="L73" s="4">
        <v>18.907</v>
      </c>
      <c r="M73" s="6">
        <v>2.2000000000000002</v>
      </c>
      <c r="N73" s="4">
        <v>21.853999999999999</v>
      </c>
      <c r="O73" s="3">
        <v>9.8000000000000007</v>
      </c>
      <c r="P73" s="7">
        <f t="shared" si="32"/>
        <v>5.4</v>
      </c>
      <c r="Q73" s="4">
        <f t="shared" si="33"/>
        <v>109.17060000000001</v>
      </c>
      <c r="R73" s="4">
        <f t="shared" si="34"/>
        <v>124.67426243937781</v>
      </c>
      <c r="S73" s="4">
        <f t="shared" si="41"/>
        <v>11.16576295822985</v>
      </c>
      <c r="T73" s="4">
        <f t="shared" si="35"/>
        <v>85.650599999999997</v>
      </c>
      <c r="U73" s="4">
        <f t="shared" si="36"/>
        <v>83.443680661600013</v>
      </c>
      <c r="V73" s="4">
        <f t="shared" si="42"/>
        <v>9.1347512643530706</v>
      </c>
      <c r="W73" s="4">
        <f t="shared" si="37"/>
        <v>93.281149328266679</v>
      </c>
      <c r="X73" s="4">
        <f t="shared" si="38"/>
        <v>8.9665139485638774E-3</v>
      </c>
      <c r="Y73" s="5">
        <v>0.32600000000000001</v>
      </c>
      <c r="Z73" s="5">
        <f t="shared" si="43"/>
        <v>8.4330300518402859E-2</v>
      </c>
      <c r="AA73" s="4">
        <v>0.25868190343068359</v>
      </c>
      <c r="AB73" s="3">
        <v>250</v>
      </c>
      <c r="AC73" s="4">
        <f t="shared" si="39"/>
        <v>0.99308591736231311</v>
      </c>
      <c r="AD73" s="4">
        <f t="shared" si="47"/>
        <v>8.3023279820551618E-2</v>
      </c>
      <c r="AE73" s="4">
        <f t="shared" si="40"/>
        <v>8.3601306159960143E-2</v>
      </c>
      <c r="AF73" s="4">
        <f t="shared" si="30"/>
        <v>0.2682211792661553</v>
      </c>
      <c r="AG73" s="4">
        <f t="shared" si="31"/>
        <v>9.5545211051878118E-2</v>
      </c>
      <c r="AH73" s="4">
        <f t="shared" si="44"/>
        <v>8.2908208259664495E-2</v>
      </c>
      <c r="AI73" s="4">
        <f t="shared" si="45"/>
        <v>0.29835503811585684</v>
      </c>
      <c r="AJ73" s="4">
        <f t="shared" si="46"/>
        <v>9.222270106747997E-2</v>
      </c>
      <c r="AK73" s="3" t="s">
        <v>273</v>
      </c>
      <c r="AL73" s="8">
        <v>257.88181818181812</v>
      </c>
      <c r="AM73" s="9">
        <v>5.0028752063766833</v>
      </c>
      <c r="AN73" s="3" t="s">
        <v>302</v>
      </c>
      <c r="AO73" s="7">
        <v>2007.1</v>
      </c>
    </row>
    <row r="74" spans="1:41">
      <c r="A74" s="1">
        <v>73</v>
      </c>
      <c r="B74" s="1" t="s">
        <v>158</v>
      </c>
      <c r="C74" s="1" t="s">
        <v>157</v>
      </c>
      <c r="D74" s="1" t="s">
        <v>156</v>
      </c>
      <c r="E74" s="1">
        <v>0</v>
      </c>
      <c r="F74" s="7">
        <v>3</v>
      </c>
      <c r="G74" s="1" t="s">
        <v>247</v>
      </c>
      <c r="H74" s="1" t="s">
        <v>262</v>
      </c>
      <c r="I74" s="5" t="s">
        <v>253</v>
      </c>
      <c r="J74" s="1">
        <v>44</v>
      </c>
      <c r="K74" s="6">
        <v>3</v>
      </c>
      <c r="L74" s="4">
        <v>20.619</v>
      </c>
      <c r="M74" s="6">
        <v>1.4</v>
      </c>
      <c r="N74" s="4">
        <v>22.245999999999999</v>
      </c>
      <c r="O74" s="3">
        <v>9.8000000000000007</v>
      </c>
      <c r="P74" s="7">
        <f t="shared" si="32"/>
        <v>3.7</v>
      </c>
      <c r="Q74" s="4">
        <f t="shared" si="33"/>
        <v>77.429200000000009</v>
      </c>
      <c r="R74" s="4">
        <f t="shared" si="34"/>
        <v>67.869772766177775</v>
      </c>
      <c r="S74" s="4">
        <f t="shared" si="41"/>
        <v>8.2383112812139956</v>
      </c>
      <c r="T74" s="4">
        <f t="shared" si="35"/>
        <v>70.569199999999995</v>
      </c>
      <c r="U74" s="4">
        <f t="shared" si="36"/>
        <v>55.133235432844444</v>
      </c>
      <c r="V74" s="4">
        <f t="shared" si="42"/>
        <v>7.4251757846427076</v>
      </c>
      <c r="W74" s="4">
        <f t="shared" si="37"/>
        <v>54.565281877288882</v>
      </c>
      <c r="X74" s="4">
        <f t="shared" si="38"/>
        <v>1.4582316785689801E-2</v>
      </c>
      <c r="Y74" s="5">
        <v>0.32740000000000002</v>
      </c>
      <c r="Z74" s="5">
        <f t="shared" si="43"/>
        <v>8.5360535377212457E-2</v>
      </c>
      <c r="AA74" s="4">
        <v>0.26072246602691646</v>
      </c>
      <c r="AB74" s="3">
        <v>250</v>
      </c>
      <c r="AC74" s="4">
        <f t="shared" si="39"/>
        <v>0.99662896488903208</v>
      </c>
      <c r="AD74" s="4">
        <f t="shared" si="47"/>
        <v>6.0205567679170971E-2</v>
      </c>
      <c r="AE74" s="4">
        <f t="shared" si="40"/>
        <v>6.040920924456019E-2</v>
      </c>
      <c r="AF74" s="4">
        <f t="shared" si="30"/>
        <v>0.2327100366676742</v>
      </c>
      <c r="AG74" s="4">
        <f t="shared" si="31"/>
        <v>9.3690414650946144E-2</v>
      </c>
      <c r="AH74" s="4">
        <f t="shared" si="44"/>
        <v>7.1229959122700762E-2</v>
      </c>
      <c r="AI74" s="4">
        <f t="shared" si="45"/>
        <v>0.25885432332333058</v>
      </c>
      <c r="AJ74" s="4">
        <f t="shared" si="46"/>
        <v>7.9232435064183274E-2</v>
      </c>
      <c r="AK74" s="3" t="s">
        <v>273</v>
      </c>
      <c r="AL74" s="8">
        <v>281.58571428571435</v>
      </c>
      <c r="AM74" s="9">
        <v>8.2681710832096691</v>
      </c>
      <c r="AN74" s="3" t="s">
        <v>302</v>
      </c>
      <c r="AO74" s="7">
        <v>2007.1</v>
      </c>
    </row>
    <row r="75" spans="1:41">
      <c r="A75" s="1">
        <v>74</v>
      </c>
      <c r="B75" s="1" t="s">
        <v>160</v>
      </c>
      <c r="C75" s="1" t="s">
        <v>159</v>
      </c>
      <c r="D75" s="1" t="s">
        <v>161</v>
      </c>
      <c r="E75" s="1">
        <v>0</v>
      </c>
      <c r="F75" s="7">
        <v>1.5</v>
      </c>
      <c r="G75" s="1" t="s">
        <v>194</v>
      </c>
      <c r="H75" s="1" t="s">
        <v>264</v>
      </c>
      <c r="I75" s="5" t="s">
        <v>253</v>
      </c>
      <c r="J75" s="1">
        <v>5</v>
      </c>
      <c r="K75" s="6">
        <v>2</v>
      </c>
      <c r="L75" s="4">
        <v>16.891999999999999</v>
      </c>
      <c r="M75" s="6">
        <v>1</v>
      </c>
      <c r="N75" s="4">
        <v>18.524000000000001</v>
      </c>
      <c r="O75" s="3">
        <v>9.8000000000000007</v>
      </c>
      <c r="P75" s="7">
        <f t="shared" si="32"/>
        <v>2.5</v>
      </c>
      <c r="Q75" s="4">
        <f t="shared" si="33"/>
        <v>43.862000000000002</v>
      </c>
      <c r="R75" s="4">
        <f t="shared" si="34"/>
        <v>19.62286347111111</v>
      </c>
      <c r="S75" s="4">
        <f t="shared" si="41"/>
        <v>4.4297701375027474</v>
      </c>
      <c r="T75" s="4">
        <f t="shared" si="35"/>
        <v>34.061999999999998</v>
      </c>
      <c r="U75" s="4">
        <f t="shared" si="36"/>
        <v>17.970104359999997</v>
      </c>
      <c r="V75" s="4">
        <f t="shared" si="42"/>
        <v>4.2391159880333538</v>
      </c>
      <c r="W75" s="4">
        <f t="shared" si="37"/>
        <v>13.140795026666668</v>
      </c>
      <c r="X75" s="4">
        <f t="shared" si="38"/>
        <v>3.7265646475988581E-2</v>
      </c>
      <c r="Y75" s="5">
        <v>0.32740000000000002</v>
      </c>
      <c r="Z75" s="5">
        <f t="shared" si="43"/>
        <v>8.5360535377212457E-2</v>
      </c>
      <c r="AA75" s="4">
        <v>0.26072246602691646</v>
      </c>
      <c r="AB75" s="3">
        <v>250</v>
      </c>
      <c r="AC75" s="4">
        <f t="shared" si="39"/>
        <v>0.99819245502962184</v>
      </c>
      <c r="AD75" s="4">
        <f t="shared" si="47"/>
        <v>4.3143383121082998E-2</v>
      </c>
      <c r="AE75" s="4">
        <f t="shared" si="40"/>
        <v>4.3221507940372779E-2</v>
      </c>
      <c r="AF75" s="4">
        <f t="shared" si="30"/>
        <v>0.27354236695427747</v>
      </c>
      <c r="AG75" s="4">
        <f t="shared" si="31"/>
        <v>9.4595715074014625E-2</v>
      </c>
      <c r="AH75" s="4">
        <f t="shared" si="44"/>
        <v>8.4131829454006754E-2</v>
      </c>
      <c r="AI75" s="4">
        <f t="shared" si="45"/>
        <v>0.3042740455553698</v>
      </c>
      <c r="AJ75" s="4">
        <f t="shared" si="46"/>
        <v>9.3583792496114301E-2</v>
      </c>
      <c r="AK75" s="3" t="s">
        <v>176</v>
      </c>
      <c r="AL75" s="8">
        <v>207.2</v>
      </c>
      <c r="AM75" s="9">
        <v>4.1440000000000001</v>
      </c>
      <c r="AN75" s="3" t="s">
        <v>302</v>
      </c>
      <c r="AO75" s="7">
        <v>2006.08</v>
      </c>
    </row>
    <row r="76" spans="1:41">
      <c r="A76" s="1">
        <v>75</v>
      </c>
      <c r="B76" s="1" t="s">
        <v>160</v>
      </c>
      <c r="C76" s="1" t="s">
        <v>162</v>
      </c>
      <c r="D76" s="1" t="s">
        <v>161</v>
      </c>
      <c r="E76" s="1">
        <v>0</v>
      </c>
      <c r="F76" s="7">
        <v>1.5</v>
      </c>
      <c r="G76" s="1" t="s">
        <v>194</v>
      </c>
      <c r="H76" s="1" t="s">
        <v>264</v>
      </c>
      <c r="I76" s="5" t="s">
        <v>253</v>
      </c>
      <c r="J76" s="1">
        <v>8</v>
      </c>
      <c r="K76" s="6">
        <v>2</v>
      </c>
      <c r="L76" s="4">
        <v>17.300999999999998</v>
      </c>
      <c r="M76" s="6">
        <v>1</v>
      </c>
      <c r="N76" s="4">
        <v>18.686</v>
      </c>
      <c r="O76" s="3">
        <v>9.8000000000000007</v>
      </c>
      <c r="P76" s="7">
        <f t="shared" si="32"/>
        <v>2.5</v>
      </c>
      <c r="Q76" s="4">
        <f t="shared" si="33"/>
        <v>44.637499999999996</v>
      </c>
      <c r="R76" s="4">
        <f t="shared" si="34"/>
        <v>20.098181843611108</v>
      </c>
      <c r="S76" s="4">
        <f t="shared" si="41"/>
        <v>4.4830995799347475</v>
      </c>
      <c r="T76" s="4">
        <f t="shared" si="35"/>
        <v>34.837499999999991</v>
      </c>
      <c r="U76" s="4">
        <f t="shared" si="36"/>
        <v>18.792930732499997</v>
      </c>
      <c r="V76" s="4">
        <f t="shared" si="42"/>
        <v>4.3350813986014147</v>
      </c>
      <c r="W76" s="4">
        <f t="shared" si="37"/>
        <v>13.789867399166667</v>
      </c>
      <c r="X76" s="4">
        <f t="shared" si="38"/>
        <v>3.6509745513914713E-2</v>
      </c>
      <c r="Y76" s="5">
        <v>0.32740000000000002</v>
      </c>
      <c r="Z76" s="5">
        <f t="shared" si="43"/>
        <v>8.5360535377212457E-2</v>
      </c>
      <c r="AA76" s="4">
        <v>0.26072246602691646</v>
      </c>
      <c r="AB76" s="3">
        <v>250</v>
      </c>
      <c r="AC76" s="4">
        <f t="shared" si="39"/>
        <v>0.99819245502962184</v>
      </c>
      <c r="AD76" s="4">
        <f t="shared" si="47"/>
        <v>4.3143383121082998E-2</v>
      </c>
      <c r="AE76" s="4">
        <f t="shared" si="40"/>
        <v>4.3221507940372779E-2</v>
      </c>
      <c r="AF76" s="4">
        <f t="shared" si="30"/>
        <v>0.27218187159066493</v>
      </c>
      <c r="AG76" s="4">
        <f t="shared" si="31"/>
        <v>9.4503234416450574E-2</v>
      </c>
      <c r="AH76" s="4">
        <f t="shared" si="44"/>
        <v>8.3672459003642688E-2</v>
      </c>
      <c r="AI76" s="4">
        <f t="shared" si="45"/>
        <v>0.30276070254801435</v>
      </c>
      <c r="AJ76" s="4">
        <f t="shared" si="46"/>
        <v>9.3072813129747148E-2</v>
      </c>
      <c r="AK76" s="3" t="s">
        <v>176</v>
      </c>
      <c r="AL76" s="8">
        <v>208</v>
      </c>
      <c r="AM76" s="9">
        <v>4.16</v>
      </c>
      <c r="AN76" s="3" t="s">
        <v>302</v>
      </c>
      <c r="AO76" s="7">
        <v>2006.08</v>
      </c>
    </row>
    <row r="77" spans="1:41">
      <c r="A77" s="1">
        <v>76</v>
      </c>
      <c r="B77" s="1" t="s">
        <v>163</v>
      </c>
      <c r="C77" s="1" t="s">
        <v>152</v>
      </c>
      <c r="D77" s="1" t="s">
        <v>164</v>
      </c>
      <c r="E77" s="1">
        <v>0</v>
      </c>
      <c r="F77" s="7">
        <v>8</v>
      </c>
      <c r="G77" s="1" t="s">
        <v>248</v>
      </c>
      <c r="H77" s="1" t="s">
        <v>263</v>
      </c>
      <c r="I77" s="5" t="s">
        <v>253</v>
      </c>
      <c r="J77" s="1">
        <v>50</v>
      </c>
      <c r="K77" s="6">
        <v>8</v>
      </c>
      <c r="L77" s="4">
        <v>19.125</v>
      </c>
      <c r="M77" s="6">
        <v>3.9</v>
      </c>
      <c r="N77" s="4">
        <v>21.773</v>
      </c>
      <c r="O77" s="3">
        <v>9.8000000000000007</v>
      </c>
      <c r="P77" s="7">
        <f t="shared" si="32"/>
        <v>9.9499999999999993</v>
      </c>
      <c r="Q77" s="4">
        <f t="shared" si="33"/>
        <v>195.45734999999999</v>
      </c>
      <c r="R77" s="4">
        <f t="shared" si="34"/>
        <v>453.03917805272505</v>
      </c>
      <c r="S77" s="4">
        <f t="shared" si="41"/>
        <v>21.284717006639411</v>
      </c>
      <c r="T77" s="4">
        <f t="shared" si="35"/>
        <v>176.34734999999998</v>
      </c>
      <c r="U77" s="4">
        <f t="shared" si="36"/>
        <v>317.28639305272497</v>
      </c>
      <c r="V77" s="4">
        <f t="shared" si="42"/>
        <v>17.812534717235639</v>
      </c>
      <c r="W77" s="4">
        <f t="shared" si="37"/>
        <v>360.55253555272503</v>
      </c>
      <c r="X77" s="4">
        <f t="shared" si="38"/>
        <v>2.5083107864548788E-3</v>
      </c>
      <c r="Y77" s="5">
        <v>0.1207</v>
      </c>
      <c r="Z77" s="5">
        <f t="shared" si="43"/>
        <v>5.2875844588760733E-2</v>
      </c>
      <c r="AA77" s="4">
        <v>0.43807659145617839</v>
      </c>
      <c r="AB77" s="3">
        <v>242.6</v>
      </c>
      <c r="AC77" s="4">
        <f t="shared" si="39"/>
        <v>0.96524043496784762</v>
      </c>
      <c r="AD77" s="4">
        <f t="shared" si="47"/>
        <v>0.13957730510001856</v>
      </c>
      <c r="AE77" s="4">
        <f t="shared" si="40"/>
        <v>0.14460366561898944</v>
      </c>
      <c r="AF77" s="4">
        <f t="shared" ref="AF77:AF82" si="48">0.65*Y77*Q77*AC77/T77</f>
        <v>8.3934247642772103E-2</v>
      </c>
      <c r="AG77" s="4">
        <f t="shared" ref="AG77:AG82" si="49">AA77^2+AE77^2+R77/(Q77^2)+U77/(T77^2)-2*X77*SQRT(R77)*SQRT(U77)/(Q77*T77)</f>
        <v>0.23482735784538991</v>
      </c>
      <c r="AH77" s="4">
        <f t="shared" si="44"/>
        <v>4.0673687516789757E-2</v>
      </c>
      <c r="AI77" s="4">
        <f t="shared" si="45"/>
        <v>9.3364012950803224E-2</v>
      </c>
      <c r="AJ77" s="4">
        <f t="shared" si="46"/>
        <v>4.5243256414671584E-2</v>
      </c>
      <c r="AK77" s="3" t="s">
        <v>273</v>
      </c>
      <c r="AL77" s="8">
        <v>238.42051282051281</v>
      </c>
      <c r="AM77" s="9">
        <v>10.188409188303003</v>
      </c>
      <c r="AN77" s="3" t="s">
        <v>303</v>
      </c>
      <c r="AO77" s="7">
        <v>2008.09</v>
      </c>
    </row>
    <row r="78" spans="1:41">
      <c r="A78" s="1">
        <v>77</v>
      </c>
      <c r="B78" s="1" t="s">
        <v>166</v>
      </c>
      <c r="C78" s="1" t="s">
        <v>165</v>
      </c>
      <c r="D78" s="1" t="s">
        <v>164</v>
      </c>
      <c r="E78" s="1">
        <v>0</v>
      </c>
      <c r="F78" s="7">
        <v>8</v>
      </c>
      <c r="G78" s="1" t="s">
        <v>249</v>
      </c>
      <c r="H78" s="1" t="s">
        <v>263</v>
      </c>
      <c r="I78" s="5" t="s">
        <v>253</v>
      </c>
      <c r="J78" s="1">
        <v>55</v>
      </c>
      <c r="K78" s="6">
        <v>8</v>
      </c>
      <c r="L78" s="4">
        <v>19.812000000000001</v>
      </c>
      <c r="M78" s="6">
        <v>2.2999999999999998</v>
      </c>
      <c r="N78" s="4">
        <v>21.853999999999999</v>
      </c>
      <c r="O78" s="3">
        <v>9.8000000000000007</v>
      </c>
      <c r="P78" s="7">
        <f t="shared" si="32"/>
        <v>9.15</v>
      </c>
      <c r="Q78" s="4">
        <f t="shared" si="33"/>
        <v>183.62810000000002</v>
      </c>
      <c r="R78" s="4">
        <f t="shared" si="34"/>
        <v>328.08159569187785</v>
      </c>
      <c r="S78" s="4">
        <f t="shared" si="41"/>
        <v>18.113022820387485</v>
      </c>
      <c r="T78" s="4">
        <f t="shared" si="35"/>
        <v>172.35810000000001</v>
      </c>
      <c r="U78" s="4">
        <f t="shared" si="36"/>
        <v>284.29370391410009</v>
      </c>
      <c r="V78" s="4">
        <f t="shared" si="42"/>
        <v>16.861011355019606</v>
      </c>
      <c r="W78" s="4">
        <f t="shared" si="37"/>
        <v>294.8095775807667</v>
      </c>
      <c r="X78" s="4">
        <f t="shared" si="38"/>
        <v>3.1607669690771655E-3</v>
      </c>
      <c r="Y78" s="5">
        <v>0.1207</v>
      </c>
      <c r="Z78" s="5">
        <f t="shared" si="43"/>
        <v>5.2875844588760733E-2</v>
      </c>
      <c r="AA78" s="4">
        <v>0.43807659145617839</v>
      </c>
      <c r="AB78" s="3">
        <v>250</v>
      </c>
      <c r="AC78" s="4">
        <f t="shared" si="39"/>
        <v>0.97993243249795636</v>
      </c>
      <c r="AD78" s="4">
        <f t="shared" si="47"/>
        <v>0.12997897870287811</v>
      </c>
      <c r="AE78" s="4">
        <f t="shared" si="40"/>
        <v>0.13264075602799194</v>
      </c>
      <c r="AF78" s="4">
        <f t="shared" si="48"/>
        <v>8.1907600047194842E-2</v>
      </c>
      <c r="AG78" s="4">
        <f t="shared" si="49"/>
        <v>0.22874328504105826</v>
      </c>
      <c r="AH78" s="4">
        <f t="shared" si="44"/>
        <v>3.9174041393448475E-2</v>
      </c>
      <c r="AI78" s="4">
        <f t="shared" si="45"/>
        <v>9.1109677471851877E-2</v>
      </c>
      <c r="AJ78" s="4">
        <f t="shared" si="46"/>
        <v>4.3575129469909317E-2</v>
      </c>
      <c r="AK78" s="3" t="s">
        <v>176</v>
      </c>
      <c r="AL78" s="8">
        <v>253.30000000000004</v>
      </c>
      <c r="AM78" s="9">
        <v>30.396000000000004</v>
      </c>
      <c r="AN78" s="3" t="s">
        <v>303</v>
      </c>
      <c r="AO78" s="7">
        <v>2008.09</v>
      </c>
    </row>
    <row r="79" spans="1:41">
      <c r="A79" s="1">
        <v>78</v>
      </c>
      <c r="B79" s="1" t="s">
        <v>168</v>
      </c>
      <c r="C79" s="1" t="s">
        <v>167</v>
      </c>
      <c r="D79" s="1" t="s">
        <v>169</v>
      </c>
      <c r="E79" s="1">
        <v>0</v>
      </c>
      <c r="F79" s="7">
        <v>9</v>
      </c>
      <c r="G79" s="1" t="s">
        <v>250</v>
      </c>
      <c r="H79" s="1" t="s">
        <v>262</v>
      </c>
      <c r="I79" s="5" t="s">
        <v>253</v>
      </c>
      <c r="J79" s="1">
        <v>40</v>
      </c>
      <c r="K79" s="6">
        <v>9</v>
      </c>
      <c r="L79" s="4">
        <v>19.196000000000002</v>
      </c>
      <c r="M79" s="6">
        <v>2.9</v>
      </c>
      <c r="N79" s="4">
        <v>21.853999999999999</v>
      </c>
      <c r="O79" s="3">
        <v>9.8000000000000007</v>
      </c>
      <c r="P79" s="7">
        <f t="shared" si="32"/>
        <v>10.45</v>
      </c>
      <c r="Q79" s="4">
        <f t="shared" si="33"/>
        <v>204.45229999999998</v>
      </c>
      <c r="R79" s="4">
        <f t="shared" si="34"/>
        <v>420.7233669433445</v>
      </c>
      <c r="S79" s="4">
        <f t="shared" si="41"/>
        <v>20.511542285828838</v>
      </c>
      <c r="T79" s="4">
        <f t="shared" si="35"/>
        <v>190.2423</v>
      </c>
      <c r="U79" s="4">
        <f t="shared" si="36"/>
        <v>347.04965649890005</v>
      </c>
      <c r="V79" s="4">
        <f t="shared" si="42"/>
        <v>18.629268812782215</v>
      </c>
      <c r="W79" s="4">
        <f t="shared" si="37"/>
        <v>368.34670616556673</v>
      </c>
      <c r="X79" s="4">
        <f t="shared" si="38"/>
        <v>2.5227170266202861E-3</v>
      </c>
      <c r="Y79" s="5">
        <v>0.12119999999999999</v>
      </c>
      <c r="Z79" s="5">
        <f t="shared" si="43"/>
        <v>4.9899629771175569E-2</v>
      </c>
      <c r="AA79" s="4">
        <v>0.4117131169238909</v>
      </c>
      <c r="AB79" s="3">
        <v>213.4</v>
      </c>
      <c r="AC79" s="4">
        <f t="shared" si="39"/>
        <v>0.89548671485626896</v>
      </c>
      <c r="AD79" s="4">
        <f t="shared" si="47"/>
        <v>0.14551710201840312</v>
      </c>
      <c r="AE79" s="4">
        <f t="shared" si="40"/>
        <v>0.16250057047664798</v>
      </c>
      <c r="AF79" s="4">
        <f t="shared" si="48"/>
        <v>7.5815854881953484E-2</v>
      </c>
      <c r="AG79" s="4">
        <f t="shared" si="49"/>
        <v>0.21551862343261827</v>
      </c>
      <c r="AH79" s="4">
        <f t="shared" si="44"/>
        <v>3.519673988172204E-2</v>
      </c>
      <c r="AI79" s="4">
        <f t="shared" si="45"/>
        <v>8.4333542694052813E-2</v>
      </c>
      <c r="AJ79" s="4">
        <f t="shared" si="46"/>
        <v>3.9150989857310386E-2</v>
      </c>
      <c r="AK79" s="3" t="s">
        <v>273</v>
      </c>
      <c r="AL79" s="8">
        <v>220.72413793103453</v>
      </c>
      <c r="AM79" s="9">
        <v>13.228643300323046</v>
      </c>
      <c r="AN79" s="3" t="s">
        <v>303</v>
      </c>
      <c r="AO79" s="7">
        <v>2008.08</v>
      </c>
    </row>
    <row r="80" spans="1:41">
      <c r="A80" s="1">
        <v>79</v>
      </c>
      <c r="B80" s="1" t="s">
        <v>168</v>
      </c>
      <c r="C80" s="1" t="s">
        <v>170</v>
      </c>
      <c r="D80" s="1" t="s">
        <v>169</v>
      </c>
      <c r="E80" s="1">
        <v>0</v>
      </c>
      <c r="F80" s="7">
        <v>9</v>
      </c>
      <c r="G80" s="1" t="s">
        <v>251</v>
      </c>
      <c r="H80" s="1" t="s">
        <v>262</v>
      </c>
      <c r="I80" s="5" t="s">
        <v>253</v>
      </c>
      <c r="J80" s="1">
        <v>37</v>
      </c>
      <c r="K80" s="6">
        <v>9</v>
      </c>
      <c r="L80" s="4">
        <v>18.731000000000002</v>
      </c>
      <c r="M80" s="6">
        <v>3.1</v>
      </c>
      <c r="N80" s="4">
        <v>21.56</v>
      </c>
      <c r="O80" s="3">
        <v>9.8000000000000007</v>
      </c>
      <c r="P80" s="7">
        <f t="shared" si="32"/>
        <v>10.55</v>
      </c>
      <c r="Q80" s="4">
        <f t="shared" si="33"/>
        <v>201.99700000000001</v>
      </c>
      <c r="R80" s="4">
        <f t="shared" si="34"/>
        <v>420.16145845111117</v>
      </c>
      <c r="S80" s="4">
        <f t="shared" si="41"/>
        <v>20.497840336267409</v>
      </c>
      <c r="T80" s="4">
        <f t="shared" si="35"/>
        <v>186.80700000000002</v>
      </c>
      <c r="U80" s="4">
        <f t="shared" si="36"/>
        <v>336.64773134000006</v>
      </c>
      <c r="V80" s="4">
        <f t="shared" si="42"/>
        <v>18.347962593705059</v>
      </c>
      <c r="W80" s="4">
        <f t="shared" si="37"/>
        <v>361.26412267333342</v>
      </c>
      <c r="X80" s="4">
        <f t="shared" si="38"/>
        <v>2.5540707866491229E-3</v>
      </c>
      <c r="Y80" s="5">
        <v>0.12119999999999999</v>
      </c>
      <c r="Z80" s="5">
        <f t="shared" si="43"/>
        <v>4.9899629771175569E-2</v>
      </c>
      <c r="AA80" s="4">
        <v>0.4117131169238909</v>
      </c>
      <c r="AB80" s="3">
        <v>199.4</v>
      </c>
      <c r="AC80" s="4">
        <f t="shared" si="39"/>
        <v>0.8482673337004033</v>
      </c>
      <c r="AD80" s="4">
        <f t="shared" si="47"/>
        <v>0.14669988755233918</v>
      </c>
      <c r="AE80" s="4">
        <f t="shared" si="40"/>
        <v>0.17294063053493891</v>
      </c>
      <c r="AF80" s="4">
        <f t="shared" si="48"/>
        <v>7.2260421886651688E-2</v>
      </c>
      <c r="AG80" s="4">
        <f t="shared" si="49"/>
        <v>0.21930954762806909</v>
      </c>
      <c r="AH80" s="4">
        <f t="shared" si="44"/>
        <v>3.3839914912229103E-2</v>
      </c>
      <c r="AI80" s="4">
        <f t="shared" si="45"/>
        <v>8.0378667282148708E-2</v>
      </c>
      <c r="AJ80" s="4">
        <f t="shared" si="46"/>
        <v>3.7641729602034595E-2</v>
      </c>
      <c r="AK80" s="3" t="s">
        <v>176</v>
      </c>
      <c r="AL80" s="8">
        <v>223.9548387096774</v>
      </c>
      <c r="AM80" s="9">
        <v>16.689533879141681</v>
      </c>
      <c r="AN80" s="3" t="s">
        <v>303</v>
      </c>
      <c r="AO80" s="7">
        <v>2008.08</v>
      </c>
    </row>
    <row r="81" spans="1:41">
      <c r="A81" s="1">
        <v>80</v>
      </c>
      <c r="B81" s="1" t="s">
        <v>171</v>
      </c>
      <c r="C81" s="1" t="s">
        <v>154</v>
      </c>
      <c r="D81" s="1" t="s">
        <v>172</v>
      </c>
      <c r="E81" s="1">
        <v>0</v>
      </c>
      <c r="F81" s="7">
        <v>6.9</v>
      </c>
      <c r="G81" s="1" t="s">
        <v>252</v>
      </c>
      <c r="H81" s="1" t="s">
        <v>264</v>
      </c>
      <c r="I81" s="5" t="s">
        <v>253</v>
      </c>
      <c r="J81" s="1">
        <v>15</v>
      </c>
      <c r="K81" s="6">
        <v>6.9</v>
      </c>
      <c r="L81" s="4">
        <v>19.02</v>
      </c>
      <c r="M81" s="6">
        <v>3.7</v>
      </c>
      <c r="N81" s="4">
        <v>19.600000000000001</v>
      </c>
      <c r="O81" s="3">
        <v>9.8000000000000007</v>
      </c>
      <c r="P81" s="7">
        <f t="shared" si="32"/>
        <v>8.75</v>
      </c>
      <c r="Q81" s="4">
        <f t="shared" si="33"/>
        <v>167.49799999999999</v>
      </c>
      <c r="R81" s="4">
        <f t="shared" si="34"/>
        <v>331.49978955111118</v>
      </c>
      <c r="S81" s="4">
        <f t="shared" si="41"/>
        <v>18.207135676737053</v>
      </c>
      <c r="T81" s="4">
        <f t="shared" si="35"/>
        <v>149.36799999999999</v>
      </c>
      <c r="U81" s="4">
        <f t="shared" si="36"/>
        <v>229.55463621777784</v>
      </c>
      <c r="V81" s="4">
        <f t="shared" si="42"/>
        <v>15.151060564124805</v>
      </c>
      <c r="W81" s="4">
        <f t="shared" si="37"/>
        <v>257.94447399555565</v>
      </c>
      <c r="X81" s="4">
        <f t="shared" si="38"/>
        <v>3.3896659659063901E-3</v>
      </c>
      <c r="Y81" s="5">
        <v>0.10880000000000001</v>
      </c>
      <c r="Z81" s="5">
        <f t="shared" si="43"/>
        <v>4.6924888845851456E-2</v>
      </c>
      <c r="AA81" s="4">
        <v>0.43129493424495818</v>
      </c>
      <c r="AB81" s="3">
        <v>206.96</v>
      </c>
      <c r="AC81" s="4">
        <f t="shared" si="39"/>
        <v>0.91571434540374463</v>
      </c>
      <c r="AD81" s="4">
        <f t="shared" si="47"/>
        <v>0.12513305147460718</v>
      </c>
      <c r="AE81" s="4">
        <f t="shared" si="40"/>
        <v>0.13665074933322702</v>
      </c>
      <c r="AF81" s="4">
        <f t="shared" si="48"/>
        <v>7.2619679792710529E-2</v>
      </c>
      <c r="AG81" s="4">
        <f t="shared" si="49"/>
        <v>0.22671876971329918</v>
      </c>
      <c r="AH81" s="4">
        <f t="shared" si="44"/>
        <v>3.4577856507935753E-2</v>
      </c>
      <c r="AI81" s="4">
        <f t="shared" si="45"/>
        <v>8.0778286754961653E-2</v>
      </c>
      <c r="AJ81" s="4">
        <f t="shared" si="46"/>
        <v>3.8462576760773921E-2</v>
      </c>
      <c r="AK81" s="3" t="s">
        <v>273</v>
      </c>
      <c r="AL81" s="8">
        <v>228</v>
      </c>
      <c r="AM81" s="9">
        <v>34.199999999999996</v>
      </c>
      <c r="AN81" s="3" t="s">
        <v>303</v>
      </c>
      <c r="AO81" s="7">
        <v>2008.06</v>
      </c>
    </row>
    <row r="82" spans="1:41">
      <c r="A82" s="1">
        <v>81</v>
      </c>
      <c r="B82" s="1" t="s">
        <v>171</v>
      </c>
      <c r="C82" s="1" t="s">
        <v>173</v>
      </c>
      <c r="D82" s="1" t="s">
        <v>174</v>
      </c>
      <c r="E82" s="1">
        <v>0</v>
      </c>
      <c r="F82" s="7">
        <v>5</v>
      </c>
      <c r="G82" s="1" t="s">
        <v>217</v>
      </c>
      <c r="H82" s="1" t="s">
        <v>264</v>
      </c>
      <c r="I82" s="5" t="s">
        <v>253</v>
      </c>
      <c r="J82" s="1">
        <v>5</v>
      </c>
      <c r="K82" s="6">
        <v>5</v>
      </c>
      <c r="L82" s="4">
        <v>19.375</v>
      </c>
      <c r="M82" s="6">
        <v>1.3</v>
      </c>
      <c r="N82" s="4">
        <v>19.306000000000001</v>
      </c>
      <c r="O82" s="3">
        <v>9.8000000000000007</v>
      </c>
      <c r="P82" s="7">
        <f t="shared" si="32"/>
        <v>5.65</v>
      </c>
      <c r="Q82" s="4">
        <f t="shared" si="33"/>
        <v>109.4239</v>
      </c>
      <c r="R82" s="4">
        <f t="shared" si="34"/>
        <v>112.92004378654445</v>
      </c>
      <c r="S82" s="4">
        <f t="shared" si="41"/>
        <v>10.62638432330322</v>
      </c>
      <c r="T82" s="4">
        <f t="shared" si="35"/>
        <v>103.0539</v>
      </c>
      <c r="U82" s="4">
        <f t="shared" si="36"/>
        <v>108.43023911987778</v>
      </c>
      <c r="V82" s="4">
        <f t="shared" si="42"/>
        <v>10.412984160166468</v>
      </c>
      <c r="W82" s="4">
        <f t="shared" si="37"/>
        <v>104.0990692309889</v>
      </c>
      <c r="X82" s="4">
        <f t="shared" si="38"/>
        <v>8.5020840307495158E-3</v>
      </c>
      <c r="Y82" s="5">
        <v>0.10880000000000001</v>
      </c>
      <c r="Z82" s="5">
        <f t="shared" si="43"/>
        <v>4.6924888845851456E-2</v>
      </c>
      <c r="AA82" s="4">
        <v>0.43129493424495818</v>
      </c>
      <c r="AB82" s="3">
        <v>248.3</v>
      </c>
      <c r="AC82" s="4">
        <f t="shared" si="39"/>
        <v>0.99353489848736176</v>
      </c>
      <c r="AD82" s="4">
        <f t="shared" si="47"/>
        <v>8.6279251918036343E-2</v>
      </c>
      <c r="AE82" s="4">
        <f t="shared" si="40"/>
        <v>8.6840685766946771E-2</v>
      </c>
      <c r="AF82" s="4">
        <f t="shared" si="48"/>
        <v>7.4605893519158153E-2</v>
      </c>
      <c r="AG82" s="4">
        <f t="shared" si="49"/>
        <v>0.21303043065381014</v>
      </c>
      <c r="AH82" s="4">
        <f t="shared" si="44"/>
        <v>3.4434514070858832E-2</v>
      </c>
      <c r="AI82" s="4">
        <f t="shared" si="45"/>
        <v>8.298764573877436E-2</v>
      </c>
      <c r="AJ82" s="4">
        <f t="shared" si="46"/>
        <v>3.8303130223424728E-2</v>
      </c>
      <c r="AK82" s="3" t="s">
        <v>282</v>
      </c>
      <c r="AL82" s="8">
        <v>208.7</v>
      </c>
      <c r="AM82" s="9">
        <v>10.435</v>
      </c>
      <c r="AN82" s="3" t="s">
        <v>303</v>
      </c>
      <c r="AO82" s="7">
        <v>2008.06</v>
      </c>
    </row>
    <row r="83" spans="1:41">
      <c r="A83" s="1" t="s">
        <v>311</v>
      </c>
      <c r="B83" s="1" t="s">
        <v>254</v>
      </c>
      <c r="C83" s="1"/>
      <c r="D83" s="1" t="s">
        <v>292</v>
      </c>
      <c r="E83" s="1">
        <v>1</v>
      </c>
      <c r="F83" s="7">
        <v>1.8</v>
      </c>
      <c r="G83" s="1" t="s">
        <v>265</v>
      </c>
      <c r="H83" s="1" t="s">
        <v>263</v>
      </c>
      <c r="I83" s="1" t="s">
        <v>253</v>
      </c>
      <c r="J83" s="1">
        <v>60</v>
      </c>
      <c r="K83" s="6">
        <v>2.8</v>
      </c>
      <c r="L83" s="4">
        <v>18.076000000000001</v>
      </c>
      <c r="M83" s="6">
        <v>2.2000000000000002</v>
      </c>
      <c r="N83" s="4">
        <v>19.04</v>
      </c>
      <c r="O83" s="3">
        <v>9.8000000000000007</v>
      </c>
      <c r="P83" s="7">
        <f t="shared" ref="P83:P89" si="50">K83+M83/2</f>
        <v>3.9</v>
      </c>
      <c r="Q83" s="4">
        <f t="shared" ref="Q83:Q89" si="51">L83*F83+N83*(P83-F83)</f>
        <v>72.520799999999994</v>
      </c>
      <c r="R83" s="4">
        <f t="shared" ref="R83:R89" si="52">F83^2*(L83*0.1)^2+(P83-F83)^2*(N83*0.1)^2+N83^2*(M83/6)^2+(N83-L83)^2*0.3^2</f>
        <v>75.396287853511112</v>
      </c>
      <c r="S83" s="4">
        <f t="shared" si="41"/>
        <v>8.6831035841749067</v>
      </c>
      <c r="T83" s="4">
        <f t="shared" ref="T83:T89" si="53">L83*F83+(N83-O83)*(P83-F83)</f>
        <v>51.940799999999996</v>
      </c>
      <c r="U83" s="4">
        <f t="shared" ref="U83:U89" si="54">F83^2*(L83*0.1)^2+(P83-F83)^2*(N83*0.1)^2+(N83-O83)^2*(M83/6)^2+(L83+O83-N83)^2*0.3^2</f>
        <v>45.078920742400001</v>
      </c>
      <c r="V83" s="4">
        <f t="shared" si="42"/>
        <v>6.7140837604545869</v>
      </c>
      <c r="W83" s="4">
        <f t="shared" ref="W83:W89" si="55">F83^2*(L83*0.1)^2+(L83-N83)*(L83+O83-N83)*0.3^2+(P83-F83)^2*(N83*0.1)^2+N83*(N83-O83)*(M83/6)^2</f>
        <v>49.45978207573333</v>
      </c>
      <c r="X83" s="4">
        <f t="shared" ref="X83:X89" si="56">W83/(R83*U83)</f>
        <v>1.4552202343251015E-2</v>
      </c>
      <c r="Y83" s="4">
        <v>0.1699</v>
      </c>
      <c r="Z83" s="5">
        <f t="shared" si="43"/>
        <v>5.4537992060609219E-2</v>
      </c>
      <c r="AA83" s="4">
        <v>0.32100054185173171</v>
      </c>
      <c r="AB83" s="3">
        <v>250</v>
      </c>
      <c r="AC83" s="4">
        <f t="shared" ref="AC83:AC89" si="57">(1+(-23.013-2.949*Y83+0.999*7.9+0.0525*AB83)/(16.258+0.201*EXP(0.341*(-P83+0.0785*AB83+7.586))))/(1+(-23.013-2.949*Y83+0.999*7.9+0.0525*AB83)/(16.258+0.201*EXP(0.341*(0.0785*AB83+7.586))))</f>
        <v>0.99688420428954883</v>
      </c>
      <c r="AD83" s="4">
        <f t="shared" ref="AD83:AD89" si="58">0.0198*P83^0.85</f>
        <v>6.2960780945359007E-2</v>
      </c>
      <c r="AE83" s="4">
        <f t="shared" ref="AE83:AE89" si="59">AD83/AC83</f>
        <v>6.315756702176796E-2</v>
      </c>
      <c r="AF83" s="4">
        <f t="shared" ref="AF83:AF89" si="60">0.65*Y83*Q83*AC83/T83</f>
        <v>0.15371116069967403</v>
      </c>
      <c r="AG83" s="4">
        <f t="shared" ref="AG83:AG89" si="61">AA83^2+AE83^2+R83/(Q83^2)+U83/(T83^2)-2*X83*SQRT(R83)*SQRT(U83)/(Q83*T83)</f>
        <v>0.13762489018848759</v>
      </c>
      <c r="AH83" s="4">
        <f t="shared" ref="AH83:AH89" si="62">AF83*SQRT(AG83)</f>
        <v>5.7023503247224397E-2</v>
      </c>
      <c r="AI83" s="4">
        <f t="shared" ref="AI83:AI89" si="63">AF83/0.899</f>
        <v>0.17098015650686765</v>
      </c>
      <c r="AJ83" s="4">
        <f t="shared" ref="AJ83:AJ89" si="64">AH83/0.899</f>
        <v>6.3429925747746821E-2</v>
      </c>
      <c r="AK83" s="3" t="s">
        <v>332</v>
      </c>
      <c r="AL83" s="6">
        <v>228.2</v>
      </c>
      <c r="AM83" s="15">
        <v>26.796658786992641</v>
      </c>
      <c r="AN83" s="3" t="s">
        <v>303</v>
      </c>
      <c r="AO83" s="3">
        <v>2008.08</v>
      </c>
    </row>
    <row r="84" spans="1:41">
      <c r="A84" s="1" t="s">
        <v>312</v>
      </c>
      <c r="B84" s="1" t="s">
        <v>255</v>
      </c>
      <c r="C84" s="1"/>
      <c r="D84" s="1" t="s">
        <v>293</v>
      </c>
      <c r="E84" s="1">
        <v>1</v>
      </c>
      <c r="F84" s="7">
        <v>2.4</v>
      </c>
      <c r="G84" s="1" t="s">
        <v>266</v>
      </c>
      <c r="H84" s="1" t="s">
        <v>263</v>
      </c>
      <c r="I84" s="1" t="s">
        <v>253</v>
      </c>
      <c r="J84" s="1">
        <v>62</v>
      </c>
      <c r="K84" s="6">
        <v>2.4</v>
      </c>
      <c r="L84" s="4">
        <v>18.212</v>
      </c>
      <c r="M84" s="6">
        <v>3.6</v>
      </c>
      <c r="N84" s="4">
        <v>19.382000000000001</v>
      </c>
      <c r="O84" s="3">
        <v>9.8000000000000007</v>
      </c>
      <c r="P84" s="7">
        <f t="shared" si="50"/>
        <v>4.2</v>
      </c>
      <c r="Q84" s="4">
        <f t="shared" si="51"/>
        <v>78.596400000000003</v>
      </c>
      <c r="R84" s="4">
        <f t="shared" si="52"/>
        <v>166.63753195200002</v>
      </c>
      <c r="S84" s="4">
        <f t="shared" si="41"/>
        <v>12.908816055394082</v>
      </c>
      <c r="T84" s="4">
        <f t="shared" si="53"/>
        <v>60.956400000000002</v>
      </c>
      <c r="U84" s="4">
        <f t="shared" si="54"/>
        <v>71.032259952000018</v>
      </c>
      <c r="V84" s="4">
        <f t="shared" si="42"/>
        <v>8.4280638317468863</v>
      </c>
      <c r="W84" s="4">
        <f t="shared" si="55"/>
        <v>97.225895952000016</v>
      </c>
      <c r="X84" s="4">
        <f t="shared" si="56"/>
        <v>8.2139772730031174E-3</v>
      </c>
      <c r="Y84" s="4">
        <v>0.35350000000000004</v>
      </c>
      <c r="Z84" s="5">
        <f t="shared" si="43"/>
        <v>9.418249056180672E-2</v>
      </c>
      <c r="AA84" s="4">
        <v>0.26642854472929761</v>
      </c>
      <c r="AB84" s="3">
        <v>250</v>
      </c>
      <c r="AC84" s="4">
        <f t="shared" si="57"/>
        <v>0.99566518292258899</v>
      </c>
      <c r="AD84" s="4">
        <f t="shared" si="58"/>
        <v>6.705437009053572E-2</v>
      </c>
      <c r="AE84" s="4">
        <f t="shared" si="59"/>
        <v>6.7346303999212015E-2</v>
      </c>
      <c r="AF84" s="4">
        <f t="shared" si="60"/>
        <v>0.29498466500370624</v>
      </c>
      <c r="AG84" s="4">
        <f t="shared" si="61"/>
        <v>0.12123889311006827</v>
      </c>
      <c r="AH84" s="4">
        <f t="shared" si="62"/>
        <v>0.10271181905997162</v>
      </c>
      <c r="AI84" s="4">
        <f t="shared" si="63"/>
        <v>0.32812532258476779</v>
      </c>
      <c r="AJ84" s="4">
        <f t="shared" si="64"/>
        <v>0.11425118916570814</v>
      </c>
      <c r="AK84" s="3" t="s">
        <v>332</v>
      </c>
      <c r="AL84" s="6">
        <v>264.5213814927489</v>
      </c>
      <c r="AM84" s="15">
        <v>13.672049179685496</v>
      </c>
      <c r="AN84" s="3" t="s">
        <v>302</v>
      </c>
      <c r="AO84" s="3">
        <v>2008.08</v>
      </c>
    </row>
    <row r="85" spans="1:41">
      <c r="A85" s="1" t="s">
        <v>313</v>
      </c>
      <c r="B85" s="1" t="s">
        <v>256</v>
      </c>
      <c r="C85" s="1"/>
      <c r="D85" s="1" t="s">
        <v>294</v>
      </c>
      <c r="E85" s="1">
        <v>1</v>
      </c>
      <c r="F85" s="7">
        <v>3.4</v>
      </c>
      <c r="G85" s="1" t="s">
        <v>267</v>
      </c>
      <c r="H85" s="1" t="s">
        <v>263</v>
      </c>
      <c r="I85" s="1" t="s">
        <v>253</v>
      </c>
      <c r="J85" s="1">
        <v>50</v>
      </c>
      <c r="K85" s="6">
        <v>3.4</v>
      </c>
      <c r="L85" s="4">
        <v>18.446999999999999</v>
      </c>
      <c r="M85" s="6">
        <v>2.6</v>
      </c>
      <c r="N85" s="4">
        <v>20.286000000000001</v>
      </c>
      <c r="O85" s="3">
        <v>9.8000000000000007</v>
      </c>
      <c r="P85" s="7">
        <f t="shared" si="50"/>
        <v>4.7</v>
      </c>
      <c r="Q85" s="4">
        <f t="shared" si="51"/>
        <v>89.0916</v>
      </c>
      <c r="R85" s="4">
        <f t="shared" si="52"/>
        <v>123.87147272280001</v>
      </c>
      <c r="S85" s="4">
        <f t="shared" si="41"/>
        <v>11.129756184337554</v>
      </c>
      <c r="T85" s="4">
        <f t="shared" si="53"/>
        <v>76.351599999999991</v>
      </c>
      <c r="U85" s="4">
        <f t="shared" si="54"/>
        <v>72.643758500577775</v>
      </c>
      <c r="V85" s="4">
        <f t="shared" si="42"/>
        <v>8.5231307921782928</v>
      </c>
      <c r="W85" s="4">
        <f t="shared" si="55"/>
        <v>84.918726722800017</v>
      </c>
      <c r="X85" s="4">
        <f t="shared" si="56"/>
        <v>9.4369980808731001E-3</v>
      </c>
      <c r="Y85" s="4">
        <v>0.68720000000000003</v>
      </c>
      <c r="Z85" s="5">
        <f t="shared" si="43"/>
        <v>0.12121977638675191</v>
      </c>
      <c r="AA85" s="4">
        <v>0.17639664782705458</v>
      </c>
      <c r="AB85" s="3">
        <v>238.4</v>
      </c>
      <c r="AC85" s="4">
        <f t="shared" si="57"/>
        <v>0.98900692713512428</v>
      </c>
      <c r="AD85" s="4">
        <f t="shared" si="58"/>
        <v>7.3781651062928957E-2</v>
      </c>
      <c r="AE85" s="4">
        <f t="shared" si="59"/>
        <v>7.4601753575835622E-2</v>
      </c>
      <c r="AF85" s="4">
        <f t="shared" si="60"/>
        <v>0.5154831301713878</v>
      </c>
      <c r="AG85" s="4">
        <f t="shared" si="61"/>
        <v>6.4485478174685765E-2</v>
      </c>
      <c r="AH85" s="4">
        <f t="shared" si="62"/>
        <v>0.13090173997036803</v>
      </c>
      <c r="AI85" s="4">
        <f t="shared" si="63"/>
        <v>0.57339614034637132</v>
      </c>
      <c r="AJ85" s="4">
        <f t="shared" si="64"/>
        <v>0.14560816459440271</v>
      </c>
      <c r="AK85" s="3" t="s">
        <v>332</v>
      </c>
      <c r="AL85" s="6">
        <v>257.93839646670489</v>
      </c>
      <c r="AM85" s="15">
        <v>9.6573958988143556</v>
      </c>
      <c r="AN85" s="3" t="s">
        <v>302</v>
      </c>
      <c r="AO85" s="3">
        <v>2008.08</v>
      </c>
    </row>
    <row r="86" spans="1:41">
      <c r="A86" s="1" t="s">
        <v>314</v>
      </c>
      <c r="B86" s="1" t="s">
        <v>257</v>
      </c>
      <c r="C86" s="1"/>
      <c r="D86" s="1" t="s">
        <v>295</v>
      </c>
      <c r="E86" s="1">
        <v>1</v>
      </c>
      <c r="F86" s="7">
        <v>4</v>
      </c>
      <c r="G86" s="1" t="s">
        <v>268</v>
      </c>
      <c r="H86" s="1" t="s">
        <v>263</v>
      </c>
      <c r="I86" s="1" t="s">
        <v>253</v>
      </c>
      <c r="J86" s="1">
        <v>65</v>
      </c>
      <c r="K86" s="6">
        <v>4.8</v>
      </c>
      <c r="L86" s="4">
        <v>18.62</v>
      </c>
      <c r="M86" s="6">
        <v>2.2000000000000002</v>
      </c>
      <c r="N86" s="4">
        <v>20.58</v>
      </c>
      <c r="O86" s="3">
        <v>9.8000000000000007</v>
      </c>
      <c r="P86" s="7">
        <f t="shared" si="50"/>
        <v>5.9</v>
      </c>
      <c r="Q86" s="4">
        <f t="shared" si="51"/>
        <v>113.58200000000001</v>
      </c>
      <c r="R86" s="4">
        <f t="shared" si="52"/>
        <v>128.05022804000001</v>
      </c>
      <c r="S86" s="4">
        <f t="shared" si="41"/>
        <v>11.315928067993363</v>
      </c>
      <c r="T86" s="4">
        <f t="shared" si="53"/>
        <v>94.962000000000003</v>
      </c>
      <c r="U86" s="4">
        <f t="shared" si="54"/>
        <v>91.917845817777788</v>
      </c>
      <c r="V86" s="4">
        <f t="shared" si="42"/>
        <v>9.5873795073407724</v>
      </c>
      <c r="W86" s="4">
        <f t="shared" si="55"/>
        <v>99.206214706666685</v>
      </c>
      <c r="X86" s="4">
        <f t="shared" si="56"/>
        <v>8.4286629072109175E-3</v>
      </c>
      <c r="Y86" s="4">
        <v>0.7056</v>
      </c>
      <c r="Z86" s="5">
        <f t="shared" si="43"/>
        <v>0.11801559760734187</v>
      </c>
      <c r="AA86" s="4">
        <v>0.16725566554328497</v>
      </c>
      <c r="AB86" s="3">
        <v>250</v>
      </c>
      <c r="AC86" s="4">
        <f t="shared" si="57"/>
        <v>0.98845439249226541</v>
      </c>
      <c r="AD86" s="4">
        <f t="shared" si="58"/>
        <v>8.9513677602182276E-2</v>
      </c>
      <c r="AE86" s="4">
        <f t="shared" si="59"/>
        <v>9.0559239032247732E-2</v>
      </c>
      <c r="AF86" s="4">
        <f t="shared" si="60"/>
        <v>0.54223584464572172</v>
      </c>
      <c r="AG86" s="4">
        <f t="shared" si="61"/>
        <v>5.6124534885907053E-2</v>
      </c>
      <c r="AH86" s="4">
        <f t="shared" si="62"/>
        <v>0.12845901891045236</v>
      </c>
      <c r="AI86" s="4">
        <f t="shared" si="63"/>
        <v>0.60315444343239344</v>
      </c>
      <c r="AJ86" s="4">
        <f t="shared" si="64"/>
        <v>0.14289101102386248</v>
      </c>
      <c r="AK86" s="3" t="s">
        <v>332</v>
      </c>
      <c r="AL86" s="6">
        <v>277.42969056847227</v>
      </c>
      <c r="AM86" s="15">
        <v>18.433344336005618</v>
      </c>
      <c r="AN86" s="3" t="s">
        <v>302</v>
      </c>
      <c r="AO86" s="3">
        <v>2008.08</v>
      </c>
    </row>
    <row r="87" spans="1:41">
      <c r="A87" s="1" t="s">
        <v>315</v>
      </c>
      <c r="B87" s="1" t="s">
        <v>258</v>
      </c>
      <c r="C87" s="1"/>
      <c r="D87" s="1" t="s">
        <v>296</v>
      </c>
      <c r="E87" s="1">
        <v>0</v>
      </c>
      <c r="F87" s="7">
        <v>4.5</v>
      </c>
      <c r="G87" s="1" t="s">
        <v>269</v>
      </c>
      <c r="H87" s="1" t="s">
        <v>263</v>
      </c>
      <c r="I87" s="1" t="s">
        <v>253</v>
      </c>
      <c r="J87" s="1">
        <v>50</v>
      </c>
      <c r="K87" s="6">
        <v>5.5</v>
      </c>
      <c r="L87" s="4">
        <v>18.838000000000001</v>
      </c>
      <c r="M87" s="6">
        <v>2.5</v>
      </c>
      <c r="N87" s="4">
        <v>20.907</v>
      </c>
      <c r="O87" s="3">
        <v>9.8000000000000007</v>
      </c>
      <c r="P87" s="7">
        <f t="shared" si="50"/>
        <v>6.75</v>
      </c>
      <c r="Q87" s="4">
        <f t="shared" si="51"/>
        <v>131.81175000000002</v>
      </c>
      <c r="R87" s="4">
        <f t="shared" si="52"/>
        <v>170.260691068125</v>
      </c>
      <c r="S87" s="4">
        <f t="shared" si="41"/>
        <v>13.048398026889164</v>
      </c>
      <c r="T87" s="4">
        <f t="shared" si="53"/>
        <v>109.76175000000001</v>
      </c>
      <c r="U87" s="4">
        <f t="shared" si="54"/>
        <v>120.78631117923612</v>
      </c>
      <c r="V87" s="4">
        <f t="shared" si="42"/>
        <v>10.99028257958985</v>
      </c>
      <c r="W87" s="4">
        <f t="shared" si="55"/>
        <v>132.86489556812501</v>
      </c>
      <c r="X87" s="4">
        <f t="shared" si="56"/>
        <v>6.4606786582715606E-3</v>
      </c>
      <c r="Y87" s="4">
        <v>0.46539999999999998</v>
      </c>
      <c r="Z87" s="5">
        <f t="shared" si="43"/>
        <v>9.394797503025408E-2</v>
      </c>
      <c r="AA87" s="4">
        <v>0.20186500865976381</v>
      </c>
      <c r="AB87" s="3">
        <v>250</v>
      </c>
      <c r="AC87" s="4">
        <f t="shared" si="57"/>
        <v>0.98699594269110702</v>
      </c>
      <c r="AD87" s="4">
        <f t="shared" si="58"/>
        <v>0.10036294514294447</v>
      </c>
      <c r="AE87" s="4">
        <f t="shared" si="59"/>
        <v>0.10168526617171145</v>
      </c>
      <c r="AF87" s="4">
        <f t="shared" si="60"/>
        <v>0.3585570006623563</v>
      </c>
      <c r="AG87" s="4">
        <f t="shared" si="61"/>
        <v>7.0786571190148875E-2</v>
      </c>
      <c r="AH87" s="4">
        <f t="shared" si="62"/>
        <v>9.5396764301150225E-2</v>
      </c>
      <c r="AI87" s="4">
        <f t="shared" si="63"/>
        <v>0.39883982276124169</v>
      </c>
      <c r="AJ87" s="4">
        <f t="shared" si="64"/>
        <v>0.10611430956746409</v>
      </c>
      <c r="AK87" s="3" t="s">
        <v>332</v>
      </c>
      <c r="AL87" s="6">
        <v>246.18521256933383</v>
      </c>
      <c r="AM87" s="15">
        <v>2.4016535472626375</v>
      </c>
      <c r="AN87" s="3" t="s">
        <v>302</v>
      </c>
      <c r="AO87" s="3">
        <v>2008.08</v>
      </c>
    </row>
    <row r="88" spans="1:41">
      <c r="A88" s="1" t="s">
        <v>316</v>
      </c>
      <c r="B88" s="1" t="s">
        <v>259</v>
      </c>
      <c r="C88" s="1"/>
      <c r="D88" s="1" t="s">
        <v>297</v>
      </c>
      <c r="E88" s="1">
        <v>0</v>
      </c>
      <c r="F88" s="7">
        <v>4.3</v>
      </c>
      <c r="G88" s="1" t="s">
        <v>270</v>
      </c>
      <c r="H88" s="1" t="s">
        <v>263</v>
      </c>
      <c r="I88" s="1" t="s">
        <v>253</v>
      </c>
      <c r="J88" s="1">
        <v>70</v>
      </c>
      <c r="K88" s="6">
        <v>4.3</v>
      </c>
      <c r="L88" s="4">
        <v>18.757000000000001</v>
      </c>
      <c r="M88" s="6">
        <v>3.5</v>
      </c>
      <c r="N88" s="4">
        <v>20.608000000000001</v>
      </c>
      <c r="O88" s="3">
        <v>9.8000000000000007</v>
      </c>
      <c r="P88" s="7">
        <f t="shared" si="50"/>
        <v>6.05</v>
      </c>
      <c r="Q88" s="4">
        <f t="shared" si="51"/>
        <v>116.7191</v>
      </c>
      <c r="R88" s="4">
        <f t="shared" si="52"/>
        <v>222.87938572121118</v>
      </c>
      <c r="S88" s="4">
        <f t="shared" si="41"/>
        <v>14.929145512091814</v>
      </c>
      <c r="T88" s="4">
        <f t="shared" si="53"/>
        <v>99.569100000000006</v>
      </c>
      <c r="U88" s="4">
        <f t="shared" si="54"/>
        <v>123.49418838787781</v>
      </c>
      <c r="V88" s="4">
        <f t="shared" si="42"/>
        <v>11.112793905579181</v>
      </c>
      <c r="W88" s="4">
        <f t="shared" si="55"/>
        <v>152.52484816565558</v>
      </c>
      <c r="X88" s="4">
        <f t="shared" si="56"/>
        <v>5.5414596968735045E-3</v>
      </c>
      <c r="Y88" s="4">
        <v>0.7854000000000001</v>
      </c>
      <c r="Z88" s="5">
        <f t="shared" si="43"/>
        <v>0.12451038394020773</v>
      </c>
      <c r="AA88" s="4">
        <v>0.15853117384798537</v>
      </c>
      <c r="AB88" s="3">
        <v>250</v>
      </c>
      <c r="AC88" s="4">
        <f t="shared" si="57"/>
        <v>0.98708290326525594</v>
      </c>
      <c r="AD88" s="4">
        <f t="shared" si="58"/>
        <v>9.1444430325055406E-2</v>
      </c>
      <c r="AE88" s="4">
        <f t="shared" si="59"/>
        <v>9.2641084170902527E-2</v>
      </c>
      <c r="AF88" s="4">
        <f t="shared" si="60"/>
        <v>0.59071123628241251</v>
      </c>
      <c r="AG88" s="4">
        <f t="shared" si="61"/>
        <v>6.2372930515626909E-2</v>
      </c>
      <c r="AH88" s="4">
        <f t="shared" si="62"/>
        <v>0.14752760994444256</v>
      </c>
      <c r="AI88" s="4">
        <f t="shared" si="63"/>
        <v>0.65707590242760006</v>
      </c>
      <c r="AJ88" s="4">
        <f t="shared" si="64"/>
        <v>0.16410190205166023</v>
      </c>
      <c r="AK88" s="3" t="s">
        <v>332</v>
      </c>
      <c r="AL88" s="6">
        <v>380.43807469071788</v>
      </c>
      <c r="AM88" s="15">
        <v>9.7336391721173623</v>
      </c>
      <c r="AN88" s="3" t="s">
        <v>302</v>
      </c>
      <c r="AO88" s="3">
        <v>2008.09</v>
      </c>
    </row>
    <row r="89" spans="1:41">
      <c r="A89" s="1" t="s">
        <v>317</v>
      </c>
      <c r="B89" s="1" t="s">
        <v>260</v>
      </c>
      <c r="C89" s="1"/>
      <c r="D89" s="1" t="s">
        <v>298</v>
      </c>
      <c r="E89" s="1">
        <v>0</v>
      </c>
      <c r="F89" s="7">
        <v>4</v>
      </c>
      <c r="G89" s="1" t="s">
        <v>271</v>
      </c>
      <c r="H89" s="1" t="s">
        <v>263</v>
      </c>
      <c r="I89" s="1" t="s">
        <v>253</v>
      </c>
      <c r="J89" s="1">
        <v>50</v>
      </c>
      <c r="K89" s="6">
        <v>4</v>
      </c>
      <c r="L89" s="4">
        <v>18.62</v>
      </c>
      <c r="M89" s="6">
        <v>2</v>
      </c>
      <c r="N89" s="4">
        <v>20.58</v>
      </c>
      <c r="O89" s="3">
        <v>9.8000000000000007</v>
      </c>
      <c r="P89" s="7">
        <f t="shared" si="50"/>
        <v>5</v>
      </c>
      <c r="Q89" s="4">
        <f t="shared" si="51"/>
        <v>95.06</v>
      </c>
      <c r="R89" s="4">
        <f t="shared" si="52"/>
        <v>107.113412</v>
      </c>
      <c r="S89" s="4">
        <f t="shared" si="41"/>
        <v>10.349560956871551</v>
      </c>
      <c r="T89" s="4">
        <f t="shared" si="53"/>
        <v>85.26</v>
      </c>
      <c r="U89" s="4">
        <f t="shared" si="54"/>
        <v>78.152016444444456</v>
      </c>
      <c r="V89" s="4">
        <f t="shared" si="42"/>
        <v>8.8403629136164117</v>
      </c>
      <c r="W89" s="4">
        <f t="shared" si="55"/>
        <v>82.975358666666665</v>
      </c>
      <c r="X89" s="4">
        <f t="shared" si="56"/>
        <v>9.9120868067116442E-3</v>
      </c>
      <c r="Y89" s="4">
        <v>0.82889999999999997</v>
      </c>
      <c r="Z89" s="5">
        <f t="shared" si="43"/>
        <v>0.12046295843517368</v>
      </c>
      <c r="AA89" s="4">
        <v>0.14532869879982349</v>
      </c>
      <c r="AB89" s="3">
        <v>250</v>
      </c>
      <c r="AC89" s="4">
        <f t="shared" si="57"/>
        <v>0.99113433900309045</v>
      </c>
      <c r="AD89" s="4">
        <f t="shared" si="58"/>
        <v>7.7765987992944666E-2</v>
      </c>
      <c r="AE89" s="4">
        <f t="shared" si="59"/>
        <v>7.8461601957171404E-2</v>
      </c>
      <c r="AF89" s="4">
        <f t="shared" si="60"/>
        <v>0.59538858091331803</v>
      </c>
      <c r="AG89" s="4">
        <f t="shared" si="61"/>
        <v>4.9657423028875297E-2</v>
      </c>
      <c r="AH89" s="4">
        <f t="shared" si="62"/>
        <v>0.13267606731702142</v>
      </c>
      <c r="AI89" s="4">
        <f t="shared" si="63"/>
        <v>0.66227873294028705</v>
      </c>
      <c r="AJ89" s="4">
        <f t="shared" si="64"/>
        <v>0.14758183238823294</v>
      </c>
      <c r="AK89" s="3" t="s">
        <v>332</v>
      </c>
      <c r="AL89" s="6">
        <v>247.7399756920436</v>
      </c>
      <c r="AM89" s="15">
        <v>25.383418159303091</v>
      </c>
      <c r="AN89" s="3" t="s">
        <v>306</v>
      </c>
      <c r="AO89" s="3">
        <v>2008.09</v>
      </c>
    </row>
    <row r="90" spans="1:41">
      <c r="AL90" s="16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2022-01-10T02:45:21Z</dcterms:modified>
</cp:coreProperties>
</file>