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logistic\"/>
    </mc:Choice>
  </mc:AlternateContent>
  <bookViews>
    <workbookView xWindow="0" yWindow="0" windowWidth="9465" windowHeight="6000"/>
  </bookViews>
  <sheets>
    <sheet name=" Logistic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5" i="1" l="1"/>
  <c r="AI69" i="1"/>
  <c r="AI70" i="1"/>
  <c r="AI106" i="1"/>
  <c r="AI107" i="1"/>
  <c r="AI81" i="1"/>
  <c r="AI74" i="1"/>
  <c r="AI67" i="1"/>
  <c r="AI68" i="1"/>
  <c r="AI87" i="1"/>
  <c r="AI88" i="1"/>
  <c r="AI105" i="1"/>
  <c r="AI73" i="1"/>
  <c r="AI99" i="1"/>
  <c r="AI18" i="1"/>
  <c r="AI30" i="1"/>
  <c r="AI6" i="1"/>
  <c r="AI85" i="1"/>
  <c r="AI77" i="1"/>
  <c r="AI98" i="1"/>
  <c r="AI76" i="1"/>
  <c r="AI104" i="1"/>
  <c r="AI97" i="1"/>
  <c r="AI79" i="1"/>
  <c r="AI89" i="1"/>
  <c r="AI101" i="1"/>
  <c r="AI102" i="1"/>
  <c r="AI103" i="1"/>
  <c r="AI9" i="1"/>
  <c r="AI34" i="1"/>
  <c r="AI40" i="1"/>
  <c r="AI60" i="1"/>
  <c r="AI22" i="1"/>
  <c r="AI37" i="1"/>
  <c r="AI71" i="1"/>
  <c r="AI3" i="1"/>
  <c r="AI111" i="1"/>
  <c r="AI53" i="1"/>
  <c r="AI5" i="1"/>
  <c r="AI62" i="1"/>
  <c r="AI90" i="1"/>
  <c r="AI100" i="1"/>
  <c r="AI14" i="1"/>
  <c r="AI10" i="1"/>
  <c r="AI39" i="1"/>
  <c r="AI12" i="1"/>
  <c r="AI82" i="1"/>
  <c r="AI83" i="1"/>
  <c r="AI84" i="1"/>
  <c r="AI96" i="1"/>
  <c r="AI91" i="1"/>
  <c r="AI110" i="1"/>
  <c r="AI72" i="1"/>
  <c r="AI78" i="1"/>
  <c r="AI38" i="1"/>
  <c r="AI27" i="1"/>
  <c r="AI35" i="1"/>
  <c r="AI7" i="1"/>
  <c r="AI46" i="1"/>
  <c r="AI54" i="1"/>
  <c r="AI8" i="1"/>
  <c r="AI86" i="1"/>
  <c r="AI43" i="1"/>
  <c r="AI19" i="1"/>
  <c r="AI36" i="1"/>
  <c r="AI47" i="1"/>
  <c r="AI41" i="1"/>
  <c r="AI109" i="1"/>
  <c r="AI2" i="1"/>
  <c r="AI17" i="1"/>
  <c r="AI95" i="1"/>
  <c r="AI21" i="1"/>
  <c r="AI33" i="1"/>
  <c r="AI50" i="1"/>
  <c r="AI108" i="1"/>
  <c r="AI26" i="1"/>
  <c r="AI94" i="1"/>
  <c r="AI93" i="1"/>
  <c r="AI49" i="1"/>
  <c r="AI11" i="1"/>
  <c r="AI28" i="1"/>
  <c r="AI48" i="1"/>
  <c r="AI24" i="1"/>
  <c r="AI15" i="1"/>
  <c r="AI52" i="1"/>
  <c r="AI4" i="1"/>
  <c r="AI92" i="1"/>
  <c r="AI51" i="1"/>
  <c r="AI29" i="1"/>
  <c r="AI45" i="1"/>
  <c r="AI13" i="1"/>
  <c r="AI16" i="1"/>
  <c r="AI44" i="1"/>
  <c r="AI31" i="1"/>
  <c r="AI55" i="1"/>
  <c r="AI66" i="1"/>
  <c r="AI63" i="1"/>
  <c r="AI25" i="1"/>
  <c r="AI57" i="1"/>
  <c r="AI64" i="1"/>
  <c r="AI59" i="1"/>
  <c r="AI65" i="1"/>
  <c r="AI20" i="1"/>
  <c r="AI42" i="1"/>
  <c r="AI61" i="1"/>
  <c r="AI58" i="1"/>
  <c r="AI56" i="1"/>
  <c r="AI32" i="1"/>
  <c r="AI23" i="1"/>
  <c r="AI80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2" i="1"/>
  <c r="G111" i="1"/>
  <c r="AM7" i="2" l="1"/>
  <c r="AL7" i="2"/>
  <c r="AK7" i="2"/>
  <c r="AI7" i="2"/>
  <c r="W7" i="2"/>
  <c r="N7" i="2"/>
  <c r="M7" i="2"/>
  <c r="I7" i="2"/>
  <c r="G7" i="2"/>
  <c r="E7" i="2"/>
  <c r="D7" i="2"/>
  <c r="AM6" i="2"/>
  <c r="AL6" i="2"/>
  <c r="AK6" i="2"/>
  <c r="AI6" i="2"/>
  <c r="W6" i="2"/>
  <c r="N6" i="2"/>
  <c r="M6" i="2"/>
  <c r="I6" i="2"/>
  <c r="G6" i="2"/>
  <c r="E6" i="2"/>
  <c r="D6" i="2"/>
  <c r="AM5" i="2"/>
  <c r="AL5" i="2"/>
  <c r="AK5" i="2"/>
  <c r="AI5" i="2"/>
  <c r="W5" i="2"/>
  <c r="N5" i="2"/>
  <c r="M5" i="2"/>
  <c r="I5" i="2"/>
  <c r="G5" i="2"/>
  <c r="E5" i="2"/>
  <c r="D5" i="2"/>
  <c r="D109" i="1" l="1"/>
  <c r="D110" i="1"/>
  <c r="E109" i="1"/>
  <c r="E110" i="1"/>
  <c r="G109" i="1"/>
  <c r="G110" i="1"/>
  <c r="I109" i="1"/>
  <c r="I110" i="1"/>
  <c r="K109" i="1"/>
  <c r="K110" i="1"/>
  <c r="M109" i="1"/>
  <c r="M110" i="1"/>
  <c r="N109" i="1"/>
  <c r="N110" i="1"/>
  <c r="R109" i="1"/>
  <c r="R110" i="1"/>
  <c r="T109" i="1"/>
  <c r="T110" i="1"/>
  <c r="W109" i="1"/>
  <c r="W110" i="1"/>
  <c r="Y109" i="1"/>
  <c r="Y110" i="1"/>
  <c r="AC109" i="1"/>
  <c r="AF109" i="1" s="1"/>
  <c r="AC110" i="1"/>
  <c r="AF110" i="1" s="1"/>
  <c r="AD109" i="1"/>
  <c r="AG109" i="1" s="1"/>
  <c r="AD110" i="1"/>
  <c r="AG110" i="1" s="1"/>
  <c r="AM109" i="1"/>
  <c r="AM110" i="1"/>
  <c r="AN109" i="1"/>
  <c r="AN110" i="1"/>
  <c r="D107" i="1"/>
  <c r="E107" i="1"/>
  <c r="AC107" i="1" s="1"/>
  <c r="AF107" i="1" s="1"/>
  <c r="G107" i="1"/>
  <c r="I107" i="1"/>
  <c r="K107" i="1"/>
  <c r="M107" i="1"/>
  <c r="N107" i="1"/>
  <c r="R107" i="1"/>
  <c r="T107" i="1"/>
  <c r="AE107" i="1" s="1"/>
  <c r="W107" i="1"/>
  <c r="Y107" i="1"/>
  <c r="AD107" i="1"/>
  <c r="AG107" i="1" s="1"/>
  <c r="AM107" i="1"/>
  <c r="AN107" i="1"/>
  <c r="D106" i="1"/>
  <c r="E106" i="1"/>
  <c r="G106" i="1"/>
  <c r="I106" i="1"/>
  <c r="K106" i="1"/>
  <c r="M106" i="1"/>
  <c r="N106" i="1"/>
  <c r="R106" i="1"/>
  <c r="T106" i="1"/>
  <c r="AE106" i="1" s="1"/>
  <c r="W106" i="1"/>
  <c r="Y106" i="1"/>
  <c r="AD106" i="1"/>
  <c r="AG106" i="1" s="1"/>
  <c r="AM106" i="1"/>
  <c r="AN106" i="1"/>
  <c r="D105" i="1"/>
  <c r="E105" i="1"/>
  <c r="G105" i="1"/>
  <c r="I105" i="1"/>
  <c r="K105" i="1"/>
  <c r="M105" i="1"/>
  <c r="N105" i="1"/>
  <c r="R105" i="1"/>
  <c r="T105" i="1"/>
  <c r="AE105" i="1" s="1"/>
  <c r="W105" i="1"/>
  <c r="Y105" i="1"/>
  <c r="AD105" i="1"/>
  <c r="AG105" i="1" s="1"/>
  <c r="AM105" i="1"/>
  <c r="AN105" i="1"/>
  <c r="D104" i="1"/>
  <c r="E104" i="1"/>
  <c r="G104" i="1"/>
  <c r="I104" i="1"/>
  <c r="K104" i="1"/>
  <c r="M104" i="1"/>
  <c r="N104" i="1"/>
  <c r="R104" i="1"/>
  <c r="T104" i="1"/>
  <c r="AE104" i="1" s="1"/>
  <c r="W104" i="1"/>
  <c r="Y104" i="1"/>
  <c r="AD104" i="1"/>
  <c r="AG104" i="1" s="1"/>
  <c r="AM104" i="1"/>
  <c r="AN104" i="1"/>
  <c r="D103" i="1"/>
  <c r="E103" i="1"/>
  <c r="G103" i="1"/>
  <c r="I103" i="1"/>
  <c r="K103" i="1"/>
  <c r="M103" i="1"/>
  <c r="N103" i="1"/>
  <c r="R103" i="1"/>
  <c r="T103" i="1"/>
  <c r="AE103" i="1" s="1"/>
  <c r="W103" i="1"/>
  <c r="Y103" i="1"/>
  <c r="AD103" i="1"/>
  <c r="AG103" i="1" s="1"/>
  <c r="AM103" i="1"/>
  <c r="AN103" i="1"/>
  <c r="D102" i="1"/>
  <c r="E102" i="1"/>
  <c r="G102" i="1"/>
  <c r="I102" i="1"/>
  <c r="K102" i="1"/>
  <c r="M102" i="1"/>
  <c r="N102" i="1"/>
  <c r="R102" i="1"/>
  <c r="T102" i="1"/>
  <c r="AE102" i="1" s="1"/>
  <c r="W102" i="1"/>
  <c r="Y102" i="1"/>
  <c r="AD102" i="1"/>
  <c r="AG102" i="1" s="1"/>
  <c r="AM102" i="1"/>
  <c r="AN102" i="1"/>
  <c r="D101" i="1"/>
  <c r="E101" i="1"/>
  <c r="AC101" i="1" s="1"/>
  <c r="AF101" i="1" s="1"/>
  <c r="G101" i="1"/>
  <c r="I101" i="1"/>
  <c r="K101" i="1"/>
  <c r="M101" i="1"/>
  <c r="N101" i="1"/>
  <c r="R101" i="1"/>
  <c r="T101" i="1"/>
  <c r="AE101" i="1" s="1"/>
  <c r="W101" i="1"/>
  <c r="Y101" i="1"/>
  <c r="AD101" i="1"/>
  <c r="AG101" i="1" s="1"/>
  <c r="AM101" i="1"/>
  <c r="AN101" i="1"/>
  <c r="D100" i="1"/>
  <c r="E100" i="1"/>
  <c r="G100" i="1"/>
  <c r="I100" i="1"/>
  <c r="K100" i="1"/>
  <c r="M100" i="1"/>
  <c r="N100" i="1"/>
  <c r="R100" i="1"/>
  <c r="T100" i="1"/>
  <c r="AE100" i="1" s="1"/>
  <c r="W100" i="1"/>
  <c r="Y100" i="1"/>
  <c r="AD100" i="1"/>
  <c r="AG100" i="1" s="1"/>
  <c r="AM100" i="1"/>
  <c r="AN100" i="1"/>
  <c r="D99" i="1"/>
  <c r="E99" i="1"/>
  <c r="AC99" i="1" s="1"/>
  <c r="AF99" i="1" s="1"/>
  <c r="G99" i="1"/>
  <c r="I99" i="1"/>
  <c r="K99" i="1"/>
  <c r="M99" i="1"/>
  <c r="N99" i="1"/>
  <c r="R99" i="1"/>
  <c r="T99" i="1"/>
  <c r="W99" i="1"/>
  <c r="Y99" i="1"/>
  <c r="AD99" i="1"/>
  <c r="AG99" i="1" s="1"/>
  <c r="AM99" i="1"/>
  <c r="AN99" i="1"/>
  <c r="D98" i="1"/>
  <c r="E98" i="1"/>
  <c r="G98" i="1"/>
  <c r="I98" i="1"/>
  <c r="K98" i="1"/>
  <c r="M98" i="1"/>
  <c r="N98" i="1"/>
  <c r="R98" i="1"/>
  <c r="T98" i="1"/>
  <c r="AE98" i="1" s="1"/>
  <c r="W98" i="1"/>
  <c r="Y98" i="1"/>
  <c r="AD98" i="1"/>
  <c r="AG98" i="1" s="1"/>
  <c r="AM98" i="1"/>
  <c r="AN98" i="1"/>
  <c r="D97" i="1"/>
  <c r="E97" i="1"/>
  <c r="G97" i="1"/>
  <c r="I97" i="1"/>
  <c r="K97" i="1"/>
  <c r="M97" i="1"/>
  <c r="N97" i="1"/>
  <c r="R97" i="1"/>
  <c r="T97" i="1"/>
  <c r="AE97" i="1" s="1"/>
  <c r="W97" i="1"/>
  <c r="Y97" i="1"/>
  <c r="AD97" i="1"/>
  <c r="AG97" i="1" s="1"/>
  <c r="AM97" i="1"/>
  <c r="AN97" i="1"/>
  <c r="D96" i="1"/>
  <c r="E96" i="1"/>
  <c r="G96" i="1"/>
  <c r="I96" i="1"/>
  <c r="K96" i="1"/>
  <c r="M96" i="1"/>
  <c r="N96" i="1"/>
  <c r="R96" i="1"/>
  <c r="T96" i="1"/>
  <c r="AE96" i="1" s="1"/>
  <c r="W96" i="1"/>
  <c r="Y96" i="1"/>
  <c r="AD96" i="1"/>
  <c r="AG96" i="1" s="1"/>
  <c r="AM96" i="1"/>
  <c r="AN96" i="1"/>
  <c r="D95" i="1"/>
  <c r="E95" i="1"/>
  <c r="AC95" i="1" s="1"/>
  <c r="AF95" i="1" s="1"/>
  <c r="G95" i="1"/>
  <c r="I95" i="1"/>
  <c r="K95" i="1"/>
  <c r="M95" i="1"/>
  <c r="N95" i="1"/>
  <c r="R95" i="1"/>
  <c r="T95" i="1"/>
  <c r="AE95" i="1" s="1"/>
  <c r="W95" i="1"/>
  <c r="Y95" i="1"/>
  <c r="AD95" i="1"/>
  <c r="AG95" i="1" s="1"/>
  <c r="AM95" i="1"/>
  <c r="AN95" i="1"/>
  <c r="D94" i="1"/>
  <c r="E94" i="1"/>
  <c r="G94" i="1"/>
  <c r="I94" i="1"/>
  <c r="K94" i="1"/>
  <c r="M94" i="1"/>
  <c r="N94" i="1"/>
  <c r="R94" i="1"/>
  <c r="T94" i="1"/>
  <c r="AE94" i="1" s="1"/>
  <c r="W94" i="1"/>
  <c r="Y94" i="1"/>
  <c r="AD94" i="1"/>
  <c r="AG94" i="1" s="1"/>
  <c r="AM94" i="1"/>
  <c r="AN94" i="1"/>
  <c r="D93" i="1"/>
  <c r="E93" i="1"/>
  <c r="AC93" i="1" s="1"/>
  <c r="AF93" i="1" s="1"/>
  <c r="G93" i="1"/>
  <c r="I93" i="1"/>
  <c r="K93" i="1"/>
  <c r="M93" i="1"/>
  <c r="N93" i="1"/>
  <c r="R93" i="1"/>
  <c r="T93" i="1"/>
  <c r="AE93" i="1" s="1"/>
  <c r="W93" i="1"/>
  <c r="Y93" i="1"/>
  <c r="AD93" i="1"/>
  <c r="AG93" i="1" s="1"/>
  <c r="AM93" i="1"/>
  <c r="AN93" i="1"/>
  <c r="D92" i="1"/>
  <c r="E92" i="1"/>
  <c r="AC92" i="1" s="1"/>
  <c r="AF92" i="1" s="1"/>
  <c r="G92" i="1"/>
  <c r="I92" i="1"/>
  <c r="K92" i="1"/>
  <c r="M92" i="1"/>
  <c r="N92" i="1"/>
  <c r="R92" i="1"/>
  <c r="T92" i="1"/>
  <c r="AE92" i="1" s="1"/>
  <c r="W92" i="1"/>
  <c r="Y92" i="1"/>
  <c r="AD92" i="1"/>
  <c r="AG92" i="1" s="1"/>
  <c r="AM92" i="1"/>
  <c r="AN92" i="1"/>
  <c r="D91" i="1"/>
  <c r="E91" i="1"/>
  <c r="G91" i="1"/>
  <c r="I91" i="1"/>
  <c r="K91" i="1"/>
  <c r="M91" i="1"/>
  <c r="N91" i="1"/>
  <c r="R91" i="1"/>
  <c r="T91" i="1"/>
  <c r="AE91" i="1" s="1"/>
  <c r="W91" i="1"/>
  <c r="Y91" i="1"/>
  <c r="AD91" i="1"/>
  <c r="AG91" i="1" s="1"/>
  <c r="AM91" i="1"/>
  <c r="AN91" i="1"/>
  <c r="D90" i="1"/>
  <c r="E90" i="1"/>
  <c r="AC90" i="1" s="1"/>
  <c r="AF90" i="1" s="1"/>
  <c r="G90" i="1"/>
  <c r="I90" i="1"/>
  <c r="K90" i="1"/>
  <c r="M90" i="1"/>
  <c r="N90" i="1"/>
  <c r="R90" i="1"/>
  <c r="T90" i="1"/>
  <c r="AE90" i="1" s="1"/>
  <c r="W90" i="1"/>
  <c r="Y90" i="1"/>
  <c r="AD90" i="1"/>
  <c r="AG90" i="1" s="1"/>
  <c r="AM90" i="1"/>
  <c r="AN90" i="1"/>
  <c r="D89" i="1"/>
  <c r="E89" i="1"/>
  <c r="AC89" i="1" s="1"/>
  <c r="AF89" i="1" s="1"/>
  <c r="G89" i="1"/>
  <c r="I89" i="1"/>
  <c r="K89" i="1"/>
  <c r="M89" i="1"/>
  <c r="N89" i="1"/>
  <c r="R89" i="1"/>
  <c r="T89" i="1"/>
  <c r="AE89" i="1" s="1"/>
  <c r="W89" i="1"/>
  <c r="Y89" i="1"/>
  <c r="AD89" i="1"/>
  <c r="AG89" i="1" s="1"/>
  <c r="AM89" i="1"/>
  <c r="AN89" i="1"/>
  <c r="D88" i="1"/>
  <c r="E88" i="1"/>
  <c r="G88" i="1"/>
  <c r="I88" i="1"/>
  <c r="K88" i="1"/>
  <c r="M88" i="1"/>
  <c r="N88" i="1"/>
  <c r="R88" i="1"/>
  <c r="T88" i="1"/>
  <c r="AE88" i="1" s="1"/>
  <c r="W88" i="1"/>
  <c r="Y88" i="1"/>
  <c r="AD88" i="1"/>
  <c r="AG88" i="1" s="1"/>
  <c r="AM88" i="1"/>
  <c r="AN88" i="1"/>
  <c r="D87" i="1"/>
  <c r="E87" i="1"/>
  <c r="G87" i="1"/>
  <c r="I87" i="1"/>
  <c r="K87" i="1"/>
  <c r="M87" i="1"/>
  <c r="N87" i="1"/>
  <c r="R87" i="1"/>
  <c r="T87" i="1"/>
  <c r="AE87" i="1" s="1"/>
  <c r="W87" i="1"/>
  <c r="Y87" i="1"/>
  <c r="AD87" i="1"/>
  <c r="AG87" i="1" s="1"/>
  <c r="AM87" i="1"/>
  <c r="AN87" i="1"/>
  <c r="AH109" i="1" l="1"/>
  <c r="AH110" i="1"/>
  <c r="AE109" i="1"/>
  <c r="AE110" i="1"/>
  <c r="AH106" i="1"/>
  <c r="AC106" i="1"/>
  <c r="AF106" i="1" s="1"/>
  <c r="AH107" i="1"/>
  <c r="AC105" i="1"/>
  <c r="AF105" i="1" s="1"/>
  <c r="AC104" i="1"/>
  <c r="AF104" i="1" s="1"/>
  <c r="AH105" i="1"/>
  <c r="AC103" i="1"/>
  <c r="AF103" i="1" s="1"/>
  <c r="AH104" i="1"/>
  <c r="AC102" i="1"/>
  <c r="AF102" i="1" s="1"/>
  <c r="AH103" i="1"/>
  <c r="AH101" i="1"/>
  <c r="AH102" i="1"/>
  <c r="AH97" i="1"/>
  <c r="AH100" i="1"/>
  <c r="AC98" i="1"/>
  <c r="AF98" i="1" s="1"/>
  <c r="AH99" i="1"/>
  <c r="AC100" i="1"/>
  <c r="AF100" i="1" s="1"/>
  <c r="AH98" i="1"/>
  <c r="AE99" i="1"/>
  <c r="AC97" i="1"/>
  <c r="AF97" i="1" s="1"/>
  <c r="AH92" i="1"/>
  <c r="AC96" i="1"/>
  <c r="AF96" i="1" s="1"/>
  <c r="AH96" i="1"/>
  <c r="AC94" i="1"/>
  <c r="AF94" i="1" s="1"/>
  <c r="AH95" i="1"/>
  <c r="AH94" i="1"/>
  <c r="AH93" i="1"/>
  <c r="AH91" i="1"/>
  <c r="AH90" i="1"/>
  <c r="AC91" i="1"/>
  <c r="AF91" i="1" s="1"/>
  <c r="AC88" i="1"/>
  <c r="AF88" i="1" s="1"/>
  <c r="AH89" i="1"/>
  <c r="AH88" i="1"/>
  <c r="AH87" i="1"/>
  <c r="AC87" i="1"/>
  <c r="AF87" i="1" s="1"/>
  <c r="AH38" i="1" l="1"/>
  <c r="AE38" i="1"/>
  <c r="AD47" i="1"/>
  <c r="AG47" i="1" s="1"/>
  <c r="AD52" i="1"/>
  <c r="AG52" i="1" s="1"/>
  <c r="AD27" i="1"/>
  <c r="AD14" i="1"/>
  <c r="AD5" i="1"/>
  <c r="AD36" i="1"/>
  <c r="AD4" i="1"/>
  <c r="AD51" i="1"/>
  <c r="AG51" i="1" s="1"/>
  <c r="AD24" i="1"/>
  <c r="AG24" i="1" s="1"/>
  <c r="AD17" i="1"/>
  <c r="AD55" i="1"/>
  <c r="AD64" i="1"/>
  <c r="AG64" i="1" s="1"/>
  <c r="AD61" i="1"/>
  <c r="AD58" i="1"/>
  <c r="AD13" i="1"/>
  <c r="AD57" i="1"/>
  <c r="AD59" i="1"/>
  <c r="AD31" i="1"/>
  <c r="AD48" i="1"/>
  <c r="AD25" i="1"/>
  <c r="AG25" i="1" s="1"/>
  <c r="AD16" i="1"/>
  <c r="AD66" i="1"/>
  <c r="AD20" i="1"/>
  <c r="AD65" i="1"/>
  <c r="AG65" i="1" s="1"/>
  <c r="AD42" i="1"/>
  <c r="AD23" i="1"/>
  <c r="AD32" i="1"/>
  <c r="AG32" i="1" s="1"/>
  <c r="AD56" i="1"/>
  <c r="AD26" i="1"/>
  <c r="AD50" i="1"/>
  <c r="AD49" i="1"/>
  <c r="AD18" i="1"/>
  <c r="AG18" i="1" s="1"/>
  <c r="AD45" i="1"/>
  <c r="AD35" i="1"/>
  <c r="AD21" i="1"/>
  <c r="AD28" i="1"/>
  <c r="AD7" i="1"/>
  <c r="AD54" i="1"/>
  <c r="AG54" i="1" s="1"/>
  <c r="AD86" i="1"/>
  <c r="AD29" i="1"/>
  <c r="AD67" i="1"/>
  <c r="AD68" i="1"/>
  <c r="AD43" i="1"/>
  <c r="AD19" i="1"/>
  <c r="AD3" i="1"/>
  <c r="AD10" i="1"/>
  <c r="AD11" i="1"/>
  <c r="AD2" i="1"/>
  <c r="AD41" i="1"/>
  <c r="AD44" i="1"/>
  <c r="AD85" i="1"/>
  <c r="AD46" i="1"/>
  <c r="AD15" i="1"/>
  <c r="AG15" i="1" s="1"/>
  <c r="AD34" i="1"/>
  <c r="AD82" i="1"/>
  <c r="AD83" i="1"/>
  <c r="AD84" i="1"/>
  <c r="AD63" i="1"/>
  <c r="AG63" i="1" s="1"/>
  <c r="AD12" i="1"/>
  <c r="AD60" i="1"/>
  <c r="AD22" i="1"/>
  <c r="AD6" i="1"/>
  <c r="AD40" i="1"/>
  <c r="AD38" i="1"/>
  <c r="AD9" i="1"/>
  <c r="AD39" i="1"/>
  <c r="AD37" i="1"/>
  <c r="AD30" i="1"/>
  <c r="AD8" i="1"/>
  <c r="AD69" i="1"/>
  <c r="AD70" i="1"/>
  <c r="AD62" i="1"/>
  <c r="AD53" i="1"/>
  <c r="AC86" i="1"/>
  <c r="AC67" i="1"/>
  <c r="AC68" i="1"/>
  <c r="AC85" i="1"/>
  <c r="AC82" i="1"/>
  <c r="AC83" i="1"/>
  <c r="AC84" i="1"/>
  <c r="AC69" i="1"/>
  <c r="AC70" i="1"/>
  <c r="AN80" i="1" l="1"/>
  <c r="AM80" i="1"/>
  <c r="W80" i="1"/>
  <c r="N80" i="1"/>
  <c r="M80" i="1"/>
  <c r="G80" i="1"/>
  <c r="E80" i="1"/>
  <c r="D80" i="1"/>
  <c r="M75" i="1"/>
  <c r="K75" i="1"/>
  <c r="G75" i="1"/>
  <c r="E75" i="1"/>
  <c r="D75" i="1"/>
  <c r="AN70" i="1"/>
  <c r="AM70" i="1"/>
  <c r="Y70" i="1"/>
  <c r="W70" i="1"/>
  <c r="T70" i="1"/>
  <c r="R70" i="1"/>
  <c r="N70" i="1"/>
  <c r="M70" i="1"/>
  <c r="K70" i="1"/>
  <c r="G70" i="1"/>
  <c r="E70" i="1"/>
  <c r="D70" i="1"/>
  <c r="AN69" i="1"/>
  <c r="AM69" i="1"/>
  <c r="Y69" i="1"/>
  <c r="W69" i="1"/>
  <c r="T69" i="1"/>
  <c r="R69" i="1"/>
  <c r="N69" i="1"/>
  <c r="M69" i="1"/>
  <c r="K69" i="1"/>
  <c r="G69" i="1"/>
  <c r="E69" i="1"/>
  <c r="D69" i="1"/>
  <c r="AN81" i="1"/>
  <c r="AM81" i="1"/>
  <c r="W81" i="1"/>
  <c r="N81" i="1"/>
  <c r="M81" i="1"/>
  <c r="G81" i="1"/>
  <c r="E81" i="1"/>
  <c r="D81" i="1"/>
  <c r="M74" i="1"/>
  <c r="K74" i="1"/>
  <c r="G74" i="1"/>
  <c r="E74" i="1"/>
  <c r="D74" i="1"/>
  <c r="AN68" i="1"/>
  <c r="AM68" i="1"/>
  <c r="Y68" i="1"/>
  <c r="W68" i="1"/>
  <c r="T68" i="1"/>
  <c r="R68" i="1"/>
  <c r="N68" i="1"/>
  <c r="M68" i="1"/>
  <c r="K68" i="1"/>
  <c r="G68" i="1"/>
  <c r="E68" i="1"/>
  <c r="D68" i="1"/>
  <c r="AN67" i="1"/>
  <c r="AM67" i="1"/>
  <c r="Y67" i="1"/>
  <c r="W67" i="1"/>
  <c r="T67" i="1"/>
  <c r="R67" i="1"/>
  <c r="N67" i="1"/>
  <c r="M67" i="1"/>
  <c r="K67" i="1"/>
  <c r="G67" i="1"/>
  <c r="E67" i="1"/>
  <c r="D67" i="1"/>
  <c r="M73" i="1"/>
  <c r="K73" i="1"/>
  <c r="G73" i="1"/>
  <c r="E73" i="1"/>
  <c r="D73" i="1"/>
  <c r="AN18" i="1"/>
  <c r="AM18" i="1"/>
  <c r="Y18" i="1"/>
  <c r="W18" i="1"/>
  <c r="S18" i="1"/>
  <c r="R18" i="1"/>
  <c r="N18" i="1"/>
  <c r="M18" i="1"/>
  <c r="K18" i="1"/>
  <c r="G18" i="1"/>
  <c r="E18" i="1"/>
  <c r="D18" i="1"/>
  <c r="AN30" i="1"/>
  <c r="AM30" i="1"/>
  <c r="Y30" i="1"/>
  <c r="W30" i="1"/>
  <c r="S30" i="1"/>
  <c r="R30" i="1"/>
  <c r="N30" i="1"/>
  <c r="M30" i="1"/>
  <c r="K30" i="1"/>
  <c r="G30" i="1"/>
  <c r="E30" i="1"/>
  <c r="D30" i="1"/>
  <c r="AN6" i="1"/>
  <c r="AM6" i="1"/>
  <c r="Y6" i="1"/>
  <c r="W6" i="1"/>
  <c r="S6" i="1"/>
  <c r="AC6" i="1" s="1"/>
  <c r="R6" i="1"/>
  <c r="N6" i="1"/>
  <c r="M6" i="1"/>
  <c r="K6" i="1"/>
  <c r="G6" i="1"/>
  <c r="E6" i="1"/>
  <c r="D6" i="1"/>
  <c r="AN85" i="1"/>
  <c r="AM85" i="1"/>
  <c r="T85" i="1"/>
  <c r="R85" i="1"/>
  <c r="N85" i="1"/>
  <c r="M85" i="1"/>
  <c r="K85" i="1"/>
  <c r="G85" i="1"/>
  <c r="E85" i="1"/>
  <c r="D85" i="1"/>
  <c r="AN77" i="1"/>
  <c r="AM77" i="1"/>
  <c r="W77" i="1"/>
  <c r="N77" i="1"/>
  <c r="M77" i="1"/>
  <c r="G77" i="1"/>
  <c r="E77" i="1"/>
  <c r="D77" i="1"/>
  <c r="AN76" i="1"/>
  <c r="AM76" i="1"/>
  <c r="W76" i="1"/>
  <c r="N76" i="1"/>
  <c r="M76" i="1"/>
  <c r="G76" i="1"/>
  <c r="E76" i="1"/>
  <c r="D76" i="1"/>
  <c r="AN79" i="1"/>
  <c r="AM79" i="1"/>
  <c r="W79" i="1"/>
  <c r="N79" i="1"/>
  <c r="M79" i="1"/>
  <c r="G79" i="1"/>
  <c r="E79" i="1"/>
  <c r="D79" i="1"/>
  <c r="AN9" i="1"/>
  <c r="AM9" i="1"/>
  <c r="Y9" i="1"/>
  <c r="W9" i="1"/>
  <c r="S9" i="1"/>
  <c r="AC9" i="1" s="1"/>
  <c r="R9" i="1"/>
  <c r="N9" i="1"/>
  <c r="M9" i="1"/>
  <c r="K9" i="1"/>
  <c r="G9" i="1"/>
  <c r="E9" i="1"/>
  <c r="D9" i="1"/>
  <c r="AN34" i="1"/>
  <c r="AM34" i="1"/>
  <c r="Y34" i="1"/>
  <c r="W34" i="1"/>
  <c r="S34" i="1"/>
  <c r="R34" i="1"/>
  <c r="N34" i="1"/>
  <c r="M34" i="1"/>
  <c r="K34" i="1"/>
  <c r="G34" i="1"/>
  <c r="E34" i="1"/>
  <c r="D34" i="1"/>
  <c r="AN40" i="1"/>
  <c r="AM40" i="1"/>
  <c r="Y40" i="1"/>
  <c r="W40" i="1"/>
  <c r="S40" i="1"/>
  <c r="R40" i="1"/>
  <c r="N40" i="1"/>
  <c r="M40" i="1"/>
  <c r="K40" i="1"/>
  <c r="G40" i="1"/>
  <c r="E40" i="1"/>
  <c r="D40" i="1"/>
  <c r="AN60" i="1"/>
  <c r="AM60" i="1"/>
  <c r="Y60" i="1"/>
  <c r="W60" i="1"/>
  <c r="S60" i="1"/>
  <c r="AC60" i="1" s="1"/>
  <c r="R60" i="1"/>
  <c r="N60" i="1"/>
  <c r="M60" i="1"/>
  <c r="K60" i="1"/>
  <c r="G60" i="1"/>
  <c r="E60" i="1"/>
  <c r="D60" i="1"/>
  <c r="AN22" i="1"/>
  <c r="AM22" i="1"/>
  <c r="Y22" i="1"/>
  <c r="W22" i="1"/>
  <c r="S22" i="1"/>
  <c r="AC22" i="1" s="1"/>
  <c r="R22" i="1"/>
  <c r="N22" i="1"/>
  <c r="M22" i="1"/>
  <c r="K22" i="1"/>
  <c r="G22" i="1"/>
  <c r="E22" i="1"/>
  <c r="D22" i="1"/>
  <c r="AN37" i="1"/>
  <c r="AM37" i="1"/>
  <c r="Y37" i="1"/>
  <c r="W37" i="1"/>
  <c r="S37" i="1"/>
  <c r="R37" i="1"/>
  <c r="N37" i="1"/>
  <c r="M37" i="1"/>
  <c r="K37" i="1"/>
  <c r="G37" i="1"/>
  <c r="E37" i="1"/>
  <c r="D37" i="1"/>
  <c r="M71" i="1"/>
  <c r="K71" i="1"/>
  <c r="G71" i="1"/>
  <c r="E71" i="1"/>
  <c r="D71" i="1"/>
  <c r="AN3" i="1"/>
  <c r="AM3" i="1"/>
  <c r="Y3" i="1"/>
  <c r="W3" i="1"/>
  <c r="S3" i="1"/>
  <c r="AC3" i="1" s="1"/>
  <c r="R3" i="1"/>
  <c r="N3" i="1"/>
  <c r="M3" i="1"/>
  <c r="K3" i="1"/>
  <c r="G3" i="1"/>
  <c r="E3" i="1"/>
  <c r="D3" i="1"/>
  <c r="AN53" i="1"/>
  <c r="AM53" i="1"/>
  <c r="Y53" i="1"/>
  <c r="W53" i="1"/>
  <c r="S53" i="1"/>
  <c r="R53" i="1"/>
  <c r="N53" i="1"/>
  <c r="M53" i="1"/>
  <c r="K53" i="1"/>
  <c r="G53" i="1"/>
  <c r="E53" i="1"/>
  <c r="D53" i="1"/>
  <c r="AN5" i="1"/>
  <c r="AM5" i="1"/>
  <c r="Y5" i="1"/>
  <c r="W5" i="1"/>
  <c r="S5" i="1"/>
  <c r="AC5" i="1" s="1"/>
  <c r="R5" i="1"/>
  <c r="N5" i="1"/>
  <c r="M5" i="1"/>
  <c r="K5" i="1"/>
  <c r="G5" i="1"/>
  <c r="E5" i="1"/>
  <c r="D5" i="1"/>
  <c r="AN62" i="1"/>
  <c r="AM62" i="1"/>
  <c r="Y62" i="1"/>
  <c r="W62" i="1"/>
  <c r="S62" i="1"/>
  <c r="AC62" i="1" s="1"/>
  <c r="R62" i="1"/>
  <c r="N62" i="1"/>
  <c r="M62" i="1"/>
  <c r="K62" i="1"/>
  <c r="G62" i="1"/>
  <c r="E62" i="1"/>
  <c r="D62" i="1"/>
  <c r="AN14" i="1"/>
  <c r="AM14" i="1"/>
  <c r="Y14" i="1"/>
  <c r="W14" i="1"/>
  <c r="S14" i="1"/>
  <c r="AC14" i="1" s="1"/>
  <c r="R14" i="1"/>
  <c r="N14" i="1"/>
  <c r="M14" i="1"/>
  <c r="K14" i="1"/>
  <c r="G14" i="1"/>
  <c r="E14" i="1"/>
  <c r="D14" i="1"/>
  <c r="AN10" i="1"/>
  <c r="AM10" i="1"/>
  <c r="Y10" i="1"/>
  <c r="W10" i="1"/>
  <c r="S10" i="1"/>
  <c r="AC10" i="1" s="1"/>
  <c r="R10" i="1"/>
  <c r="N10" i="1"/>
  <c r="M10" i="1"/>
  <c r="K10" i="1"/>
  <c r="G10" i="1"/>
  <c r="E10" i="1"/>
  <c r="D10" i="1"/>
  <c r="AN39" i="1"/>
  <c r="AM39" i="1"/>
  <c r="Y39" i="1"/>
  <c r="W39" i="1"/>
  <c r="S39" i="1"/>
  <c r="AC39" i="1" s="1"/>
  <c r="R39" i="1"/>
  <c r="N39" i="1"/>
  <c r="M39" i="1"/>
  <c r="K39" i="1"/>
  <c r="G39" i="1"/>
  <c r="E39" i="1"/>
  <c r="D39" i="1"/>
  <c r="AN12" i="1"/>
  <c r="AM12" i="1"/>
  <c r="Y12" i="1"/>
  <c r="W12" i="1"/>
  <c r="S12" i="1"/>
  <c r="AC12" i="1" s="1"/>
  <c r="R12" i="1"/>
  <c r="N12" i="1"/>
  <c r="M12" i="1"/>
  <c r="K12" i="1"/>
  <c r="G12" i="1"/>
  <c r="E12" i="1"/>
  <c r="D12" i="1"/>
  <c r="AN84" i="1"/>
  <c r="AM84" i="1"/>
  <c r="T84" i="1"/>
  <c r="R84" i="1"/>
  <c r="N84" i="1"/>
  <c r="M84" i="1"/>
  <c r="K84" i="1"/>
  <c r="G84" i="1"/>
  <c r="E84" i="1"/>
  <c r="D84" i="1"/>
  <c r="AN83" i="1"/>
  <c r="AM83" i="1"/>
  <c r="T83" i="1"/>
  <c r="R83" i="1"/>
  <c r="N83" i="1"/>
  <c r="M83" i="1"/>
  <c r="K83" i="1"/>
  <c r="G83" i="1"/>
  <c r="E83" i="1"/>
  <c r="D83" i="1"/>
  <c r="AN82" i="1"/>
  <c r="AM82" i="1"/>
  <c r="T82" i="1"/>
  <c r="R82" i="1"/>
  <c r="N82" i="1"/>
  <c r="M82" i="1"/>
  <c r="K82" i="1"/>
  <c r="G82" i="1"/>
  <c r="E82" i="1"/>
  <c r="D82" i="1"/>
  <c r="M72" i="1"/>
  <c r="K72" i="1"/>
  <c r="G72" i="1"/>
  <c r="E72" i="1"/>
  <c r="D72" i="1"/>
  <c r="AN78" i="1"/>
  <c r="AM78" i="1"/>
  <c r="W78" i="1"/>
  <c r="N78" i="1"/>
  <c r="M78" i="1"/>
  <c r="G78" i="1"/>
  <c r="E78" i="1"/>
  <c r="D78" i="1"/>
  <c r="AN38" i="1"/>
  <c r="AM38" i="1"/>
  <c r="Y38" i="1"/>
  <c r="W38" i="1"/>
  <c r="S38" i="1"/>
  <c r="AC38" i="1" s="1"/>
  <c r="R38" i="1"/>
  <c r="N38" i="1"/>
  <c r="M38" i="1"/>
  <c r="K38" i="1"/>
  <c r="G38" i="1"/>
  <c r="E38" i="1"/>
  <c r="D38" i="1"/>
  <c r="AN27" i="1"/>
  <c r="AM27" i="1"/>
  <c r="Y27" i="1"/>
  <c r="W27" i="1"/>
  <c r="S27" i="1"/>
  <c r="R27" i="1"/>
  <c r="N27" i="1"/>
  <c r="M27" i="1"/>
  <c r="K27" i="1"/>
  <c r="G27" i="1"/>
  <c r="E27" i="1"/>
  <c r="D27" i="1"/>
  <c r="AN35" i="1"/>
  <c r="AM35" i="1"/>
  <c r="Y35" i="1"/>
  <c r="W35" i="1"/>
  <c r="S35" i="1"/>
  <c r="R35" i="1"/>
  <c r="N35" i="1"/>
  <c r="M35" i="1"/>
  <c r="K35" i="1"/>
  <c r="G35" i="1"/>
  <c r="E35" i="1"/>
  <c r="D35" i="1"/>
  <c r="AN7" i="1"/>
  <c r="AM7" i="1"/>
  <c r="Y7" i="1"/>
  <c r="W7" i="1"/>
  <c r="S7" i="1"/>
  <c r="R7" i="1"/>
  <c r="N7" i="1"/>
  <c r="M7" i="1"/>
  <c r="K7" i="1"/>
  <c r="G7" i="1"/>
  <c r="E7" i="1"/>
  <c r="D7" i="1"/>
  <c r="AN46" i="1"/>
  <c r="AM46" i="1"/>
  <c r="Y46" i="1"/>
  <c r="W46" i="1"/>
  <c r="S46" i="1"/>
  <c r="R46" i="1"/>
  <c r="N46" i="1"/>
  <c r="M46" i="1"/>
  <c r="K46" i="1"/>
  <c r="G46" i="1"/>
  <c r="E46" i="1"/>
  <c r="D46" i="1"/>
  <c r="AN54" i="1"/>
  <c r="AM54" i="1"/>
  <c r="Y54" i="1"/>
  <c r="W54" i="1"/>
  <c r="S54" i="1"/>
  <c r="R54" i="1"/>
  <c r="N54" i="1"/>
  <c r="M54" i="1"/>
  <c r="K54" i="1"/>
  <c r="G54" i="1"/>
  <c r="E54" i="1"/>
  <c r="D54" i="1"/>
  <c r="AN8" i="1"/>
  <c r="AM8" i="1"/>
  <c r="Y8" i="1"/>
  <c r="W8" i="1"/>
  <c r="S8" i="1"/>
  <c r="AC8" i="1" s="1"/>
  <c r="R8" i="1"/>
  <c r="N8" i="1"/>
  <c r="M8" i="1"/>
  <c r="K8" i="1"/>
  <c r="G8" i="1"/>
  <c r="E8" i="1"/>
  <c r="D8" i="1"/>
  <c r="AN86" i="1"/>
  <c r="AM86" i="1"/>
  <c r="Y86" i="1"/>
  <c r="W86" i="1"/>
  <c r="T86" i="1"/>
  <c r="R86" i="1"/>
  <c r="N86" i="1"/>
  <c r="M86" i="1"/>
  <c r="K86" i="1"/>
  <c r="G86" i="1"/>
  <c r="E86" i="1"/>
  <c r="D86" i="1"/>
  <c r="AN43" i="1"/>
  <c r="AM43" i="1"/>
  <c r="Y43" i="1"/>
  <c r="W43" i="1"/>
  <c r="S43" i="1"/>
  <c r="R43" i="1"/>
  <c r="N43" i="1"/>
  <c r="M43" i="1"/>
  <c r="K43" i="1"/>
  <c r="G43" i="1"/>
  <c r="E43" i="1"/>
  <c r="D43" i="1"/>
  <c r="AN19" i="1"/>
  <c r="AM19" i="1"/>
  <c r="Y19" i="1"/>
  <c r="W19" i="1"/>
  <c r="S19" i="1"/>
  <c r="AC19" i="1" s="1"/>
  <c r="R19" i="1"/>
  <c r="N19" i="1"/>
  <c r="M19" i="1"/>
  <c r="K19" i="1"/>
  <c r="G19" i="1"/>
  <c r="E19" i="1"/>
  <c r="D19" i="1"/>
  <c r="AN36" i="1"/>
  <c r="AM36" i="1"/>
  <c r="Y36" i="1"/>
  <c r="W36" i="1"/>
  <c r="S36" i="1"/>
  <c r="AC36" i="1" s="1"/>
  <c r="R36" i="1"/>
  <c r="N36" i="1"/>
  <c r="M36" i="1"/>
  <c r="K36" i="1"/>
  <c r="G36" i="1"/>
  <c r="E36" i="1"/>
  <c r="D36" i="1"/>
  <c r="AN47" i="1"/>
  <c r="AM47" i="1"/>
  <c r="Y47" i="1"/>
  <c r="W47" i="1"/>
  <c r="S47" i="1"/>
  <c r="AC47" i="1" s="1"/>
  <c r="R47" i="1"/>
  <c r="N47" i="1"/>
  <c r="M47" i="1"/>
  <c r="K47" i="1"/>
  <c r="G47" i="1"/>
  <c r="E47" i="1"/>
  <c r="D47" i="1"/>
  <c r="AN41" i="1"/>
  <c r="AM41" i="1"/>
  <c r="Y41" i="1"/>
  <c r="W41" i="1"/>
  <c r="S41" i="1"/>
  <c r="R41" i="1"/>
  <c r="N41" i="1"/>
  <c r="M41" i="1"/>
  <c r="K41" i="1"/>
  <c r="G41" i="1"/>
  <c r="E41" i="1"/>
  <c r="D41" i="1"/>
  <c r="AN2" i="1"/>
  <c r="AM2" i="1"/>
  <c r="Y2" i="1"/>
  <c r="W2" i="1"/>
  <c r="S2" i="1"/>
  <c r="AC2" i="1" s="1"/>
  <c r="R2" i="1"/>
  <c r="N2" i="1"/>
  <c r="M2" i="1"/>
  <c r="K2" i="1"/>
  <c r="G2" i="1"/>
  <c r="E2" i="1"/>
  <c r="D2" i="1"/>
  <c r="AN17" i="1"/>
  <c r="AM17" i="1"/>
  <c r="Y17" i="1"/>
  <c r="W17" i="1"/>
  <c r="S17" i="1"/>
  <c r="R17" i="1"/>
  <c r="N17" i="1"/>
  <c r="M17" i="1"/>
  <c r="K17" i="1"/>
  <c r="G17" i="1"/>
  <c r="E17" i="1"/>
  <c r="D17" i="1"/>
  <c r="AN21" i="1"/>
  <c r="AM21" i="1"/>
  <c r="Y21" i="1"/>
  <c r="W21" i="1"/>
  <c r="S21" i="1"/>
  <c r="R21" i="1"/>
  <c r="N21" i="1"/>
  <c r="M21" i="1"/>
  <c r="K21" i="1"/>
  <c r="G21" i="1"/>
  <c r="E21" i="1"/>
  <c r="D21" i="1"/>
  <c r="AN50" i="1"/>
  <c r="AM50" i="1"/>
  <c r="Y50" i="1"/>
  <c r="W50" i="1"/>
  <c r="S50" i="1"/>
  <c r="R50" i="1"/>
  <c r="N50" i="1"/>
  <c r="M50" i="1"/>
  <c r="K50" i="1"/>
  <c r="G50" i="1"/>
  <c r="E50" i="1"/>
  <c r="D50" i="1"/>
  <c r="AN26" i="1"/>
  <c r="AM26" i="1"/>
  <c r="Y26" i="1"/>
  <c r="W26" i="1"/>
  <c r="S26" i="1"/>
  <c r="AC26" i="1" s="1"/>
  <c r="R26" i="1"/>
  <c r="N26" i="1"/>
  <c r="M26" i="1"/>
  <c r="K26" i="1"/>
  <c r="G26" i="1"/>
  <c r="E26" i="1"/>
  <c r="D26" i="1"/>
  <c r="AN11" i="1"/>
  <c r="AM11" i="1"/>
  <c r="Y11" i="1"/>
  <c r="W11" i="1"/>
  <c r="S11" i="1"/>
  <c r="R11" i="1"/>
  <c r="N11" i="1"/>
  <c r="M11" i="1"/>
  <c r="K11" i="1"/>
  <c r="G11" i="1"/>
  <c r="E11" i="1"/>
  <c r="D11" i="1"/>
  <c r="AN49" i="1"/>
  <c r="AM49" i="1"/>
  <c r="Y49" i="1"/>
  <c r="W49" i="1"/>
  <c r="S49" i="1"/>
  <c r="R49" i="1"/>
  <c r="N49" i="1"/>
  <c r="M49" i="1"/>
  <c r="K49" i="1"/>
  <c r="G49" i="1"/>
  <c r="E49" i="1"/>
  <c r="D49" i="1"/>
  <c r="AN28" i="1"/>
  <c r="AM28" i="1"/>
  <c r="Y28" i="1"/>
  <c r="W28" i="1"/>
  <c r="S28" i="1"/>
  <c r="AC28" i="1" s="1"/>
  <c r="R28" i="1"/>
  <c r="N28" i="1"/>
  <c r="M28" i="1"/>
  <c r="K28" i="1"/>
  <c r="G28" i="1"/>
  <c r="E28" i="1"/>
  <c r="D28" i="1"/>
  <c r="AN48" i="1"/>
  <c r="AM48" i="1"/>
  <c r="Y48" i="1"/>
  <c r="W48" i="1"/>
  <c r="S48" i="1"/>
  <c r="R48" i="1"/>
  <c r="N48" i="1"/>
  <c r="M48" i="1"/>
  <c r="K48" i="1"/>
  <c r="G48" i="1"/>
  <c r="E48" i="1"/>
  <c r="D48" i="1"/>
  <c r="AN24" i="1"/>
  <c r="AM24" i="1"/>
  <c r="Y24" i="1"/>
  <c r="W24" i="1"/>
  <c r="S24" i="1"/>
  <c r="R24" i="1"/>
  <c r="N24" i="1"/>
  <c r="M24" i="1"/>
  <c r="K24" i="1"/>
  <c r="G24" i="1"/>
  <c r="E24" i="1"/>
  <c r="D24" i="1"/>
  <c r="AN15" i="1"/>
  <c r="AM15" i="1"/>
  <c r="Y15" i="1"/>
  <c r="W15" i="1"/>
  <c r="S15" i="1"/>
  <c r="R15" i="1"/>
  <c r="N15" i="1"/>
  <c r="M15" i="1"/>
  <c r="K15" i="1"/>
  <c r="G15" i="1"/>
  <c r="E15" i="1"/>
  <c r="D15" i="1"/>
  <c r="AN52" i="1"/>
  <c r="AM52" i="1"/>
  <c r="Y52" i="1"/>
  <c r="W52" i="1"/>
  <c r="S52" i="1"/>
  <c r="R52" i="1"/>
  <c r="N52" i="1"/>
  <c r="M52" i="1"/>
  <c r="K52" i="1"/>
  <c r="G52" i="1"/>
  <c r="E52" i="1"/>
  <c r="D52" i="1"/>
  <c r="AN4" i="1"/>
  <c r="AM4" i="1"/>
  <c r="Y4" i="1"/>
  <c r="W4" i="1"/>
  <c r="S4" i="1"/>
  <c r="AC4" i="1" s="1"/>
  <c r="R4" i="1"/>
  <c r="N4" i="1"/>
  <c r="M4" i="1"/>
  <c r="K4" i="1"/>
  <c r="G4" i="1"/>
  <c r="E4" i="1"/>
  <c r="D4" i="1"/>
  <c r="AN29" i="1"/>
  <c r="AM29" i="1"/>
  <c r="Y29" i="1"/>
  <c r="W29" i="1"/>
  <c r="S29" i="1"/>
  <c r="AC29" i="1" s="1"/>
  <c r="R29" i="1"/>
  <c r="N29" i="1"/>
  <c r="M29" i="1"/>
  <c r="K29" i="1"/>
  <c r="G29" i="1"/>
  <c r="E29" i="1"/>
  <c r="D29" i="1"/>
  <c r="AN51" i="1"/>
  <c r="AM51" i="1"/>
  <c r="Y51" i="1"/>
  <c r="W51" i="1"/>
  <c r="S51" i="1"/>
  <c r="AC51" i="1" s="1"/>
  <c r="R51" i="1"/>
  <c r="N51" i="1"/>
  <c r="M51" i="1"/>
  <c r="K51" i="1"/>
  <c r="G51" i="1"/>
  <c r="E51" i="1"/>
  <c r="D51" i="1"/>
  <c r="AN45" i="1"/>
  <c r="AM45" i="1"/>
  <c r="Y45" i="1"/>
  <c r="W45" i="1"/>
  <c r="S45" i="1"/>
  <c r="R45" i="1"/>
  <c r="N45" i="1"/>
  <c r="M45" i="1"/>
  <c r="K45" i="1"/>
  <c r="G45" i="1"/>
  <c r="E45" i="1"/>
  <c r="D45" i="1"/>
  <c r="AN13" i="1"/>
  <c r="AM13" i="1"/>
  <c r="Y13" i="1"/>
  <c r="W13" i="1"/>
  <c r="S13" i="1"/>
  <c r="R13" i="1"/>
  <c r="N13" i="1"/>
  <c r="M13" i="1"/>
  <c r="K13" i="1"/>
  <c r="G13" i="1"/>
  <c r="E13" i="1"/>
  <c r="D13" i="1"/>
  <c r="AN16" i="1"/>
  <c r="AM16" i="1"/>
  <c r="Y16" i="1"/>
  <c r="W16" i="1"/>
  <c r="S16" i="1"/>
  <c r="R16" i="1"/>
  <c r="N16" i="1"/>
  <c r="M16" i="1"/>
  <c r="K16" i="1"/>
  <c r="G16" i="1"/>
  <c r="E16" i="1"/>
  <c r="D16" i="1"/>
  <c r="AN44" i="1"/>
  <c r="AM44" i="1"/>
  <c r="Y44" i="1"/>
  <c r="W44" i="1"/>
  <c r="S44" i="1"/>
  <c r="R44" i="1"/>
  <c r="N44" i="1"/>
  <c r="M44" i="1"/>
  <c r="K44" i="1"/>
  <c r="G44" i="1"/>
  <c r="E44" i="1"/>
  <c r="D44" i="1"/>
  <c r="AN31" i="1"/>
  <c r="AM31" i="1"/>
  <c r="Y31" i="1"/>
  <c r="W31" i="1"/>
  <c r="S31" i="1"/>
  <c r="R31" i="1"/>
  <c r="N31" i="1"/>
  <c r="M31" i="1"/>
  <c r="K31" i="1"/>
  <c r="G31" i="1"/>
  <c r="E31" i="1"/>
  <c r="D31" i="1"/>
  <c r="AN55" i="1"/>
  <c r="AM55" i="1"/>
  <c r="Y55" i="1"/>
  <c r="W55" i="1"/>
  <c r="S55" i="1"/>
  <c r="R55" i="1"/>
  <c r="N55" i="1"/>
  <c r="M55" i="1"/>
  <c r="K55" i="1"/>
  <c r="G55" i="1"/>
  <c r="E55" i="1"/>
  <c r="D55" i="1"/>
  <c r="AN66" i="1"/>
  <c r="AM66" i="1"/>
  <c r="Y66" i="1"/>
  <c r="W66" i="1"/>
  <c r="S66" i="1"/>
  <c r="R66" i="1"/>
  <c r="N66" i="1"/>
  <c r="M66" i="1"/>
  <c r="K66" i="1"/>
  <c r="G66" i="1"/>
  <c r="E66" i="1"/>
  <c r="D66" i="1"/>
  <c r="AN63" i="1"/>
  <c r="AM63" i="1"/>
  <c r="Y63" i="1"/>
  <c r="W63" i="1"/>
  <c r="S63" i="1"/>
  <c r="R63" i="1"/>
  <c r="N63" i="1"/>
  <c r="M63" i="1"/>
  <c r="K63" i="1"/>
  <c r="G63" i="1"/>
  <c r="E63" i="1"/>
  <c r="D63" i="1"/>
  <c r="AN25" i="1"/>
  <c r="AM25" i="1"/>
  <c r="Y25" i="1"/>
  <c r="W25" i="1"/>
  <c r="S25" i="1"/>
  <c r="R25" i="1"/>
  <c r="N25" i="1"/>
  <c r="M25" i="1"/>
  <c r="K25" i="1"/>
  <c r="G25" i="1"/>
  <c r="E25" i="1"/>
  <c r="D25" i="1"/>
  <c r="AN57" i="1"/>
  <c r="AM57" i="1"/>
  <c r="Y57" i="1"/>
  <c r="W57" i="1"/>
  <c r="S57" i="1"/>
  <c r="R57" i="1"/>
  <c r="N57" i="1"/>
  <c r="M57" i="1"/>
  <c r="K57" i="1"/>
  <c r="G57" i="1"/>
  <c r="E57" i="1"/>
  <c r="D57" i="1"/>
  <c r="AN64" i="1"/>
  <c r="AM64" i="1"/>
  <c r="Y64" i="1"/>
  <c r="W64" i="1"/>
  <c r="S64" i="1"/>
  <c r="R64" i="1"/>
  <c r="N64" i="1"/>
  <c r="M64" i="1"/>
  <c r="K64" i="1"/>
  <c r="G64" i="1"/>
  <c r="E64" i="1"/>
  <c r="D64" i="1"/>
  <c r="AN59" i="1"/>
  <c r="AM59" i="1"/>
  <c r="Y59" i="1"/>
  <c r="W59" i="1"/>
  <c r="S59" i="1"/>
  <c r="R59" i="1"/>
  <c r="N59" i="1"/>
  <c r="M59" i="1"/>
  <c r="K59" i="1"/>
  <c r="G59" i="1"/>
  <c r="E59" i="1"/>
  <c r="D59" i="1"/>
  <c r="AN65" i="1"/>
  <c r="AM65" i="1"/>
  <c r="Y65" i="1"/>
  <c r="W65" i="1"/>
  <c r="S65" i="1"/>
  <c r="R65" i="1"/>
  <c r="N65" i="1"/>
  <c r="M65" i="1"/>
  <c r="K65" i="1"/>
  <c r="G65" i="1"/>
  <c r="E65" i="1"/>
  <c r="D65" i="1"/>
  <c r="AN20" i="1"/>
  <c r="AM20" i="1"/>
  <c r="Y20" i="1"/>
  <c r="W20" i="1"/>
  <c r="S20" i="1"/>
  <c r="R20" i="1"/>
  <c r="N20" i="1"/>
  <c r="M20" i="1"/>
  <c r="K20" i="1"/>
  <c r="G20" i="1"/>
  <c r="E20" i="1"/>
  <c r="D20" i="1"/>
  <c r="AN42" i="1"/>
  <c r="AM42" i="1"/>
  <c r="Y42" i="1"/>
  <c r="W42" i="1"/>
  <c r="S42" i="1"/>
  <c r="R42" i="1"/>
  <c r="N42" i="1"/>
  <c r="M42" i="1"/>
  <c r="K42" i="1"/>
  <c r="G42" i="1"/>
  <c r="E42" i="1"/>
  <c r="D42" i="1"/>
  <c r="AN61" i="1"/>
  <c r="AM61" i="1"/>
  <c r="Y61" i="1"/>
  <c r="W61" i="1"/>
  <c r="S61" i="1"/>
  <c r="R61" i="1"/>
  <c r="N61" i="1"/>
  <c r="M61" i="1"/>
  <c r="K61" i="1"/>
  <c r="G61" i="1"/>
  <c r="E61" i="1"/>
  <c r="D61" i="1"/>
  <c r="AN58" i="1"/>
  <c r="AM58" i="1"/>
  <c r="Y58" i="1"/>
  <c r="W58" i="1"/>
  <c r="S58" i="1"/>
  <c r="R58" i="1"/>
  <c r="N58" i="1"/>
  <c r="M58" i="1"/>
  <c r="K58" i="1"/>
  <c r="G58" i="1"/>
  <c r="E58" i="1"/>
  <c r="D58" i="1"/>
  <c r="AN56" i="1"/>
  <c r="AM56" i="1"/>
  <c r="Y56" i="1"/>
  <c r="W56" i="1"/>
  <c r="S56" i="1"/>
  <c r="R56" i="1"/>
  <c r="N56" i="1"/>
  <c r="M56" i="1"/>
  <c r="K56" i="1"/>
  <c r="G56" i="1"/>
  <c r="E56" i="1"/>
  <c r="D56" i="1"/>
  <c r="AN32" i="1"/>
  <c r="AM32" i="1"/>
  <c r="Y32" i="1"/>
  <c r="W32" i="1"/>
  <c r="S32" i="1"/>
  <c r="AC32" i="1" s="1"/>
  <c r="R32" i="1"/>
  <c r="N32" i="1"/>
  <c r="M32" i="1"/>
  <c r="K32" i="1"/>
  <c r="G32" i="1"/>
  <c r="E32" i="1"/>
  <c r="D32" i="1"/>
  <c r="AN23" i="1"/>
  <c r="AM23" i="1"/>
  <c r="Y23" i="1"/>
  <c r="W23" i="1"/>
  <c r="S23" i="1"/>
  <c r="R23" i="1"/>
  <c r="N23" i="1"/>
  <c r="M23" i="1"/>
  <c r="K23" i="1"/>
  <c r="G23" i="1"/>
  <c r="E23" i="1"/>
  <c r="D23" i="1"/>
  <c r="T63" i="1" l="1"/>
  <c r="AC63" i="1"/>
  <c r="T49" i="1"/>
  <c r="AC49" i="1"/>
  <c r="T41" i="1"/>
  <c r="AC41" i="1"/>
  <c r="T46" i="1"/>
  <c r="AC46" i="1"/>
  <c r="AH67" i="1"/>
  <c r="AE67" i="1"/>
  <c r="T42" i="1"/>
  <c r="AC42" i="1"/>
  <c r="T64" i="1"/>
  <c r="AC64" i="1"/>
  <c r="AF64" i="1" s="1"/>
  <c r="T66" i="1"/>
  <c r="AC66" i="1"/>
  <c r="T16" i="1"/>
  <c r="AC16" i="1"/>
  <c r="T24" i="1"/>
  <c r="AC24" i="1"/>
  <c r="AF24" i="1" s="1"/>
  <c r="T11" i="1"/>
  <c r="AC11" i="1"/>
  <c r="T21" i="1"/>
  <c r="AC21" i="1"/>
  <c r="AE86" i="1"/>
  <c r="AH86" i="1"/>
  <c r="T7" i="1"/>
  <c r="AC7" i="1"/>
  <c r="T27" i="1"/>
  <c r="AC27" i="1"/>
  <c r="AE84" i="1"/>
  <c r="AH84" i="1"/>
  <c r="T40" i="1"/>
  <c r="AC40" i="1"/>
  <c r="T18" i="1"/>
  <c r="AC18" i="1"/>
  <c r="AF18" i="1" s="1"/>
  <c r="AE68" i="1"/>
  <c r="AH68" i="1"/>
  <c r="T15" i="1"/>
  <c r="AC15" i="1"/>
  <c r="AF15" i="1" s="1"/>
  <c r="T43" i="1"/>
  <c r="AC43" i="1"/>
  <c r="T34" i="1"/>
  <c r="AC34" i="1"/>
  <c r="T56" i="1"/>
  <c r="AC56" i="1"/>
  <c r="T20" i="1"/>
  <c r="AC20" i="1"/>
  <c r="T57" i="1"/>
  <c r="AC57" i="1"/>
  <c r="T55" i="1"/>
  <c r="AC55" i="1"/>
  <c r="T13" i="1"/>
  <c r="AC13" i="1"/>
  <c r="T48" i="1"/>
  <c r="AC48" i="1"/>
  <c r="T17" i="1"/>
  <c r="AC17" i="1"/>
  <c r="AH83" i="1"/>
  <c r="AE83" i="1"/>
  <c r="T53" i="1"/>
  <c r="AC53" i="1"/>
  <c r="T37" i="1"/>
  <c r="AC37" i="1"/>
  <c r="AE85" i="1"/>
  <c r="AH85" i="1"/>
  <c r="T30" i="1"/>
  <c r="AC30" i="1"/>
  <c r="AE69" i="1"/>
  <c r="AH69" i="1"/>
  <c r="T23" i="1"/>
  <c r="AC23" i="1"/>
  <c r="T61" i="1"/>
  <c r="AC61" i="1"/>
  <c r="T59" i="1"/>
  <c r="AC59" i="1"/>
  <c r="T44" i="1"/>
  <c r="AC44" i="1"/>
  <c r="T35" i="1"/>
  <c r="AC35" i="1"/>
  <c r="T58" i="1"/>
  <c r="AC58" i="1"/>
  <c r="T65" i="1"/>
  <c r="AC65" i="1"/>
  <c r="AF65" i="1" s="1"/>
  <c r="T25" i="1"/>
  <c r="AC25" i="1"/>
  <c r="AF25" i="1" s="1"/>
  <c r="T31" i="1"/>
  <c r="AC31" i="1"/>
  <c r="T45" i="1"/>
  <c r="AC45" i="1"/>
  <c r="T52" i="1"/>
  <c r="AC52" i="1"/>
  <c r="AF52" i="1" s="1"/>
  <c r="T50" i="1"/>
  <c r="AC50" i="1"/>
  <c r="T54" i="1"/>
  <c r="AC54" i="1"/>
  <c r="AF54" i="1" s="1"/>
  <c r="AH82" i="1"/>
  <c r="AE82" i="1"/>
  <c r="AE70" i="1"/>
  <c r="AH70" i="1"/>
  <c r="AG34" i="1"/>
  <c r="AG7" i="1"/>
  <c r="AG27" i="1"/>
  <c r="AG40" i="1"/>
  <c r="AG26" i="1"/>
  <c r="AG37" i="1"/>
  <c r="AG30" i="1"/>
  <c r="AF51" i="1"/>
  <c r="AG3" i="1"/>
  <c r="AF47" i="1"/>
  <c r="T51" i="1"/>
  <c r="T12" i="1"/>
  <c r="T14" i="1"/>
  <c r="T60" i="1"/>
  <c r="T6" i="1"/>
  <c r="T19" i="1"/>
  <c r="T10" i="1"/>
  <c r="T3" i="1"/>
  <c r="AF32" i="1"/>
  <c r="T29" i="1"/>
  <c r="T47" i="1"/>
  <c r="T36" i="1"/>
  <c r="T32" i="1"/>
  <c r="T4" i="1"/>
  <c r="T28" i="1"/>
  <c r="AG43" i="1"/>
  <c r="T5" i="1"/>
  <c r="T62" i="1"/>
  <c r="AG59" i="1"/>
  <c r="AG57" i="1"/>
  <c r="AF63" i="1"/>
  <c r="AG66" i="1"/>
  <c r="AG13" i="1"/>
  <c r="T26" i="1"/>
  <c r="AG17" i="1"/>
  <c r="AH28" i="1" l="1"/>
  <c r="AE28" i="1"/>
  <c r="AE3" i="1"/>
  <c r="AH3" i="1"/>
  <c r="AE10" i="1"/>
  <c r="AH10" i="1"/>
  <c r="AE6" i="1"/>
  <c r="AH6" i="1"/>
  <c r="AH12" i="1"/>
  <c r="AE12" i="1"/>
  <c r="AH31" i="1"/>
  <c r="AE31" i="1"/>
  <c r="AE35" i="1"/>
  <c r="AH35" i="1"/>
  <c r="AH59" i="1"/>
  <c r="AE59" i="1"/>
  <c r="AE23" i="1"/>
  <c r="AH23" i="1"/>
  <c r="AH30" i="1"/>
  <c r="AE30" i="1"/>
  <c r="AE37" i="1"/>
  <c r="AH37" i="1"/>
  <c r="AE48" i="1"/>
  <c r="AH48" i="1"/>
  <c r="AE55" i="1"/>
  <c r="AH55" i="1"/>
  <c r="AE20" i="1"/>
  <c r="AH20" i="1"/>
  <c r="AE34" i="1"/>
  <c r="AH34" i="1"/>
  <c r="AH7" i="1"/>
  <c r="AE7" i="1"/>
  <c r="AE21" i="1"/>
  <c r="AH21" i="1"/>
  <c r="AH66" i="1"/>
  <c r="AE66" i="1"/>
  <c r="AH42" i="1"/>
  <c r="AE42" i="1"/>
  <c r="AH46" i="1"/>
  <c r="AE46" i="1"/>
  <c r="AE49" i="1"/>
  <c r="AH49" i="1"/>
  <c r="AH26" i="1"/>
  <c r="AE26" i="1"/>
  <c r="AH29" i="1"/>
  <c r="AE29" i="1"/>
  <c r="AH36" i="1"/>
  <c r="AE36" i="1"/>
  <c r="AH19" i="1"/>
  <c r="AE19" i="1"/>
  <c r="AE14" i="1"/>
  <c r="AH14" i="1"/>
  <c r="AH62" i="1"/>
  <c r="AE62" i="1"/>
  <c r="AH5" i="1"/>
  <c r="AE5" i="1"/>
  <c r="AE4" i="1"/>
  <c r="AH4" i="1"/>
  <c r="AH60" i="1"/>
  <c r="AE60" i="1"/>
  <c r="AH50" i="1"/>
  <c r="AE50" i="1"/>
  <c r="AE45" i="1"/>
  <c r="AH45" i="1"/>
  <c r="AE58" i="1"/>
  <c r="AH58" i="1"/>
  <c r="AE44" i="1"/>
  <c r="AH44" i="1"/>
  <c r="AH61" i="1"/>
  <c r="AE61" i="1"/>
  <c r="AH53" i="1"/>
  <c r="AE53" i="1"/>
  <c r="AH17" i="1"/>
  <c r="AE17" i="1"/>
  <c r="AE13" i="1"/>
  <c r="AH13" i="1"/>
  <c r="AE57" i="1"/>
  <c r="AH57" i="1"/>
  <c r="AE56" i="1"/>
  <c r="AH56" i="1"/>
  <c r="AH43" i="1"/>
  <c r="AE43" i="1"/>
  <c r="AE40" i="1"/>
  <c r="AH40" i="1"/>
  <c r="AE27" i="1"/>
  <c r="AH27" i="1"/>
  <c r="AE11" i="1"/>
  <c r="AH11" i="1"/>
  <c r="AH16" i="1"/>
  <c r="AE16" i="1"/>
  <c r="AH41" i="1"/>
  <c r="AE41" i="1"/>
  <c r="I20" i="1" l="1"/>
  <c r="I8" i="1"/>
  <c r="I71" i="1"/>
  <c r="I43" i="1"/>
  <c r="I11" i="1"/>
  <c r="I85" i="1"/>
  <c r="I58" i="1"/>
  <c r="I28" i="1"/>
  <c r="I4" i="1"/>
  <c r="I78" i="1"/>
  <c r="I63" i="1" l="1"/>
  <c r="I51" i="1"/>
  <c r="I83" i="1"/>
  <c r="I10" i="1"/>
  <c r="I37" i="1"/>
  <c r="I9" i="1"/>
  <c r="I12" i="1"/>
  <c r="I38" i="1"/>
  <c r="I84" i="1"/>
  <c r="I2" i="1"/>
  <c r="I82" i="1"/>
  <c r="I44" i="1"/>
  <c r="I80" i="1"/>
  <c r="I41" i="1"/>
  <c r="I72" i="1"/>
  <c r="I60" i="1"/>
  <c r="I21" i="1"/>
  <c r="I55" i="1"/>
  <c r="I14" i="1"/>
  <c r="I46" i="1"/>
  <c r="I76" i="1"/>
  <c r="I35" i="1"/>
  <c r="I65" i="1"/>
  <c r="I75" i="1"/>
  <c r="I13" i="1"/>
  <c r="I64" i="1"/>
  <c r="I27" i="1"/>
  <c r="I24" i="1"/>
  <c r="I30" i="1"/>
  <c r="I69" i="1"/>
  <c r="I23" i="1"/>
  <c r="I67" i="1"/>
  <c r="I62" i="1"/>
  <c r="I5" i="1"/>
  <c r="I86" i="1"/>
  <c r="I29" i="1"/>
  <c r="I31" i="1"/>
  <c r="I48" i="1"/>
  <c r="I77" i="1"/>
  <c r="I73" i="1"/>
  <c r="I42" i="1"/>
  <c r="I54" i="1"/>
  <c r="I79" i="1"/>
  <c r="I57" i="1"/>
  <c r="I40" i="1"/>
  <c r="I7" i="1"/>
  <c r="I3" i="1"/>
  <c r="I49" i="1"/>
  <c r="I68" i="1"/>
  <c r="I6" i="1"/>
  <c r="I61" i="1"/>
  <c r="I32" i="1"/>
  <c r="I50" i="1"/>
  <c r="I47" i="1"/>
  <c r="I34" i="1"/>
  <c r="I16" i="1"/>
  <c r="I45" i="1"/>
  <c r="I36" i="1"/>
  <c r="I56" i="1"/>
  <c r="I74" i="1"/>
  <c r="I39" i="1"/>
  <c r="I53" i="1"/>
  <c r="I22" i="1"/>
  <c r="I59" i="1"/>
  <c r="I70" i="1"/>
  <c r="I25" i="1"/>
  <c r="I52" i="1"/>
  <c r="I17" i="1"/>
  <c r="I19" i="1"/>
  <c r="I15" i="1"/>
  <c r="I18" i="1"/>
  <c r="I26" i="1"/>
  <c r="I81" i="1"/>
  <c r="I66" i="1"/>
</calcChain>
</file>

<file path=xl/sharedStrings.xml><?xml version="1.0" encoding="utf-8"?>
<sst xmlns="http://schemas.openxmlformats.org/spreadsheetml/2006/main" count="180" uniqueCount="137">
  <si>
    <t>No.</t>
  </si>
  <si>
    <t>Location</t>
  </si>
  <si>
    <t>Mw</t>
  </si>
  <si>
    <t>SD(Mw)</t>
  </si>
  <si>
    <t>MSF</t>
  </si>
  <si>
    <t>PGA (g)</t>
  </si>
  <si>
    <t>SD(PGA)</t>
  </si>
  <si>
    <t>CSR7.5</t>
  </si>
  <si>
    <t>SD(CSR7.5)</t>
  </si>
  <si>
    <t>GC(%)</t>
  </si>
  <si>
    <t>SD(GC)</t>
  </si>
  <si>
    <t>N'120</t>
  </si>
  <si>
    <t>SD(N'120)</t>
  </si>
  <si>
    <t>N120</t>
  </si>
  <si>
    <t>Phi</t>
  </si>
  <si>
    <t>Vs (m/s)</t>
  </si>
  <si>
    <t>Vs1 (Corrected)</t>
  </si>
  <si>
    <t>SD(Vs)</t>
  </si>
  <si>
    <t>Vs1</t>
  </si>
  <si>
    <t>Vs1,sk</t>
  </si>
  <si>
    <t>Vs1,sk corrected</t>
  </si>
  <si>
    <t>σ'(KPa)</t>
  </si>
  <si>
    <t>SD(σ')</t>
  </si>
  <si>
    <t>σ(KPa)</t>
  </si>
  <si>
    <t>SD(σ)</t>
  </si>
  <si>
    <t>Ds (m)</t>
  </si>
  <si>
    <t>Liq?</t>
  </si>
  <si>
    <t>FC%</t>
  </si>
  <si>
    <t>CRR(Vs)And</t>
  </si>
  <si>
    <t>CRR(Vs)2017</t>
  </si>
  <si>
    <t>CRR(Vs)2017Vs1,sc</t>
  </si>
  <si>
    <t>CRR(corrected)And</t>
  </si>
  <si>
    <t>CRR corrected2017</t>
  </si>
  <si>
    <t>CRR(Cao)</t>
  </si>
  <si>
    <t>SD(CRR)</t>
  </si>
  <si>
    <t>rd</t>
  </si>
  <si>
    <t>SDrd</t>
  </si>
  <si>
    <t>绵阳市雎水镇凯江桥,</t>
  </si>
  <si>
    <t>绵竹市东北镇长宁村/天齐,DY-29</t>
  </si>
  <si>
    <t>都江堰市瑞康花园,</t>
  </si>
  <si>
    <t>都江堰玉堂镇海关招待所,A-1</t>
  </si>
  <si>
    <t>彭州市馨艺幼儿园,B-2</t>
  </si>
  <si>
    <t>绵竹市玉泉镇永宁村,</t>
  </si>
  <si>
    <t>彭州青白江大桥旁,</t>
  </si>
  <si>
    <t>郫县团结镇石堤庙村,</t>
  </si>
  <si>
    <t>都江堰灌口镇财政金融大厦,A-2</t>
  </si>
  <si>
    <t>郫县古城镇马家庙村,</t>
  </si>
  <si>
    <t>都江堰紫坪铺镇紫坪村,B-1</t>
  </si>
  <si>
    <t>绵竹市兴隆镇安仁村,DY-02</t>
  </si>
  <si>
    <t>郫县三道堰镇秦家庙,</t>
  </si>
  <si>
    <t>郫县新民镇永胜村,</t>
  </si>
  <si>
    <t>都江堰工商职业技术学院,</t>
  </si>
  <si>
    <t>绵竹市汉旺镇林法村,</t>
  </si>
  <si>
    <t>绵竹市什地村五方村,</t>
  </si>
  <si>
    <t>德阳市孝感镇和平村,</t>
  </si>
  <si>
    <t>绵竹市孝德镇大乘村,</t>
  </si>
  <si>
    <t>什邡市湔底镇白虎头村,DY-39</t>
  </si>
  <si>
    <t>都江堰幸福镇永寿村,CD-17</t>
  </si>
  <si>
    <t>绵竹市九龙镇同林村,</t>
  </si>
  <si>
    <t>德阳市柏隆镇清凉村,DY-06</t>
  </si>
  <si>
    <t>都江堰聚源镇泉水村,CD-03</t>
  </si>
  <si>
    <t>德阳市扬嘉镇火车站,</t>
  </si>
  <si>
    <t>绵竹市拱星镇祥柳村,DY-03</t>
  </si>
  <si>
    <t>什邡市回澜镇雀柱村,</t>
  </si>
  <si>
    <t>绵竹市遵道镇双泉村,DY-30</t>
  </si>
  <si>
    <t>江油市火车站候车室外,MY-13</t>
  </si>
  <si>
    <t>德阳市德新镇长征村</t>
  </si>
  <si>
    <t>绵竹市兴隆镇川木村,</t>
  </si>
  <si>
    <t>江油市火车站铁路线,三合镇俞家贯,MY-12</t>
  </si>
  <si>
    <t>绵竹市土门镇林堰村,DY-10</t>
  </si>
  <si>
    <t>绵阳市凌峰机械公司,</t>
  </si>
  <si>
    <t>德阳市孝泉镇民安村,</t>
  </si>
  <si>
    <t>德阳市柏隆镇果元（园）村,DY-28</t>
    <phoneticPr fontId="0" type="noConversion"/>
  </si>
  <si>
    <t>绵竹市玉泉镇桂花村,DY-41</t>
  </si>
  <si>
    <t>什邡市禾丰镇镇江村,DY-42</t>
  </si>
  <si>
    <t>绵竹市区某制药厂,</t>
  </si>
  <si>
    <t>成都市唐昌镇金星村,CD-01</t>
  </si>
  <si>
    <t>绵竹市齐天镇桑园村,DY-44</t>
  </si>
  <si>
    <t>Fruiuli 5</t>
  </si>
  <si>
    <t>德阳市天元镇白江村,DY-24</t>
  </si>
  <si>
    <t>都江堰天马镇金玉村,CD-26</t>
  </si>
  <si>
    <t>什邡市师古镇思源村,DY-11</t>
  </si>
  <si>
    <t>德阳市黄许镇胜华村,</t>
  </si>
  <si>
    <t>绵竹市板桥镇八一村,</t>
  </si>
  <si>
    <t>绵竹市富新镇永丰村,DY-04</t>
  </si>
  <si>
    <t>绵竹市新市镇石虎村,DY-22</t>
  </si>
  <si>
    <t>Valdez 3</t>
  </si>
  <si>
    <t>Ecuador  2</t>
  </si>
  <si>
    <t>Fruiuli 1</t>
  </si>
  <si>
    <t>Fruiuli 2</t>
  </si>
  <si>
    <t>Fruiuli 3</t>
  </si>
  <si>
    <t>绵竹市孝德镇齐福小学,DY-26</t>
  </si>
  <si>
    <t>绵竹市板桥镇板桥学校 ,DY-09</t>
  </si>
  <si>
    <t>德阳市德新镇胜利村,DY-07</t>
  </si>
  <si>
    <t>德阳市德新镇五郎村,</t>
  </si>
  <si>
    <t>彭州市丽春镇天鹅村,CD-25</t>
  </si>
  <si>
    <t>德阳市柏隆镇南桂村,</t>
  </si>
  <si>
    <t>都江堰桂花镇丰乐村,CD-04</t>
  </si>
  <si>
    <t>德阳市柏隆镇松柏村,DY-45</t>
  </si>
  <si>
    <t>Ecuador  1</t>
  </si>
  <si>
    <t>绵竹市新市镇新市学校 ,DY-27</t>
  </si>
  <si>
    <t>绵阳市游仙区涌泉村,MY-02</t>
  </si>
  <si>
    <t>广汉市南丰镇毘庐小学,DY-17</t>
  </si>
  <si>
    <t>绵竹市板桥镇白杨村,-</t>
  </si>
  <si>
    <t>Maanta</t>
  </si>
  <si>
    <t>绵竹市板桥镇兴隆村,DY-08</t>
  </si>
  <si>
    <t>罗江县略坪镇安平村,DY-35德阳市东北角</t>
  </si>
  <si>
    <t>Larter Ranch</t>
  </si>
  <si>
    <t>Valdez 4</t>
  </si>
  <si>
    <t>Valdez 1</t>
  </si>
  <si>
    <t>Pence Ranch</t>
  </si>
  <si>
    <t>Valdez 2</t>
  </si>
  <si>
    <t>Fruiuli 4</t>
  </si>
  <si>
    <t>绵竹市汉旺镇武都村,DY-31</t>
  </si>
  <si>
    <t>成都市龙桥镇肖家村,CD-08</t>
  </si>
  <si>
    <t>Ecuador  4</t>
  </si>
  <si>
    <t>Argostoli</t>
  </si>
  <si>
    <t>Ecuador  5</t>
  </si>
  <si>
    <t>Wellington</t>
  </si>
  <si>
    <t>Lixouri</t>
  </si>
  <si>
    <t>Ecuador  6</t>
  </si>
  <si>
    <t>CRR(Vs1,sk)Anderus</t>
  </si>
  <si>
    <t>CRR Nima</t>
  </si>
  <si>
    <t>10,40</t>
  </si>
  <si>
    <t>Millsite</t>
  </si>
  <si>
    <t>Whiskey Springs</t>
  </si>
  <si>
    <t>CRR Nima Logistic</t>
  </si>
  <si>
    <t>38-55</t>
  </si>
  <si>
    <t>35-65</t>
  </si>
  <si>
    <t>1-71</t>
  </si>
  <si>
    <t>46-71</t>
  </si>
  <si>
    <t>8-50</t>
  </si>
  <si>
    <t>10-15</t>
  </si>
  <si>
    <t>15</t>
  </si>
  <si>
    <t>10</t>
  </si>
  <si>
    <t>42-64</t>
  </si>
  <si>
    <t>33-42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</si>
</sst>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_ "/>
    <numFmt numFmtId="165" formatCode="0.0_ "/>
    <numFmt numFmtId="166" formatCode="0_ "/>
  </numFmts>
  <fonts count="9">
    <font>
      <sz val="11"/>
      <color theme="1"/>
      <name val="Calibri"/>
      <family val="2"/>
      <scheme val="minor"/>
    </font>
    <font>
      <sz val="11"/>
      <name val="等线"/>
      <family val="2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7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8" fillId="2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6" borderId="1" xfId="0" applyNumberFormat="1" applyFont="1" applyFill="1" applyBorder="1"/>
    <xf numFmtId="0" fontId="0" fillId="6" borderId="3" xfId="0" applyNumberFormat="1" applyFont="1" applyFill="1" applyBorder="1"/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0.0_ 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0.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6" formatCode="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textRotation="0" wrapText="0" indent="0" justifyLastLine="0" shrinkToFit="0" readingOrder="0"/>
    </dxf>
    <dxf>
      <numFmt numFmtId="165" formatCode="0.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Gravel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"/>
      <sheetName val="Vs1"/>
      <sheetName val="DPT"/>
      <sheetName val="Sheet2"/>
      <sheetName val="SD(CRR)"/>
      <sheetName val="Reliability assessment"/>
      <sheetName val="Entire"/>
      <sheetName val="Sheet1"/>
      <sheetName val="validating data"/>
      <sheetName val="Final Gravel datase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225" displayName="Table225" ref="A1:AN111" totalsRowShown="0" headerRowDxfId="39">
  <autoFilter ref="A1:AN111"/>
  <sortState ref="A2:AN111">
    <sortCondition ref="A1:A111"/>
  </sortState>
  <tableColumns count="40">
    <tableColumn id="1" name="No." dataDxfId="38"/>
    <tableColumn id="2" name="Location"/>
    <tableColumn id="3" name="Mw" dataDxfId="37"/>
    <tableColumn id="10" name="SD(Mw)" dataDxfId="36">
      <calculatedColumnFormula>0.5-(0.45*LOG(Table225[[#This Row],[Mw]]))</calculatedColumnFormula>
    </tableColumn>
    <tableColumn id="4" name="MSF" dataDxfId="35">
      <calculatedColumnFormula>6.9*EXP(-Table225[[#This Row],[Mw]]/4)-0.058</calculatedColumnFormula>
    </tableColumn>
    <tableColumn id="6" name="PGA (g)" dataDxfId="34"/>
    <tableColumn id="30" name="SD(PGA)" dataDxfId="33">
      <calculatedColumnFormula>0.15*[1]!Table22[[#This Row],[PGA (g)]]</calculatedColumnFormula>
    </tableColumn>
    <tableColumn id="8" name="CSR7.5" dataDxfId="32"/>
    <tableColumn id="18" name="SD(CSR7.5)" dataDxfId="31">
      <calculatedColumnFormula>(((0.15^2)+(([1]!Table22[[#This Row],[SDrd]]/[1]!Table22[[#This Row],[rd]])^2)+(0.15^2)+(0.1^2)-(1.8*0.1*0.15))^0.5)*H2</calculatedColumnFormula>
    </tableColumn>
    <tableColumn id="9" name="GC(%)" dataDxfId="30"/>
    <tableColumn id="20" name="SD(GC)" dataDxfId="29">
      <calculatedColumnFormula>0.1*Table225[[#This Row],[GC(%)]]</calculatedColumnFormula>
    </tableColumn>
    <tableColumn id="11" name="N'120" dataDxfId="28"/>
    <tableColumn id="19" name="SD(N'120)" dataDxfId="27">
      <calculatedColumnFormula>0.1*Table225[[#This Row],[N''120]]</calculatedColumnFormula>
    </tableColumn>
    <tableColumn id="34" name="N120" dataDxfId="26">
      <calculatedColumnFormula>Table225[[#This Row],[N''120]]*((Table225[[#This Row],[σ''(KPa)]]/100)^0.5)</calculatedColumnFormula>
    </tableColumn>
    <tableColumn id="33" name="Phi" dataDxfId="25"/>
    <tableColumn id="12" name="Vs (m/s)" dataDxfId="24"/>
    <tableColumn id="13" name="Vs1 (Corrected)" dataDxfId="23"/>
    <tableColumn id="29" name="SD(Vs)" dataDxfId="22">
      <calculatedColumnFormula>0.15*Table225[[#This Row],[Vs1 (Corrected)]]</calculatedColumnFormula>
    </tableColumn>
    <tableColumn id="7" name="Vs1" dataDxfId="21"/>
    <tableColumn id="32" name="Vs1,sk" dataDxfId="20">
      <calculatedColumnFormula>(1-(0.65*Table225[[#This Row],[GC(%)]]/(100*(1+Table225[[#This Row],[Phi]]))))*Table225[[#This Row],[Vs1]]</calculatedColumnFormula>
    </tableColumn>
    <tableColumn id="37" name="Vs1,sk corrected" dataDxfId="19"/>
    <tableColumn id="14" name="σ'(KPa)" dataDxfId="18"/>
    <tableColumn id="27" name="SD(σ')" dataDxfId="17">
      <calculatedColumnFormula>0.15*Table225[[#This Row],[σ''(KPa)]]</calculatedColumnFormula>
    </tableColumn>
    <tableColumn id="15" name="σ(KPa)" dataDxfId="16"/>
    <tableColumn id="28" name="SD(σ)" dataDxfId="15">
      <calculatedColumnFormula>0.1*Table225[[#This Row],[σ(KPa)]]</calculatedColumnFormula>
    </tableColumn>
    <tableColumn id="17" name="Ds (m)" dataDxfId="14"/>
    <tableColumn id="21" name="Liq?" dataDxfId="13"/>
    <tableColumn id="22" name="FC%" dataDxfId="12"/>
    <tableColumn id="23" name="CRR(Vs)And" dataDxfId="11">
      <calculatedColumnFormula>((0.022*(Q2^2)/10000)+(2.8/(230-Q2))-(2.8/230))*E2</calculatedColumnFormula>
    </tableColumn>
    <tableColumn id="5" name="CRR(Vs)2017" dataDxfId="10">
      <calculatedColumnFormula>EXP((Table225[[#This Row],[Vs1 (Corrected)]]/86.4)+((Table225[[#This Row],[Vs1 (Corrected)]]/134)^2)-((Table225[[#This Row],[Vs1 (Corrected)]]/125.2)^3)+((Table225[[#This Row],[Vs1 (Corrected)]]/158.5)^4)-4.8)</calculatedColumnFormula>
    </tableColumn>
    <tableColumn id="36" name="CRR(Vs)2017Vs1,sc" dataDxfId="9">
      <calculatedColumnFormula>EXP((Table225[[#This Row],[Vs1,sk]]/86.4)+((Table225[[#This Row],[Vs1,sk]]/134)^2)-((Table225[[#This Row],[Vs1,sk]]/125.2)^3)+((Table225[[#This Row],[Vs1,sk]]/158.5)^4)-4.8)</calculatedColumnFormula>
    </tableColumn>
    <tableColumn id="24" name="CRR(corrected)And" dataDxfId="8">
      <calculatedColumnFormula>(1+(0.0001*(((100-J2))^2)))^(1)*AC2</calculatedColumnFormula>
    </tableColumn>
    <tableColumn id="16" name="CRR corrected2017" dataDxfId="7">
      <calculatedColumnFormula>(1+(0.0001*(((100-J2))^2)))^(1)*AD2</calculatedColumnFormula>
    </tableColumn>
    <tableColumn id="35" name="CRR(Vs1,sk)Anderus" dataDxfId="6">
      <calculatedColumnFormula>(0.022*(((Table225[[#This Row],[Vs1,sk]]+58)/100)^2)+(2.8*(1/(157-Table225[[#This Row],[Vs1,sk]])-(1/(157+58)))))*Table225[[#This Row],[MSF]]</calculatedColumnFormula>
    </tableColumn>
    <tableColumn id="38" name="CRR(Cao)" dataDxfId="5">
      <calculatedColumnFormula>(EXP((-1.7346-8.4+(0.35*L2))/2.12))</calculatedColumnFormula>
    </tableColumn>
    <tableColumn id="31" name="SD(CRR)" dataDxfId="4"/>
    <tableColumn id="39" name="CRR Nima Logistic" dataDxfId="3">
      <calculatedColumnFormula>EXP((-1.7346-5.72077-(-0.20784*Table225[[#This Row],[N''120]]))/1.77172)</calculatedColumnFormula>
    </tableColumn>
    <tableColumn id="40" name="CRR Nima" dataDxfId="2"/>
    <tableColumn id="25" name="rd" dataDxfId="1">
      <calculatedColumnFormula>1-(0.00765*Z2)</calculatedColumnFormula>
    </tableColumn>
    <tableColumn id="26" name="SDrd" dataDxfId="0">
      <calculatedColumnFormula>(Z2^0.85)*0.0198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topLeftCell="B74" workbookViewId="0">
      <selection activeCell="B82" sqref="B82:D86"/>
    </sheetView>
  </sheetViews>
  <sheetFormatPr defaultRowHeight="15"/>
  <cols>
    <col min="17" max="17" width="15.140625" customWidth="1"/>
    <col min="20" max="20" width="15" customWidth="1"/>
    <col min="21" max="21" width="21.7109375" customWidth="1"/>
    <col min="29" max="29" width="19.28515625" customWidth="1"/>
    <col min="30" max="30" width="18" customWidth="1"/>
    <col min="31" max="31" width="23.7109375" customWidth="1"/>
    <col min="32" max="32" width="25.85546875" customWidth="1"/>
    <col min="33" max="33" width="20.28515625" customWidth="1"/>
    <col min="34" max="34" width="17.7109375" customWidth="1"/>
    <col min="35" max="35" width="16.140625" customWidth="1"/>
    <col min="37" max="38" width="13.7109375" customWidth="1"/>
  </cols>
  <sheetData>
    <row r="1" spans="1:4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121</v>
      </c>
      <c r="AI1" s="3" t="s">
        <v>33</v>
      </c>
      <c r="AJ1" s="3" t="s">
        <v>34</v>
      </c>
      <c r="AK1" s="3" t="s">
        <v>126</v>
      </c>
      <c r="AL1" s="3" t="s">
        <v>122</v>
      </c>
      <c r="AM1" s="5" t="s">
        <v>35</v>
      </c>
      <c r="AN1" s="5" t="s">
        <v>36</v>
      </c>
    </row>
    <row r="2" spans="1:40">
      <c r="A2" s="7">
        <v>1</v>
      </c>
      <c r="B2" s="8" t="s">
        <v>72</v>
      </c>
      <c r="C2" s="9">
        <v>7.9</v>
      </c>
      <c r="D2" s="9">
        <f>0.5-(0.45*LOG(Table225[[#This Row],[Mw]]))</f>
        <v>9.6067808919301334E-2</v>
      </c>
      <c r="E2" s="9">
        <f>6.9*EXP(-Table225[[#This Row],[Mw]]/4)-0.058</f>
        <v>0.89945305447639112</v>
      </c>
      <c r="F2" s="10">
        <v>0.21</v>
      </c>
      <c r="G2" s="10">
        <f>0.15*[1]!Table22[[#This Row],[PGA (g)]]</f>
        <v>3.15E-2</v>
      </c>
      <c r="H2" s="11">
        <v>0.172476021141723</v>
      </c>
      <c r="I2" s="12" t="e">
        <f>(((0.15^2)+(([1]!Table22[[#This Row],[SDrd]]/[1]!Table22[[#This Row],[rd]])^2)+(0.15^2)+(0.1^2)-(1.8*0.1*0.15))^0.5)*H2</f>
        <v>#REF!</v>
      </c>
      <c r="J2" s="13">
        <v>9</v>
      </c>
      <c r="K2" s="14">
        <f>0.1*Table225[[#This Row],[GC(%)]]</f>
        <v>0.9</v>
      </c>
      <c r="L2" s="15">
        <v>16.014958827608599</v>
      </c>
      <c r="M2" s="16">
        <f>0.1*Table225[[#This Row],[N''120]]</f>
        <v>1.6014958827608599</v>
      </c>
      <c r="N2" s="16">
        <f>Table225[[#This Row],[N''120]]*((Table225[[#This Row],[σ''(KPa)]]/100)^0.5)</f>
        <v>9.0594287899403199</v>
      </c>
      <c r="O2" s="26">
        <v>0.85</v>
      </c>
      <c r="P2" s="18">
        <v>165</v>
      </c>
      <c r="Q2" s="18">
        <v>219.37970574898077</v>
      </c>
      <c r="R2" s="18">
        <f>0.15*Table225[[#This Row],[Vs1 (Corrected)]]</f>
        <v>32.906955862347111</v>
      </c>
      <c r="S2" s="18">
        <f>Table225[[#This Row],[Vs (m/s)]]*((100/Table225[[#This Row],[σ''(KPa)]])^0.25)</f>
        <v>219.37970574898077</v>
      </c>
      <c r="T2" s="17">
        <v>219.37970574898077</v>
      </c>
      <c r="U2" s="17">
        <v>219.37970574898077</v>
      </c>
      <c r="V2" s="16">
        <v>32</v>
      </c>
      <c r="W2" s="16">
        <f>0.15*Table225[[#This Row],[σ''(KPa)]]</f>
        <v>4.8</v>
      </c>
      <c r="X2" s="19">
        <v>35.92</v>
      </c>
      <c r="Y2" s="19">
        <f>0.1*Table225[[#This Row],[σ(KPa)]]</f>
        <v>3.5920000000000005</v>
      </c>
      <c r="Z2" s="19">
        <v>1.9</v>
      </c>
      <c r="AA2" s="20">
        <v>1</v>
      </c>
      <c r="AB2" s="21">
        <v>0</v>
      </c>
      <c r="AC2" s="22">
        <f>((0.022*(S2^2)/10000)+(2.8/(230-S2))-(2.8/230))</f>
        <v>0.3573526676857125</v>
      </c>
      <c r="AD2" s="22">
        <f>(EXP((Table225[[#This Row],[Vs1 (Corrected)]]/86.4)+((Table225[[#This Row],[Vs1 (Corrected)]]/134)^2)-((Table225[[#This Row],[Vs1 (Corrected)]]/125.2)^3)+((Table225[[#This Row],[Vs1 (Corrected)]]/158.5)^4)-4.8))</f>
        <v>0.27513651796836502</v>
      </c>
      <c r="AE2" s="22">
        <v>0.27513651796836502</v>
      </c>
      <c r="AF2" s="23">
        <v>0.32142194847520084</v>
      </c>
      <c r="AG2" s="23">
        <v>0.27513651796836502</v>
      </c>
      <c r="AH2" s="23">
        <v>0.3573526676857125</v>
      </c>
      <c r="AI2" s="23">
        <f>(EXP((-1.7346-8.4+(0.35*L2))/2.12))</f>
        <v>0.11806822467477861</v>
      </c>
      <c r="AJ2" s="23">
        <v>8.0917061779570768E-2</v>
      </c>
      <c r="AK2" s="23">
        <f>EXP((-1.7346-5.72077-(-0.20784*Table225[[#This Row],[N''120]]))/1.77172)</f>
        <v>9.7366430003308163E-2</v>
      </c>
      <c r="AL2" s="23">
        <v>0.24191246446091927</v>
      </c>
      <c r="AM2">
        <f>1-(0.00765*Z2)</f>
        <v>0.98546500000000004</v>
      </c>
      <c r="AN2">
        <f>(Z2^0.85)*0.0198</f>
        <v>3.4166913727979545E-2</v>
      </c>
    </row>
    <row r="3" spans="1:40">
      <c r="A3" s="7">
        <v>2</v>
      </c>
      <c r="B3" s="8" t="s">
        <v>98</v>
      </c>
      <c r="C3" s="9">
        <v>7.9</v>
      </c>
      <c r="D3" s="9">
        <f>0.5-(0.45*LOG(Table225[[#This Row],[Mw]]))</f>
        <v>9.6067808919301334E-2</v>
      </c>
      <c r="E3" s="9">
        <f>6.9*EXP(-Table225[[#This Row],[Mw]]/4)-0.058</f>
        <v>0.89945305447639112</v>
      </c>
      <c r="F3" s="10">
        <v>0.24</v>
      </c>
      <c r="G3" s="10">
        <f>0.15*[1]!Table22[[#This Row],[PGA (g)]]</f>
        <v>3.5999999999999997E-2</v>
      </c>
      <c r="H3" s="11">
        <v>0.30258513011342147</v>
      </c>
      <c r="I3" s="12" t="e">
        <f>(((0.15^2)+(([1]!Table22[[#This Row],[SDrd]]/[1]!Table22[[#This Row],[rd]])^2)+(0.15^2)+(0.1^2)-(1.8*0.1*0.15))^0.5)*H3</f>
        <v>#REF!</v>
      </c>
      <c r="J3" s="13">
        <v>54</v>
      </c>
      <c r="K3" s="14">
        <f>0.1*Table225[[#This Row],[GC(%)]]</f>
        <v>5.4</v>
      </c>
      <c r="L3" s="15">
        <v>10.7850342737385</v>
      </c>
      <c r="M3" s="16">
        <f>0.1*Table225[[#This Row],[N''120]]</f>
        <v>1.0785034273738501</v>
      </c>
      <c r="N3" s="16">
        <f>Table225[[#This Row],[N''120]]*((Table225[[#This Row],[σ''(KPa)]]/100)^0.5)</f>
        <v>7.5495239916169492</v>
      </c>
      <c r="O3" s="26">
        <v>0.9</v>
      </c>
      <c r="P3" s="18">
        <v>185</v>
      </c>
      <c r="Q3" s="18">
        <v>221.11729272686281</v>
      </c>
      <c r="R3" s="18">
        <f>0.15*Table225[[#This Row],[Vs1 (Corrected)]]</f>
        <v>33.167593909029421</v>
      </c>
      <c r="S3" s="18">
        <f>Table225[[#This Row],[Vs (m/s)]]*((100/Table225[[#This Row],[σ''(KPa)]])^0.25)</f>
        <v>221.11729272686281</v>
      </c>
      <c r="T3" s="17">
        <f>(1-(0.65*Table225[[#This Row],[GC(%)]]/(100*(1+Table225[[#This Row],[Phi]]))))*Table225[[#This Row],[Vs1]]</f>
        <v>180.26878233363709</v>
      </c>
      <c r="U3" s="17">
        <v>221.11729272686281</v>
      </c>
      <c r="V3" s="16">
        <v>49</v>
      </c>
      <c r="W3" s="16">
        <f>0.15*Table225[[#This Row],[σ''(KPa)]]</f>
        <v>7.35</v>
      </c>
      <c r="X3" s="19">
        <v>86.240000000000009</v>
      </c>
      <c r="Y3" s="19">
        <f>0.1*Table225[[#This Row],[σ(KPa)]]</f>
        <v>8.6240000000000006</v>
      </c>
      <c r="Z3" s="19">
        <v>4.5999999999999996</v>
      </c>
      <c r="AA3" s="20">
        <v>1</v>
      </c>
      <c r="AB3" s="21">
        <v>0</v>
      </c>
      <c r="AC3" s="22">
        <f>((0.022*(S3^2)/10000)+(2.8/(230-S3))-(2.8/230))</f>
        <v>0.41060958612701071</v>
      </c>
      <c r="AD3" s="22">
        <f>(EXP((Table225[[#This Row],[Vs1 (Corrected)]]/86.4)+((Table225[[#This Row],[Vs1 (Corrected)]]/134)^2)-((Table225[[#This Row],[Vs1 (Corrected)]]/125.2)^3)+((Table225[[#This Row],[Vs1 (Corrected)]]/158.5)^4)-4.8))</f>
        <v>0.28969162919530805</v>
      </c>
      <c r="AE3" s="22">
        <f>EXP((Table225[[#This Row],[Vs1,sk]]/86.4)+((Table225[[#This Row],[Vs1,sk]]/134)^2)-((Table225[[#This Row],[Vs1,sk]]/125.2)^3)+((Table225[[#This Row],[Vs1,sk]]/158.5)^4)-4.8)</f>
        <v>0.10909729442350231</v>
      </c>
      <c r="AF3" s="23">
        <v>0.41060958612701071</v>
      </c>
      <c r="AG3" s="25">
        <f>(1+(0.0001*((100-J3))^2.87))*AD3</f>
        <v>2.0038499182553959</v>
      </c>
      <c r="AH3" s="23">
        <f>(0.022*(((Table225[[#This Row],[Vs1,sk]]+58)/100)^2)+(2.8*(1/(157-Table225[[#This Row],[Vs1,sk]])-(1/(157+58)))))</f>
        <v>-8.4577255388378764E-3</v>
      </c>
      <c r="AI3" s="23">
        <f>(EXP((-1.7346-8.4+(0.35*L3))/2.12))</f>
        <v>4.9790872898310586E-2</v>
      </c>
      <c r="AJ3" s="25">
        <v>8.7876600488680498E-2</v>
      </c>
      <c r="AK3" s="23">
        <f>EXP((-1.7346-5.72077-(-0.20784*Table225[[#This Row],[N''120]]))/1.77172)</f>
        <v>5.2718183685382829E-2</v>
      </c>
      <c r="AL3" s="23">
        <v>0.13943788269058238</v>
      </c>
      <c r="AM3">
        <f>1-(0.00765*Z3)</f>
        <v>0.96480999999999995</v>
      </c>
      <c r="AN3">
        <f>(Z3^0.85)*0.0198</f>
        <v>7.2445155206232542E-2</v>
      </c>
    </row>
    <row r="4" spans="1:40">
      <c r="A4" s="7">
        <v>3</v>
      </c>
      <c r="B4" s="8" t="s">
        <v>59</v>
      </c>
      <c r="C4" s="9">
        <v>7.9</v>
      </c>
      <c r="D4" s="9">
        <f>0.5-(0.45*LOG(Table225[[#This Row],[Mw]]))</f>
        <v>9.6067808919301334E-2</v>
      </c>
      <c r="E4" s="9">
        <f>6.9*EXP(-Table225[[#This Row],[Mw]]/4)-0.058</f>
        <v>0.89945305447639112</v>
      </c>
      <c r="F4" s="10">
        <v>0.24</v>
      </c>
      <c r="G4" s="10">
        <f>0.15*[1]!Table22[[#This Row],[PGA (g)]]</f>
        <v>3.5999999999999997E-2</v>
      </c>
      <c r="H4" s="41">
        <v>0.28314548926000793</v>
      </c>
      <c r="I4" s="12" t="e">
        <f>(((0.15^2)+(([1]!Table22[[#This Row],[SDrd]]/[1]!Table22[[#This Row],[rd]])^2)+(0.15^2)+(0.1^2)-(1.8*0.1*0.15))^0.5)*H4</f>
        <v>#REF!</v>
      </c>
      <c r="J4" s="13">
        <v>50</v>
      </c>
      <c r="K4" s="14">
        <f>0.1*Table225[[#This Row],[GC(%)]]</f>
        <v>5</v>
      </c>
      <c r="L4" s="15">
        <v>20.9761829362809</v>
      </c>
      <c r="M4" s="16">
        <f>0.1*Table225[[#This Row],[N''120]]</f>
        <v>2.09761829362809</v>
      </c>
      <c r="N4" s="16">
        <f>Table225[[#This Row],[N''120]]*((Table225[[#This Row],[σ''(KPa)]]/100)^0.5)</f>
        <v>14.226739446025856</v>
      </c>
      <c r="O4" s="17">
        <v>0.75</v>
      </c>
      <c r="P4" s="18">
        <v>203</v>
      </c>
      <c r="Q4" s="18">
        <v>245</v>
      </c>
      <c r="R4" s="18">
        <f>0.15*Table225[[#This Row],[Vs1 (Corrected)]]</f>
        <v>36.75</v>
      </c>
      <c r="S4" s="18">
        <f>Table225[[#This Row],[Vs (m/s)]]*((100/Table225[[#This Row],[σ''(KPa)]])^0.25)</f>
        <v>246.49412916309294</v>
      </c>
      <c r="T4" s="17">
        <f>(1-(0.65*Table225[[#This Row],[GC(%)]]/(100*(1+Table225[[#This Row],[Phi]]))))*Table225[[#This Row],[Vs1]]</f>
        <v>200.71664803280424</v>
      </c>
      <c r="U4" s="17">
        <v>245</v>
      </c>
      <c r="V4" s="16">
        <v>46</v>
      </c>
      <c r="W4" s="16">
        <f>0.15*Table225[[#This Row],[σ''(KPa)]]</f>
        <v>6.8999999999999995</v>
      </c>
      <c r="X4" s="19">
        <v>75.400000000000006</v>
      </c>
      <c r="Y4" s="19">
        <f>0.1*Table225[[#This Row],[σ(KPa)]]</f>
        <v>7.5400000000000009</v>
      </c>
      <c r="Z4" s="19">
        <v>4</v>
      </c>
      <c r="AA4" s="20">
        <v>1</v>
      </c>
      <c r="AB4" s="21">
        <v>0</v>
      </c>
      <c r="AC4" s="22">
        <f>((0.022*(S4^2)/10000)+(2.8/(230-S4))-(2.8/230))</f>
        <v>-4.8260701255397831E-2</v>
      </c>
      <c r="AD4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4" s="22">
        <f>EXP((Table225[[#This Row],[Vs1,sk]]/86.4)+((Table225[[#This Row],[Vs1,sk]]/134)^2)-((Table225[[#This Row],[Vs1,sk]]/125.2)^3)+((Table225[[#This Row],[Vs1,sk]]/158.5)^4)-4.8)</f>
        <v>0.16831271260913311</v>
      </c>
      <c r="AF4" s="23">
        <v>-4.8260701255397831E-2</v>
      </c>
      <c r="AG4" s="23">
        <v>0.66621983986824818</v>
      </c>
      <c r="AH4" s="23">
        <f>(0.022*(((Table225[[#This Row],[Vs1,sk]]+58)/100)^2)+(2.8*(1/(157-Table225[[#This Row],[Vs1,sk]])-(1/(157+58)))))</f>
        <v>7.018338653328024E-2</v>
      </c>
      <c r="AI4" s="23">
        <f>(EXP((-1.7346-8.4+(0.35*L4))/2.12))</f>
        <v>0.26782469692654209</v>
      </c>
      <c r="AJ4" s="23">
        <v>0.31272667305507218</v>
      </c>
      <c r="AK4" s="23">
        <f>EXP((-1.7346-5.72077-(-0.20784*Table225[[#This Row],[N''120]]))/1.77172)</f>
        <v>0.17424831249465741</v>
      </c>
      <c r="AL4" s="23">
        <v>0.44048267527836926</v>
      </c>
      <c r="AM4">
        <f>1-(0.00765*Z4)</f>
        <v>0.96940000000000004</v>
      </c>
      <c r="AN4">
        <f>(Z4^0.85)*0.0198</f>
        <v>6.4330389791413853E-2</v>
      </c>
    </row>
    <row r="5" spans="1:40">
      <c r="A5" s="7">
        <v>4</v>
      </c>
      <c r="B5" s="8" t="s">
        <v>96</v>
      </c>
      <c r="C5" s="9">
        <v>7.9</v>
      </c>
      <c r="D5" s="9">
        <f>0.5-(0.45*LOG(Table225[[#This Row],[Mw]]))</f>
        <v>9.6067808919301334E-2</v>
      </c>
      <c r="E5" s="9">
        <f>6.9*EXP(-Table225[[#This Row],[Mw]]/4)-0.058</f>
        <v>0.89945305447639112</v>
      </c>
      <c r="F5" s="10">
        <v>0.24</v>
      </c>
      <c r="G5" s="10">
        <f>0.15*[1]!Table22[[#This Row],[PGA (g)]]</f>
        <v>3.5999999999999997E-2</v>
      </c>
      <c r="H5" s="11">
        <v>0.22249257639612757</v>
      </c>
      <c r="I5" s="12" t="e">
        <f>(((0.15^2)+(([1]!Table22[[#This Row],[SDrd]]/[1]!Table22[[#This Row],[rd]])^2)+(0.15^2)+(0.1^2)-(1.8*0.1*0.15))^0.5)*H5</f>
        <v>#REF!</v>
      </c>
      <c r="J5" s="13">
        <v>40</v>
      </c>
      <c r="K5" s="14">
        <f>0.1*Table225[[#This Row],[GC(%)]]</f>
        <v>4</v>
      </c>
      <c r="L5" s="15">
        <v>11.4371300238223</v>
      </c>
      <c r="M5" s="16">
        <f>0.1*Table225[[#This Row],[N''120]]</f>
        <v>1.1437130023822302</v>
      </c>
      <c r="N5" s="16">
        <f>Table225[[#This Row],[N''120]]*((Table225[[#This Row],[σ''(KPa)]]/100)^0.5)</f>
        <v>14.193105104239839</v>
      </c>
      <c r="O5" s="17">
        <v>0.75</v>
      </c>
      <c r="P5" s="18">
        <v>304</v>
      </c>
      <c r="Q5" s="18">
        <v>245</v>
      </c>
      <c r="R5" s="18">
        <f>0.15*Table225[[#This Row],[Vs1 (Corrected)]]</f>
        <v>36.75</v>
      </c>
      <c r="S5" s="18">
        <f>Table225[[#This Row],[Vs (m/s)]]*((100/Table225[[#This Row],[σ''(KPa)]])^0.25)</f>
        <v>272.89363320416533</v>
      </c>
      <c r="T5" s="17">
        <f>(1-(0.65*Table225[[#This Row],[GC(%)]]/(100*(1+Table225[[#This Row],[Phi]]))))*Table225[[#This Row],[Vs1]]</f>
        <v>232.34943627097505</v>
      </c>
      <c r="U5" s="17">
        <v>245</v>
      </c>
      <c r="V5" s="16">
        <v>154</v>
      </c>
      <c r="W5" s="16">
        <f>0.15*Table225[[#This Row],[σ''(KPa)]]</f>
        <v>23.099999999999998</v>
      </c>
      <c r="X5" s="19">
        <v>224.56</v>
      </c>
      <c r="Y5" s="19">
        <f>0.1*Table225[[#This Row],[σ(KPa)]]</f>
        <v>22.456000000000003</v>
      </c>
      <c r="Z5" s="19">
        <v>11.9</v>
      </c>
      <c r="AA5" s="20">
        <v>0</v>
      </c>
      <c r="AB5" s="21">
        <v>0</v>
      </c>
      <c r="AC5" s="22">
        <f>((0.022*(S5^2)/10000)+(2.8/(230-S5))-(2.8/230))</f>
        <v>8.638439090212463E-2</v>
      </c>
      <c r="AD5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" s="22">
        <f>EXP((Table225[[#This Row],[Vs1,sk]]/86.4)+((Table225[[#This Row],[Vs1,sk]]/134)^2)-((Table225[[#This Row],[Vs1,sk]]/125.2)^3)+((Table225[[#This Row],[Vs1,sk]]/158.5)^4)-4.8)</f>
        <v>0.41566903271655731</v>
      </c>
      <c r="AF5" s="23">
        <v>8.638439090212463E-2</v>
      </c>
      <c r="AG5" s="23">
        <v>0.66621983986824818</v>
      </c>
      <c r="AH5" s="23">
        <f>(0.022*(((Table225[[#This Row],[Vs1,sk]]+58)/100)^2)+(2.8*(1/(157-Table225[[#This Row],[Vs1,sk]])-(1/(157+58)))))</f>
        <v>0.13528269511573002</v>
      </c>
      <c r="AI5" s="23">
        <f>(EXP((-1.7346-8.4+(0.35*L5))/2.12))</f>
        <v>5.545040453882389E-2</v>
      </c>
      <c r="AJ5" s="23">
        <v>0.31272667305507218</v>
      </c>
      <c r="AK5" s="23">
        <f>EXP((-1.7346-5.72077-(-0.20784*Table225[[#This Row],[N''120]]))/1.77172)</f>
        <v>5.6909234176661987E-2</v>
      </c>
      <c r="AL5" s="23">
        <v>0.14830613642581597</v>
      </c>
      <c r="AM5">
        <f>1-(0.00765*Z5)</f>
        <v>0.90896500000000002</v>
      </c>
      <c r="AN5">
        <f>(Z5^0.85)*0.0198</f>
        <v>0.1625100064130402</v>
      </c>
    </row>
    <row r="6" spans="1:40">
      <c r="A6" s="7">
        <v>5</v>
      </c>
      <c r="B6" s="8" t="s">
        <v>96</v>
      </c>
      <c r="C6" s="9">
        <v>7.9</v>
      </c>
      <c r="D6" s="9">
        <f>0.5-(0.45*LOG(Table225[[#This Row],[Mw]]))</f>
        <v>9.6067808919301334E-2</v>
      </c>
      <c r="E6" s="9">
        <f>6.9*EXP(-Table225[[#This Row],[Mw]]/4)-0.058</f>
        <v>0.89945305447639112</v>
      </c>
      <c r="F6" s="10">
        <v>0.18</v>
      </c>
      <c r="G6" s="10">
        <f>0.15*[1]!Table22[[#This Row],[PGA (g)]]</f>
        <v>2.7E-2</v>
      </c>
      <c r="H6" s="11">
        <v>0.18210807534047321</v>
      </c>
      <c r="I6" s="12" t="e">
        <f>(((0.15^2)+(([1]!Table22[[#This Row],[SDrd]]/[1]!Table22[[#This Row],[rd]])^2)+(0.15^2)+(0.1^2)-(1.8*0.1*0.15))^0.5)*H6</f>
        <v>#REF!</v>
      </c>
      <c r="J6" s="13">
        <v>26</v>
      </c>
      <c r="K6" s="14">
        <f>0.1*Table225[[#This Row],[GC(%)]]</f>
        <v>2.6</v>
      </c>
      <c r="L6" s="15">
        <v>7.6903197841411597</v>
      </c>
      <c r="M6" s="16">
        <f>0.1*Table225[[#This Row],[N''120]]</f>
        <v>0.76903197841411597</v>
      </c>
      <c r="N6" s="16">
        <f>Table225[[#This Row],[N''120]]*((Table225[[#This Row],[σ''(KPa)]]/100)^0.5)</f>
        <v>6.3416001529582422</v>
      </c>
      <c r="O6" s="26">
        <v>0.9</v>
      </c>
      <c r="P6" s="18">
        <v>164</v>
      </c>
      <c r="Q6" s="18">
        <v>180.59953171280944</v>
      </c>
      <c r="R6" s="18">
        <f>0.15*Table225[[#This Row],[Vs1 (Corrected)]]</f>
        <v>27.089929756921414</v>
      </c>
      <c r="S6" s="18">
        <f>Table225[[#This Row],[Vs (m/s)]]*((100/Table225[[#This Row],[σ''(KPa)]])^0.25)</f>
        <v>180.59953171280944</v>
      </c>
      <c r="T6" s="17">
        <f>(1-(0.65*Table225[[#This Row],[GC(%)]]/(100*(1+Table225[[#This Row],[Phi]]))))*Table225[[#This Row],[Vs1]]</f>
        <v>164.53567862888059</v>
      </c>
      <c r="U6" s="17">
        <v>180.59953171280944</v>
      </c>
      <c r="V6" s="16">
        <v>68</v>
      </c>
      <c r="W6" s="16">
        <f>0.15*Table225[[#This Row],[σ''(KPa)]]</f>
        <v>10.199999999999999</v>
      </c>
      <c r="X6" s="19">
        <v>96.42</v>
      </c>
      <c r="Y6" s="19">
        <f>0.1*Table225[[#This Row],[σ(KPa)]]</f>
        <v>9.6420000000000012</v>
      </c>
      <c r="Z6" s="19">
        <v>5.0999999999999996</v>
      </c>
      <c r="AA6" s="20">
        <v>1</v>
      </c>
      <c r="AB6" s="21">
        <v>0</v>
      </c>
      <c r="AC6" s="22">
        <f>((0.022*(S6^2)/10000)+(2.8/(230-S6))-(2.8/230))</f>
        <v>0.11626133148621462</v>
      </c>
      <c r="AD6" s="22">
        <f>(EXP((Table225[[#This Row],[Vs1 (Corrected)]]/86.4)+((Table225[[#This Row],[Vs1 (Corrected)]]/134)^2)-((Table225[[#This Row],[Vs1 (Corrected)]]/125.2)^3)+((Table225[[#This Row],[Vs1 (Corrected)]]/158.5)^4)-4.8))</f>
        <v>0.10978993019820374</v>
      </c>
      <c r="AE6" s="22">
        <f>EXP((Table225[[#This Row],[Vs1,sk]]/86.4)+((Table225[[#This Row],[Vs1,sk]]/134)^2)-((Table225[[#This Row],[Vs1,sk]]/125.2)^3)+((Table225[[#This Row],[Vs1,sk]]/158.5)^4)-4.8)</f>
        <v>8.23796078718049E-2</v>
      </c>
      <c r="AF6" s="23">
        <v>0.11626133148621462</v>
      </c>
      <c r="AG6" s="23">
        <v>0.10978993019820374</v>
      </c>
      <c r="AH6" s="23">
        <f>(0.022*(((Table225[[#This Row],[Vs1,sk]]+58)/100)^2)+(2.8*(1/(157-Table225[[#This Row],[Vs1,sk]])-(1/(157+58)))))</f>
        <v>-0.27564031282067458</v>
      </c>
      <c r="AI6" s="23">
        <f>(EXP((-1.7346-8.4+(0.35*L6))/2.12))</f>
        <v>2.9871709057674445E-2</v>
      </c>
      <c r="AJ6" s="23">
        <v>1.6884908460555154E-2</v>
      </c>
      <c r="AK6" s="23">
        <f>EXP((-1.7346-5.72077-(-0.20784*Table225[[#This Row],[N''120]]))/1.77172)</f>
        <v>3.6668581822389613E-2</v>
      </c>
      <c r="AL6" s="23">
        <v>0.1080178480943574</v>
      </c>
      <c r="AM6">
        <f>1-(0.00765*Z6)</f>
        <v>0.96098499999999998</v>
      </c>
      <c r="AN6">
        <f>(Z6^0.85)*0.0198</f>
        <v>7.9086041797977832E-2</v>
      </c>
    </row>
    <row r="7" spans="1:40">
      <c r="A7" s="7">
        <v>6</v>
      </c>
      <c r="B7" s="8" t="s">
        <v>82</v>
      </c>
      <c r="C7" s="9">
        <v>7.9</v>
      </c>
      <c r="D7" s="9">
        <f>0.5-(0.45*LOG(Table225[[#This Row],[Mw]]))</f>
        <v>9.6067808919301334E-2</v>
      </c>
      <c r="E7" s="9">
        <f>6.9*EXP(-Table225[[#This Row],[Mw]]/4)-0.058</f>
        <v>0.89945305447639112</v>
      </c>
      <c r="F7" s="10">
        <v>0.18</v>
      </c>
      <c r="G7" s="10">
        <f>0.15*[1]!Table22[[#This Row],[PGA (g)]]</f>
        <v>2.7E-2</v>
      </c>
      <c r="H7" s="11">
        <v>0.18667029499893273</v>
      </c>
      <c r="I7" s="12" t="e">
        <f>(((0.15^2)+(([1]!Table22[[#This Row],[SDrd]]/[1]!Table22[[#This Row],[rd]])^2)+(0.15^2)+(0.1^2)-(1.8*0.1*0.15))^0.5)*H7</f>
        <v>#REF!</v>
      </c>
      <c r="J7" s="13">
        <v>54.9</v>
      </c>
      <c r="K7" s="14">
        <f>0.1*Table225[[#This Row],[GC(%)]]</f>
        <v>5.49</v>
      </c>
      <c r="L7" s="15">
        <v>14.607889991371099</v>
      </c>
      <c r="M7" s="16">
        <f>0.1*Table225[[#This Row],[N''120]]</f>
        <v>1.4607889991371099</v>
      </c>
      <c r="N7" s="16">
        <f>Table225[[#This Row],[N''120]]*((Table225[[#This Row],[σ''(KPa)]]/100)^0.5)</f>
        <v>11.777257426922448</v>
      </c>
      <c r="O7" s="17">
        <v>0.75</v>
      </c>
      <c r="P7" s="18">
        <v>208</v>
      </c>
      <c r="Q7" s="18">
        <v>231.65143550747783</v>
      </c>
      <c r="R7" s="18">
        <f>0.15*Table225[[#This Row],[Vs1 (Corrected)]]</f>
        <v>34.747715326121671</v>
      </c>
      <c r="S7" s="18">
        <f>Table225[[#This Row],[Vs (m/s)]]*((100/Table225[[#This Row],[σ''(KPa)]])^0.25)</f>
        <v>231.65143550747783</v>
      </c>
      <c r="T7" s="17">
        <f>(1-(0.65*Table225[[#This Row],[GC(%)]]/(100*(1+Table225[[#This Row],[Phi]]))))*Table225[[#This Row],[Vs1]]</f>
        <v>184.41439850128157</v>
      </c>
      <c r="U7" s="17">
        <v>231.65143550747783</v>
      </c>
      <c r="V7" s="16">
        <v>65</v>
      </c>
      <c r="W7" s="16">
        <f>0.15*Table225[[#This Row],[σ''(KPa)]]</f>
        <v>9.75</v>
      </c>
      <c r="X7" s="19">
        <v>94.4</v>
      </c>
      <c r="Y7" s="19">
        <f>0.1*Table225[[#This Row],[σ(KPa)]]</f>
        <v>9.4400000000000013</v>
      </c>
      <c r="Z7" s="19">
        <v>5</v>
      </c>
      <c r="AA7" s="20">
        <v>0</v>
      </c>
      <c r="AB7" s="21">
        <v>0</v>
      </c>
      <c r="AC7" s="22">
        <f>((0.022*(S7^2)/10000)+(2.8/(230-S7))-(2.8/230))</f>
        <v>-1.5896112693594706</v>
      </c>
      <c r="AD7" s="22">
        <f>(EXP((Table225[[#This Row],[Vs1 (Corrected)]]/86.4)+((Table225[[#This Row],[Vs1 (Corrected)]]/134)^2)-((Table225[[#This Row],[Vs1 (Corrected)]]/125.2)^3)+((Table225[[#This Row],[Vs1 (Corrected)]]/158.5)^4)-4.8))</f>
        <v>0.40584139984089307</v>
      </c>
      <c r="AE7" s="22">
        <f>EXP((Table225[[#This Row],[Vs1,sk]]/86.4)+((Table225[[#This Row],[Vs1,sk]]/134)^2)-((Table225[[#This Row],[Vs1,sk]]/125.2)^3)+((Table225[[#This Row],[Vs1,sk]]/158.5)^4)-4.8)</f>
        <v>0.11827568089418326</v>
      </c>
      <c r="AF7" s="23">
        <v>-1.5896112693594706</v>
      </c>
      <c r="AG7" s="25">
        <f>(1+(0.0001*((100-J7))^2.87))*AD7</f>
        <v>2.6748859480532934</v>
      </c>
      <c r="AH7" s="23">
        <f>(0.022*(((Table225[[#This Row],[Vs1,sk]]+58)/100)^2)+(2.8*(1/(157-Table225[[#This Row],[Vs1,sk]])-(1/(157+58)))))</f>
        <v>1.4123064270434901E-2</v>
      </c>
      <c r="AI7" s="23">
        <f>(EXP((-1.7346-8.4+(0.35*L7))/2.12))</f>
        <v>9.3593742935985033E-2</v>
      </c>
      <c r="AJ7" s="25">
        <v>0.14888856323488925</v>
      </c>
      <c r="AK7" s="23">
        <f>EXP((-1.7346-5.72077-(-0.20784*Table225[[#This Row],[N''120]]))/1.77172)</f>
        <v>8.2551192884527003E-2</v>
      </c>
      <c r="AL7" s="23">
        <v>0.20629208775405797</v>
      </c>
      <c r="AM7">
        <f>1-(0.00765*Z7)</f>
        <v>0.96174999999999999</v>
      </c>
      <c r="AN7">
        <f>(Z7^0.85)*0.0198</f>
        <v>7.7765987992944666E-2</v>
      </c>
    </row>
    <row r="8" spans="1:40">
      <c r="A8" s="7">
        <v>7</v>
      </c>
      <c r="B8" s="8" t="s">
        <v>79</v>
      </c>
      <c r="C8" s="9">
        <v>7.9</v>
      </c>
      <c r="D8" s="9">
        <f>0.5-(0.45*LOG(Table225[[#This Row],[Mw]]))</f>
        <v>9.6067808919301334E-2</v>
      </c>
      <c r="E8" s="9">
        <f>6.9*EXP(-Table225[[#This Row],[Mw]]/4)-0.058</f>
        <v>0.89945305447639112</v>
      </c>
      <c r="F8" s="10">
        <v>0.23</v>
      </c>
      <c r="G8" s="10">
        <f>0.15*[1]!Table22[[#This Row],[PGA (g)]]</f>
        <v>3.4500000000000003E-2</v>
      </c>
      <c r="H8" s="11">
        <v>0.21761633726141935</v>
      </c>
      <c r="I8" s="12" t="e">
        <f>(((0.15^2)+(([1]!Table22[[#This Row],[SDrd]]/[1]!Table22[[#This Row],[rd]])^2)+(0.15^2)+(0.1^2)-(1.8*0.1*0.15))^0.5)*H8</f>
        <v>#REF!</v>
      </c>
      <c r="J8" s="13">
        <v>5</v>
      </c>
      <c r="K8" s="14">
        <f>0.1*Table225[[#This Row],[GC(%)]]</f>
        <v>0.5</v>
      </c>
      <c r="L8" s="15">
        <v>14.939537464761701</v>
      </c>
      <c r="M8" s="16">
        <f>0.1*Table225[[#This Row],[N''120]]</f>
        <v>1.4939537464761701</v>
      </c>
      <c r="N8" s="16">
        <f>Table225[[#This Row],[N''120]]*((Table225[[#This Row],[σ''(KPa)]]/100)^0.5)</f>
        <v>11.47527646725781</v>
      </c>
      <c r="O8" s="17">
        <v>0.85</v>
      </c>
      <c r="P8" s="18">
        <v>142</v>
      </c>
      <c r="Q8" s="18">
        <v>162.02250464109397</v>
      </c>
      <c r="R8" s="18">
        <f>0.15*Table225[[#This Row],[Vs1 (Corrected)]]</f>
        <v>24.303375696164096</v>
      </c>
      <c r="S8" s="18">
        <f>Table225[[#This Row],[Vs (m/s)]]*((100/Table225[[#This Row],[σ''(KPa)]])^0.25)</f>
        <v>162.02250464109397</v>
      </c>
      <c r="T8" s="17">
        <v>162.02250464109397</v>
      </c>
      <c r="U8" s="17">
        <v>162.02250464109397</v>
      </c>
      <c r="V8" s="16">
        <v>59</v>
      </c>
      <c r="W8" s="16">
        <f>0.15*Table225[[#This Row],[σ''(KPa)]]</f>
        <v>8.85</v>
      </c>
      <c r="X8" s="19">
        <v>77.62</v>
      </c>
      <c r="Y8" s="19">
        <f>0.1*Table225[[#This Row],[σ(KPa)]]</f>
        <v>7.7620000000000005</v>
      </c>
      <c r="Z8" s="19">
        <v>4.0999999999999996</v>
      </c>
      <c r="AA8" s="20">
        <v>1</v>
      </c>
      <c r="AB8" s="21">
        <v>0</v>
      </c>
      <c r="AC8" s="22">
        <f>((0.022*(S8^2)/10000)+(2.8/(230-S8))-(2.8/230))</f>
        <v>8.6769031856445411E-2</v>
      </c>
      <c r="AD8" s="22">
        <f>(EXP((Table225[[#This Row],[Vs1 (Corrected)]]/86.4)+((Table225[[#This Row],[Vs1 (Corrected)]]/134)^2)-((Table225[[#This Row],[Vs1 (Corrected)]]/125.2)^3)+((Table225[[#This Row],[Vs1 (Corrected)]]/158.5)^4)-4.8))</f>
        <v>7.9014240826714668E-2</v>
      </c>
      <c r="AE8" s="22">
        <v>7.9014240826714668E-2</v>
      </c>
      <c r="AF8" s="23">
        <v>7.8044670737239114E-2</v>
      </c>
      <c r="AG8" s="23">
        <v>7.9014240826714668E-2</v>
      </c>
      <c r="AH8" s="23">
        <v>8.6769031856445411E-2</v>
      </c>
      <c r="AI8" s="23">
        <f>(EXP((-1.7346-8.4+(0.35*L8))/2.12))</f>
        <v>9.8861180890015915E-2</v>
      </c>
      <c r="AJ8" s="23">
        <v>9.2990185187844833E-3</v>
      </c>
      <c r="AK8" s="23">
        <f>EXP((-1.7346-5.72077-(-0.20784*Table225[[#This Row],[N''120]]))/1.77172)</f>
        <v>8.5826180779192254E-2</v>
      </c>
      <c r="AL8" s="23">
        <v>0.21405625562185421</v>
      </c>
      <c r="AM8">
        <f>1-(0.00765*Z8)</f>
        <v>0.96863500000000002</v>
      </c>
      <c r="AN8">
        <f>(Z8^0.85)*0.0198</f>
        <v>6.5694871649204137E-2</v>
      </c>
    </row>
    <row r="9" spans="1:40">
      <c r="A9" s="7">
        <v>8</v>
      </c>
      <c r="B9" s="8" t="s">
        <v>106</v>
      </c>
      <c r="C9" s="9">
        <v>7.9</v>
      </c>
      <c r="D9" s="9">
        <f>0.5-(0.45*LOG(Table225[[#This Row],[Mw]]))</f>
        <v>9.6067808919301334E-2</v>
      </c>
      <c r="E9" s="9">
        <f>6.9*EXP(-Table225[[#This Row],[Mw]]/4)-0.058</f>
        <v>0.89945305447639112</v>
      </c>
      <c r="F9" s="10">
        <v>0.2</v>
      </c>
      <c r="G9" s="10">
        <f>0.15*[1]!Table22[[#This Row],[PGA (g)]]</f>
        <v>0.03</v>
      </c>
      <c r="H9" s="11">
        <v>0.17002562302339538</v>
      </c>
      <c r="I9" s="12" t="e">
        <f>(((0.15^2)+(([1]!Table22[[#This Row],[SDrd]]/[1]!Table22[[#This Row],[rd]])^2)+(0.15^2)+(0.1^2)-(1.8*0.1*0.15))^0.5)*H9</f>
        <v>#REF!</v>
      </c>
      <c r="J9" s="37">
        <v>8</v>
      </c>
      <c r="K9" s="14">
        <f>0.1*Table225[[#This Row],[GC(%)]]</f>
        <v>0.8</v>
      </c>
      <c r="L9" s="15">
        <v>9.4323004979128395</v>
      </c>
      <c r="M9" s="16">
        <f>0.1*Table225[[#This Row],[N''120]]</f>
        <v>0.943230049791284</v>
      </c>
      <c r="N9" s="16">
        <f>Table225[[#This Row],[N''120]]*((Table225[[#This Row],[σ''(KPa)]]/100)^0.5)</f>
        <v>6.0396191932935634</v>
      </c>
      <c r="O9" s="26">
        <v>0.9</v>
      </c>
      <c r="P9" s="18">
        <v>141</v>
      </c>
      <c r="Q9" s="18">
        <v>176.20699645891978</v>
      </c>
      <c r="R9" s="18">
        <f>0.15*Table225[[#This Row],[Vs1 (Corrected)]]</f>
        <v>26.431049468837966</v>
      </c>
      <c r="S9" s="18">
        <f>Table225[[#This Row],[Vs (m/s)]]*((100/Table225[[#This Row],[σ''(KPa)]])^0.25)</f>
        <v>176.20699645891978</v>
      </c>
      <c r="T9" s="17">
        <v>176.20699645891978</v>
      </c>
      <c r="U9" s="17">
        <v>176.20699645891978</v>
      </c>
      <c r="V9" s="16">
        <v>41</v>
      </c>
      <c r="W9" s="16">
        <f>0.15*Table225[[#This Row],[σ''(KPa)]]</f>
        <v>6.1499999999999995</v>
      </c>
      <c r="X9" s="19">
        <v>47.86</v>
      </c>
      <c r="Y9" s="19">
        <f>0.1*Table225[[#This Row],[σ(KPa)]]</f>
        <v>4.7860000000000005</v>
      </c>
      <c r="Z9" s="19">
        <v>2.5</v>
      </c>
      <c r="AA9" s="20">
        <v>1</v>
      </c>
      <c r="AB9" s="21">
        <v>0</v>
      </c>
      <c r="AC9" s="22">
        <f>((0.022*(S9^2)/10000)+(2.8/(230-S9))-(2.8/230))</f>
        <v>0.10818505800254494</v>
      </c>
      <c r="AD9" s="22">
        <f>(EXP((Table225[[#This Row],[Vs1 (Corrected)]]/86.4)+((Table225[[#This Row],[Vs1 (Corrected)]]/134)^2)-((Table225[[#This Row],[Vs1 (Corrected)]]/125.2)^3)+((Table225[[#This Row],[Vs1 (Corrected)]]/158.5)^4)-4.8))</f>
        <v>0.10109566349861067</v>
      </c>
      <c r="AE9" s="22">
        <v>0.10109566349861067</v>
      </c>
      <c r="AF9" s="23">
        <v>9.7307380869094587E-2</v>
      </c>
      <c r="AG9" s="23">
        <v>0.10109566349861067</v>
      </c>
      <c r="AH9" s="23">
        <v>0.10818505800254494</v>
      </c>
      <c r="AI9" s="23">
        <f>(EXP((-1.7346-8.4+(0.35*L9))/2.12))</f>
        <v>3.9825324451536477E-2</v>
      </c>
      <c r="AJ9" s="23">
        <v>1.4549273809313708E-2</v>
      </c>
      <c r="AK9" s="23">
        <f>EXP((-1.7346-5.72077-(-0.20784*Table225[[#This Row],[N''120]]))/1.77172)</f>
        <v>4.4982413377775428E-2</v>
      </c>
      <c r="AL9" s="23">
        <v>0.12370645910834913</v>
      </c>
      <c r="AM9">
        <f>1-(0.00765*Z9)</f>
        <v>0.98087500000000005</v>
      </c>
      <c r="AN9">
        <f>(Z9^0.85)*0.0198</f>
        <v>4.3143383121082998E-2</v>
      </c>
    </row>
    <row r="10" spans="1:40">
      <c r="A10" s="7">
        <v>9</v>
      </c>
      <c r="B10" s="8" t="s">
        <v>93</v>
      </c>
      <c r="C10" s="9">
        <v>7.9</v>
      </c>
      <c r="D10" s="9">
        <f>0.5-(0.45*LOG(Table225[[#This Row],[Mw]]))</f>
        <v>9.6067808919301334E-2</v>
      </c>
      <c r="E10" s="9">
        <f>6.9*EXP(-Table225[[#This Row],[Mw]]/4)-0.058</f>
        <v>0.89945305447639112</v>
      </c>
      <c r="F10" s="10">
        <v>0.21</v>
      </c>
      <c r="G10" s="10">
        <f>0.15*[1]!Table22[[#This Row],[PGA (g)]]</f>
        <v>3.15E-2</v>
      </c>
      <c r="H10" s="11">
        <v>0.20290210733102673</v>
      </c>
      <c r="I10" s="12" t="e">
        <f>(((0.15^2)+(([1]!Table22[[#This Row],[SDrd]]/[1]!Table22[[#This Row],[rd]])^2)+(0.15^2)+(0.1^2)-(1.8*0.1*0.15))^0.5)*H10</f>
        <v>#REF!</v>
      </c>
      <c r="J10" s="13">
        <v>22.8</v>
      </c>
      <c r="K10" s="14">
        <f>0.1*Table225[[#This Row],[GC(%)]]</f>
        <v>2.2800000000000002</v>
      </c>
      <c r="L10" s="15">
        <v>12.1443950747153</v>
      </c>
      <c r="M10" s="16">
        <f>0.1*Table225[[#This Row],[N''120]]</f>
        <v>1.2144395074715302</v>
      </c>
      <c r="N10" s="16">
        <f>Table225[[#This Row],[N''120]]*((Table225[[#This Row],[σ''(KPa)]]/100)^0.5)</f>
        <v>8.7574478302756678</v>
      </c>
      <c r="O10" s="26">
        <v>0.85</v>
      </c>
      <c r="P10" s="18">
        <v>187</v>
      </c>
      <c r="Q10" s="18">
        <v>220.21189319494096</v>
      </c>
      <c r="R10" s="18">
        <f>0.15*Table225[[#This Row],[Vs1 (Corrected)]]</f>
        <v>33.031783979241141</v>
      </c>
      <c r="S10" s="18">
        <f>Table225[[#This Row],[Vs (m/s)]]*((100/Table225[[#This Row],[σ''(KPa)]])^0.25)</f>
        <v>220.21189319494096</v>
      </c>
      <c r="T10" s="17">
        <f>(1-(0.65*Table225[[#This Row],[GC(%)]]/(100*(1+Table225[[#This Row],[Phi]]))))*Table225[[#This Row],[Vs1]]</f>
        <v>202.57113504818946</v>
      </c>
      <c r="U10" s="17">
        <v>220.21189319494096</v>
      </c>
      <c r="V10" s="16">
        <v>52</v>
      </c>
      <c r="W10" s="16">
        <f>0.15*Table225[[#This Row],[σ''(KPa)]]</f>
        <v>7.8</v>
      </c>
      <c r="X10" s="19">
        <v>69.64</v>
      </c>
      <c r="Y10" s="19">
        <f>0.1*Table225[[#This Row],[σ(KPa)]]</f>
        <v>6.9640000000000004</v>
      </c>
      <c r="Z10" s="19">
        <v>3.7</v>
      </c>
      <c r="AA10" s="20">
        <v>1</v>
      </c>
      <c r="AB10" s="21">
        <v>0</v>
      </c>
      <c r="AC10" s="22">
        <f>((0.022*(S10^2)/10000)+(2.8/(230-S10))-(2.8/230))</f>
        <v>0.38057274575040839</v>
      </c>
      <c r="AD10" s="22">
        <f>(EXP((Table225[[#This Row],[Vs1 (Corrected)]]/86.4)+((Table225[[#This Row],[Vs1 (Corrected)]]/134)^2)-((Table225[[#This Row],[Vs1 (Corrected)]]/125.2)^3)+((Table225[[#This Row],[Vs1 (Corrected)]]/158.5)^4)-4.8))</f>
        <v>0.28197557921243854</v>
      </c>
      <c r="AE10" s="22">
        <f>EXP((Table225[[#This Row],[Vs1,sk]]/86.4)+((Table225[[#This Row],[Vs1,sk]]/134)^2)-((Table225[[#This Row],[Vs1,sk]]/125.2)^3)+((Table225[[#This Row],[Vs1,sk]]/158.5)^4)-4.8)</f>
        <v>0.17592178876721162</v>
      </c>
      <c r="AF10" s="23">
        <v>0.38057274575040839</v>
      </c>
      <c r="AG10" s="23">
        <v>0.28197557921243854</v>
      </c>
      <c r="AH10" s="23">
        <f>(0.022*(((Table225[[#This Row],[Vs1,sk]]+58)/100)^2)+(2.8*(1/(157-Table225[[#This Row],[Vs1,sk]])-(1/(157+58)))))</f>
        <v>7.4908438293751198E-2</v>
      </c>
      <c r="AI10" s="23">
        <f>(EXP((-1.7346-8.4+(0.35*L10))/2.12))</f>
        <v>6.2318259070434916E-2</v>
      </c>
      <c r="AJ10" s="23">
        <v>8.4165924589284999E-2</v>
      </c>
      <c r="AK10" s="23">
        <f>EXP((-1.7346-5.72077-(-0.20784*Table225[[#This Row],[N''120]]))/1.77172)</f>
        <v>6.1832349982203362E-2</v>
      </c>
      <c r="AL10" s="23">
        <v>0.15898127522255898</v>
      </c>
      <c r="AM10">
        <f>1-(0.00765*Z10)</f>
        <v>0.97169499999999998</v>
      </c>
      <c r="AN10">
        <f>(Z10^0.85)*0.0198</f>
        <v>6.0205567679170971E-2</v>
      </c>
    </row>
    <row r="11" spans="1:40">
      <c r="A11" s="7">
        <v>10</v>
      </c>
      <c r="B11" s="8" t="s">
        <v>66</v>
      </c>
      <c r="C11" s="9">
        <v>7.9</v>
      </c>
      <c r="D11" s="9">
        <f>0.5-(0.45*LOG(Table225[[#This Row],[Mw]]))</f>
        <v>9.6067808919301334E-2</v>
      </c>
      <c r="E11" s="9">
        <f>6.9*EXP(-Table225[[#This Row],[Mw]]/4)-0.058</f>
        <v>0.89945305447639112</v>
      </c>
      <c r="F11" s="10">
        <v>0.2</v>
      </c>
      <c r="G11" s="10">
        <f>0.15*[1]!Table22[[#This Row],[PGA (g)]]</f>
        <v>0.03</v>
      </c>
      <c r="H11" s="11">
        <v>0.19</v>
      </c>
      <c r="I11" s="12" t="e">
        <f>(((0.15^2)+(([1]!Table22[[#This Row],[SDrd]]/[1]!Table22[[#This Row],[rd]])^2)+(0.15^2)+(0.1^2)-(1.8*0.1*0.15))^0.5)*H11</f>
        <v>#REF!</v>
      </c>
      <c r="J11" s="13">
        <v>35</v>
      </c>
      <c r="K11" s="14">
        <f>0.1*Table225[[#This Row],[GC(%)]]</f>
        <v>3.5</v>
      </c>
      <c r="L11" s="15">
        <v>19.100000000000001</v>
      </c>
      <c r="M11" s="16">
        <f>0.1*Table225[[#This Row],[N''120]]</f>
        <v>1.9100000000000001</v>
      </c>
      <c r="N11" s="16">
        <f>Table225[[#This Row],[N''120]]*((Table225[[#This Row],[σ''(KPa)]]/100)^0.5)</f>
        <v>10.106770008266738</v>
      </c>
      <c r="O11" s="26">
        <v>0.85</v>
      </c>
      <c r="P11" s="18">
        <v>160</v>
      </c>
      <c r="Q11" s="18">
        <v>219.95329628169043</v>
      </c>
      <c r="R11" s="18">
        <f>0.15*Table225[[#This Row],[Vs1 (Corrected)]]</f>
        <v>32.992994442253561</v>
      </c>
      <c r="S11" s="18">
        <f>Table225[[#This Row],[Vs (m/s)]]*((100/Table225[[#This Row],[σ''(KPa)]])^0.25)</f>
        <v>219.95329628169043</v>
      </c>
      <c r="T11" s="17">
        <f>(1-(0.65*Table225[[#This Row],[GC(%)]]/(100*(1+Table225[[#This Row],[Phi]]))))*Table225[[#This Row],[Vs1]]</f>
        <v>192.90498552272581</v>
      </c>
      <c r="U11" s="17">
        <v>219.95329628169043</v>
      </c>
      <c r="V11" s="16">
        <v>28</v>
      </c>
      <c r="W11" s="16">
        <f>0.15*Table225[[#This Row],[σ''(KPa)]]</f>
        <v>4.2</v>
      </c>
      <c r="X11" s="19">
        <v>37.799999999999997</v>
      </c>
      <c r="Y11" s="19">
        <f>0.1*Table225[[#This Row],[σ(KPa)]]</f>
        <v>3.78</v>
      </c>
      <c r="Z11" s="19">
        <v>2</v>
      </c>
      <c r="AA11" s="20">
        <v>1</v>
      </c>
      <c r="AB11" s="21">
        <v>0</v>
      </c>
      <c r="AC11" s="22">
        <f>((0.022*(S11^2)/10000)+(2.8/(230-S11))-(2.8/230))</f>
        <v>0.3729592575161722</v>
      </c>
      <c r="AD11" s="22">
        <f>(EXP((Table225[[#This Row],[Vs1 (Corrected)]]/86.4)+((Table225[[#This Row],[Vs1 (Corrected)]]/134)^2)-((Table225[[#This Row],[Vs1 (Corrected)]]/125.2)^3)+((Table225[[#This Row],[Vs1 (Corrected)]]/158.5)^4)-4.8))</f>
        <v>0.27982493993353447</v>
      </c>
      <c r="AE11" s="22">
        <f>EXP((Table225[[#This Row],[Vs1,sk]]/86.4)+((Table225[[#This Row],[Vs1,sk]]/134)^2)-((Table225[[#This Row],[Vs1,sk]]/125.2)^3)+((Table225[[#This Row],[Vs1,sk]]/158.5)^4)-4.8)</f>
        <v>0.14106109010371892</v>
      </c>
      <c r="AF11" s="23">
        <v>0.3729592575161722</v>
      </c>
      <c r="AG11" s="23">
        <v>0.27982493993353447</v>
      </c>
      <c r="AH11" s="23">
        <f>(0.022*(((Table225[[#This Row],[Vs1,sk]]+58)/100)^2)+(2.8*(1/(157-Table225[[#This Row],[Vs1,sk]])-(1/(157+58)))))</f>
        <v>4.7490430866363773E-2</v>
      </c>
      <c r="AI11" s="23">
        <f>(EXP((-1.7346-8.4+(0.35*L11))/2.12))</f>
        <v>0.19648487722514049</v>
      </c>
      <c r="AJ11" s="23">
        <v>8.3140174861576321E-2</v>
      </c>
      <c r="AK11" s="23">
        <f>EXP((-1.7346-5.72077-(-0.20784*Table225[[#This Row],[N''120]]))/1.77172)</f>
        <v>0.13982432958816904</v>
      </c>
      <c r="AL11" s="23">
        <v>0.34942499806526739</v>
      </c>
      <c r="AM11">
        <f>1-(0.00765*Z11)</f>
        <v>0.98470000000000002</v>
      </c>
      <c r="AN11">
        <f>(Z11^0.85)*0.0198</f>
        <v>3.568951831938888E-2</v>
      </c>
    </row>
    <row r="12" spans="1:40">
      <c r="A12" s="7">
        <v>11</v>
      </c>
      <c r="B12" s="8" t="s">
        <v>91</v>
      </c>
      <c r="C12" s="9">
        <v>7.9</v>
      </c>
      <c r="D12" s="9">
        <f>0.5-(0.45*LOG(Table225[[#This Row],[Mw]]))</f>
        <v>9.6067808919301334E-2</v>
      </c>
      <c r="E12" s="9">
        <f>6.9*EXP(-Table225[[#This Row],[Mw]]/4)-0.058</f>
        <v>0.89945305447639112</v>
      </c>
      <c r="F12" s="10">
        <v>0.3</v>
      </c>
      <c r="G12" s="10">
        <f>0.15*[1]!Table22[[#This Row],[PGA (g)]]</f>
        <v>4.4999999999999998E-2</v>
      </c>
      <c r="H12" s="11">
        <v>0.25913154054394272</v>
      </c>
      <c r="I12" s="12" t="e">
        <f>(((0.15^2)+(([1]!Table22[[#This Row],[SDrd]]/[1]!Table22[[#This Row],[rd]])^2)+(0.15^2)+(0.1^2)-(1.8*0.1*0.15))^0.5)*H12</f>
        <v>#REF!</v>
      </c>
      <c r="J12" s="13">
        <v>45</v>
      </c>
      <c r="K12" s="14">
        <f>0.1*Table225[[#This Row],[GC(%)]]</f>
        <v>4.5</v>
      </c>
      <c r="L12" s="15">
        <v>12.264285130370901</v>
      </c>
      <c r="M12" s="16">
        <f>0.1*Table225[[#This Row],[N''120]]</f>
        <v>1.2264285130370902</v>
      </c>
      <c r="N12" s="16">
        <f>Table225[[#This Row],[N''120]]*((Table225[[#This Row],[σ''(KPa)]]/100)^0.5)</f>
        <v>11.173295507593117</v>
      </c>
      <c r="O12" s="17">
        <v>0.8</v>
      </c>
      <c r="P12" s="18">
        <v>180</v>
      </c>
      <c r="Q12" s="18">
        <v>188.58319181904753</v>
      </c>
      <c r="R12" s="18">
        <f>0.15*Table225[[#This Row],[Vs1 (Corrected)]]</f>
        <v>28.287478772857128</v>
      </c>
      <c r="S12" s="18">
        <f>Table225[[#This Row],[Vs (m/s)]]*((100/Table225[[#This Row],[σ''(KPa)]])^0.25)</f>
        <v>188.58319181904753</v>
      </c>
      <c r="T12" s="17">
        <f>(1-(0.65*Table225[[#This Row],[GC(%)]]/(100*(1+Table225[[#This Row],[Phi]]))))*Table225[[#This Row],[Vs1]]</f>
        <v>157.9384231484523</v>
      </c>
      <c r="U12" s="17">
        <v>188.58319181904753</v>
      </c>
      <c r="V12" s="16">
        <v>83</v>
      </c>
      <c r="W12" s="16">
        <f>0.15*Table225[[#This Row],[σ''(KPa)]]</f>
        <v>12.45</v>
      </c>
      <c r="X12" s="19">
        <v>100.64</v>
      </c>
      <c r="Y12" s="19">
        <f>0.1*Table225[[#This Row],[σ(KPa)]]</f>
        <v>10.064</v>
      </c>
      <c r="Z12" s="19">
        <v>5.3</v>
      </c>
      <c r="AA12" s="20">
        <v>1</v>
      </c>
      <c r="AB12" s="21">
        <v>0</v>
      </c>
      <c r="AC12" s="22">
        <f>((0.022*(S12^2)/10000)+(2.8/(230-S12))-(2.8/230))</f>
        <v>0.13367145428288019</v>
      </c>
      <c r="AD12" s="22">
        <f>(EXP((Table225[[#This Row],[Vs1 (Corrected)]]/86.4)+((Table225[[#This Row],[Vs1 (Corrected)]]/134)^2)-((Table225[[#This Row],[Vs1 (Corrected)]]/125.2)^3)+((Table225[[#This Row],[Vs1 (Corrected)]]/158.5)^4)-4.8))</f>
        <v>0.12871683844302648</v>
      </c>
      <c r="AE12" s="22">
        <f>EXP((Table225[[#This Row],[Vs1,sk]]/86.4)+((Table225[[#This Row],[Vs1,sk]]/134)^2)-((Table225[[#This Row],[Vs1,sk]]/125.2)^3)+((Table225[[#This Row],[Vs1,sk]]/158.5)^4)-4.8)</f>
        <v>7.3949087713259171E-2</v>
      </c>
      <c r="AF12" s="23">
        <v>0.13367145428288019</v>
      </c>
      <c r="AG12" s="23">
        <v>0.12871683844302648</v>
      </c>
      <c r="AH12" s="23">
        <f>(0.022*(((Table225[[#This Row],[Vs1,sk]]+58)/100)^2)+(2.8*(1/(157-Table225[[#This Row],[Vs1,sk]])-(1/(157+58)))))</f>
        <v>-2.8941671840297447</v>
      </c>
      <c r="AI12" s="23">
        <f>(EXP((-1.7346-8.4+(0.35*L12))/2.12))</f>
        <v>6.3564023077607557E-2</v>
      </c>
      <c r="AJ12" s="23">
        <v>2.2432613008087562E-2</v>
      </c>
      <c r="AK12" s="23">
        <f>EXP((-1.7346-5.72077-(-0.20784*Table225[[#This Row],[N''120]]))/1.77172)</f>
        <v>6.270812097651407E-2</v>
      </c>
      <c r="AL12" s="23">
        <v>0.16090679459916776</v>
      </c>
      <c r="AM12">
        <f>1-(0.00765*Z12)</f>
        <v>0.95945499999999995</v>
      </c>
      <c r="AN12">
        <f>(Z12^0.85)*0.0198</f>
        <v>8.1714603816392228E-2</v>
      </c>
    </row>
    <row r="13" spans="1:40">
      <c r="A13" s="7">
        <v>12</v>
      </c>
      <c r="B13" s="8" t="s">
        <v>55</v>
      </c>
      <c r="C13" s="9">
        <v>7.9</v>
      </c>
      <c r="D13" s="9">
        <f>0.5-(0.45*LOG(Table225[[#This Row],[Mw]]))</f>
        <v>9.6067808919301334E-2</v>
      </c>
      <c r="E13" s="9">
        <f>6.9*EXP(-Table225[[#This Row],[Mw]]/4)-0.058</f>
        <v>0.89945305447639112</v>
      </c>
      <c r="F13" s="10">
        <v>0.32</v>
      </c>
      <c r="G13" s="10">
        <f>0.15*[1]!Table22[[#This Row],[PGA (g)]]</f>
        <v>4.8000000000000001E-2</v>
      </c>
      <c r="H13" s="11">
        <v>0.27312626111637966</v>
      </c>
      <c r="I13" s="12" t="e">
        <f>(((0.15^2)+(([1]!Table22[[#This Row],[SDrd]]/[1]!Table22[[#This Row],[rd]])^2)+(0.15^2)+(0.1^2)-(1.8*0.1*0.15))^0.5)*H13</f>
        <v>#REF!</v>
      </c>
      <c r="J13" s="13">
        <v>60.9</v>
      </c>
      <c r="K13" s="14">
        <f>0.1*Table225[[#This Row],[GC(%)]]</f>
        <v>6.09</v>
      </c>
      <c r="L13" s="15">
        <v>22.584857435400401</v>
      </c>
      <c r="M13" s="16">
        <f>0.1*Table225[[#This Row],[N''120]]</f>
        <v>2.2584857435400401</v>
      </c>
      <c r="N13" s="16">
        <f>Table225[[#This Row],[N''120]]*((Table225[[#This Row],[σ''(KPa)]]/100)^0.5)</f>
        <v>23.252533894180274</v>
      </c>
      <c r="O13" s="17">
        <v>0.65</v>
      </c>
      <c r="P13" s="18">
        <v>257</v>
      </c>
      <c r="Q13" s="18">
        <v>245</v>
      </c>
      <c r="R13" s="18">
        <f>0.15*Table225[[#This Row],[Vs1 (Corrected)]]</f>
        <v>36.75</v>
      </c>
      <c r="S13" s="18">
        <f>Table225[[#This Row],[Vs (m/s)]]*((100/Table225[[#This Row],[σ''(KPa)]])^0.25)</f>
        <v>253.28335895363307</v>
      </c>
      <c r="T13" s="17">
        <f>(1-(0.65*Table225[[#This Row],[GC(%)]]/(100*(1+Table225[[#This Row],[Phi]]))))*Table225[[#This Row],[Vs1]]</f>
        <v>192.51837856466602</v>
      </c>
      <c r="U13" s="17">
        <v>245</v>
      </c>
      <c r="V13" s="16">
        <v>106</v>
      </c>
      <c r="W13" s="16">
        <f>0.15*Table225[[#This Row],[σ''(KPa)]]</f>
        <v>15.899999999999999</v>
      </c>
      <c r="X13" s="19">
        <v>128.54</v>
      </c>
      <c r="Y13" s="19">
        <f>0.1*Table225[[#This Row],[σ(KPa)]]</f>
        <v>12.853999999999999</v>
      </c>
      <c r="Z13" s="19">
        <v>6.8</v>
      </c>
      <c r="AA13" s="20">
        <v>0</v>
      </c>
      <c r="AB13" s="21">
        <v>0</v>
      </c>
      <c r="AC13" s="22">
        <f>((0.022*(S13^2)/10000)+(2.8/(230-S13))-(2.8/230))</f>
        <v>8.7039360538224107E-3</v>
      </c>
      <c r="AD13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13" s="22">
        <f>EXP((Table225[[#This Row],[Vs1,sk]]/86.4)+((Table225[[#This Row],[Vs1,sk]]/134)^2)-((Table225[[#This Row],[Vs1,sk]]/125.2)^3)+((Table225[[#This Row],[Vs1,sk]]/158.5)^4)-4.8)</f>
        <v>0.13988653974084625</v>
      </c>
      <c r="AF13" s="23">
        <v>8.7039360538224107E-3</v>
      </c>
      <c r="AG13" s="25">
        <f>(1+(0.0001*((100-J13))^2.87))*AD13</f>
        <v>3.1388824139595828</v>
      </c>
      <c r="AH13" s="23">
        <f>(0.022*(((Table225[[#This Row],[Vs1,sk]]+58)/100)^2)+(2.8*(1/(157-Table225[[#This Row],[Vs1,sk]])-(1/(157+58)))))</f>
        <v>4.6215124370864807E-2</v>
      </c>
      <c r="AI13" s="23">
        <f>(EXP((-1.7346-8.4+(0.35*L13))/2.12))</f>
        <v>0.34929460434347331</v>
      </c>
      <c r="AJ13" s="25">
        <v>0.31272667305507218</v>
      </c>
      <c r="AK13" s="23">
        <f>EXP((-1.7346-5.72077-(-0.20784*Table225[[#This Row],[N''120]]))/1.77172)</f>
        <v>0.21043872982537887</v>
      </c>
      <c r="AL13" s="23">
        <v>0.53850087184984397</v>
      </c>
      <c r="AM13">
        <f>1-(0.00765*Z13)</f>
        <v>0.94798000000000004</v>
      </c>
      <c r="AN13">
        <f>(Z13^0.85)*0.0198</f>
        <v>0.10099450991183082</v>
      </c>
    </row>
    <row r="14" spans="1:40">
      <c r="A14" s="7">
        <v>13</v>
      </c>
      <c r="B14" s="8" t="s">
        <v>94</v>
      </c>
      <c r="C14" s="9">
        <v>7.9</v>
      </c>
      <c r="D14" s="9">
        <f>0.5-(0.45*LOG(Table225[[#This Row],[Mw]]))</f>
        <v>9.6067808919301334E-2</v>
      </c>
      <c r="E14" s="9">
        <f>6.9*EXP(-Table225[[#This Row],[Mw]]/4)-0.058</f>
        <v>0.89945305447639112</v>
      </c>
      <c r="F14" s="10">
        <v>0.2</v>
      </c>
      <c r="G14" s="10">
        <f>0.15*[1]!Table22[[#This Row],[PGA (g)]]</f>
        <v>0.03</v>
      </c>
      <c r="H14" s="11">
        <v>0.17964692152460593</v>
      </c>
      <c r="I14" s="12" t="e">
        <f>(((0.15^2)+(([1]!Table22[[#This Row],[SDrd]]/[1]!Table22[[#This Row],[rd]])^2)+(0.15^2)+(0.1^2)-(1.8*0.1*0.15))^0.5)*H14</f>
        <v>#REF!</v>
      </c>
      <c r="J14" s="13">
        <v>20</v>
      </c>
      <c r="K14" s="14">
        <f>0.1*Table225[[#This Row],[GC(%)]]</f>
        <v>2</v>
      </c>
      <c r="L14" s="15">
        <v>12.136731516697401</v>
      </c>
      <c r="M14" s="16">
        <f>0.1*Table225[[#This Row],[N''120]]</f>
        <v>1.2136731516697401</v>
      </c>
      <c r="N14" s="16">
        <f>Table225[[#This Row],[N''120]]*((Table225[[#This Row],[σ''(KPa)]]/100)^0.5)</f>
        <v>13.891124144575151</v>
      </c>
      <c r="O14" s="17">
        <v>0.75</v>
      </c>
      <c r="P14" s="18">
        <v>269</v>
      </c>
      <c r="Q14" s="18">
        <v>245</v>
      </c>
      <c r="R14" s="18">
        <f>0.15*Table225[[#This Row],[Vs1 (Corrected)]]</f>
        <v>36.75</v>
      </c>
      <c r="S14" s="18">
        <f>Table225[[#This Row],[Vs (m/s)]]*((100/Table225[[#This Row],[σ''(KPa)]])^0.25)</f>
        <v>251.440050994366</v>
      </c>
      <c r="T14" s="17">
        <f>(1-(0.65*Table225[[#This Row],[GC(%)]]/(100*(1+Table225[[#This Row],[Phi]]))))*Table225[[#This Row],[Vs1]]</f>
        <v>232.7616472062131</v>
      </c>
      <c r="U14" s="17">
        <v>245</v>
      </c>
      <c r="V14" s="16">
        <v>131</v>
      </c>
      <c r="W14" s="16">
        <f>0.15*Table225[[#This Row],[σ''(KPa)]]</f>
        <v>19.649999999999999</v>
      </c>
      <c r="X14" s="19">
        <v>170.2</v>
      </c>
      <c r="Y14" s="19">
        <f>0.1*Table225[[#This Row],[σ(KPa)]]</f>
        <v>17.02</v>
      </c>
      <c r="Z14" s="19">
        <v>9</v>
      </c>
      <c r="AA14" s="20">
        <v>0</v>
      </c>
      <c r="AB14" s="21">
        <v>0</v>
      </c>
      <c r="AC14" s="22">
        <f>((0.022*(S14^2)/10000)+(2.8/(230-S14))-(2.8/230))</f>
        <v>-3.6819990117870662E-3</v>
      </c>
      <c r="AD14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14" s="22">
        <f>EXP((Table225[[#This Row],[Vs1,sk]]/86.4)+((Table225[[#This Row],[Vs1,sk]]/134)^2)-((Table225[[#This Row],[Vs1,sk]]/125.2)^3)+((Table225[[#This Row],[Vs1,sk]]/158.5)^4)-4.8)</f>
        <v>0.42162542584103579</v>
      </c>
      <c r="AF14" s="23">
        <v>-3.6819990117870662E-3</v>
      </c>
      <c r="AG14" s="23">
        <v>0.66621983986824818</v>
      </c>
      <c r="AH14" s="23">
        <f>(0.022*(((Table225[[#This Row],[Vs1,sk]]+58)/100)^2)+(2.8*(1/(157-Table225[[#This Row],[Vs1,sk]])-(1/(157+58)))))</f>
        <v>0.1360118684944441</v>
      </c>
      <c r="AI14" s="23">
        <f>(EXP((-1.7346-8.4+(0.35*L14))/2.12))</f>
        <v>6.2239463239902114E-2</v>
      </c>
      <c r="AJ14" s="23">
        <v>0.31272667305507218</v>
      </c>
      <c r="AK14" s="23">
        <f>EXP((-1.7346-5.72077-(-0.20784*Table225[[#This Row],[N''120]]))/1.77172)</f>
        <v>6.1776787064242701E-2</v>
      </c>
      <c r="AL14" s="23">
        <v>0.15885937008473011</v>
      </c>
      <c r="AM14">
        <f>1-(0.00765*Z14)</f>
        <v>0.93115000000000003</v>
      </c>
      <c r="AN14">
        <f>(Z14^0.85)*0.0198</f>
        <v>0.12816555523049086</v>
      </c>
    </row>
    <row r="15" spans="1:40">
      <c r="A15" s="7">
        <v>14</v>
      </c>
      <c r="B15" s="8" t="s">
        <v>61</v>
      </c>
      <c r="C15" s="9">
        <v>7.9</v>
      </c>
      <c r="D15" s="9">
        <f>0.5-(0.45*LOG(Table225[[#This Row],[Mw]]))</f>
        <v>9.6067808919301334E-2</v>
      </c>
      <c r="E15" s="9">
        <f>6.9*EXP(-Table225[[#This Row],[Mw]]/4)-0.058</f>
        <v>0.89945305447639112</v>
      </c>
      <c r="F15" s="10">
        <v>0.2</v>
      </c>
      <c r="G15" s="10">
        <f>0.15*[1]!Table22[[#This Row],[PGA (g)]]</f>
        <v>0.03</v>
      </c>
      <c r="H15" s="41">
        <v>0.15403191583010259</v>
      </c>
      <c r="I15" s="12" t="e">
        <f>(((0.15^2)+(([1]!Table22[[#This Row],[SDrd]]/[1]!Table22[[#This Row],[rd]])^2)+(0.15^2)+(0.1^2)-(1.8*0.1*0.15))^0.5)*H15</f>
        <v>#REF!</v>
      </c>
      <c r="J15" s="13">
        <v>75.400000000000006</v>
      </c>
      <c r="K15" s="14">
        <f>0.1*Table225[[#This Row],[GC(%)]]</f>
        <v>7.5400000000000009</v>
      </c>
      <c r="L15" s="15">
        <v>20.018698534510801</v>
      </c>
      <c r="M15" s="16">
        <f>0.1*Table225[[#This Row],[N''120]]</f>
        <v>2.0018698534510802</v>
      </c>
      <c r="N15" s="16">
        <f>Table225[[#This Row],[N''120]]*((Table225[[#This Row],[σ''(KPa)]]/100)^0.5)</f>
        <v>22.64857197485086</v>
      </c>
      <c r="O15" s="17">
        <v>0.65</v>
      </c>
      <c r="P15" s="18">
        <v>218</v>
      </c>
      <c r="Q15" s="18">
        <v>204.95286857320843</v>
      </c>
      <c r="R15" s="18">
        <f>0.15*Table225[[#This Row],[Vs1 (Corrected)]]</f>
        <v>30.742930285981263</v>
      </c>
      <c r="S15" s="18">
        <f>Table225[[#This Row],[Vs (m/s)]]*((100/Table225[[#This Row],[σ''(KPa)]])^0.25)</f>
        <v>204.95286857320843</v>
      </c>
      <c r="T15" s="24">
        <f>(1-(0.65*Table225[[#This Row],[GC(%)]]/(100*(1+Table225[[#This Row],[Phi]]))))*Table225[[#This Row],[Vs1]]</f>
        <v>144.07565591397844</v>
      </c>
      <c r="U15" s="24">
        <v>204.95286857320843</v>
      </c>
      <c r="V15" s="16">
        <v>128</v>
      </c>
      <c r="W15" s="16">
        <f>0.15*Table225[[#This Row],[σ''(KPa)]]</f>
        <v>19.2</v>
      </c>
      <c r="X15" s="19">
        <v>140.74</v>
      </c>
      <c r="Y15" s="19">
        <f>0.1*Table225[[#This Row],[σ(KPa)]]</f>
        <v>14.074000000000002</v>
      </c>
      <c r="Z15" s="19">
        <v>7.4</v>
      </c>
      <c r="AA15" s="20">
        <v>0</v>
      </c>
      <c r="AB15" s="21">
        <v>0</v>
      </c>
      <c r="AC15" s="22">
        <f>((0.022*(S15^2)/10000)+(2.8/(230-S15))-(2.8/230))</f>
        <v>0.19202782782524827</v>
      </c>
      <c r="AD15" s="22">
        <f>(EXP((Table225[[#This Row],[Vs1 (Corrected)]]/86.4)+((Table225[[#This Row],[Vs1 (Corrected)]]/134)^2)-((Table225[[#This Row],[Vs1 (Corrected)]]/125.2)^3)+((Table225[[#This Row],[Vs1 (Corrected)]]/158.5)^4)-4.8))</f>
        <v>0.18645765547084953</v>
      </c>
      <c r="AE15" s="22">
        <v>0.18645765547084953</v>
      </c>
      <c r="AF15" s="23">
        <f>(1+(0.0001*((100-J15)^2.87)))*AC15</f>
        <v>0.38054370216987449</v>
      </c>
      <c r="AG15" s="25">
        <f>(1+(0.0001*((100-J15))^2.87))*AD15</f>
        <v>0.36950522908254585</v>
      </c>
      <c r="AH15" s="23">
        <v>0.19202782782524827</v>
      </c>
      <c r="AI15" s="23">
        <f>(EXP((-1.7346-8.4+(0.35*L15))/2.12))</f>
        <v>0.22866485025357286</v>
      </c>
      <c r="AJ15" s="23">
        <v>4.2627301236902518E-2</v>
      </c>
      <c r="AK15" s="23">
        <f>EXP((-1.7346-5.72077-(-0.20784*Table225[[#This Row],[N''120]]))/1.77172)</f>
        <v>0.15573551095433089</v>
      </c>
      <c r="AL15" s="23">
        <v>0.39118386342678468</v>
      </c>
      <c r="AM15">
        <f>1-(0.00765*Z15)</f>
        <v>0.94338999999999995</v>
      </c>
      <c r="AN15">
        <f>(Z15^0.85)*0.0198</f>
        <v>0.10852059144520099</v>
      </c>
    </row>
    <row r="16" spans="1:40">
      <c r="A16" s="7">
        <v>15</v>
      </c>
      <c r="B16" s="8" t="s">
        <v>54</v>
      </c>
      <c r="C16" s="9">
        <v>7.9</v>
      </c>
      <c r="D16" s="9">
        <f>0.5-(0.45*LOG(Table225[[#This Row],[Mw]]))</f>
        <v>9.6067808919301334E-2</v>
      </c>
      <c r="E16" s="9">
        <f>6.9*EXP(-Table225[[#This Row],[Mw]]/4)-0.058</f>
        <v>0.89945305447639112</v>
      </c>
      <c r="F16" s="10">
        <v>0.18</v>
      </c>
      <c r="G16" s="10">
        <f>0.15*[1]!Table22[[#This Row],[PGA (g)]]</f>
        <v>2.7E-2</v>
      </c>
      <c r="H16" s="11">
        <v>0.17982162422926579</v>
      </c>
      <c r="I16" s="12" t="e">
        <f>(((0.15^2)+(([1]!Table22[[#This Row],[SDrd]]/[1]!Table22[[#This Row],[rd]])^2)+(0.15^2)+(0.1^2)-(1.8*0.1*0.15))^0.5)*H16</f>
        <v>#REF!</v>
      </c>
      <c r="J16" s="13">
        <v>50</v>
      </c>
      <c r="K16" s="14">
        <f>0.1*Table225[[#This Row],[GC(%)]]</f>
        <v>5</v>
      </c>
      <c r="L16" s="15">
        <v>23.478463456296598</v>
      </c>
      <c r="M16" s="16">
        <f>0.1*Table225[[#This Row],[N''120]]</f>
        <v>2.3478463456296601</v>
      </c>
      <c r="N16" s="16">
        <f>Table225[[#This Row],[N''120]]*((Table225[[#This Row],[σ''(KPa)]]/100)^0.5)</f>
        <v>27.178286369820992</v>
      </c>
      <c r="O16" s="17">
        <v>0.6</v>
      </c>
      <c r="P16" s="18">
        <v>305</v>
      </c>
      <c r="Q16" s="18">
        <v>245</v>
      </c>
      <c r="R16" s="18">
        <f>0.15*Table225[[#This Row],[Vs1 (Corrected)]]</f>
        <v>36.75</v>
      </c>
      <c r="S16" s="18">
        <f>Table225[[#This Row],[Vs (m/s)]]*((100/Table225[[#This Row],[σ''(KPa)]])^0.25)</f>
        <v>283.48079351114075</v>
      </c>
      <c r="T16" s="17">
        <f>(1-(0.65*Table225[[#This Row],[GC(%)]]/(100*(1+Table225[[#This Row],[Phi]]))))*Table225[[#This Row],[Vs1]]</f>
        <v>225.89875732919029</v>
      </c>
      <c r="U16" s="17">
        <v>245</v>
      </c>
      <c r="V16" s="16">
        <v>134</v>
      </c>
      <c r="W16" s="16">
        <f>0.15*Table225[[#This Row],[σ''(KPa)]]</f>
        <v>20.099999999999998</v>
      </c>
      <c r="X16" s="19">
        <v>203.58</v>
      </c>
      <c r="Y16" s="19">
        <f>0.1*Table225[[#This Row],[σ(KPa)]]</f>
        <v>20.358000000000004</v>
      </c>
      <c r="Z16" s="19">
        <v>10.8</v>
      </c>
      <c r="AA16" s="20">
        <v>0</v>
      </c>
      <c r="AB16" s="21">
        <v>0</v>
      </c>
      <c r="AC16" s="22">
        <f>((0.022*(S16^2)/10000)+(2.8/(230-S16))-(2.8/230))</f>
        <v>0.11226583547400745</v>
      </c>
      <c r="AD16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16" s="22">
        <f>EXP((Table225[[#This Row],[Vs1,sk]]/86.4)+((Table225[[#This Row],[Vs1,sk]]/134)^2)-((Table225[[#This Row],[Vs1,sk]]/125.2)^3)+((Table225[[#This Row],[Vs1,sk]]/158.5)^4)-4.8)</f>
        <v>0.33577603541602541</v>
      </c>
      <c r="AF16" s="23">
        <v>0.11226583547400745</v>
      </c>
      <c r="AG16" s="23">
        <v>0.66621983986824818</v>
      </c>
      <c r="AH16" s="23">
        <f>(0.022*(((Table225[[#This Row],[Vs1,sk]]+58)/100)^2)+(2.8*(1/(157-Table225[[#This Row],[Vs1,sk]])-(1/(157+58)))))</f>
        <v>0.1236541142529595</v>
      </c>
      <c r="AI16" s="23">
        <f>(EXP((-1.7346-8.4+(0.35*L16))/2.12))</f>
        <v>0.40482100260806547</v>
      </c>
      <c r="AJ16" s="23">
        <v>0.31272667305507218</v>
      </c>
      <c r="AK16" s="23">
        <f>EXP((-1.7346-5.72077-(-0.20784*Table225[[#This Row],[N''120]]))/1.77172)</f>
        <v>0.23369649058568559</v>
      </c>
      <c r="AL16" s="23">
        <v>0.60230984537460031</v>
      </c>
      <c r="AM16">
        <f>1-(0.00765*Z16)</f>
        <v>0.91737999999999997</v>
      </c>
      <c r="AN16">
        <f>(Z16^0.85)*0.0198</f>
        <v>0.14964953869148109</v>
      </c>
    </row>
    <row r="17" spans="1:40">
      <c r="A17" s="7">
        <v>16</v>
      </c>
      <c r="B17" s="8" t="s">
        <v>71</v>
      </c>
      <c r="C17" s="9">
        <v>7.9</v>
      </c>
      <c r="D17" s="9">
        <f>0.5-(0.45*LOG(Table225[[#This Row],[Mw]]))</f>
        <v>9.6067808919301334E-2</v>
      </c>
      <c r="E17" s="9">
        <f>6.9*EXP(-Table225[[#This Row],[Mw]]/4)-0.058</f>
        <v>0.89945305447639112</v>
      </c>
      <c r="F17" s="10">
        <v>0.25</v>
      </c>
      <c r="G17" s="10">
        <f>0.15*[1]!Table22[[#This Row],[PGA (g)]]</f>
        <v>3.7499999999999999E-2</v>
      </c>
      <c r="H17" s="11">
        <v>0.24309466071001429</v>
      </c>
      <c r="I17" s="12" t="e">
        <f>(((0.15^2)+(([1]!Table22[[#This Row],[SDrd]]/[1]!Table22[[#This Row],[rd]])^2)+(0.15^2)+(0.1^2)-(1.8*0.1*0.15))^0.5)*H17</f>
        <v>#REF!</v>
      </c>
      <c r="J17" s="13">
        <v>68.599999999999994</v>
      </c>
      <c r="K17" s="14">
        <f>0.1*Table225[[#This Row],[GC(%)]]</f>
        <v>6.8599999999999994</v>
      </c>
      <c r="L17" s="15">
        <v>16.911030903413799</v>
      </c>
      <c r="M17" s="16">
        <f>0.1*Table225[[#This Row],[N''120]]</f>
        <v>1.69110309034138</v>
      </c>
      <c r="N17" s="16">
        <f>Table225[[#This Row],[N''120]]*((Table225[[#This Row],[σ''(KPa)]]/100)^0.5)</f>
        <v>17.816876620216021</v>
      </c>
      <c r="O17" s="17">
        <v>0.7</v>
      </c>
      <c r="P17" s="18">
        <v>259</v>
      </c>
      <c r="Q17" s="18">
        <v>245</v>
      </c>
      <c r="R17" s="18">
        <f>0.15*Table225[[#This Row],[Vs1 (Corrected)]]</f>
        <v>36.75</v>
      </c>
      <c r="S17" s="18">
        <f>Table225[[#This Row],[Vs (m/s)]]*((100/Table225[[#This Row],[σ''(KPa)]])^0.25)</f>
        <v>252.33007651303359</v>
      </c>
      <c r="T17" s="17">
        <f>(1-(0.65*Table225[[#This Row],[GC(%)]]/(100*(1+Table225[[#This Row],[Phi]]))))*Table225[[#This Row],[Vs1]]</f>
        <v>186.1453817382326</v>
      </c>
      <c r="U17" s="17">
        <v>245</v>
      </c>
      <c r="V17" s="16">
        <v>111</v>
      </c>
      <c r="W17" s="16">
        <f>0.15*Table225[[#This Row],[σ''(KPa)]]</f>
        <v>16.649999999999999</v>
      </c>
      <c r="X17" s="19">
        <v>155.1</v>
      </c>
      <c r="Y17" s="19">
        <f>0.1*Table225[[#This Row],[σ(KPa)]]</f>
        <v>15.51</v>
      </c>
      <c r="Z17" s="19">
        <v>8.1999999999999993</v>
      </c>
      <c r="AA17" s="20">
        <v>0</v>
      </c>
      <c r="AB17" s="21">
        <v>0</v>
      </c>
      <c r="AC17" s="22">
        <f>((0.022*(S17^2)/10000)+(2.8/(230-S17))-(2.8/230))</f>
        <v>2.5096956052079976E-3</v>
      </c>
      <c r="AD17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17" s="22">
        <f>EXP((Table225[[#This Row],[Vs1,sk]]/86.4)+((Table225[[#This Row],[Vs1,sk]]/134)^2)-((Table225[[#This Row],[Vs1,sk]]/125.2)^3)+((Table225[[#This Row],[Vs1,sk]]/158.5)^4)-4.8)</f>
        <v>0.12245191817946614</v>
      </c>
      <c r="AF17" s="23">
        <v>2.5096956052079976E-3</v>
      </c>
      <c r="AG17" s="25">
        <f>(1+(0.0001*((100-J17))^2.87))*AD17</f>
        <v>1.9838867859118889</v>
      </c>
      <c r="AH17" s="23">
        <f>(0.022*(((Table225[[#This Row],[Vs1,sk]]+58)/100)^2)+(2.8*(1/(157-Table225[[#This Row],[Vs1,sk]])-(1/(157+58)))))</f>
        <v>2.2041963534131834E-2</v>
      </c>
      <c r="AI17" s="23">
        <f>(EXP((-1.7346-8.4+(0.35*L17))/2.12))</f>
        <v>0.13689292627387176</v>
      </c>
      <c r="AJ17" s="25">
        <v>0.31272667305507218</v>
      </c>
      <c r="AK17" s="23">
        <f>EXP((-1.7346-5.72077-(-0.20784*Table225[[#This Row],[N''120]]))/1.77172)</f>
        <v>0.10815868626122241</v>
      </c>
      <c r="AL17" s="23">
        <v>0.26857376103583042</v>
      </c>
      <c r="AM17">
        <f>1-(0.00765*Z17)</f>
        <v>0.93727000000000005</v>
      </c>
      <c r="AN17">
        <f>(Z17^0.85)*0.0198</f>
        <v>0.11841506693000869</v>
      </c>
    </row>
    <row r="18" spans="1:40">
      <c r="A18" s="7">
        <v>17</v>
      </c>
      <c r="B18" s="8" t="s">
        <v>114</v>
      </c>
      <c r="C18" s="9">
        <v>7.9</v>
      </c>
      <c r="D18" s="9">
        <f>0.5-(0.45*LOG(Table225[[#This Row],[Mw]]))</f>
        <v>9.6067808919301334E-2</v>
      </c>
      <c r="E18" s="9">
        <f>6.9*EXP(-Table225[[#This Row],[Mw]]/4)-0.058</f>
        <v>0.89945305447639112</v>
      </c>
      <c r="F18" s="10">
        <v>0.17</v>
      </c>
      <c r="G18" s="10">
        <f>0.15*[1]!Table22[[#This Row],[PGA (g)]]</f>
        <v>2.5500000000000002E-2</v>
      </c>
      <c r="H18" s="41">
        <v>0.14074844176545123</v>
      </c>
      <c r="I18" s="12" t="e">
        <f>(((0.15^2)+(([1]!Table22[[#This Row],[SDrd]]/[1]!Table22[[#This Row],[rd]])^2)+(0.15^2)+(0.1^2)-(1.8*0.1*0.15))^0.5)*H18</f>
        <v>#REF!</v>
      </c>
      <c r="J18" s="13">
        <v>75</v>
      </c>
      <c r="K18" s="14">
        <f>0.1*Table225[[#This Row],[GC(%)]]</f>
        <v>7.5</v>
      </c>
      <c r="L18" s="15">
        <v>7.1674106203007497</v>
      </c>
      <c r="M18" s="16">
        <f>0.1*Table225[[#This Row],[N''120]]</f>
        <v>0.71674106203007504</v>
      </c>
      <c r="N18" s="16">
        <f>Table225[[#This Row],[N''120]]*((Table225[[#This Row],[σ''(KPa)]]/100)^0.5)</f>
        <v>3.9257524756408153</v>
      </c>
      <c r="O18" s="26">
        <v>0.9</v>
      </c>
      <c r="P18" s="18">
        <v>176</v>
      </c>
      <c r="Q18" s="18">
        <v>237.81122724603807</v>
      </c>
      <c r="R18" s="18">
        <f>0.15*Table225[[#This Row],[Vs1 (Corrected)]]</f>
        <v>35.671684086905707</v>
      </c>
      <c r="S18" s="18">
        <f>Table225[[#This Row],[Vs (m/s)]]*((100/Table225[[#This Row],[σ''(KPa)]])^0.25)</f>
        <v>237.81122724603807</v>
      </c>
      <c r="T18" s="24">
        <f>(1-(0.65*Table225[[#This Row],[GC(%)]]/(100*(1+Table225[[#This Row],[Phi]]))))*Table225[[#This Row],[Vs1]]</f>
        <v>176.79387288685726</v>
      </c>
      <c r="U18" s="24">
        <v>237.81122724603807</v>
      </c>
      <c r="V18" s="16">
        <v>30</v>
      </c>
      <c r="W18" s="16">
        <f>0.15*Table225[[#This Row],[σ''(KPa)]]</f>
        <v>4.5</v>
      </c>
      <c r="X18" s="19">
        <v>33.92</v>
      </c>
      <c r="Y18" s="19">
        <f>0.1*Table225[[#This Row],[σ(KPa)]]</f>
        <v>3.3920000000000003</v>
      </c>
      <c r="Z18" s="19">
        <v>1.8</v>
      </c>
      <c r="AA18" s="20">
        <v>1</v>
      </c>
      <c r="AB18" s="21">
        <v>0</v>
      </c>
      <c r="AC18" s="22">
        <f>((0.022*(S18^2)/10000)+(2.8/(230-S18))-(2.8/230))</f>
        <v>-0.24621311483030534</v>
      </c>
      <c r="AD18" s="22">
        <f>(EXP((Table225[[#This Row],[Vs1 (Corrected)]]/86.4)+((Table225[[#This Row],[Vs1 (Corrected)]]/134)^2)-((Table225[[#This Row],[Vs1 (Corrected)]]/125.2)^3)+((Table225[[#This Row],[Vs1 (Corrected)]]/158.5)^4)-4.8))</f>
        <v>0.50495136666157603</v>
      </c>
      <c r="AE18" s="22">
        <v>0.50495136666157603</v>
      </c>
      <c r="AF18" s="23">
        <f>(1+(0.0001*((100-J18)^2.87)))*AC18</f>
        <v>-0.49937540007296166</v>
      </c>
      <c r="AG18" s="25">
        <f>(1+(0.0001*((100-J18))^2.87))*AD18</f>
        <v>1.0241545862323655</v>
      </c>
      <c r="AH18" s="23">
        <v>-0.24621311483030534</v>
      </c>
      <c r="AI18" s="23">
        <f>(EXP((-1.7346-8.4+(0.35*L18))/2.12))</f>
        <v>2.740108206484031E-2</v>
      </c>
      <c r="AJ18" s="23">
        <v>0.20740506088955785</v>
      </c>
      <c r="AK18" s="23">
        <f>EXP((-1.7346-5.72077-(-0.20784*Table225[[#This Row],[N''120]]))/1.77172)</f>
        <v>3.4486845895162231E-2</v>
      </c>
      <c r="AL18" s="23">
        <v>0.1041836516523961</v>
      </c>
      <c r="AM18">
        <f>1-(0.00765*Z18)</f>
        <v>0.98623000000000005</v>
      </c>
      <c r="AN18">
        <f>(Z18^0.85)*0.0198</f>
        <v>3.2632234979049581E-2</v>
      </c>
    </row>
    <row r="19" spans="1:40">
      <c r="A19" s="7">
        <v>18</v>
      </c>
      <c r="B19" s="8" t="s">
        <v>76</v>
      </c>
      <c r="C19" s="9">
        <v>7.9</v>
      </c>
      <c r="D19" s="9">
        <f>0.5-(0.45*LOG(Table225[[#This Row],[Mw]]))</f>
        <v>9.6067808919301334E-2</v>
      </c>
      <c r="E19" s="9">
        <f>6.9*EXP(-Table225[[#This Row],[Mw]]/4)-0.058</f>
        <v>0.89945305447639112</v>
      </c>
      <c r="F19" s="10">
        <v>0.21</v>
      </c>
      <c r="G19" s="10">
        <f>0.15*[1]!Table22[[#This Row],[PGA (g)]]</f>
        <v>3.15E-2</v>
      </c>
      <c r="H19" s="11">
        <v>0.246</v>
      </c>
      <c r="I19" s="12" t="e">
        <f>(((0.15^2)+(([1]!Table22[[#This Row],[SDrd]]/[1]!Table22[[#This Row],[rd]])^2)+(0.15^2)+(0.1^2)-(1.8*0.1*0.15))^0.5)*H19</f>
        <v>#REF!</v>
      </c>
      <c r="J19" s="13">
        <v>50</v>
      </c>
      <c r="K19" s="14">
        <f>0.1*Table225[[#This Row],[GC(%)]]</f>
        <v>5</v>
      </c>
      <c r="L19" s="15">
        <v>15.563295821556199</v>
      </c>
      <c r="M19" s="16">
        <f>0.1*Table225[[#This Row],[N''120]]</f>
        <v>1.55632958215562</v>
      </c>
      <c r="N19" s="16">
        <f>Table225[[#This Row],[N''120]]*((Table225[[#This Row],[σ''(KPa)]]/100)^0.5)</f>
        <v>9.9653716689343881</v>
      </c>
      <c r="O19" s="26">
        <v>0.85</v>
      </c>
      <c r="P19" s="18">
        <v>180</v>
      </c>
      <c r="Q19" s="18">
        <v>224.9451018624508</v>
      </c>
      <c r="R19" s="18">
        <f>0.15*Table225[[#This Row],[Vs1 (Corrected)]]</f>
        <v>33.74176527936762</v>
      </c>
      <c r="S19" s="18">
        <f>Table225[[#This Row],[Vs (m/s)]]*((100/Table225[[#This Row],[σ''(KPa)]])^0.25)</f>
        <v>224.9451018624508</v>
      </c>
      <c r="T19" s="17">
        <f>(1-(0.65*Table225[[#This Row],[GC(%)]]/(100*(1+Table225[[#This Row],[Phi]]))))*Table225[[#This Row],[Vs1]]</f>
        <v>185.42771910283108</v>
      </c>
      <c r="U19" s="17">
        <v>224.9451018624508</v>
      </c>
      <c r="V19" s="16">
        <v>41</v>
      </c>
      <c r="W19" s="16">
        <f>0.15*Table225[[#This Row],[σ''(KPa)]]</f>
        <v>6.1499999999999995</v>
      </c>
      <c r="X19" s="19">
        <v>66.48</v>
      </c>
      <c r="Y19" s="19">
        <f>0.1*Table225[[#This Row],[σ(KPa)]]</f>
        <v>6.6480000000000006</v>
      </c>
      <c r="Z19" s="19">
        <v>3.5</v>
      </c>
      <c r="AA19" s="20">
        <v>1</v>
      </c>
      <c r="AB19" s="21">
        <v>0</v>
      </c>
      <c r="AC19" s="22">
        <f>((0.022*(S19^2)/10000)+(2.8/(230-S19))-(2.8/230))</f>
        <v>0.65306492909220992</v>
      </c>
      <c r="AD19" s="22">
        <f>(EXP((Table225[[#This Row],[Vs1 (Corrected)]]/86.4)+((Table225[[#This Row],[Vs1 (Corrected)]]/134)^2)-((Table225[[#This Row],[Vs1 (Corrected)]]/125.2)^3)+((Table225[[#This Row],[Vs1 (Corrected)]]/158.5)^4)-4.8))</f>
        <v>0.32580720175532041</v>
      </c>
      <c r="AE19" s="22">
        <f>EXP((Table225[[#This Row],[Vs1,sk]]/86.4)+((Table225[[#This Row],[Vs1,sk]]/134)^2)-((Table225[[#This Row],[Vs1,sk]]/125.2)^3)+((Table225[[#This Row],[Vs1,sk]]/158.5)^4)-4.8)</f>
        <v>0.12069417191271066</v>
      </c>
      <c r="AF19" s="23">
        <v>0.65306492909220992</v>
      </c>
      <c r="AG19" s="23">
        <v>0.32580720175532041</v>
      </c>
      <c r="AH19" s="23">
        <f>(0.022*(((Table225[[#This Row],[Vs1,sk]]+58)/100)^2)+(2.8*(1/(157-Table225[[#This Row],[Vs1,sk]])-(1/(157+58)))))</f>
        <v>1.8846848593894266E-2</v>
      </c>
      <c r="AI19" s="23">
        <f>(EXP((-1.7346-8.4+(0.35*L19))/2.12))</f>
        <v>0.10958446556039597</v>
      </c>
      <c r="AJ19" s="23">
        <v>0.10585151035999038</v>
      </c>
      <c r="AK19" s="23">
        <f>EXP((-1.7346-5.72077-(-0.20784*Table225[[#This Row],[N''120]]))/1.77172)</f>
        <v>9.234181047233532E-2</v>
      </c>
      <c r="AL19" s="23">
        <v>0.22969383605222277</v>
      </c>
      <c r="AM19">
        <f>1-(0.00765*Z19)</f>
        <v>0.97322500000000001</v>
      </c>
      <c r="AN19">
        <f>(Z19^0.85)*0.0198</f>
        <v>5.7427912230333861E-2</v>
      </c>
    </row>
    <row r="20" spans="1:40">
      <c r="A20" s="7">
        <v>19</v>
      </c>
      <c r="B20" s="8" t="s">
        <v>43</v>
      </c>
      <c r="C20" s="9">
        <v>7.9</v>
      </c>
      <c r="D20" s="9">
        <f>0.5-(0.45*LOG(Table225[[#This Row],[Mw]]))</f>
        <v>9.6067808919301334E-2</v>
      </c>
      <c r="E20" s="9">
        <f>6.9*EXP(-Table225[[#This Row],[Mw]]/4)-0.058</f>
        <v>0.89945305447639112</v>
      </c>
      <c r="F20" s="10">
        <v>0.21</v>
      </c>
      <c r="G20" s="10">
        <f>0.15*[1]!Table22[[#This Row],[PGA (g)]]</f>
        <v>3.15E-2</v>
      </c>
      <c r="H20" s="11">
        <v>0.16800382542043144</v>
      </c>
      <c r="I20" s="12" t="e">
        <f>(((0.15^2)+(([1]!Table22[[#This Row],[SDrd]]/[1]!Table22[[#This Row],[rd]])^2)+(0.15^2)+(0.1^2)-(1.8*0.1*0.15))^0.5)*H20</f>
        <v>#REF!</v>
      </c>
      <c r="J20" s="13">
        <v>30</v>
      </c>
      <c r="K20" s="14">
        <f>0.1*Table225[[#This Row],[GC(%)]]</f>
        <v>3</v>
      </c>
      <c r="L20" s="15">
        <v>35.763263273923997</v>
      </c>
      <c r="M20" s="16">
        <f>0.1*Table225[[#This Row],[N''120]]</f>
        <v>3.5763263273923998</v>
      </c>
      <c r="N20" s="16">
        <f>Table225[[#This Row],[N''120]]*((Table225[[#This Row],[σ''(KPa)]]/100)^0.5)</f>
        <v>28.38621020847976</v>
      </c>
      <c r="O20" s="17">
        <v>0.45</v>
      </c>
      <c r="P20" s="18">
        <v>230</v>
      </c>
      <c r="Q20" s="18">
        <v>245</v>
      </c>
      <c r="R20" s="18">
        <f>0.15*Table225[[#This Row],[Vs1 (Corrected)]]</f>
        <v>36.75</v>
      </c>
      <c r="S20" s="18">
        <f>Table225[[#This Row],[Vs (m/s)]]*((100/Table225[[#This Row],[σ''(KPa)]])^0.25)</f>
        <v>258.16222691806354</v>
      </c>
      <c r="T20" s="17">
        <f>(1-(0.65*Table225[[#This Row],[GC(%)]]/(100*(1+Table225[[#This Row],[Phi]]))))*Table225[[#This Row],[Vs1]]</f>
        <v>223.44385847046192</v>
      </c>
      <c r="U20" s="17">
        <v>245</v>
      </c>
      <c r="V20" s="16">
        <v>63</v>
      </c>
      <c r="W20" s="16">
        <f>0.15*Table225[[#This Row],[σ''(KPa)]]</f>
        <v>9.4499999999999993</v>
      </c>
      <c r="X20" s="19">
        <v>69.86</v>
      </c>
      <c r="Y20" s="19">
        <f>0.1*Table225[[#This Row],[σ(KPa)]]</f>
        <v>6.9860000000000007</v>
      </c>
      <c r="Z20" s="19">
        <v>3.7</v>
      </c>
      <c r="AA20" s="20">
        <v>0</v>
      </c>
      <c r="AB20" s="21">
        <v>0</v>
      </c>
      <c r="AC20" s="22">
        <f>((0.022*(S20^2)/10000)+(2.8/(230-S20))-(2.8/230))</f>
        <v>3.5027149206359728E-2</v>
      </c>
      <c r="AD20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20" s="22">
        <f>EXP((Table225[[#This Row],[Vs1,sk]]/86.4)+((Table225[[#This Row],[Vs1,sk]]/134)^2)-((Table225[[#This Row],[Vs1,sk]]/125.2)^3)+((Table225[[#This Row],[Vs1,sk]]/158.5)^4)-4.8)</f>
        <v>0.31093089168810079</v>
      </c>
      <c r="AF20" s="23">
        <v>3.5027149206359728E-2</v>
      </c>
      <c r="AG20" s="23">
        <v>0.66621983986824818</v>
      </c>
      <c r="AH20" s="23">
        <f>(0.022*(((Table225[[#This Row],[Vs1,sk]]+58)/100)^2)+(2.8*(1/(157-Table225[[#This Row],[Vs1,sk]])-(1/(157+58)))))</f>
        <v>0.11909932435391526</v>
      </c>
      <c r="AI20" s="23">
        <f>(EXP((-1.7346-8.4+(0.35*L20))/2.12))</f>
        <v>3.0766478221388636</v>
      </c>
      <c r="AJ20" s="23">
        <v>0.31272667305507218</v>
      </c>
      <c r="AK20" s="23">
        <f>EXP((-1.7346-5.72077-(-0.20784*Table225[[#This Row],[N''120]]))/1.77172)</f>
        <v>0.98747364736024701</v>
      </c>
      <c r="AL20" s="23">
        <v>2.6292403634476664</v>
      </c>
      <c r="AM20">
        <f>1-(0.00765*Z20)</f>
        <v>0.97169499999999998</v>
      </c>
      <c r="AN20">
        <f>(Z20^0.85)*0.0198</f>
        <v>6.0205567679170971E-2</v>
      </c>
    </row>
    <row r="21" spans="1:40">
      <c r="A21" s="7">
        <v>20</v>
      </c>
      <c r="B21" s="8" t="s">
        <v>70</v>
      </c>
      <c r="C21" s="9">
        <v>7.9</v>
      </c>
      <c r="D21" s="9">
        <f>0.5-(0.45*LOG(Table225[[#This Row],[Mw]]))</f>
        <v>9.6067808919301334E-2</v>
      </c>
      <c r="E21" s="9">
        <f>6.9*EXP(-Table225[[#This Row],[Mw]]/4)-0.058</f>
        <v>0.89945305447639112</v>
      </c>
      <c r="F21" s="10">
        <v>0.2</v>
      </c>
      <c r="G21" s="10">
        <f>0.15*[1]!Table22[[#This Row],[PGA (g)]]</f>
        <v>0.03</v>
      </c>
      <c r="H21" s="11">
        <v>0.17046844926527502</v>
      </c>
      <c r="I21" s="12" t="e">
        <f>(((0.15^2)+(([1]!Table22[[#This Row],[SDrd]]/[1]!Table22[[#This Row],[rd]])^2)+(0.15^2)+(0.1^2)-(1.8*0.1*0.15))^0.5)*H21</f>
        <v>#REF!</v>
      </c>
      <c r="J21" s="13">
        <v>40</v>
      </c>
      <c r="K21" s="14">
        <f>0.1*Table225[[#This Row],[GC(%)]]</f>
        <v>4</v>
      </c>
      <c r="L21" s="15">
        <v>17.5062158960753</v>
      </c>
      <c r="M21" s="16">
        <f>0.1*Table225[[#This Row],[N''120]]</f>
        <v>1.7506215896075301</v>
      </c>
      <c r="N21" s="16">
        <f>Table225[[#This Row],[N''120]]*((Table225[[#This Row],[σ''(KPa)]]/100)^0.5)</f>
        <v>17.152518508953708</v>
      </c>
      <c r="O21" s="17">
        <v>0.7</v>
      </c>
      <c r="P21" s="18">
        <v>232.59523981431701</v>
      </c>
      <c r="Q21" s="18">
        <v>234.98114417940246</v>
      </c>
      <c r="R21" s="18">
        <f>0.15*Table225[[#This Row],[Vs1 (Corrected)]]</f>
        <v>35.247171626910365</v>
      </c>
      <c r="S21" s="18">
        <f>Table225[[#This Row],[Vs (m/s)]]*((100/Table225[[#This Row],[σ''(KPa)]])^0.25)</f>
        <v>234.98114417940246</v>
      </c>
      <c r="T21" s="17">
        <f>(1-(0.65*Table225[[#This Row],[GC(%)]]/(100*(1+Table225[[#This Row],[Phi]]))))*Table225[[#This Row],[Vs1]]</f>
        <v>199.04285154019973</v>
      </c>
      <c r="U21" s="17">
        <v>234.98114417940246</v>
      </c>
      <c r="V21" s="16">
        <v>96</v>
      </c>
      <c r="W21" s="16">
        <f>0.15*Table225[[#This Row],[σ''(KPa)]]</f>
        <v>14.399999999999999</v>
      </c>
      <c r="X21" s="19">
        <v>115.6</v>
      </c>
      <c r="Y21" s="19">
        <f>0.1*Table225[[#This Row],[σ(KPa)]]</f>
        <v>11.56</v>
      </c>
      <c r="Z21" s="19">
        <v>6.1</v>
      </c>
      <c r="AA21" s="20">
        <v>0</v>
      </c>
      <c r="AB21" s="21">
        <v>0</v>
      </c>
      <c r="AC21" s="22">
        <f>((0.022*(S21^2)/10000)+(2.8/(230-S21))-(2.8/230))</f>
        <v>-0.45281825537461673</v>
      </c>
      <c r="AD21" s="22">
        <f>(EXP((Table225[[#This Row],[Vs1 (Corrected)]]/86.4)+((Table225[[#This Row],[Vs1 (Corrected)]]/134)^2)-((Table225[[#This Row],[Vs1 (Corrected)]]/125.2)^3)+((Table225[[#This Row],[Vs1 (Corrected)]]/158.5)^4)-4.8))</f>
        <v>0.45577150976238801</v>
      </c>
      <c r="AE21" s="22">
        <f>EXP((Table225[[#This Row],[Vs1,sk]]/86.4)+((Table225[[#This Row],[Vs1,sk]]/134)^2)-((Table225[[#This Row],[Vs1,sk]]/125.2)^3)+((Table225[[#This Row],[Vs1,sk]]/158.5)^4)-4.8)</f>
        <v>0.1618541304213845</v>
      </c>
      <c r="AF21" s="23">
        <v>-0.45281825537461673</v>
      </c>
      <c r="AG21" s="23">
        <v>0.45577150976238801</v>
      </c>
      <c r="AH21" s="23">
        <f>(0.022*(((Table225[[#This Row],[Vs1,sk]]+58)/100)^2)+(2.8*(1/(157-Table225[[#This Row],[Vs1,sk]])-(1/(157+58)))))</f>
        <v>6.573428707193392E-2</v>
      </c>
      <c r="AI21" s="23">
        <f>(EXP((-1.7346-8.4+(0.35*L21))/2.12))</f>
        <v>0.15102731787368204</v>
      </c>
      <c r="AJ21" s="23">
        <v>0.17770703249188755</v>
      </c>
      <c r="AK21" s="23">
        <f>EXP((-1.7346-5.72077-(-0.20784*Table225[[#This Row],[N''120]]))/1.77172)</f>
        <v>0.11598031268751</v>
      </c>
      <c r="AL21" s="23">
        <v>0.288212428977972</v>
      </c>
      <c r="AM21">
        <f>1-(0.00765*Z21)</f>
        <v>0.95333500000000004</v>
      </c>
      <c r="AN21">
        <f>(Z21^0.85)*0.0198</f>
        <v>9.2086411642127886E-2</v>
      </c>
    </row>
    <row r="22" spans="1:40">
      <c r="A22" s="7">
        <v>21</v>
      </c>
      <c r="B22" s="8" t="s">
        <v>101</v>
      </c>
      <c r="C22" s="9">
        <v>7.9</v>
      </c>
      <c r="D22" s="9">
        <f>0.5-(0.45*LOG(Table225[[#This Row],[Mw]]))</f>
        <v>9.6067808919301334E-2</v>
      </c>
      <c r="E22" s="9">
        <f>6.9*EXP(-Table225[[#This Row],[Mw]]/4)-0.058</f>
        <v>0.89945305447639112</v>
      </c>
      <c r="F22" s="10">
        <v>0.24</v>
      </c>
      <c r="G22" s="10">
        <f>0.15*[1]!Table22[[#This Row],[PGA (g)]]</f>
        <v>3.5999999999999997E-2</v>
      </c>
      <c r="H22" s="11">
        <v>0.26602157107664409</v>
      </c>
      <c r="I22" s="12" t="e">
        <f>(((0.15^2)+(([1]!Table22[[#This Row],[SDrd]]/[1]!Table22[[#This Row],[rd]])^2)+(0.15^2)+(0.1^2)-(1.8*0.1*0.15))^0.5)*H22</f>
        <v>#REF!</v>
      </c>
      <c r="J22" s="13">
        <v>5</v>
      </c>
      <c r="K22" s="14">
        <f>0.1*Table225[[#This Row],[GC(%)]]</f>
        <v>0.5</v>
      </c>
      <c r="L22" s="15">
        <v>9.7882075849565293</v>
      </c>
      <c r="M22" s="16">
        <f>0.1*Table225[[#This Row],[N''120]]</f>
        <v>0.97882075849565298</v>
      </c>
      <c r="N22" s="16">
        <f>Table225[[#This Row],[N''120]]*((Table225[[#This Row],[σ''(KPa)]]/100)^0.5)</f>
        <v>6.8517453094695702</v>
      </c>
      <c r="O22" s="26">
        <v>0.9</v>
      </c>
      <c r="P22" s="18">
        <v>152</v>
      </c>
      <c r="Q22" s="18">
        <v>181.67474861882783</v>
      </c>
      <c r="R22" s="18">
        <f>0.15*Table225[[#This Row],[Vs1 (Corrected)]]</f>
        <v>27.251212292824174</v>
      </c>
      <c r="S22" s="18">
        <f>Table225[[#This Row],[Vs (m/s)]]*((100/Table225[[#This Row],[σ''(KPa)]])^0.25)</f>
        <v>181.67474861882783</v>
      </c>
      <c r="T22" s="17">
        <v>181.67474861882783</v>
      </c>
      <c r="U22" s="17">
        <v>181.67474861882783</v>
      </c>
      <c r="V22" s="16">
        <v>49</v>
      </c>
      <c r="W22" s="16">
        <f>0.15*Table225[[#This Row],[σ''(KPa)]]</f>
        <v>7.35</v>
      </c>
      <c r="X22" s="19">
        <v>75.460000000000008</v>
      </c>
      <c r="Y22" s="19">
        <f>0.1*Table225[[#This Row],[σ(KPa)]]</f>
        <v>7.5460000000000012</v>
      </c>
      <c r="Z22" s="19">
        <v>4</v>
      </c>
      <c r="AA22" s="20">
        <v>1</v>
      </c>
      <c r="AB22" s="21">
        <v>0</v>
      </c>
      <c r="AC22" s="22">
        <f>((0.022*(S22^2)/10000)+(2.8/(230-S22))-(2.8/230))</f>
        <v>0.11837938129855735</v>
      </c>
      <c r="AD22" s="22">
        <f>(EXP((Table225[[#This Row],[Vs1 (Corrected)]]/86.4)+((Table225[[#This Row],[Vs1 (Corrected)]]/134)^2)-((Table225[[#This Row],[Vs1 (Corrected)]]/125.2)^3)+((Table225[[#This Row],[Vs1 (Corrected)]]/158.5)^4)-4.8))</f>
        <v>0.11208739179634494</v>
      </c>
      <c r="AE22" s="22">
        <v>0.11208739179634494</v>
      </c>
      <c r="AF22" s="23">
        <v>0.10647669609601278</v>
      </c>
      <c r="AG22" s="23">
        <v>0.11208739179634494</v>
      </c>
      <c r="AH22" s="23">
        <v>0.11837938129855735</v>
      </c>
      <c r="AI22" s="23">
        <f>(EXP((-1.7346-8.4+(0.35*L22))/2.12))</f>
        <v>4.2235506274705736E-2</v>
      </c>
      <c r="AJ22" s="23">
        <v>1.7525374755867039E-2</v>
      </c>
      <c r="AK22" s="23">
        <f>EXP((-1.7346-5.72077-(-0.20784*Table225[[#This Row],[N''120]]))/1.77172)</f>
        <v>4.6900248074776066E-2</v>
      </c>
      <c r="AL22" s="23">
        <v>0.12751966988252172</v>
      </c>
      <c r="AM22">
        <f>1-(0.00765*Z22)</f>
        <v>0.96940000000000004</v>
      </c>
      <c r="AN22">
        <f>(Z22^0.85)*0.0198</f>
        <v>6.4330389791413853E-2</v>
      </c>
    </row>
    <row r="23" spans="1:40">
      <c r="A23" s="7">
        <v>22</v>
      </c>
      <c r="B23" s="8" t="s">
        <v>37</v>
      </c>
      <c r="C23" s="9">
        <v>7.9</v>
      </c>
      <c r="D23" s="9">
        <f>0.5-(0.45*LOG(Table225[[#This Row],[Mw]]))</f>
        <v>9.6067808919301334E-2</v>
      </c>
      <c r="E23" s="9">
        <f>6.9*EXP(-Table225[[#This Row],[Mw]]/4)-0.058</f>
        <v>0.89945305447639112</v>
      </c>
      <c r="F23" s="10">
        <v>0.44</v>
      </c>
      <c r="G23" s="10">
        <f>0.15*[1]!Table22[[#This Row],[PGA (g)]]</f>
        <v>6.6000000000000003E-2</v>
      </c>
      <c r="H23" s="41">
        <v>0.54385905534805457</v>
      </c>
      <c r="I23" s="12" t="e">
        <f>(((0.15^2)+(([1]!Table22[[#This Row],[SDrd]]/[1]!Table22[[#This Row],[rd]])^2)+(0.15^2)+(0.1^2)-(1.8*0.1*0.15))^0.5)*H23</f>
        <v>#REF!</v>
      </c>
      <c r="J23" s="13">
        <v>50</v>
      </c>
      <c r="K23" s="14">
        <f>0.1*Table225[[#This Row],[GC(%)]]</f>
        <v>5</v>
      </c>
      <c r="L23" s="15">
        <v>62.122995742317499</v>
      </c>
      <c r="M23" s="16">
        <f>0.1*Table225[[#This Row],[N''120]]</f>
        <v>6.2122995742317499</v>
      </c>
      <c r="N23" s="16">
        <f>Table225[[#This Row],[N''120]]*((Table225[[#This Row],[σ''(KPa)]]/100)^0.5)</f>
        <v>41.673372433725582</v>
      </c>
      <c r="O23" s="17">
        <v>0.4</v>
      </c>
      <c r="P23" s="18">
        <v>311.82199148170997</v>
      </c>
      <c r="Q23" s="18">
        <v>245</v>
      </c>
      <c r="R23" s="18">
        <f>0.15*Table225[[#This Row],[Vs1 (Corrected)]]</f>
        <v>36.75</v>
      </c>
      <c r="S23" s="18">
        <f>Table225[[#This Row],[Vs (m/s)]]*((100/Table225[[#This Row],[σ''(KPa)]])^0.25)</f>
        <v>380.71817715827262</v>
      </c>
      <c r="T23" s="17">
        <f>(1-(0.65*Table225[[#This Row],[GC(%)]]/(100*(1+Table225[[#This Row],[Phi]]))))*Table225[[#This Row],[Vs1]]</f>
        <v>292.33717174653071</v>
      </c>
      <c r="U23" s="17">
        <v>245</v>
      </c>
      <c r="V23" s="16">
        <v>45</v>
      </c>
      <c r="W23" s="16">
        <f>0.15*Table225[[#This Row],[σ''(KPa)]]</f>
        <v>6.75</v>
      </c>
      <c r="X23" s="19">
        <v>77.34</v>
      </c>
      <c r="Y23" s="19">
        <f>0.1*Table225[[#This Row],[σ(KPa)]]</f>
        <v>7.7340000000000009</v>
      </c>
      <c r="Z23" s="19">
        <v>4.0999999999999996</v>
      </c>
      <c r="AA23" s="20">
        <v>0</v>
      </c>
      <c r="AB23" s="21">
        <v>0</v>
      </c>
      <c r="AC23" s="22">
        <f>((0.022*(S23^2)/10000)+(2.8/(230-S23))-(2.8/230))</f>
        <v>0.28813029450242189</v>
      </c>
      <c r="AD23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23" s="22">
        <f>EXP((Table225[[#This Row],[Vs1,sk]]/86.4)+((Table225[[#This Row],[Vs1,sk]]/134)^2)-((Table225[[#This Row],[Vs1,sk]]/125.2)^3)+((Table225[[#This Row],[Vs1,sk]]/158.5)^4)-4.8)</f>
        <v>8.8903878644921921</v>
      </c>
      <c r="AF23" s="23">
        <v>0.28813029450242189</v>
      </c>
      <c r="AG23" s="23">
        <v>0.66621983986824818</v>
      </c>
      <c r="AH23" s="23">
        <f>(0.022*(((Table225[[#This Row],[Vs1,sk]]+58)/100)^2)+(2.8*(1/(157-Table225[[#This Row],[Vs1,sk]])-(1/(157+58)))))</f>
        <v>0.23630717040681398</v>
      </c>
      <c r="AI23" s="23">
        <f>(EXP((-1.7346-8.4+(0.35*L23))/2.12))</f>
        <v>238.81358281122635</v>
      </c>
      <c r="AJ23" s="23">
        <v>0.31272667305507218</v>
      </c>
      <c r="AK23" s="23">
        <f>EXP((-1.7346-5.72077-(-0.20784*Table225[[#This Row],[N''120]]))/1.77172)</f>
        <v>21.750738408951115</v>
      </c>
      <c r="AL23" s="23">
        <v>56.219447257023219</v>
      </c>
      <c r="AM23">
        <f>1-(0.00765*Z23)</f>
        <v>0.96863500000000002</v>
      </c>
      <c r="AN23">
        <f>(Z23^0.85)*0.0198</f>
        <v>6.5694871649204137E-2</v>
      </c>
    </row>
    <row r="24" spans="1:40">
      <c r="A24" s="7">
        <v>23</v>
      </c>
      <c r="B24" s="8" t="s">
        <v>62</v>
      </c>
      <c r="C24" s="9">
        <v>7.9</v>
      </c>
      <c r="D24" s="9">
        <f>0.5-(0.45*LOG(Table225[[#This Row],[Mw]]))</f>
        <v>9.6067808919301334E-2</v>
      </c>
      <c r="E24" s="9">
        <f>6.9*EXP(-Table225[[#This Row],[Mw]]/4)-0.058</f>
        <v>0.89945305447639112</v>
      </c>
      <c r="F24" s="10">
        <v>0.41</v>
      </c>
      <c r="G24" s="10">
        <f>0.15*[1]!Table22[[#This Row],[PGA (g)]]</f>
        <v>6.1499999999999992E-2</v>
      </c>
      <c r="H24" s="11">
        <v>0.34548611076056929</v>
      </c>
      <c r="I24" s="12" t="e">
        <f>(((0.15^2)+(([1]!Table22[[#This Row],[SDrd]]/[1]!Table22[[#This Row],[rd]])^2)+(0.15^2)+(0.1^2)-(1.8*0.1*0.15))^0.5)*H24</f>
        <v>#REF!</v>
      </c>
      <c r="J24" s="13">
        <v>76.599999999999994</v>
      </c>
      <c r="K24" s="14">
        <f>0.1*Table225[[#This Row],[GC(%)]]</f>
        <v>7.66</v>
      </c>
      <c r="L24" s="15">
        <v>19.960076061068399</v>
      </c>
      <c r="M24" s="16">
        <f>0.1*Table225[[#This Row],[N''120]]</f>
        <v>1.9960076061068399</v>
      </c>
      <c r="N24" s="16">
        <f>Table225[[#This Row],[N''120]]*((Table225[[#This Row],[σ''(KPa)]]/100)^0.5)</f>
        <v>17.514895660551325</v>
      </c>
      <c r="O24" s="17">
        <v>0.7</v>
      </c>
      <c r="P24" s="18">
        <v>233</v>
      </c>
      <c r="Q24" s="18">
        <v>245</v>
      </c>
      <c r="R24" s="18">
        <f>0.15*Table225[[#This Row],[Vs1 (Corrected)]]</f>
        <v>36.75</v>
      </c>
      <c r="S24" s="18">
        <f>Table225[[#This Row],[Vs (m/s)]]*((100/Table225[[#This Row],[σ''(KPa)]])^0.25)</f>
        <v>248.73290364198471</v>
      </c>
      <c r="T24" s="24">
        <f>(1-(0.65*Table225[[#This Row],[GC(%)]]/(100*(1+Table225[[#This Row],[Phi]]))))*Table225[[#This Row],[Vs1]]</f>
        <v>175.88342556942931</v>
      </c>
      <c r="U24" s="17">
        <v>245</v>
      </c>
      <c r="V24" s="16">
        <v>77</v>
      </c>
      <c r="W24" s="16">
        <f>0.15*Table225[[#This Row],[σ''(KPa)]]</f>
        <v>11.549999999999999</v>
      </c>
      <c r="X24" s="19">
        <v>90.72</v>
      </c>
      <c r="Y24" s="19">
        <f>0.1*Table225[[#This Row],[σ(KPa)]]</f>
        <v>9.072000000000001</v>
      </c>
      <c r="Z24" s="19">
        <v>4.8</v>
      </c>
      <c r="AA24" s="20">
        <v>1</v>
      </c>
      <c r="AB24" s="21">
        <v>0</v>
      </c>
      <c r="AC24" s="22">
        <f>((0.022*(S24^2)/10000)+(2.8/(230-S24))-(2.8/230))</f>
        <v>-2.5533807458756278E-2</v>
      </c>
      <c r="AD24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24" s="22">
        <v>0.66621983986824818</v>
      </c>
      <c r="AF24" s="23">
        <f>(1+(0.0001*((100-J24)^2.87)))*AC24</f>
        <v>-4.7249070277155782E-2</v>
      </c>
      <c r="AG24" s="25">
        <f>(1+(0.0001*((100-J24))^2.87))*AD24</f>
        <v>1.2328074489014573</v>
      </c>
      <c r="AH24" s="23">
        <v>-2.5533807458756278E-2</v>
      </c>
      <c r="AI24" s="23">
        <f>(EXP((-1.7346-8.4+(0.35*L24))/2.12))</f>
        <v>0.22646245214544031</v>
      </c>
      <c r="AJ24" s="23">
        <v>0.31272667305507218</v>
      </c>
      <c r="AK24" s="23">
        <f>EXP((-1.7346-5.72077-(-0.20784*Table225[[#This Row],[N''120]]))/1.77172)</f>
        <v>0.15466819408475219</v>
      </c>
      <c r="AL24" s="23">
        <v>0.38836349963602051</v>
      </c>
      <c r="AM24">
        <f>1-(0.00765*Z24)</f>
        <v>0.96328000000000003</v>
      </c>
      <c r="AN24">
        <f>(Z24^0.85)*0.0198</f>
        <v>7.511388796166947E-2</v>
      </c>
    </row>
    <row r="25" spans="1:40">
      <c r="A25" s="7">
        <v>24</v>
      </c>
      <c r="B25" s="8" t="s">
        <v>48</v>
      </c>
      <c r="C25" s="9">
        <v>7.9</v>
      </c>
      <c r="D25" s="9">
        <f>0.5-(0.45*LOG(Table225[[#This Row],[Mw]]))</f>
        <v>9.6067808919301334E-2</v>
      </c>
      <c r="E25" s="9">
        <f>6.9*EXP(-Table225[[#This Row],[Mw]]/4)-0.058</f>
        <v>0.89945305447639112</v>
      </c>
      <c r="F25" s="10">
        <v>0.44</v>
      </c>
      <c r="G25" s="10">
        <f>0.15*[1]!Table22[[#This Row],[PGA (g)]]</f>
        <v>6.6000000000000003E-2</v>
      </c>
      <c r="H25" s="41">
        <v>0.35041780036605907</v>
      </c>
      <c r="I25" s="12" t="e">
        <f>(((0.15^2)+(([1]!Table22[[#This Row],[SDrd]]/[1]!Table22[[#This Row],[rd]])^2)+(0.15^2)+(0.1^2)-(1.8*0.1*0.15))^0.5)*H25</f>
        <v>#REF!</v>
      </c>
      <c r="J25" s="13">
        <v>75.400000000000006</v>
      </c>
      <c r="K25" s="14">
        <f>0.1*Table225[[#This Row],[GC(%)]]</f>
        <v>7.5400000000000009</v>
      </c>
      <c r="L25" s="15">
        <v>28.376918767006799</v>
      </c>
      <c r="M25" s="16">
        <f>0.1*Table225[[#This Row],[N''120]]</f>
        <v>2.83769187670068</v>
      </c>
      <c r="N25" s="16">
        <f>Table225[[#This Row],[N''120]]*((Table225[[#This Row],[σ''(KPa)]]/100)^0.5)</f>
        <v>26.162226413340807</v>
      </c>
      <c r="O25" s="17">
        <v>0.6</v>
      </c>
      <c r="P25" s="18">
        <v>267</v>
      </c>
      <c r="Q25" s="18">
        <v>245</v>
      </c>
      <c r="R25" s="18">
        <f>0.15*Table225[[#This Row],[Vs1 (Corrected)]]</f>
        <v>36.75</v>
      </c>
      <c r="S25" s="18">
        <f>Table225[[#This Row],[Vs (m/s)]]*((100/Table225[[#This Row],[σ''(KPa)]])^0.25)</f>
        <v>278.07153223077489</v>
      </c>
      <c r="T25" s="24">
        <f>(1-(0.65*Table225[[#This Row],[GC(%)]]/(100*(1+Table225[[#This Row],[Phi]]))))*Table225[[#This Row],[Vs1]]</f>
        <v>192.89474601433565</v>
      </c>
      <c r="U25" s="17">
        <v>245</v>
      </c>
      <c r="V25" s="16">
        <v>85</v>
      </c>
      <c r="W25" s="16">
        <f>0.15*Table225[[#This Row],[σ''(KPa)]]</f>
        <v>12.75</v>
      </c>
      <c r="X25" s="19">
        <v>94.8</v>
      </c>
      <c r="Y25" s="19">
        <f>0.1*Table225[[#This Row],[σ(KPa)]]</f>
        <v>9.48</v>
      </c>
      <c r="Z25" s="19">
        <v>5</v>
      </c>
      <c r="AA25" s="20">
        <v>1</v>
      </c>
      <c r="AB25" s="21">
        <v>0</v>
      </c>
      <c r="AC25" s="22">
        <f>((0.022*(S25^2)/10000)+(2.8/(230-S25))-(2.8/230))</f>
        <v>9.9691865278064132E-2</v>
      </c>
      <c r="AD25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25" s="22">
        <v>0.66621983986824818</v>
      </c>
      <c r="AF25" s="23">
        <f>(1+(0.0001*((100-J25)^2.87)))*AC25</f>
        <v>0.19756048859574107</v>
      </c>
      <c r="AG25" s="25">
        <f>(1+(0.0001*((100-J25))^2.87))*AD25</f>
        <v>1.3202553358735121</v>
      </c>
      <c r="AH25" s="23">
        <v>9.9691865278064132E-2</v>
      </c>
      <c r="AI25" s="23">
        <f>(EXP((-1.7346-8.4+(0.35*L25))/2.12))</f>
        <v>0.90882471721179781</v>
      </c>
      <c r="AJ25" s="23">
        <v>0.31272667305507218</v>
      </c>
      <c r="AK25" s="23">
        <f>EXP((-1.7346-5.72077-(-0.20784*Table225[[#This Row],[N''120]]))/1.77172)</f>
        <v>0.41515822344310938</v>
      </c>
      <c r="AL25" s="23">
        <v>1.1070681957413191</v>
      </c>
      <c r="AM25">
        <f>1-(0.00765*Z25)</f>
        <v>0.96174999999999999</v>
      </c>
      <c r="AN25">
        <f>(Z25^0.85)*0.0198</f>
        <v>7.7765987992944666E-2</v>
      </c>
    </row>
    <row r="26" spans="1:40">
      <c r="A26" s="7">
        <v>25</v>
      </c>
      <c r="B26" s="8" t="s">
        <v>67</v>
      </c>
      <c r="C26" s="9">
        <v>7.9</v>
      </c>
      <c r="D26" s="9">
        <f>0.5-(0.45*LOG(Table225[[#This Row],[Mw]]))</f>
        <v>9.6067808919301334E-2</v>
      </c>
      <c r="E26" s="9">
        <f>6.9*EXP(-Table225[[#This Row],[Mw]]/4)-0.058</f>
        <v>0.89945305447639112</v>
      </c>
      <c r="F26" s="10">
        <v>0.41</v>
      </c>
      <c r="G26" s="10">
        <f>0.15*[1]!Table22[[#This Row],[PGA (g)]]</f>
        <v>6.1499999999999992E-2</v>
      </c>
      <c r="H26" s="11">
        <v>0.3</v>
      </c>
      <c r="I26" s="12" t="e">
        <f>(((0.15^2)+(([1]!Table22[[#This Row],[SDrd]]/[1]!Table22[[#This Row],[rd]])^2)+(0.15^2)+(0.1^2)-(1.8*0.1*0.15))^0.5)*H26</f>
        <v>#REF!</v>
      </c>
      <c r="J26" s="13">
        <v>70</v>
      </c>
      <c r="K26" s="14">
        <f>0.1*Table225[[#This Row],[GC(%)]]</f>
        <v>7</v>
      </c>
      <c r="L26" s="15">
        <v>18</v>
      </c>
      <c r="M26" s="16">
        <f>0.1*Table225[[#This Row],[N''120]]</f>
        <v>1.8</v>
      </c>
      <c r="N26" s="16">
        <f>Table225[[#This Row],[N''120]]*((Table225[[#This Row],[σ''(KPa)]]/100)^0.5)</f>
        <v>22.980861602646669</v>
      </c>
      <c r="O26" s="17">
        <v>0.65</v>
      </c>
      <c r="P26" s="18">
        <v>272</v>
      </c>
      <c r="Q26" s="18">
        <v>240.72544762012393</v>
      </c>
      <c r="R26" s="18">
        <f>0.15*Table225[[#This Row],[Vs1 (Corrected)]]</f>
        <v>36.108817143018591</v>
      </c>
      <c r="S26" s="18">
        <f>Table225[[#This Row],[Vs (m/s)]]*((100/Table225[[#This Row],[σ''(KPa)]])^0.25)</f>
        <v>240.72544762012393</v>
      </c>
      <c r="T26" s="17">
        <f>(1-(0.65*Table225[[#This Row],[GC(%)]]/(100*(1+Table225[[#This Row],[Phi]]))))*Table225[[#This Row],[Vs1]]</f>
        <v>174.34358176124127</v>
      </c>
      <c r="U26" s="17">
        <v>240.72544762012393</v>
      </c>
      <c r="V26" s="16">
        <v>163</v>
      </c>
      <c r="W26" s="16">
        <f>0.15*Table225[[#This Row],[σ''(KPa)]]</f>
        <v>24.45</v>
      </c>
      <c r="X26" s="19">
        <v>174.76</v>
      </c>
      <c r="Y26" s="19">
        <f>0.1*Table225[[#This Row],[σ(KPa)]]</f>
        <v>17.475999999999999</v>
      </c>
      <c r="Z26" s="19">
        <v>9.1999999999999993</v>
      </c>
      <c r="AA26" s="20">
        <v>0</v>
      </c>
      <c r="AB26" s="21">
        <v>0</v>
      </c>
      <c r="AC26" s="22">
        <f>((0.022*(S26^2)/10000)+(2.8/(230-S26))-(2.8/230))</f>
        <v>-0.14574804793129945</v>
      </c>
      <c r="AD26" s="22">
        <f>(EXP((Table225[[#This Row],[Vs1 (Corrected)]]/86.4)+((Table225[[#This Row],[Vs1 (Corrected)]]/134)^2)-((Table225[[#This Row],[Vs1 (Corrected)]]/125.2)^3)+((Table225[[#This Row],[Vs1 (Corrected)]]/158.5)^4)-4.8))</f>
        <v>0.5633086671659977</v>
      </c>
      <c r="AE26" s="22">
        <f>EXP((Table225[[#This Row],[Vs1,sk]]/86.4)+((Table225[[#This Row],[Vs1,sk]]/134)^2)-((Table225[[#This Row],[Vs1,sk]]/125.2)^3)+((Table225[[#This Row],[Vs1,sk]]/158.5)^4)-4.8)</f>
        <v>9.7713185509183453E-2</v>
      </c>
      <c r="AF26" s="23">
        <v>-0.14574804793129945</v>
      </c>
      <c r="AG26" s="25">
        <f>(1+(0.0001*((100-J26))^2.87))*AD26</f>
        <v>1.5407358986449893</v>
      </c>
      <c r="AH26" s="23">
        <f>(0.022*(((Table225[[#This Row],[Vs1,sk]]+58)/100)^2)+(2.8*(1/(157-Table225[[#This Row],[Vs1,sk]])-(1/(157+58)))))</f>
        <v>-5.570247532495938E-2</v>
      </c>
      <c r="AI26" s="23">
        <f>(EXP((-1.7346-8.4+(0.35*L26))/2.12))</f>
        <v>0.16385496783226058</v>
      </c>
      <c r="AJ26" s="25">
        <v>0.2441884727901833</v>
      </c>
      <c r="AK26" s="23">
        <f>EXP((-1.7346-5.72077-(-0.20784*Table225[[#This Row],[N''120]]))/1.77172)</f>
        <v>0.12289694268772955</v>
      </c>
      <c r="AL26" s="23">
        <v>0.30577438916385286</v>
      </c>
      <c r="AM26">
        <f>1-(0.00765*Z26)</f>
        <v>0.92962</v>
      </c>
      <c r="AN26">
        <f>(Z26^0.85)*0.0198</f>
        <v>0.13058245928706094</v>
      </c>
    </row>
    <row r="27" spans="1:40">
      <c r="A27" s="7">
        <v>26</v>
      </c>
      <c r="B27" s="8" t="s">
        <v>84</v>
      </c>
      <c r="C27" s="9">
        <v>7.9</v>
      </c>
      <c r="D27" s="9">
        <f>0.5-(0.45*LOG(Table225[[#This Row],[Mw]]))</f>
        <v>9.6067808919301334E-2</v>
      </c>
      <c r="E27" s="9">
        <f>6.9*EXP(-Table225[[#This Row],[Mw]]/4)-0.058</f>
        <v>0.89945305447639112</v>
      </c>
      <c r="F27" s="10">
        <v>0.34</v>
      </c>
      <c r="G27" s="10">
        <f>0.15*[1]!Table22[[#This Row],[PGA (g)]]</f>
        <v>5.1000000000000004E-2</v>
      </c>
      <c r="H27" s="11">
        <v>0.33296660180616949</v>
      </c>
      <c r="I27" s="12" t="e">
        <f>(((0.15^2)+(([1]!Table22[[#This Row],[SDrd]]/[1]!Table22[[#This Row],[rd]])^2)+(0.15^2)+(0.1^2)-(1.8*0.1*0.15))^0.5)*H27</f>
        <v>#REF!</v>
      </c>
      <c r="J27" s="13">
        <v>57.2</v>
      </c>
      <c r="K27" s="14">
        <f>0.1*Table225[[#This Row],[GC(%)]]</f>
        <v>5.7200000000000006</v>
      </c>
      <c r="L27" s="15">
        <v>14.0062516529532</v>
      </c>
      <c r="M27" s="16">
        <f>0.1*Table225[[#This Row],[N''120]]</f>
        <v>1.4006251652953201</v>
      </c>
      <c r="N27" s="16">
        <f>Table225[[#This Row],[N''120]]*((Table225[[#This Row],[σ''(KPa)]]/100)^0.5)</f>
        <v>12.683200305916502</v>
      </c>
      <c r="O27" s="17">
        <v>0.75</v>
      </c>
      <c r="P27" s="18">
        <v>238</v>
      </c>
      <c r="Q27" s="18">
        <v>245</v>
      </c>
      <c r="R27" s="18">
        <f>0.15*Table225[[#This Row],[Vs1 (Corrected)]]</f>
        <v>36.75</v>
      </c>
      <c r="S27" s="18">
        <f>Table225[[#This Row],[Vs (m/s)]]*((100/Table225[[#This Row],[σ''(KPa)]])^0.25)</f>
        <v>250.10564493796633</v>
      </c>
      <c r="T27" s="17">
        <f>(1-(0.65*Table225[[#This Row],[GC(%)]]/(100*(1+Table225[[#This Row],[Phi]]))))*Table225[[#This Row],[Vs1]]</f>
        <v>196.96891420200296</v>
      </c>
      <c r="U27" s="17">
        <v>245</v>
      </c>
      <c r="V27" s="16">
        <v>82</v>
      </c>
      <c r="W27" s="16">
        <f>0.15*Table225[[#This Row],[σ''(KPa)]]</f>
        <v>12.299999999999999</v>
      </c>
      <c r="X27" s="19">
        <v>113.36</v>
      </c>
      <c r="Y27" s="19">
        <f>0.1*Table225[[#This Row],[σ(KPa)]]</f>
        <v>11.336</v>
      </c>
      <c r="Z27" s="19">
        <v>6</v>
      </c>
      <c r="AA27" s="20">
        <v>1</v>
      </c>
      <c r="AB27" s="21">
        <v>0</v>
      </c>
      <c r="AC27" s="22">
        <f>((0.022*(S27^2)/10000)+(2.8/(230-S27))-(2.8/230))</f>
        <v>-1.3822050264983957E-2</v>
      </c>
      <c r="AD27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27" s="22">
        <f>EXP((Table225[[#This Row],[Vs1,sk]]/86.4)+((Table225[[#This Row],[Vs1,sk]]/134)^2)-((Table225[[#This Row],[Vs1,sk]]/125.2)^3)+((Table225[[#This Row],[Vs1,sk]]/158.5)^4)-4.8)</f>
        <v>0.15434748037802135</v>
      </c>
      <c r="AF27" s="23">
        <v>-1.3822050264983957E-2</v>
      </c>
      <c r="AG27" s="25">
        <f>(1+(0.0001*((100-J27))^2.87))*AD27</f>
        <v>3.8714644517924728</v>
      </c>
      <c r="AH27" s="23">
        <f>(0.022*(((Table225[[#This Row],[Vs1,sk]]+58)/100)^2)+(2.8*(1/(157-Table225[[#This Row],[Vs1,sk]])-(1/(157+58)))))</f>
        <v>5.994242559043822E-2</v>
      </c>
      <c r="AI27" s="23">
        <f>(EXP((-1.7346-8.4+(0.35*L27))/2.12))</f>
        <v>8.4744127184532447E-2</v>
      </c>
      <c r="AJ27" s="25">
        <v>0.31272667305507218</v>
      </c>
      <c r="AK27" s="23">
        <f>EXP((-1.7346-5.72077-(-0.20784*Table225[[#This Row],[N''120]]))/1.77172)</f>
        <v>7.6925743615337244E-2</v>
      </c>
      <c r="AL27" s="23">
        <v>0.19311956592461785</v>
      </c>
      <c r="AM27">
        <f>1-(0.00765*Z27)</f>
        <v>0.95409999999999995</v>
      </c>
      <c r="AN27">
        <f>(Z27^0.85)*0.0198</f>
        <v>9.0801652660127588E-2</v>
      </c>
    </row>
    <row r="28" spans="1:40">
      <c r="A28" s="7">
        <v>27</v>
      </c>
      <c r="B28" s="8" t="s">
        <v>64</v>
      </c>
      <c r="C28" s="9">
        <v>7.9</v>
      </c>
      <c r="D28" s="9">
        <f>0.5-(0.45*LOG(Table225[[#This Row],[Mw]]))</f>
        <v>9.6067808919301334E-2</v>
      </c>
      <c r="E28" s="9">
        <f>6.9*EXP(-Table225[[#This Row],[Mw]]/4)-0.058</f>
        <v>0.89945305447639112</v>
      </c>
      <c r="F28" s="10">
        <v>0.49</v>
      </c>
      <c r="G28" s="10">
        <f>0.15*[1]!Table22[[#This Row],[PGA (g)]]</f>
        <v>7.3499999999999996E-2</v>
      </c>
      <c r="H28" s="11">
        <v>0.40517898721446666</v>
      </c>
      <c r="I28" s="12" t="e">
        <f>(((0.15^2)+(([1]!Table22[[#This Row],[SDrd]]/[1]!Table22[[#This Row],[rd]])^2)+(0.15^2)+(0.1^2)-(1.8*0.1*0.15))^0.5)*H28</f>
        <v>#REF!</v>
      </c>
      <c r="J28" s="13">
        <v>50</v>
      </c>
      <c r="K28" s="14">
        <f>0.1*Table225[[#This Row],[GC(%)]]</f>
        <v>5</v>
      </c>
      <c r="L28" s="15">
        <v>19.843073930413102</v>
      </c>
      <c r="M28" s="16">
        <f>0.1*Table225[[#This Row],[N''120]]</f>
        <v>1.9843073930413102</v>
      </c>
      <c r="N28" s="16">
        <f>Table225[[#This Row],[N''120]]*((Table225[[#This Row],[σ''(KPa)]]/100)^0.5)</f>
        <v>14.716017486205704</v>
      </c>
      <c r="O28" s="17">
        <v>0.75</v>
      </c>
      <c r="P28" s="18">
        <v>200</v>
      </c>
      <c r="Q28" s="18">
        <v>232.24123018331468</v>
      </c>
      <c r="R28" s="18">
        <f>0.15*Table225[[#This Row],[Vs1 (Corrected)]]</f>
        <v>34.836184527497203</v>
      </c>
      <c r="S28" s="18">
        <f>Table225[[#This Row],[Vs (m/s)]]*((100/Table225[[#This Row],[σ''(KPa)]])^0.25)</f>
        <v>232.24123018331468</v>
      </c>
      <c r="T28" s="17">
        <f>(1-(0.65*Table225[[#This Row],[GC(%)]]/(100*(1+Table225[[#This Row],[Phi]]))))*Table225[[#This Row],[Vs1]]</f>
        <v>189.11071600641338</v>
      </c>
      <c r="U28" s="17">
        <v>232.24123018331468</v>
      </c>
      <c r="V28" s="16">
        <v>55</v>
      </c>
      <c r="W28" s="16">
        <f>0.15*Table225[[#This Row],[σ''(KPa)]]</f>
        <v>8.25</v>
      </c>
      <c r="X28" s="19">
        <v>62.839999999999996</v>
      </c>
      <c r="Y28" s="19">
        <f>0.1*Table225[[#This Row],[σ(KPa)]]</f>
        <v>6.2839999999999998</v>
      </c>
      <c r="Z28" s="19">
        <v>3.3</v>
      </c>
      <c r="AA28" s="20">
        <v>1</v>
      </c>
      <c r="AB28" s="21">
        <v>0</v>
      </c>
      <c r="AC28" s="22">
        <f>((0.022*(S28^2)/10000)+(2.8/(230-S28))-(2.8/230))</f>
        <v>-1.1428286278289685</v>
      </c>
      <c r="AD28" s="22">
        <f>(EXP((Table225[[#This Row],[Vs1 (Corrected)]]/86.4)+((Table225[[#This Row],[Vs1 (Corrected)]]/134)^2)-((Table225[[#This Row],[Vs1 (Corrected)]]/125.2)^3)+((Table225[[#This Row],[Vs1 (Corrected)]]/158.5)^4)-4.8))</f>
        <v>0.41412445290086186</v>
      </c>
      <c r="AE28" s="22">
        <f>EXP((Table225[[#This Row],[Vs1,sk]]/86.4)+((Table225[[#This Row],[Vs1,sk]]/134)^2)-((Table225[[#This Row],[Vs1,sk]]/125.2)^3)+((Table225[[#This Row],[Vs1,sk]]/158.5)^4)-4.8)</f>
        <v>0.13013536607556581</v>
      </c>
      <c r="AF28" s="23">
        <v>-1.1428286278289685</v>
      </c>
      <c r="AG28" s="23">
        <v>0.41412445290086186</v>
      </c>
      <c r="AH28" s="23">
        <f>(0.022*(((Table225[[#This Row],[Vs1,sk]]+58)/100)^2)+(2.8*(1/(157-Table225[[#This Row],[Vs1,sk]])-(1/(157+58)))))</f>
        <v>3.411859256160725E-2</v>
      </c>
      <c r="AI28" s="23">
        <f>(EXP((-1.7346-8.4+(0.35*L28))/2.12))</f>
        <v>0.22212999365245822</v>
      </c>
      <c r="AJ28" s="23">
        <v>0.15357106513445781</v>
      </c>
      <c r="AK28" s="23">
        <f>EXP((-1.7346-5.72077-(-0.20784*Table225[[#This Row],[N''120]]))/1.77172)</f>
        <v>0.15255980000427469</v>
      </c>
      <c r="AL28" s="23">
        <v>0.38279978049279345</v>
      </c>
      <c r="AM28">
        <f>1-(0.00765*Z28)</f>
        <v>0.97475500000000004</v>
      </c>
      <c r="AN28">
        <f>(Z28^0.85)*0.0198</f>
        <v>5.4626331909551962E-2</v>
      </c>
    </row>
    <row r="29" spans="1:40">
      <c r="A29" s="7">
        <v>28</v>
      </c>
      <c r="B29" s="8" t="s">
        <v>58</v>
      </c>
      <c r="C29" s="9">
        <v>7.9</v>
      </c>
      <c r="D29" s="9">
        <f>0.5-(0.45*LOG(Table225[[#This Row],[Mw]]))</f>
        <v>9.6067808919301334E-2</v>
      </c>
      <c r="E29" s="9">
        <f>6.9*EXP(-Table225[[#This Row],[Mw]]/4)-0.058</f>
        <v>0.89945305447639112</v>
      </c>
      <c r="F29" s="10">
        <v>0.48</v>
      </c>
      <c r="G29" s="10">
        <f>0.15*[1]!Table22[[#This Row],[PGA (g)]]</f>
        <v>7.1999999999999995E-2</v>
      </c>
      <c r="H29" s="11">
        <v>0.5</v>
      </c>
      <c r="I29" s="12" t="e">
        <f>(((0.15^2)+(([1]!Table22[[#This Row],[SDrd]]/[1]!Table22[[#This Row],[rd]])^2)+(0.15^2)+(0.1^2)-(1.8*0.1*0.15))^0.5)*H29</f>
        <v>#REF!</v>
      </c>
      <c r="J29" s="13">
        <v>50</v>
      </c>
      <c r="K29" s="14">
        <f>0.1*Table225[[#This Row],[GC(%)]]</f>
        <v>5</v>
      </c>
      <c r="L29" s="15">
        <v>22.3</v>
      </c>
      <c r="M29" s="16">
        <f>0.1*Table225[[#This Row],[N''120]]</f>
        <v>2.23</v>
      </c>
      <c r="N29" s="16">
        <f>Table225[[#This Row],[N''120]]*((Table225[[#This Row],[σ''(KPa)]]/100)^0.5)</f>
        <v>23.60010169469615</v>
      </c>
      <c r="O29" s="17">
        <v>0.65</v>
      </c>
      <c r="P29" s="18">
        <v>234</v>
      </c>
      <c r="Q29" s="18">
        <v>227.46330849223378</v>
      </c>
      <c r="R29" s="18">
        <f>0.15*Table225[[#This Row],[Vs1 (Corrected)]]</f>
        <v>34.119496273835068</v>
      </c>
      <c r="S29" s="18">
        <f>Table225[[#This Row],[Vs (m/s)]]*((100/Table225[[#This Row],[σ''(KPa)]])^0.25)</f>
        <v>227.46330849223378</v>
      </c>
      <c r="T29" s="17">
        <f>(1-(0.65*Table225[[#This Row],[GC(%)]]/(100*(1+Table225[[#This Row],[Phi]]))))*Table225[[#This Row],[Vs1]]</f>
        <v>182.65992954679379</v>
      </c>
      <c r="U29" s="17">
        <v>227.46330849223378</v>
      </c>
      <c r="V29" s="16">
        <v>112</v>
      </c>
      <c r="W29" s="16">
        <f>0.15*Table225[[#This Row],[σ''(KPa)]]</f>
        <v>16.8</v>
      </c>
      <c r="X29" s="19">
        <v>192.36</v>
      </c>
      <c r="Y29" s="19">
        <f>0.1*Table225[[#This Row],[σ(KPa)]]</f>
        <v>19.236000000000004</v>
      </c>
      <c r="Z29" s="19">
        <v>10.199999999999999</v>
      </c>
      <c r="AA29" s="20">
        <v>0</v>
      </c>
      <c r="AB29" s="21">
        <v>0</v>
      </c>
      <c r="AC29" s="22">
        <f>((0.022*(S29^2)/10000)+(2.8/(230-S29))-(2.8/230))</f>
        <v>1.2054530777092407</v>
      </c>
      <c r="AD29" s="22">
        <f>(EXP((Table225[[#This Row],[Vs1 (Corrected)]]/86.4)+((Table225[[#This Row],[Vs1 (Corrected)]]/134)^2)-((Table225[[#This Row],[Vs1 (Corrected)]]/125.2)^3)+((Table225[[#This Row],[Vs1 (Corrected)]]/158.5)^4)-4.8))</f>
        <v>0.35306836775068595</v>
      </c>
      <c r="AE29" s="22">
        <f>EXP((Table225[[#This Row],[Vs1,sk]]/86.4)+((Table225[[#This Row],[Vs1,sk]]/134)^2)-((Table225[[#This Row],[Vs1,sk]]/125.2)^3)+((Table225[[#This Row],[Vs1,sk]]/158.5)^4)-4.8)</f>
        <v>0.11425591639384061</v>
      </c>
      <c r="AF29" s="23">
        <v>1.2054530777092407</v>
      </c>
      <c r="AG29" s="23">
        <v>0.35306836775068595</v>
      </c>
      <c r="AH29" s="23">
        <f>(0.022*(((Table225[[#This Row],[Vs1,sk]]+58)/100)^2)+(2.8*(1/(157-Table225[[#This Row],[Vs1,sk]])-(1/(157+58)))))</f>
        <v>5.2750365458119203E-3</v>
      </c>
      <c r="AI29" s="23">
        <f>(EXP((-1.7346-8.4+(0.35*L29))/2.12))</f>
        <v>0.33324813227062322</v>
      </c>
      <c r="AJ29" s="23">
        <v>0.12004060683652211</v>
      </c>
      <c r="AK29" s="23">
        <f>EXP((-1.7346-5.72077-(-0.20784*Table225[[#This Row],[N''120]]))/1.77172)</f>
        <v>0.20352279052720659</v>
      </c>
      <c r="AL29" s="23">
        <v>0.51963372946444897</v>
      </c>
      <c r="AM29">
        <f>1-(0.00765*Z29)</f>
        <v>0.92196999999999996</v>
      </c>
      <c r="AN29">
        <f>(Z29^0.85)*0.0198</f>
        <v>0.14255266351297394</v>
      </c>
    </row>
    <row r="30" spans="1:40">
      <c r="A30" s="7">
        <v>29</v>
      </c>
      <c r="B30" s="8" t="s">
        <v>113</v>
      </c>
      <c r="C30" s="9">
        <v>7.9</v>
      </c>
      <c r="D30" s="9">
        <f>0.5-(0.45*LOG(Table225[[#This Row],[Mw]]))</f>
        <v>9.6067808919301334E-2</v>
      </c>
      <c r="E30" s="9">
        <f>6.9*EXP(-Table225[[#This Row],[Mw]]/4)-0.058</f>
        <v>0.89945305447639112</v>
      </c>
      <c r="F30" s="10">
        <v>0.48</v>
      </c>
      <c r="G30" s="10">
        <f>0.15*[1]!Table22[[#This Row],[PGA (g)]]</f>
        <v>7.1999999999999995E-2</v>
      </c>
      <c r="H30" s="11">
        <v>0.5532406888882262</v>
      </c>
      <c r="I30" s="12" t="e">
        <f>(((0.15^2)+(([1]!Table22[[#This Row],[SDrd]]/[1]!Table22[[#This Row],[rd]])^2)+(0.15^2)+(0.1^2)-(1.8*0.1*0.15))^0.5)*H30</f>
        <v>#REF!</v>
      </c>
      <c r="J30" s="13">
        <v>51</v>
      </c>
      <c r="K30" s="14">
        <f>0.1*Table225[[#This Row],[GC(%)]]</f>
        <v>5.1000000000000005</v>
      </c>
      <c r="L30" s="15">
        <v>7.4222815696139</v>
      </c>
      <c r="M30" s="16">
        <f>0.1*Table225[[#This Row],[N''120]]</f>
        <v>0.74222815696139</v>
      </c>
      <c r="N30" s="16">
        <f>Table225[[#This Row],[N''120]]*((Table225[[#This Row],[σ''(KPa)]]/100)^0.5)</f>
        <v>6.3416001529582449</v>
      </c>
      <c r="O30" s="26">
        <v>0.9</v>
      </c>
      <c r="P30" s="18">
        <v>150</v>
      </c>
      <c r="Q30" s="18">
        <v>162.27833533509448</v>
      </c>
      <c r="R30" s="18">
        <f>0.15*Table225[[#This Row],[Vs1 (Corrected)]]</f>
        <v>24.34175030026417</v>
      </c>
      <c r="S30" s="18">
        <f>Table225[[#This Row],[Vs (m/s)]]*((100/Table225[[#This Row],[σ''(KPa)]])^0.25)</f>
        <v>162.27833533509448</v>
      </c>
      <c r="T30" s="17">
        <f>(1-(0.65*Table225[[#This Row],[GC(%)]]/(100*(1+Table225[[#This Row],[Phi]]))))*Table225[[#This Row],[Vs1]]</f>
        <v>133.96503630162931</v>
      </c>
      <c r="U30" s="17">
        <v>162.27833533509448</v>
      </c>
      <c r="V30" s="16">
        <v>73</v>
      </c>
      <c r="W30" s="16">
        <f>0.15*Table225[[#This Row],[σ''(KPa)]]</f>
        <v>10.95</v>
      </c>
      <c r="X30" s="19">
        <v>119.06</v>
      </c>
      <c r="Y30" s="19">
        <f>0.1*Table225[[#This Row],[σ(KPa)]]</f>
        <v>11.906000000000001</v>
      </c>
      <c r="Z30" s="19">
        <v>6.3</v>
      </c>
      <c r="AA30" s="20">
        <v>1</v>
      </c>
      <c r="AB30" s="21">
        <v>0</v>
      </c>
      <c r="AC30" s="22">
        <f>((0.022*(S30^2)/10000)+(2.8/(230-S30))-(2.8/230))</f>
        <v>8.7107160271281181E-2</v>
      </c>
      <c r="AD30" s="22">
        <f>(EXP((Table225[[#This Row],[Vs1 (Corrected)]]/86.4)+((Table225[[#This Row],[Vs1 (Corrected)]]/134)^2)-((Table225[[#This Row],[Vs1 (Corrected)]]/125.2)^3)+((Table225[[#This Row],[Vs1 (Corrected)]]/158.5)^4)-4.8))</f>
        <v>7.9347734882531801E-2</v>
      </c>
      <c r="AE30" s="22">
        <f>EXP((Table225[[#This Row],[Vs1,sk]]/86.4)+((Table225[[#This Row],[Vs1,sk]]/134)^2)-((Table225[[#This Row],[Vs1,sk]]/125.2)^3)+((Table225[[#This Row],[Vs1,sk]]/158.5)^4)-4.8)</f>
        <v>5.1573636456966422E-2</v>
      </c>
      <c r="AF30" s="23">
        <v>8.7107160271281181E-2</v>
      </c>
      <c r="AG30" s="25">
        <f>(1+(0.0001*((100-J30))^2.87))*AD30</f>
        <v>0.64220371320397462</v>
      </c>
      <c r="AH30" s="23">
        <f>(0.022*(((Table225[[#This Row],[Vs1,sk]]+58)/100)^2)+(2.8*(1/(157-Table225[[#This Row],[Vs1,sk]])-(1/(157+58)))))</f>
        <v>0.18960235782268869</v>
      </c>
      <c r="AI30" s="23">
        <f>(EXP((-1.7346-8.4+(0.35*L30))/2.12))</f>
        <v>2.8578659132046595E-2</v>
      </c>
      <c r="AJ30" s="25">
        <v>9.3704557426010325E-3</v>
      </c>
      <c r="AK30" s="23">
        <f>EXP((-1.7346-5.72077-(-0.20784*Table225[[#This Row],[N''120]]))/1.77172)</f>
        <v>3.5533532066818911E-2</v>
      </c>
      <c r="AL30" s="23">
        <v>0.10600549634051314</v>
      </c>
      <c r="AM30">
        <f>1-(0.00765*Z30)</f>
        <v>0.95180500000000001</v>
      </c>
      <c r="AN30">
        <f>(Z30^0.85)*0.0198</f>
        <v>9.4646521528105529E-2</v>
      </c>
    </row>
    <row r="31" spans="1:40">
      <c r="A31" s="7">
        <v>30</v>
      </c>
      <c r="B31" s="8" t="s">
        <v>52</v>
      </c>
      <c r="C31" s="9">
        <v>7.9</v>
      </c>
      <c r="D31" s="9">
        <f>0.5-(0.45*LOG(Table225[[#This Row],[Mw]]))</f>
        <v>9.6067808919301334E-2</v>
      </c>
      <c r="E31" s="9">
        <f>6.9*EXP(-Table225[[#This Row],[Mw]]/4)-0.058</f>
        <v>0.89945305447639112</v>
      </c>
      <c r="F31" s="10">
        <v>0.47</v>
      </c>
      <c r="G31" s="10">
        <f>0.15*[1]!Table22[[#This Row],[PGA (g)]]</f>
        <v>7.0499999999999993E-2</v>
      </c>
      <c r="H31" s="11">
        <v>0.39724541706497818</v>
      </c>
      <c r="I31" s="12" t="e">
        <f>(((0.15^2)+(([1]!Table22[[#This Row],[SDrd]]/[1]!Table22[[#This Row],[rd]])^2)+(0.15^2)+(0.1^2)-(1.8*0.1*0.15))^0.5)*H31</f>
        <v>#REF!</v>
      </c>
      <c r="J31" s="13">
        <v>50</v>
      </c>
      <c r="K31" s="14">
        <f>0.1*Table225[[#This Row],[GC(%)]]</f>
        <v>5</v>
      </c>
      <c r="L31" s="15">
        <v>24.359797412950702</v>
      </c>
      <c r="M31" s="16">
        <f>0.1*Table225[[#This Row],[N''120]]</f>
        <v>2.4359797412950703</v>
      </c>
      <c r="N31" s="16">
        <f>Table225[[#This Row],[N''120]]*((Table225[[#This Row],[σ''(KPa)]]/100)^0.5)</f>
        <v>24.359797412950702</v>
      </c>
      <c r="O31" s="17">
        <v>0.6</v>
      </c>
      <c r="P31" s="18">
        <v>365</v>
      </c>
      <c r="Q31" s="18">
        <v>245</v>
      </c>
      <c r="R31" s="18">
        <f>0.15*Table225[[#This Row],[Vs1 (Corrected)]]</f>
        <v>36.75</v>
      </c>
      <c r="S31" s="18">
        <f>Table225[[#This Row],[Vs (m/s)]]*((100/Table225[[#This Row],[σ''(KPa)]])^0.25)</f>
        <v>365</v>
      </c>
      <c r="T31" s="17">
        <f>(1-(0.65*Table225[[#This Row],[GC(%)]]/(100*(1+Table225[[#This Row],[Phi]]))))*Table225[[#This Row],[Vs1]]</f>
        <v>290.859375</v>
      </c>
      <c r="U31" s="17">
        <v>245</v>
      </c>
      <c r="V31" s="16">
        <v>100</v>
      </c>
      <c r="W31" s="16">
        <f>0.15*Table225[[#This Row],[σ''(KPa)]]</f>
        <v>15</v>
      </c>
      <c r="X31" s="19">
        <v>119.6</v>
      </c>
      <c r="Y31" s="19">
        <f>0.1*Table225[[#This Row],[σ(KPa)]]</f>
        <v>11.96</v>
      </c>
      <c r="Z31" s="19">
        <v>6.3</v>
      </c>
      <c r="AA31" s="20">
        <v>0</v>
      </c>
      <c r="AB31" s="21">
        <v>0</v>
      </c>
      <c r="AC31" s="22">
        <f>((0.022*(S31^2)/10000)+(2.8/(230-S31))-(2.8/230))</f>
        <v>0.26018034621578101</v>
      </c>
      <c r="AD31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31" s="22">
        <f>EXP((Table225[[#This Row],[Vs1,sk]]/86.4)+((Table225[[#This Row],[Vs1,sk]]/134)^2)-((Table225[[#This Row],[Vs1,sk]]/125.2)^3)+((Table225[[#This Row],[Vs1,sk]]/158.5)^4)-4.8)</f>
        <v>8.0022734242583926</v>
      </c>
      <c r="AF31" s="23">
        <v>0.26018034621578101</v>
      </c>
      <c r="AG31" s="23">
        <v>0.66621983986824818</v>
      </c>
      <c r="AH31" s="23">
        <f>(0.022*(((Table225[[#This Row],[Vs1,sk]]+58)/100)^2)+(2.8*(1/(157-Table225[[#This Row],[Vs1,sk]])-(1/(157+58)))))</f>
        <v>0.23380556991365797</v>
      </c>
      <c r="AI31" s="23">
        <f>(EXP((-1.7346-8.4+(0.35*L31))/2.12))</f>
        <v>0.46822467153345987</v>
      </c>
      <c r="AJ31" s="23">
        <v>0.31272667305507218</v>
      </c>
      <c r="AK31" s="23">
        <f>EXP((-1.7346-5.72077-(-0.20784*Table225[[#This Row],[N''120]]))/1.77172)</f>
        <v>0.25915135564595176</v>
      </c>
      <c r="AL31" s="23">
        <v>0.67263658800769766</v>
      </c>
      <c r="AM31">
        <f>1-(0.00765*Z31)</f>
        <v>0.95180500000000001</v>
      </c>
      <c r="AN31">
        <f>(Z31^0.85)*0.0198</f>
        <v>9.4646521528105529E-2</v>
      </c>
    </row>
    <row r="32" spans="1:40">
      <c r="A32" s="7">
        <v>31</v>
      </c>
      <c r="B32" s="8" t="s">
        <v>38</v>
      </c>
      <c r="C32" s="9">
        <v>7.9</v>
      </c>
      <c r="D32" s="9">
        <f>0.5-(0.45*LOG(Table225[[#This Row],[Mw]]))</f>
        <v>9.6067808919301334E-2</v>
      </c>
      <c r="E32" s="9">
        <f>6.9*EXP(-Table225[[#This Row],[Mw]]/4)-0.058</f>
        <v>0.89945305447639112</v>
      </c>
      <c r="F32" s="10">
        <v>0.43</v>
      </c>
      <c r="G32" s="10">
        <f>0.15*[1]!Table22[[#This Row],[PGA (g)]]</f>
        <v>6.4500000000000002E-2</v>
      </c>
      <c r="H32" s="41">
        <v>0.34245375944864864</v>
      </c>
      <c r="I32" s="12" t="e">
        <f>(((0.15^2)+(([1]!Table22[[#This Row],[SDrd]]/[1]!Table22[[#This Row],[rd]])^2)+(0.15^2)+(0.1^2)-(1.8*0.1*0.15))^0.5)*H32</f>
        <v>#REF!</v>
      </c>
      <c r="J32" s="13">
        <v>77.2</v>
      </c>
      <c r="K32" s="14">
        <f>0.1*Table225[[#This Row],[GC(%)]]</f>
        <v>7.7200000000000006</v>
      </c>
      <c r="L32" s="15">
        <v>45.896709712344403</v>
      </c>
      <c r="M32" s="16">
        <f>0.1*Table225[[#This Row],[N''120]]</f>
        <v>4.5896709712344403</v>
      </c>
      <c r="N32" s="16">
        <f>Table225[[#This Row],[N''120]]*((Table225[[#This Row],[σ''(KPa)]]/100)^0.5)</f>
        <v>42.314675563642545</v>
      </c>
      <c r="O32" s="17">
        <v>0.4</v>
      </c>
      <c r="P32" s="18">
        <v>323</v>
      </c>
      <c r="Q32" s="18">
        <v>245</v>
      </c>
      <c r="R32" s="18">
        <f>0.15*Table225[[#This Row],[Vs1 (Corrected)]]</f>
        <v>36.75</v>
      </c>
      <c r="S32" s="18">
        <f>Table225[[#This Row],[Vs (m/s)]]*((100/Table225[[#This Row],[σ''(KPa)]])^0.25)</f>
        <v>336.39365135033819</v>
      </c>
      <c r="T32" s="24">
        <f>(1-(0.65*Table225[[#This Row],[GC(%)]]/(100*(1+Table225[[#This Row],[Phi]]))))*Table225[[#This Row],[Vs1]]</f>
        <v>215.8205554591955</v>
      </c>
      <c r="U32" s="17">
        <v>245</v>
      </c>
      <c r="V32" s="16">
        <v>85</v>
      </c>
      <c r="W32" s="16">
        <f>0.15*Table225[[#This Row],[σ''(KPa)]]</f>
        <v>12.75</v>
      </c>
      <c r="X32" s="19">
        <v>94.8</v>
      </c>
      <c r="Y32" s="19">
        <f>0.1*Table225[[#This Row],[σ(KPa)]]</f>
        <v>9.48</v>
      </c>
      <c r="Z32" s="19">
        <v>5</v>
      </c>
      <c r="AA32" s="20">
        <v>0</v>
      </c>
      <c r="AB32" s="21">
        <v>0</v>
      </c>
      <c r="AC32" s="22">
        <f>((0.022*(S32^2)/10000)+(2.8/(230-S32))-(2.8/230))</f>
        <v>0.21046224225631974</v>
      </c>
      <c r="AD32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32" s="22">
        <v>0.66621983986824818</v>
      </c>
      <c r="AF32" s="23">
        <f>(1+(0.0001*((100-J32)^2.87)))*AC32</f>
        <v>0.37659191284764115</v>
      </c>
      <c r="AG32" s="25">
        <f>(1+(0.0001*((100-J32))^2.87))*AD32</f>
        <v>1.1921045845718627</v>
      </c>
      <c r="AH32" s="23">
        <v>0.21046224225631974</v>
      </c>
      <c r="AI32" s="23">
        <f>(EXP((-1.7346-8.4+(0.35*L32))/2.12))</f>
        <v>16.392358525839704</v>
      </c>
      <c r="AJ32" s="23">
        <v>0.31272667305507218</v>
      </c>
      <c r="AK32" s="23">
        <f>EXP((-1.7346-5.72077-(-0.20784*Table225[[#This Row],[N''120]]))/1.77172)</f>
        <v>3.2418573652032681</v>
      </c>
      <c r="AL32" s="23">
        <v>7.6442348849665276</v>
      </c>
      <c r="AM32">
        <f>1-(0.00765*Z32)</f>
        <v>0.96174999999999999</v>
      </c>
      <c r="AN32">
        <f>(Z32^0.85)*0.0198</f>
        <v>7.7765987992944666E-2</v>
      </c>
    </row>
    <row r="33" spans="1:40">
      <c r="A33" s="7">
        <v>32</v>
      </c>
      <c r="B33" s="8" t="s">
        <v>69</v>
      </c>
      <c r="C33" s="9">
        <v>7.9</v>
      </c>
      <c r="D33" s="9">
        <v>9.6067808919301334E-2</v>
      </c>
      <c r="E33" s="9">
        <v>0.89945305447639112</v>
      </c>
      <c r="F33" s="10">
        <v>0.47</v>
      </c>
      <c r="G33" s="10" t="e">
        <v>#REF!</v>
      </c>
      <c r="H33" s="11">
        <v>0.35</v>
      </c>
      <c r="I33" s="12" t="e">
        <v>#REF!</v>
      </c>
      <c r="J33" s="13">
        <v>35</v>
      </c>
      <c r="K33" s="14">
        <v>3.5</v>
      </c>
      <c r="L33" s="15">
        <v>17.75</v>
      </c>
      <c r="M33" s="16">
        <v>1.7750000000000001</v>
      </c>
      <c r="N33" s="16">
        <v>19.685702298876713</v>
      </c>
      <c r="O33" s="17">
        <v>0.7</v>
      </c>
      <c r="P33" s="18">
        <v>250</v>
      </c>
      <c r="Q33" s="18">
        <v>237.39071626058697</v>
      </c>
      <c r="R33" s="18">
        <v>35.608607439088047</v>
      </c>
      <c r="S33" s="18">
        <v>237.39071626058697</v>
      </c>
      <c r="T33" s="17">
        <v>205.62225276100844</v>
      </c>
      <c r="U33" s="17">
        <v>237.39071626058697</v>
      </c>
      <c r="V33" s="16">
        <v>123</v>
      </c>
      <c r="W33" s="16">
        <v>18.45</v>
      </c>
      <c r="X33" s="19">
        <v>132.80000000000001</v>
      </c>
      <c r="Y33" s="19">
        <v>13.280000000000001</v>
      </c>
      <c r="Z33" s="19">
        <v>7</v>
      </c>
      <c r="AA33" s="20">
        <v>1</v>
      </c>
      <c r="AB33" s="21">
        <v>0</v>
      </c>
      <c r="AC33" s="22">
        <v>-0.26704801108400528</v>
      </c>
      <c r="AD33" s="22">
        <v>0.4972072012297083</v>
      </c>
      <c r="AE33" s="22">
        <v>0.18958510168289081</v>
      </c>
      <c r="AF33" s="23">
        <v>-0.26704801108400528</v>
      </c>
      <c r="AG33" s="23">
        <v>0.4972072012297083</v>
      </c>
      <c r="AH33" s="23">
        <v>8.2282665792734577E-2</v>
      </c>
      <c r="AI33" s="23">
        <f>(EXP((-1.7346-8.4+(0.35*L33))/2.12))</f>
        <v>0.15722974964108283</v>
      </c>
      <c r="AJ33" s="23">
        <v>0.20264683546283213</v>
      </c>
      <c r="AK33" s="23">
        <f>EXP((-1.7346-5.72077-(-0.20784*Table225[[#This Row],[N''120]]))/1.77172)</f>
        <v>0.11934502963274507</v>
      </c>
      <c r="AL33" s="23">
        <v>0.29673401212145845</v>
      </c>
      <c r="AM33">
        <v>0.94645000000000001</v>
      </c>
      <c r="AN33">
        <v>0.10351386492872511</v>
      </c>
    </row>
    <row r="34" spans="1:40">
      <c r="A34" s="7">
        <v>33</v>
      </c>
      <c r="B34" s="8" t="s">
        <v>105</v>
      </c>
      <c r="C34" s="9">
        <v>7.9</v>
      </c>
      <c r="D34" s="9">
        <f>0.5-(0.45*LOG(Table225[[#This Row],[Mw]]))</f>
        <v>9.6067808919301334E-2</v>
      </c>
      <c r="E34" s="9">
        <f>6.9*EXP(-Table225[[#This Row],[Mw]]/4)-0.058</f>
        <v>0.89945305447639112</v>
      </c>
      <c r="F34" s="10">
        <v>0.42</v>
      </c>
      <c r="G34" s="10">
        <f>0.15*[1]!Table22[[#This Row],[PGA (g)]]</f>
        <v>6.3E-2</v>
      </c>
      <c r="H34" s="11">
        <v>0.44558272553197703</v>
      </c>
      <c r="I34" s="12" t="e">
        <f>(((0.15^2)+(([1]!Table22[[#This Row],[SDrd]]/[1]!Table22[[#This Row],[rd]])^2)+(0.15^2)+(0.1^2)-(1.8*0.1*0.15))^0.5)*H34</f>
        <v>#REF!</v>
      </c>
      <c r="J34" s="13">
        <v>66.8</v>
      </c>
      <c r="K34" s="14">
        <f>0.1*Table225[[#This Row],[GC(%)]]</f>
        <v>6.68</v>
      </c>
      <c r="L34" s="15">
        <v>9.4987858357234902</v>
      </c>
      <c r="M34" s="16">
        <f>0.1*Table225[[#This Row],[N''120]]</f>
        <v>0.94987858357234911</v>
      </c>
      <c r="N34" s="16">
        <f>Table225[[#This Row],[N''120]]*((Table225[[#This Row],[σ''(KPa)]]/100)^0.5)</f>
        <v>8.7574478302756695</v>
      </c>
      <c r="O34" s="26">
        <v>0.85</v>
      </c>
      <c r="P34" s="18">
        <v>195</v>
      </c>
      <c r="Q34" s="18">
        <v>203.08595050562212</v>
      </c>
      <c r="R34" s="18">
        <f>0.15*Table225[[#This Row],[Vs1 (Corrected)]]</f>
        <v>30.462892575843316</v>
      </c>
      <c r="S34" s="18">
        <f>Table225[[#This Row],[Vs (m/s)]]*((100/Table225[[#This Row],[σ''(KPa)]])^0.25)</f>
        <v>203.08595050562212</v>
      </c>
      <c r="T34" s="17">
        <f>(1-(0.65*Table225[[#This Row],[GC(%)]]/(100*(1+Table225[[#This Row],[Phi]]))))*Table225[[#This Row],[Vs1]]</f>
        <v>155.42112904100532</v>
      </c>
      <c r="U34" s="17">
        <v>203.08595050562212</v>
      </c>
      <c r="V34" s="16">
        <v>85</v>
      </c>
      <c r="W34" s="16">
        <f>0.15*Table225[[#This Row],[σ''(KPa)]]</f>
        <v>12.75</v>
      </c>
      <c r="X34" s="19">
        <v>128.12</v>
      </c>
      <c r="Y34" s="19">
        <f>0.1*Table225[[#This Row],[σ(KPa)]]</f>
        <v>12.812000000000001</v>
      </c>
      <c r="Z34" s="19">
        <v>6.8</v>
      </c>
      <c r="AA34" s="20">
        <v>1</v>
      </c>
      <c r="AB34" s="21">
        <v>0</v>
      </c>
      <c r="AC34" s="22">
        <f>((0.022*(S34^2)/10000)+(2.8/(230-S34))-(2.8/230))</f>
        <v>0.18259755756460061</v>
      </c>
      <c r="AD34" s="22">
        <f>(EXP((Table225[[#This Row],[Vs1 (Corrected)]]/86.4)+((Table225[[#This Row],[Vs1 (Corrected)]]/134)^2)-((Table225[[#This Row],[Vs1 (Corrected)]]/125.2)^3)+((Table225[[#This Row],[Vs1 (Corrected)]]/158.5)^4)-4.8))</f>
        <v>0.17812381154574433</v>
      </c>
      <c r="AE34" s="22">
        <f>EXP((Table225[[#This Row],[Vs1,sk]]/86.4)+((Table225[[#This Row],[Vs1,sk]]/134)^2)-((Table225[[#This Row],[Vs1,sk]]/125.2)^3)+((Table225[[#This Row],[Vs1,sk]]/158.5)^4)-4.8)</f>
        <v>7.105179065365004E-2</v>
      </c>
      <c r="AF34" s="23">
        <v>0.18259755756460061</v>
      </c>
      <c r="AG34" s="25">
        <f>(1+(0.0001*((100-J34))^2.87))*AD34</f>
        <v>0.59154076280231904</v>
      </c>
      <c r="AH34" s="23">
        <f>(0.022*(((Table225[[#This Row],[Vs1,sk]]+58)/100)^2)+(2.8*(1/(157-Table225[[#This Row],[Vs1,sk]])-(1/(157+58)))))</f>
        <v>1.8606027702547063</v>
      </c>
      <c r="AI34" s="23">
        <f>(EXP((-1.7346-8.4+(0.35*L34))/2.12))</f>
        <v>4.0264869154548848E-2</v>
      </c>
      <c r="AJ34" s="25">
        <v>3.9446657154134472E-2</v>
      </c>
      <c r="AK34" s="23">
        <f>EXP((-1.7346-5.72077-(-0.20784*Table225[[#This Row],[N''120]]))/1.77172)</f>
        <v>4.5334619898391194E-2</v>
      </c>
      <c r="AL34" s="23">
        <v>0.12440201523103032</v>
      </c>
      <c r="AM34">
        <f>1-(0.00765*Z34)</f>
        <v>0.94798000000000004</v>
      </c>
      <c r="AN34">
        <f>(Z34^0.85)*0.0198</f>
        <v>0.10099450991183082</v>
      </c>
    </row>
    <row r="35" spans="1:40">
      <c r="A35" s="7">
        <v>34</v>
      </c>
      <c r="B35" s="8" t="s">
        <v>83</v>
      </c>
      <c r="C35" s="9">
        <v>7.9</v>
      </c>
      <c r="D35" s="9">
        <f>0.5-(0.45*LOG(Table225[[#This Row],[Mw]]))</f>
        <v>9.6067808919301334E-2</v>
      </c>
      <c r="E35" s="9">
        <f>6.9*EXP(-Table225[[#This Row],[Mw]]/4)-0.058</f>
        <v>0.89945305447639112</v>
      </c>
      <c r="F35" s="10">
        <v>0.43</v>
      </c>
      <c r="G35" s="10">
        <f>0.15*[1]!Table22[[#This Row],[PGA (g)]]</f>
        <v>6.4500000000000002E-2</v>
      </c>
      <c r="H35" s="11">
        <v>0.3150660608639328</v>
      </c>
      <c r="I35" s="12" t="e">
        <f>(((0.15^2)+(([1]!Table22[[#This Row],[SDrd]]/[1]!Table22[[#This Row],[rd]])^2)+(0.15^2)+(0.1^2)-(1.8*0.1*0.15))^0.5)*H35</f>
        <v>#REF!</v>
      </c>
      <c r="J35" s="13">
        <v>50</v>
      </c>
      <c r="K35" s="14">
        <f>0.1*Table225[[#This Row],[GC(%)]]</f>
        <v>5</v>
      </c>
      <c r="L35" s="15">
        <v>14.490237881155</v>
      </c>
      <c r="M35" s="16">
        <f>0.1*Table225[[#This Row],[N''120]]</f>
        <v>1.4490237881155001</v>
      </c>
      <c r="N35" s="16">
        <f>Table225[[#This Row],[N''120]]*((Table225[[#This Row],[σ''(KPa)]]/100)^0.5)</f>
        <v>16.004990862227956</v>
      </c>
      <c r="O35" s="17">
        <v>0.75</v>
      </c>
      <c r="P35" s="18">
        <v>248</v>
      </c>
      <c r="Q35" s="18">
        <v>235.9726790244807</v>
      </c>
      <c r="R35" s="18">
        <f>0.15*Table225[[#This Row],[Vs1 (Corrected)]]</f>
        <v>35.3959018536721</v>
      </c>
      <c r="S35" s="18">
        <f>Table225[[#This Row],[Vs (m/s)]]*((100/Table225[[#This Row],[σ''(KPa)]])^0.25)</f>
        <v>235.9726790244807</v>
      </c>
      <c r="T35" s="17">
        <f>(1-(0.65*Table225[[#This Row],[GC(%)]]/(100*(1+Table225[[#This Row],[Phi]]))))*Table225[[#This Row],[Vs1]]</f>
        <v>192.14918149136284</v>
      </c>
      <c r="U35" s="17">
        <v>235.9726790244807</v>
      </c>
      <c r="V35" s="16">
        <v>122</v>
      </c>
      <c r="W35" s="16">
        <f>0.15*Table225[[#This Row],[σ''(KPa)]]</f>
        <v>18.3</v>
      </c>
      <c r="X35" s="19">
        <v>126.9</v>
      </c>
      <c r="Y35" s="19">
        <f>0.1*Table225[[#This Row],[σ(KPa)]]</f>
        <v>12.690000000000001</v>
      </c>
      <c r="Z35" s="19">
        <v>6.7</v>
      </c>
      <c r="AA35" s="20">
        <v>0</v>
      </c>
      <c r="AB35" s="21">
        <v>0</v>
      </c>
      <c r="AC35" s="22">
        <f>((0.022*(S35^2)/10000)+(2.8/(230-S35))-(2.8/230))</f>
        <v>-0.35847243321120809</v>
      </c>
      <c r="AD35" s="22">
        <f>(EXP((Table225[[#This Row],[Vs1 (Corrected)]]/86.4)+((Table225[[#This Row],[Vs1 (Corrected)]]/134)^2)-((Table225[[#This Row],[Vs1 (Corrected)]]/125.2)^3)+((Table225[[#This Row],[Vs1 (Corrected)]]/158.5)^4)-4.8))</f>
        <v>0.4722375801927004</v>
      </c>
      <c r="AE35" s="22">
        <f>EXP((Table225[[#This Row],[Vs1,sk]]/86.4)+((Table225[[#This Row],[Vs1,sk]]/134)^2)-((Table225[[#This Row],[Vs1,sk]]/125.2)^3)+((Table225[[#This Row],[Vs1,sk]]/158.5)^4)-4.8)</f>
        <v>0.13877841814875985</v>
      </c>
      <c r="AF35" s="23">
        <v>-0.35847243321120809</v>
      </c>
      <c r="AG35" s="23">
        <v>0.4722375801927004</v>
      </c>
      <c r="AH35" s="23">
        <f>(0.022*(((Table225[[#This Row],[Vs1,sk]]+58)/100)^2)+(2.8*(1/(157-Table225[[#This Row],[Vs1,sk]])-(1/(157+58)))))</f>
        <v>4.498043182691229E-2</v>
      </c>
      <c r="AI35" s="23">
        <f>(EXP((-1.7346-8.4+(0.35*L35))/2.12))</f>
        <v>9.179334815658842E-2</v>
      </c>
      <c r="AJ35" s="23">
        <v>0.18751104817668995</v>
      </c>
      <c r="AK35" s="23">
        <f>EXP((-1.7346-5.72077-(-0.20784*Table225[[#This Row],[N''120]]))/1.77172)</f>
        <v>8.1419669436212955E-2</v>
      </c>
      <c r="AL35" s="23">
        <v>0.20362541238204587</v>
      </c>
      <c r="AM35">
        <f>1-(0.00765*Z35)</f>
        <v>0.94874499999999995</v>
      </c>
      <c r="AN35">
        <f>(Z35^0.85)*0.0198</f>
        <v>9.9730678238520304E-2</v>
      </c>
    </row>
    <row r="36" spans="1:40">
      <c r="A36" s="7">
        <v>35</v>
      </c>
      <c r="B36" s="8" t="s">
        <v>75</v>
      </c>
      <c r="C36" s="9">
        <v>7.9</v>
      </c>
      <c r="D36" s="9">
        <f>0.5-(0.45*LOG(Table225[[#This Row],[Mw]]))</f>
        <v>9.6067808919301334E-2</v>
      </c>
      <c r="E36" s="9">
        <f>6.9*EXP(-Table225[[#This Row],[Mw]]/4)-0.058</f>
        <v>0.89945305447639112</v>
      </c>
      <c r="F36" s="10">
        <v>0.37</v>
      </c>
      <c r="G36" s="10">
        <f>0.15*[1]!Table22[[#This Row],[PGA (g)]]</f>
        <v>5.5500000000000001E-2</v>
      </c>
      <c r="H36" s="11">
        <v>0.3255600195154939</v>
      </c>
      <c r="I36" s="12" t="e">
        <f>(((0.15^2)+(([1]!Table22[[#This Row],[SDrd]]/[1]!Table22[[#This Row],[rd]])^2)+(0.15^2)+(0.1^2)-(1.8*0.1*0.15))^0.5)*H36</f>
        <v>#REF!</v>
      </c>
      <c r="J36" s="13">
        <v>50</v>
      </c>
      <c r="K36" s="14">
        <f>0.1*Table225[[#This Row],[GC(%)]]</f>
        <v>5</v>
      </c>
      <c r="L36" s="15">
        <v>15.5789567872279</v>
      </c>
      <c r="M36" s="16">
        <f>0.1*Table225[[#This Row],[N''120]]</f>
        <v>1.5578956787227902</v>
      </c>
      <c r="N36" s="16">
        <f>Table225[[#This Row],[N''120]]*((Table225[[#This Row],[σ''(KPa)]]/100)^0.5)</f>
        <v>14.193105104239905</v>
      </c>
      <c r="O36" s="17">
        <v>0.75</v>
      </c>
      <c r="P36" s="18">
        <v>282</v>
      </c>
      <c r="Q36" s="18">
        <v>245</v>
      </c>
      <c r="R36" s="18">
        <f>0.15*Table225[[#This Row],[Vs1 (Corrected)]]</f>
        <v>36.75</v>
      </c>
      <c r="S36" s="18">
        <f>Table225[[#This Row],[Vs (m/s)]]*((100/Table225[[#This Row],[σ''(KPa)]])^0.25)</f>
        <v>295.44700051650779</v>
      </c>
      <c r="T36" s="17">
        <f>(1-(0.65*Table225[[#This Row],[GC(%)]]/(100*(1+Table225[[#This Row],[Phi]]))))*Table225[[#This Row],[Vs1]]</f>
        <v>240.57827184915635</v>
      </c>
      <c r="U36" s="17">
        <v>245</v>
      </c>
      <c r="V36" s="16">
        <v>83</v>
      </c>
      <c r="W36" s="16">
        <f>0.15*Table225[[#This Row],[σ''(KPa)]]</f>
        <v>12.45</v>
      </c>
      <c r="X36" s="19">
        <v>102.60000000000001</v>
      </c>
      <c r="Y36" s="19">
        <f>0.1*Table225[[#This Row],[σ(KPa)]]</f>
        <v>10.260000000000002</v>
      </c>
      <c r="Z36" s="19">
        <v>5.4</v>
      </c>
      <c r="AA36" s="20">
        <v>0</v>
      </c>
      <c r="AB36" s="21">
        <v>0</v>
      </c>
      <c r="AC36" s="22">
        <f>((0.022*(S36^2)/10000)+(2.8/(230-S36))-(2.8/230))</f>
        <v>0.13707902387192966</v>
      </c>
      <c r="AD36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36" s="22">
        <f>EXP((Table225[[#This Row],[Vs1,sk]]/86.4)+((Table225[[#This Row],[Vs1,sk]]/134)^2)-((Table225[[#This Row],[Vs1,sk]]/125.2)^3)+((Table225[[#This Row],[Vs1,sk]]/158.5)^4)-4.8)</f>
        <v>0.56015222083769967</v>
      </c>
      <c r="AF36" s="23">
        <v>0.13707902387192966</v>
      </c>
      <c r="AG36" s="23">
        <v>0.66621983986824818</v>
      </c>
      <c r="AH36" s="23">
        <f>(0.022*(((Table225[[#This Row],[Vs1,sk]]+58)/100)^2)+(2.8*(1/(157-Table225[[#This Row],[Vs1,sk]])-(1/(157+58)))))</f>
        <v>0.14960297969206515</v>
      </c>
      <c r="AI36" s="23">
        <f>(EXP((-1.7346-8.4+(0.35*L36))/2.12))</f>
        <v>0.10986816682920124</v>
      </c>
      <c r="AJ36" s="23">
        <v>0.31272667305507218</v>
      </c>
      <c r="AK36" s="23">
        <f>EXP((-1.7346-5.72077-(-0.20784*Table225[[#This Row],[N''120]]))/1.77172)</f>
        <v>9.2511615274922979E-2</v>
      </c>
      <c r="AL36" s="23">
        <v>0.23010457473191898</v>
      </c>
      <c r="AM36">
        <f>1-(0.00765*Z36)</f>
        <v>0.95869000000000004</v>
      </c>
      <c r="AN36">
        <f>(Z36^0.85)*0.0198</f>
        <v>8.3023279820551618E-2</v>
      </c>
    </row>
    <row r="37" spans="1:40">
      <c r="A37" s="7">
        <v>36</v>
      </c>
      <c r="B37" s="8" t="s">
        <v>100</v>
      </c>
      <c r="C37" s="9">
        <v>7.9</v>
      </c>
      <c r="D37" s="9">
        <f>0.5-(0.45*LOG(Table225[[#This Row],[Mw]]))</f>
        <v>9.6067808919301334E-2</v>
      </c>
      <c r="E37" s="9">
        <f>6.9*EXP(-Table225[[#This Row],[Mw]]/4)-0.058</f>
        <v>0.89945305447639112</v>
      </c>
      <c r="F37" s="10">
        <v>0.34</v>
      </c>
      <c r="G37" s="10">
        <f>0.15*[1]!Table22[[#This Row],[PGA (g)]]</f>
        <v>5.1000000000000004E-2</v>
      </c>
      <c r="H37" s="11">
        <v>0.37730476442312283</v>
      </c>
      <c r="I37" s="12" t="e">
        <f>(((0.15^2)+(([1]!Table22[[#This Row],[SDrd]]/[1]!Table22[[#This Row],[rd]])^2)+(0.15^2)+(0.1^2)-(1.8*0.1*0.15))^0.5)*H37</f>
        <v>#REF!</v>
      </c>
      <c r="J37" s="13">
        <v>64.099999999999994</v>
      </c>
      <c r="K37" s="14">
        <f>0.1*Table225[[#This Row],[GC(%)]]</f>
        <v>6.41</v>
      </c>
      <c r="L37" s="15">
        <v>10.4255264304183</v>
      </c>
      <c r="M37" s="16">
        <f>0.1*Table225[[#This Row],[N''120]]</f>
        <v>1.0425526430418299</v>
      </c>
      <c r="N37" s="16">
        <f>Table225[[#This Row],[N''120]]*((Table225[[#This Row],[σ''(KPa)]]/100)^0.5)</f>
        <v>6.3416001529582173</v>
      </c>
      <c r="O37" s="26">
        <v>0.9</v>
      </c>
      <c r="P37" s="18">
        <v>133</v>
      </c>
      <c r="Q37" s="18">
        <v>170.53016408965499</v>
      </c>
      <c r="R37" s="18">
        <f>0.15*Table225[[#This Row],[Vs1 (Corrected)]]</f>
        <v>25.579524613448246</v>
      </c>
      <c r="S37" s="18">
        <f>Table225[[#This Row],[Vs (m/s)]]*((100/Table225[[#This Row],[σ''(KPa)]])^0.25)</f>
        <v>170.53016408965499</v>
      </c>
      <c r="T37" s="17">
        <f>(1-(0.65*Table225[[#This Row],[GC(%)]]/(100*(1+Table225[[#This Row],[Phi]]))))*Table225[[#This Row],[Vs1]]</f>
        <v>133.13469415915247</v>
      </c>
      <c r="U37" s="17">
        <v>170.53016408965499</v>
      </c>
      <c r="V37" s="16">
        <v>37</v>
      </c>
      <c r="W37" s="16">
        <f>0.15*Table225[[#This Row],[σ''(KPa)]]</f>
        <v>5.55</v>
      </c>
      <c r="X37" s="19">
        <v>56.6</v>
      </c>
      <c r="Y37" s="19">
        <f>0.1*Table225[[#This Row],[σ(KPa)]]</f>
        <v>5.66</v>
      </c>
      <c r="Z37" s="19">
        <v>3</v>
      </c>
      <c r="AA37" s="20">
        <v>1</v>
      </c>
      <c r="AB37" s="21">
        <v>0</v>
      </c>
      <c r="AC37" s="22">
        <f>((0.022*(S37^2)/10000)+(2.8/(230-S37))-(2.8/230))</f>
        <v>9.8885960605513301E-2</v>
      </c>
      <c r="AD37" s="22">
        <f>(EXP((Table225[[#This Row],[Vs1 (Corrected)]]/86.4)+((Table225[[#This Row],[Vs1 (Corrected)]]/134)^2)-((Table225[[#This Row],[Vs1 (Corrected)]]/125.2)^3)+((Table225[[#This Row],[Vs1 (Corrected)]]/158.5)^4)-4.8))</f>
        <v>9.1291776472561648E-2</v>
      </c>
      <c r="AE37" s="22">
        <f>EXP((Table225[[#This Row],[Vs1,sk]]/86.4)+((Table225[[#This Row],[Vs1,sk]]/134)^2)-((Table225[[#This Row],[Vs1,sk]]/125.2)^3)+((Table225[[#This Row],[Vs1,sk]]/158.5)^4)-4.8)</f>
        <v>5.0965664561100306E-2</v>
      </c>
      <c r="AF37" s="23">
        <v>9.8885960605513301E-2</v>
      </c>
      <c r="AG37" s="25">
        <f>(1+(0.0001*((100-J37))^2.87))*AD37</f>
        <v>0.35647907895556741</v>
      </c>
      <c r="AH37" s="23">
        <f>(0.022*(((Table225[[#This Row],[Vs1,sk]]+58)/100)^2)+(2.8*(1/(157-Table225[[#This Row],[Vs1,sk]])-(1/(157+58)))))</f>
        <v>0.18467330645053723</v>
      </c>
      <c r="AI37" s="23">
        <f>(EXP((-1.7346-8.4+(0.35*L37))/2.12))</f>
        <v>4.6921640273605937E-2</v>
      </c>
      <c r="AJ37" s="25">
        <v>1.209172019885104E-2</v>
      </c>
      <c r="AK37" s="23">
        <f>EXP((-1.7346-5.72077-(-0.20784*Table225[[#This Row],[N''120]]))/1.77172)</f>
        <v>5.0541089980733249E-2</v>
      </c>
      <c r="AL37" s="23">
        <v>0.13492061488891507</v>
      </c>
      <c r="AM37">
        <f>1-(0.00765*Z37)</f>
        <v>0.97704999999999997</v>
      </c>
      <c r="AN37">
        <f>(Z37^0.85)*0.0198</f>
        <v>5.0375370902492812E-2</v>
      </c>
    </row>
    <row r="38" spans="1:40">
      <c r="A38" s="7">
        <v>37</v>
      </c>
      <c r="B38" s="8" t="s">
        <v>85</v>
      </c>
      <c r="C38" s="9">
        <v>7.9</v>
      </c>
      <c r="D38" s="9">
        <f>0.5-(0.45*LOG(Table225[[#This Row],[Mw]]))</f>
        <v>9.6067808919301334E-2</v>
      </c>
      <c r="E38" s="9">
        <f>6.9*EXP(-Table225[[#This Row],[Mw]]/4)-0.058</f>
        <v>0.89945305447639112</v>
      </c>
      <c r="F38" s="10">
        <v>0.33</v>
      </c>
      <c r="G38" s="10">
        <f>0.15*[1]!Table22[[#This Row],[PGA (g)]]</f>
        <v>4.9500000000000002E-2</v>
      </c>
      <c r="H38" s="11">
        <v>0.28721170821462444</v>
      </c>
      <c r="I38" s="12" t="e">
        <f>(((0.15^2)+(([1]!Table22[[#This Row],[SDrd]]/[1]!Table22[[#This Row],[rd]])^2)+(0.15^2)+(0.1^2)-(1.8*0.1*0.15))^0.5)*H38</f>
        <v>#REF!</v>
      </c>
      <c r="J38" s="37">
        <v>19</v>
      </c>
      <c r="K38" s="14">
        <f>0.1*Table225[[#This Row],[GC(%)]]</f>
        <v>1.9000000000000001</v>
      </c>
      <c r="L38" s="15">
        <v>13.8146094690588</v>
      </c>
      <c r="M38" s="16">
        <f>0.1*Table225[[#This Row],[N''120]]</f>
        <v>1.3814609469058801</v>
      </c>
      <c r="N38" s="16">
        <f>Table225[[#This Row],[N''120]]*((Table225[[#This Row],[σ''(KPa)]]/100)^0.5)</f>
        <v>11.475276467257782</v>
      </c>
      <c r="O38" s="17">
        <v>0.85</v>
      </c>
      <c r="P38" s="18">
        <v>161</v>
      </c>
      <c r="Q38" s="18">
        <v>176.64998437124822</v>
      </c>
      <c r="R38" s="18">
        <f>0.15*Table225[[#This Row],[Vs1 (Corrected)]]</f>
        <v>26.497497655687233</v>
      </c>
      <c r="S38" s="18">
        <f>Table225[[#This Row],[Vs (m/s)]]*((100/Table225[[#This Row],[σ''(KPa)]])^0.25)</f>
        <v>176.64998437124822</v>
      </c>
      <c r="T38" s="17">
        <v>176.64998437124822</v>
      </c>
      <c r="U38" s="17">
        <v>176.64998437124822</v>
      </c>
      <c r="V38" s="16">
        <v>69</v>
      </c>
      <c r="W38" s="16">
        <f>0.15*Table225[[#This Row],[σ''(KPa)]]</f>
        <v>10.35</v>
      </c>
      <c r="X38" s="19">
        <v>83.7</v>
      </c>
      <c r="Y38" s="19">
        <f>0.1*Table225[[#This Row],[σ(KPa)]]</f>
        <v>8.370000000000001</v>
      </c>
      <c r="Z38" s="19">
        <v>4.4000000000000004</v>
      </c>
      <c r="AA38" s="20">
        <v>1</v>
      </c>
      <c r="AB38" s="21">
        <v>0</v>
      </c>
      <c r="AC38" s="22">
        <f>((0.022*(S38^2)/10000)+(2.8/(230-S38))-(2.8/230))</f>
        <v>0.10896114780933293</v>
      </c>
      <c r="AD38" s="22">
        <f>(EXP((Table225[[#This Row],[Vs1 (Corrected)]]/86.4)+((Table225[[#This Row],[Vs1 (Corrected)]]/134)^2)-((Table225[[#This Row],[Vs1 (Corrected)]]/125.2)^3)+((Table225[[#This Row],[Vs1 (Corrected)]]/158.5)^4)-4.8))</f>
        <v>0.10192525253995852</v>
      </c>
      <c r="AE38" s="22">
        <f>EXP((Table225[[#This Row],[Vs1,sk]]/86.4)+((Table225[[#This Row],[Vs1,sk]]/134)^2)-((Table225[[#This Row],[Vs1,sk]]/125.2)^3)+((Table225[[#This Row],[Vs1,sk]]/158.5)^4)-4.8)</f>
        <v>0.10192525253995852</v>
      </c>
      <c r="AF38" s="23">
        <v>0.10896114780933293</v>
      </c>
      <c r="AG38" s="23">
        <v>0.10192525253995852</v>
      </c>
      <c r="AH38" s="23">
        <f>(0.022*(((Table225[[#This Row],[Vs1,sk]]+58)/100)^2)+(2.8*(1/(157-Table225[[#This Row],[Vs1,sk]])-(1/(157+58)))))</f>
        <v>-3.4383654460165655E-2</v>
      </c>
      <c r="AI38" s="23">
        <f>(EXP((-1.7346-8.4+(0.35*L38))/2.12))</f>
        <v>8.2104876215646203E-2</v>
      </c>
      <c r="AJ38" s="23">
        <v>1.4765967939059113E-2</v>
      </c>
      <c r="AK38" s="23">
        <f>EXP((-1.7346-5.72077-(-0.20784*Table225[[#This Row],[N''120]]))/1.77172)</f>
        <v>7.5215632964073201E-2</v>
      </c>
      <c r="AL38" s="23">
        <v>0.18915908480681465</v>
      </c>
      <c r="AM38">
        <f>1-(0.00765*Z38)</f>
        <v>0.96633999999999998</v>
      </c>
      <c r="AN38">
        <f>(Z38^0.85)*0.0198</f>
        <v>6.9758954855511174E-2</v>
      </c>
    </row>
    <row r="39" spans="1:40">
      <c r="A39" s="7">
        <v>38</v>
      </c>
      <c r="B39" s="8" t="s">
        <v>92</v>
      </c>
      <c r="C39" s="9">
        <v>7.9</v>
      </c>
      <c r="D39" s="9">
        <f>0.5-(0.45*LOG(Table225[[#This Row],[Mw]]))</f>
        <v>9.6067808919301334E-2</v>
      </c>
      <c r="E39" s="9">
        <f>6.9*EXP(-Table225[[#This Row],[Mw]]/4)-0.058</f>
        <v>0.89945305447639112</v>
      </c>
      <c r="F39" s="10">
        <v>0.37</v>
      </c>
      <c r="G39" s="10">
        <f>0.15*[1]!Table22[[#This Row],[PGA (g)]]</f>
        <v>5.5500000000000001E-2</v>
      </c>
      <c r="H39" s="11">
        <v>0.3235831885852008</v>
      </c>
      <c r="I39" s="12" t="e">
        <f>(((0.15^2)+(([1]!Table22[[#This Row],[SDrd]]/[1]!Table22[[#This Row],[rd]])^2)+(0.15^2)+(0.1^2)-(1.8*0.1*0.15))^0.5)*H39</f>
        <v>#REF!</v>
      </c>
      <c r="J39" s="13">
        <v>1</v>
      </c>
      <c r="K39" s="14">
        <f>0.1*Table225[[#This Row],[GC(%)]]</f>
        <v>0.1</v>
      </c>
      <c r="L39" s="15">
        <v>12.185105777829801</v>
      </c>
      <c r="M39" s="16">
        <f>0.1*Table225[[#This Row],[N''120]]</f>
        <v>1.2185105777829801</v>
      </c>
      <c r="N39" s="16">
        <f>Table225[[#This Row],[N''120]]*((Table225[[#This Row],[σ''(KPa)]]/100)^0.5)</f>
        <v>10.267352628599051</v>
      </c>
      <c r="O39" s="26">
        <v>0.85</v>
      </c>
      <c r="P39" s="18">
        <v>159</v>
      </c>
      <c r="Q39" s="18">
        <v>173.21381902376845</v>
      </c>
      <c r="R39" s="18">
        <f>0.15*Table225[[#This Row],[Vs1 (Corrected)]]</f>
        <v>25.982072853565267</v>
      </c>
      <c r="S39" s="18">
        <f>Table225[[#This Row],[Vs (m/s)]]*((100/Table225[[#This Row],[σ''(KPa)]])^0.25)</f>
        <v>173.21381902376845</v>
      </c>
      <c r="T39" s="17">
        <v>173.21381902376845</v>
      </c>
      <c r="U39" s="17">
        <v>173.21381902376845</v>
      </c>
      <c r="V39" s="16">
        <v>71</v>
      </c>
      <c r="W39" s="16">
        <f>0.15*Table225[[#This Row],[σ''(KPa)]]</f>
        <v>10.65</v>
      </c>
      <c r="X39" s="19">
        <v>86.679999999999993</v>
      </c>
      <c r="Y39" s="19">
        <f>0.1*Table225[[#This Row],[σ(KPa)]]</f>
        <v>8.6679999999999993</v>
      </c>
      <c r="Z39" s="19">
        <v>4.5999999999999996</v>
      </c>
      <c r="AA39" s="20">
        <v>1</v>
      </c>
      <c r="AB39" s="21">
        <v>0</v>
      </c>
      <c r="AC39" s="22">
        <f>((0.022*(S39^2)/10000)+(2.8/(230-S39))-(2.8/230))</f>
        <v>0.10314051744549009</v>
      </c>
      <c r="AD39" s="22">
        <f>(EXP((Table225[[#This Row],[Vs1 (Corrected)]]/86.4)+((Table225[[#This Row],[Vs1 (Corrected)]]/134)^2)-((Table225[[#This Row],[Vs1 (Corrected)]]/125.2)^3)+((Table225[[#This Row],[Vs1 (Corrected)]]/158.5)^4)-4.8))</f>
        <v>9.5743228061595215E-2</v>
      </c>
      <c r="AE39" s="22">
        <v>9.5743228061595215E-2</v>
      </c>
      <c r="AF39" s="23">
        <v>9.2770053456621565E-2</v>
      </c>
      <c r="AG39" s="23">
        <v>9.5743228061595215E-2</v>
      </c>
      <c r="AH39" s="23">
        <v>0.10314051744549009</v>
      </c>
      <c r="AI39" s="23">
        <f>(EXP((-1.7346-8.4+(0.35*L39))/2.12))</f>
        <v>6.2738517454329165E-2</v>
      </c>
      <c r="AJ39" s="23">
        <v>1.3183590401724517E-2</v>
      </c>
      <c r="AK39" s="23">
        <f>EXP((-1.7346-5.72077-(-0.20784*Table225[[#This Row],[N''120]]))/1.77172)</f>
        <v>6.2128352808516356E-2</v>
      </c>
      <c r="AL39" s="23">
        <v>0.15963122862283682</v>
      </c>
      <c r="AM39">
        <f>1-(0.00765*Z39)</f>
        <v>0.96480999999999995</v>
      </c>
      <c r="AN39">
        <f>(Z39^0.85)*0.0198</f>
        <v>7.2445155206232542E-2</v>
      </c>
    </row>
    <row r="40" spans="1:40">
      <c r="A40" s="7">
        <v>39</v>
      </c>
      <c r="B40" s="8" t="s">
        <v>103</v>
      </c>
      <c r="C40" s="9">
        <v>7.9</v>
      </c>
      <c r="D40" s="9">
        <f>0.5-(0.45*LOG(Table225[[#This Row],[Mw]]))</f>
        <v>9.6067808919301334E-2</v>
      </c>
      <c r="E40" s="9">
        <f>6.9*EXP(-Table225[[#This Row],[Mw]]/4)-0.058</f>
        <v>0.89945305447639112</v>
      </c>
      <c r="F40" s="10">
        <v>0.35</v>
      </c>
      <c r="G40" s="10">
        <f>0.15*[1]!Table22[[#This Row],[PGA (g)]]</f>
        <v>5.2499999999999998E-2</v>
      </c>
      <c r="H40" s="11">
        <v>0.36837546444687647</v>
      </c>
      <c r="I40" s="12" t="e">
        <f>(((0.15^2)+(([1]!Table22[[#This Row],[SDrd]]/[1]!Table22[[#This Row],[rd]])^2)+(0.15^2)+(0.1^2)-(1.8*0.1*0.15))^0.5)*H40</f>
        <v>#REF!</v>
      </c>
      <c r="J40" s="13">
        <v>60</v>
      </c>
      <c r="K40" s="14">
        <f>0.1*Table225[[#This Row],[GC(%)]]</f>
        <v>6</v>
      </c>
      <c r="L40" s="15">
        <v>9.6482012959821706</v>
      </c>
      <c r="M40" s="16">
        <f>0.1*Table225[[#This Row],[N''120]]</f>
        <v>0.96482012959821706</v>
      </c>
      <c r="N40" s="16">
        <f>Table225[[#This Row],[N''120]]*((Table225[[#This Row],[σ''(KPa)]]/100)^0.5)</f>
        <v>6.7537409071875194</v>
      </c>
      <c r="O40" s="26">
        <v>0.9</v>
      </c>
      <c r="P40" s="18">
        <v>150</v>
      </c>
      <c r="Q40" s="18">
        <v>179.28429140015905</v>
      </c>
      <c r="R40" s="18">
        <f>0.15*Table225[[#This Row],[Vs1 (Corrected)]]</f>
        <v>26.892643710023858</v>
      </c>
      <c r="S40" s="18">
        <f>Table225[[#This Row],[Vs (m/s)]]*((100/Table225[[#This Row],[σ''(KPa)]])^0.25)</f>
        <v>179.28429140015905</v>
      </c>
      <c r="T40" s="17">
        <f>(1-(0.65*Table225[[#This Row],[GC(%)]]/(100*(1+Table225[[#This Row],[Phi]]))))*Table225[[#This Row],[Vs1]]</f>
        <v>142.48383158644219</v>
      </c>
      <c r="U40" s="17">
        <v>179.28429140015905</v>
      </c>
      <c r="V40" s="16">
        <v>49</v>
      </c>
      <c r="W40" s="16">
        <f>0.15*Table225[[#This Row],[σ''(KPa)]]</f>
        <v>7.35</v>
      </c>
      <c r="X40" s="19">
        <v>71.539999999999992</v>
      </c>
      <c r="Y40" s="19">
        <f>0.1*Table225[[#This Row],[σ(KPa)]]</f>
        <v>7.1539999999999999</v>
      </c>
      <c r="Z40" s="19">
        <v>3.8</v>
      </c>
      <c r="AA40" s="20">
        <v>1</v>
      </c>
      <c r="AB40" s="21">
        <v>0</v>
      </c>
      <c r="AC40" s="22">
        <f>((0.022*(S40^2)/10000)+(2.8/(230-S40))-(2.8/230))</f>
        <v>0.11375009126298308</v>
      </c>
      <c r="AD40" s="22">
        <f>(EXP((Table225[[#This Row],[Vs1 (Corrected)]]/86.4)+((Table225[[#This Row],[Vs1 (Corrected)]]/134)^2)-((Table225[[#This Row],[Vs1 (Corrected)]]/125.2)^3)+((Table225[[#This Row],[Vs1 (Corrected)]]/158.5)^4)-4.8))</f>
        <v>0.10707367520342902</v>
      </c>
      <c r="AE40" s="22">
        <f>EXP((Table225[[#This Row],[Vs1,sk]]/86.4)+((Table225[[#This Row],[Vs1,sk]]/134)^2)-((Table225[[#This Row],[Vs1,sk]]/125.2)^3)+((Table225[[#This Row],[Vs1,sk]]/158.5)^4)-4.8)</f>
        <v>5.8358282071881186E-2</v>
      </c>
      <c r="AF40" s="23">
        <v>0.11375009126298308</v>
      </c>
      <c r="AG40" s="25">
        <f>(1+(0.0001*((100-J40))^2.87))*AD40</f>
        <v>0.53129733350610564</v>
      </c>
      <c r="AH40" s="23">
        <f>(0.022*(((Table225[[#This Row],[Vs1,sk]]+58)/100)^2)+(2.8*(1/(157-Table225[[#This Row],[Vs1,sk]])-(1/(157+58)))))</f>
        <v>0.26829139658221157</v>
      </c>
      <c r="AI40" s="23">
        <f>(EXP((-1.7346-8.4+(0.35*L40))/2.12))</f>
        <v>4.127046051844243E-2</v>
      </c>
      <c r="AJ40" s="25">
        <v>1.6140059674456926E-2</v>
      </c>
      <c r="AK40" s="23">
        <f>EXP((-1.7346-5.72077-(-0.20784*Table225[[#This Row],[N''120]]))/1.77172)</f>
        <v>4.6136244899765068E-2</v>
      </c>
      <c r="AL40" s="23">
        <v>0.1259931308792753</v>
      </c>
      <c r="AM40">
        <f>1-(0.00765*Z40)</f>
        <v>0.97092999999999996</v>
      </c>
      <c r="AN40">
        <f>(Z40^0.85)*0.0198</f>
        <v>6.158589360665178E-2</v>
      </c>
    </row>
    <row r="41" spans="1:40">
      <c r="A41" s="7">
        <v>40</v>
      </c>
      <c r="B41" s="8" t="s">
        <v>73</v>
      </c>
      <c r="C41" s="9">
        <v>7.9</v>
      </c>
      <c r="D41" s="9">
        <f>0.5-(0.45*LOG(Table225[[#This Row],[Mw]]))</f>
        <v>9.6067808919301334E-2</v>
      </c>
      <c r="E41" s="9">
        <f>6.9*EXP(-Table225[[#This Row],[Mw]]/4)-0.058</f>
        <v>0.89945305447639112</v>
      </c>
      <c r="F41" s="10">
        <v>0.39</v>
      </c>
      <c r="G41" s="10">
        <f>0.15*[1]!Table22[[#This Row],[PGA (g)]]</f>
        <v>5.8499999999999996E-2</v>
      </c>
      <c r="H41" s="11">
        <v>0.45638300504012375</v>
      </c>
      <c r="I41" s="12" t="e">
        <f>(((0.15^2)+(([1]!Table22[[#This Row],[SDrd]]/[1]!Table22[[#This Row],[rd]])^2)+(0.15^2)+(0.1^2)-(1.8*0.1*0.15))^0.5)*H41</f>
        <v>#REF!</v>
      </c>
      <c r="J41" s="13">
        <v>48</v>
      </c>
      <c r="K41" s="14">
        <f>0.1*Table225[[#This Row],[GC(%)]]</f>
        <v>4.8000000000000007</v>
      </c>
      <c r="L41" s="15">
        <v>15.990301447584301</v>
      </c>
      <c r="M41" s="16">
        <f>0.1*Table225[[#This Row],[N''120]]</f>
        <v>1.5990301447584301</v>
      </c>
      <c r="N41" s="16">
        <f>Table225[[#This Row],[N''120]]*((Table225[[#This Row],[σ''(KPa)]]/100)^0.5)</f>
        <v>8.1534859109463316</v>
      </c>
      <c r="O41" s="26">
        <v>0.9</v>
      </c>
      <c r="P41" s="18">
        <v>153</v>
      </c>
      <c r="Q41" s="18">
        <v>214.26345016007164</v>
      </c>
      <c r="R41" s="18">
        <f>0.15*Table225[[#This Row],[Vs1 (Corrected)]]</f>
        <v>32.139517524010742</v>
      </c>
      <c r="S41" s="18">
        <f>Table225[[#This Row],[Vs (m/s)]]*((100/Table225[[#This Row],[σ''(KPa)]])^0.25)</f>
        <v>214.26345016007164</v>
      </c>
      <c r="T41" s="17">
        <f>(1-(0.65*Table225[[#This Row],[GC(%)]]/(100*(1+Table225[[#This Row],[Phi]]))))*Table225[[#This Row],[Vs1]]</f>
        <v>179.07913623904935</v>
      </c>
      <c r="U41" s="17">
        <v>214.26345016007164</v>
      </c>
      <c r="V41" s="16">
        <v>26</v>
      </c>
      <c r="W41" s="16">
        <f>0.15*Table225[[#This Row],[σ''(KPa)]]</f>
        <v>3.9</v>
      </c>
      <c r="X41" s="19">
        <v>41.68</v>
      </c>
      <c r="Y41" s="19">
        <f>0.1*Table225[[#This Row],[σ(KPa)]]</f>
        <v>4.1680000000000001</v>
      </c>
      <c r="Z41" s="19">
        <v>2.2000000000000002</v>
      </c>
      <c r="AA41" s="20">
        <v>1</v>
      </c>
      <c r="AB41" s="21">
        <v>0</v>
      </c>
      <c r="AC41" s="22">
        <f>((0.022*(S41^2)/10000)+(2.8/(230-S41))-(2.8/230))</f>
        <v>0.26675523024391934</v>
      </c>
      <c r="AD41" s="22">
        <f>(EXP((Table225[[#This Row],[Vs1 (Corrected)]]/86.4)+((Table225[[#This Row],[Vs1 (Corrected)]]/134)^2)-((Table225[[#This Row],[Vs1 (Corrected)]]/125.2)^3)+((Table225[[#This Row],[Vs1 (Corrected)]]/158.5)^4)-4.8))</f>
        <v>0.23784418298223106</v>
      </c>
      <c r="AE41" s="22">
        <f>EXP((Table225[[#This Row],[Vs1,sk]]/86.4)+((Table225[[#This Row],[Vs1,sk]]/134)^2)-((Table225[[#This Row],[Vs1,sk]]/125.2)^3)+((Table225[[#This Row],[Vs1,sk]]/158.5)^4)-4.8)</f>
        <v>0.10665901122647561</v>
      </c>
      <c r="AF41" s="23">
        <v>0.26675523024391934</v>
      </c>
      <c r="AG41" s="23">
        <v>0.23784418298223106</v>
      </c>
      <c r="AH41" s="23">
        <f>(0.022*(((Table225[[#This Row],[Vs1,sk]]+58)/100)^2)+(2.8*(1/(157-Table225[[#This Row],[Vs1,sk]])-(1/(157+58)))))</f>
        <v>-1.6185473983136398E-2</v>
      </c>
      <c r="AI41" s="23">
        <f>(EXP((-1.7346-8.4+(0.35*L41))/2.12))</f>
        <v>0.11758857021888917</v>
      </c>
      <c r="AJ41" s="23">
        <v>6.3901446367513312E-2</v>
      </c>
      <c r="AK41" s="23">
        <f>EXP((-1.7346-5.72077-(-0.20784*Table225[[#This Row],[N''120]]))/1.77172)</f>
        <v>9.708519960412379E-2</v>
      </c>
      <c r="AL41" s="23">
        <v>0.2412251324563951</v>
      </c>
      <c r="AM41">
        <f>1-(0.00765*Z41)</f>
        <v>0.98316999999999999</v>
      </c>
      <c r="AN41">
        <f>(Z41^0.85)*0.0198</f>
        <v>3.8701203355517085E-2</v>
      </c>
    </row>
    <row r="42" spans="1:40">
      <c r="A42" s="7">
        <v>41</v>
      </c>
      <c r="B42" s="8" t="s">
        <v>42</v>
      </c>
      <c r="C42" s="9">
        <v>7.9</v>
      </c>
      <c r="D42" s="9">
        <f>0.5-(0.45*LOG(Table225[[#This Row],[Mw]]))</f>
        <v>9.6067808919301334E-2</v>
      </c>
      <c r="E42" s="9">
        <f>6.9*EXP(-Table225[[#This Row],[Mw]]/4)-0.058</f>
        <v>0.89945305447639112</v>
      </c>
      <c r="F42" s="10">
        <v>0.41</v>
      </c>
      <c r="G42" s="10">
        <f>0.15*[1]!Table22[[#This Row],[PGA (g)]]</f>
        <v>6.1499999999999992E-2</v>
      </c>
      <c r="H42" s="11">
        <v>0.49779029923635354</v>
      </c>
      <c r="I42" s="12" t="e">
        <f>(((0.15^2)+(([1]!Table22[[#This Row],[SDrd]]/[1]!Table22[[#This Row],[rd]])^2)+(0.15^2)+(0.1^2)-(1.8*0.1*0.15))^0.5)*H42</f>
        <v>#REF!</v>
      </c>
      <c r="J42" s="13">
        <v>50</v>
      </c>
      <c r="K42" s="14">
        <f>0.1*Table225[[#This Row],[GC(%)]]</f>
        <v>5</v>
      </c>
      <c r="L42" s="15">
        <v>36.6637296029227</v>
      </c>
      <c r="M42" s="16">
        <f>0.1*Table225[[#This Row],[N''120]]</f>
        <v>3.6663729602922701</v>
      </c>
      <c r="N42" s="16">
        <f>Table225[[#This Row],[N''120]]*((Table225[[#This Row],[σ''(KPa)]]/100)^0.5)</f>
        <v>37.747619958084826</v>
      </c>
      <c r="O42" s="17">
        <v>0.45</v>
      </c>
      <c r="P42" s="18">
        <v>337</v>
      </c>
      <c r="Q42" s="18">
        <v>245</v>
      </c>
      <c r="R42" s="18">
        <f>0.15*Table225[[#This Row],[Vs1 (Corrected)]]</f>
        <v>36.75</v>
      </c>
      <c r="S42" s="18">
        <f>Table225[[#This Row],[Vs (m/s)]]*((100/Table225[[#This Row],[σ''(KPa)]])^0.25)</f>
        <v>332.12642788861615</v>
      </c>
      <c r="T42" s="17">
        <f>(1-(0.65*Table225[[#This Row],[GC(%)]]/(100*(1+Table225[[#This Row],[Phi]]))))*Table225[[#This Row],[Vs1]]</f>
        <v>257.68429749978839</v>
      </c>
      <c r="U42" s="17">
        <v>245</v>
      </c>
      <c r="V42" s="16">
        <v>106</v>
      </c>
      <c r="W42" s="16">
        <f>0.15*Table225[[#This Row],[σ''(KPa)]]</f>
        <v>15.899999999999999</v>
      </c>
      <c r="X42" s="19">
        <v>192.24</v>
      </c>
      <c r="Y42" s="19">
        <f>0.1*Table225[[#This Row],[σ(KPa)]]</f>
        <v>19.224000000000004</v>
      </c>
      <c r="Z42" s="19">
        <v>10.199999999999999</v>
      </c>
      <c r="AA42" s="20">
        <v>0</v>
      </c>
      <c r="AB42" s="21">
        <v>0</v>
      </c>
      <c r="AC42" s="22">
        <f>((0.022*(S42^2)/10000)+(2.8/(230-S42))-(2.8/230))</f>
        <v>0.20308661065832764</v>
      </c>
      <c r="AD42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42" s="22">
        <f>EXP((Table225[[#This Row],[Vs1,sk]]/86.4)+((Table225[[#This Row],[Vs1,sk]]/134)^2)-((Table225[[#This Row],[Vs1,sk]]/125.2)^3)+((Table225[[#This Row],[Vs1,sk]]/158.5)^4)-4.8)</f>
        <v>1.1593605033619343</v>
      </c>
      <c r="AF42" s="23">
        <v>0.20308661065832764</v>
      </c>
      <c r="AG42" s="23">
        <v>0.66621983986824818</v>
      </c>
      <c r="AH42" s="23">
        <f>(0.022*(((Table225[[#This Row],[Vs1,sk]]+58)/100)^2)+(2.8*(1/(157-Table225[[#This Row],[Vs1,sk]])-(1/(157+58)))))</f>
        <v>0.17841151177394954</v>
      </c>
      <c r="AI42" s="23">
        <f>(EXP((-1.7346-8.4+(0.35*L42))/2.12))</f>
        <v>3.5697748578841035</v>
      </c>
      <c r="AJ42" s="23">
        <v>0.31272667305507218</v>
      </c>
      <c r="AK42" s="23">
        <f>EXP((-1.7346-5.72077-(-0.20784*Table225[[#This Row],[N''120]]))/1.77172)</f>
        <v>1.0974924599880964</v>
      </c>
      <c r="AL42" s="23">
        <v>2.9048219992592563</v>
      </c>
      <c r="AM42">
        <f>1-(0.00765*Z42)</f>
        <v>0.92196999999999996</v>
      </c>
      <c r="AN42">
        <f>(Z42^0.85)*0.0198</f>
        <v>0.14255266351297394</v>
      </c>
    </row>
    <row r="43" spans="1:40">
      <c r="A43" s="7">
        <v>42</v>
      </c>
      <c r="B43" s="8" t="s">
        <v>77</v>
      </c>
      <c r="C43" s="9">
        <v>7.9</v>
      </c>
      <c r="D43" s="9">
        <f>0.5-(0.45*LOG(Table225[[#This Row],[Mw]]))</f>
        <v>9.6067808919301334E-2</v>
      </c>
      <c r="E43" s="9">
        <f>6.9*EXP(-Table225[[#This Row],[Mw]]/4)-0.058</f>
        <v>0.89945305447639112</v>
      </c>
      <c r="F43" s="10">
        <v>0.28999999999999998</v>
      </c>
      <c r="G43" s="10">
        <f>0.15*[1]!Table22[[#This Row],[PGA (g)]]</f>
        <v>4.3499999999999997E-2</v>
      </c>
      <c r="H43" s="11">
        <v>0.23400000000000001</v>
      </c>
      <c r="I43" s="12" t="e">
        <f>(((0.15^2)+(([1]!Table22[[#This Row],[SDrd]]/[1]!Table22[[#This Row],[rd]])^2)+(0.15^2)+(0.1^2)-(1.8*0.1*0.15))^0.5)*H43</f>
        <v>#REF!</v>
      </c>
      <c r="J43" s="13">
        <v>63.7</v>
      </c>
      <c r="K43" s="14">
        <f>0.1*Table225[[#This Row],[GC(%)]]</f>
        <v>6.370000000000001</v>
      </c>
      <c r="L43" s="15">
        <v>15.2043739594894</v>
      </c>
      <c r="M43" s="16">
        <f>0.1*Table225[[#This Row],[N''120]]</f>
        <v>1.5204373959489401</v>
      </c>
      <c r="N43" s="16">
        <f>Table225[[#This Row],[N''120]]*((Table225[[#This Row],[σ''(KPa)]]/100)^0.5)</f>
        <v>11.777257426922434</v>
      </c>
      <c r="O43" s="17">
        <v>0.75</v>
      </c>
      <c r="P43" s="18">
        <v>199</v>
      </c>
      <c r="Q43" s="18">
        <v>226.10765392703237</v>
      </c>
      <c r="R43" s="18">
        <f>0.15*Table225[[#This Row],[Vs1 (Corrected)]]</f>
        <v>33.916148089054857</v>
      </c>
      <c r="S43" s="18">
        <f>Table225[[#This Row],[Vs (m/s)]]*((100/Table225[[#This Row],[σ''(KPa)]])^0.25)</f>
        <v>226.10765392703237</v>
      </c>
      <c r="T43" s="17">
        <f>(1-(0.65*Table225[[#This Row],[GC(%)]]/(100*(1+Table225[[#This Row],[Phi]]))))*Table225[[#This Row],[Vs1]]</f>
        <v>172.61058300789651</v>
      </c>
      <c r="U43" s="17">
        <v>226.10765392703237</v>
      </c>
      <c r="V43" s="16">
        <v>60</v>
      </c>
      <c r="W43" s="16">
        <f>0.15*Table225[[#This Row],[σ''(KPa)]]</f>
        <v>9</v>
      </c>
      <c r="X43" s="19">
        <v>66.86</v>
      </c>
      <c r="Y43" s="19">
        <f>0.1*Table225[[#This Row],[σ(KPa)]]</f>
        <v>6.6859999999999999</v>
      </c>
      <c r="Z43" s="19">
        <v>3.5</v>
      </c>
      <c r="AA43" s="20">
        <v>1</v>
      </c>
      <c r="AB43" s="21">
        <v>0</v>
      </c>
      <c r="AC43" s="22">
        <f>((0.022*(S43^2)/10000)+(2.8/(230-S43))-(2.8/230))</f>
        <v>0.81966085909332731</v>
      </c>
      <c r="AD43" s="22">
        <f>(EXP((Table225[[#This Row],[Vs1 (Corrected)]]/86.4)+((Table225[[#This Row],[Vs1 (Corrected)]]/134)^2)-((Table225[[#This Row],[Vs1 (Corrected)]]/125.2)^3)+((Table225[[#This Row],[Vs1 (Corrected)]]/158.5)^4)-4.8))</f>
        <v>0.33801608818196061</v>
      </c>
      <c r="AE43" s="22">
        <f>EXP((Table225[[#This Row],[Vs1,sk]]/86.4)+((Table225[[#This Row],[Vs1,sk]]/134)^2)-((Table225[[#This Row],[Vs1,sk]]/125.2)^3)+((Table225[[#This Row],[Vs1,sk]]/158.5)^4)-4.8)</f>
        <v>9.4715256211878554E-2</v>
      </c>
      <c r="AF43" s="23">
        <v>0.81966085909332731</v>
      </c>
      <c r="AG43" s="25">
        <f>(1+(0.0001*((100-J43))^2.87))*AD43</f>
        <v>1.3516225843508265</v>
      </c>
      <c r="AH43" s="23">
        <f>(0.022*(((Table225[[#This Row],[Vs1,sk]]+58)/100)^2)+(2.8*(1/(157-Table225[[#This Row],[Vs1,sk]])-(1/(157+58)))))</f>
        <v>-7.5390023926671629E-2</v>
      </c>
      <c r="AI43" s="23">
        <f>(EXP((-1.7346-8.4+(0.35*L43))/2.12))</f>
        <v>0.10327957784883383</v>
      </c>
      <c r="AJ43" s="25">
        <v>0.11214275822496643</v>
      </c>
      <c r="AK43" s="23">
        <f>EXP((-1.7346-5.72077-(-0.20784*Table225[[#This Row],[N''120]]))/1.77172)</f>
        <v>8.8534472478175363E-2</v>
      </c>
      <c r="AL43" s="23">
        <v>0.22052641655614438</v>
      </c>
      <c r="AM43">
        <f>1-(0.00765*Z43)</f>
        <v>0.97322500000000001</v>
      </c>
      <c r="AN43">
        <f>(Z43^0.85)*0.0198</f>
        <v>5.7427912230333861E-2</v>
      </c>
    </row>
    <row r="44" spans="1:40">
      <c r="A44" s="7">
        <v>43</v>
      </c>
      <c r="B44" s="8" t="s">
        <v>53</v>
      </c>
      <c r="C44" s="9">
        <v>7.9</v>
      </c>
      <c r="D44" s="9">
        <f>0.5-(0.45*LOG(Table225[[#This Row],[Mw]]))</f>
        <v>9.6067808919301334E-2</v>
      </c>
      <c r="E44" s="9">
        <f>6.9*EXP(-Table225[[#This Row],[Mw]]/4)-0.058</f>
        <v>0.89945305447639112</v>
      </c>
      <c r="F44" s="10">
        <v>0.27</v>
      </c>
      <c r="G44" s="10">
        <f>0.15*[1]!Table22[[#This Row],[PGA (g)]]</f>
        <v>4.0500000000000001E-2</v>
      </c>
      <c r="H44" s="11">
        <v>0.27420368208583057</v>
      </c>
      <c r="I44" s="12" t="e">
        <f>(((0.15^2)+(([1]!Table22[[#This Row],[SDrd]]/[1]!Table22[[#This Row],[rd]])^2)+(0.15^2)+(0.1^2)-(1.8*0.1*0.15))^0.5)*H44</f>
        <v>#REF!</v>
      </c>
      <c r="J44" s="13">
        <v>25.8</v>
      </c>
      <c r="K44" s="14">
        <f>0.1*Table225[[#This Row],[GC(%)]]</f>
        <v>2.58</v>
      </c>
      <c r="L44" s="15">
        <v>23.5854669235103</v>
      </c>
      <c r="M44" s="16">
        <f>0.1*Table225[[#This Row],[N''120]]</f>
        <v>2.3585466923510299</v>
      </c>
      <c r="N44" s="16">
        <f>Table225[[#This Row],[N''120]]*((Table225[[#This Row],[σ''(KPa)]]/100)^0.5)</f>
        <v>18.420838539545343</v>
      </c>
      <c r="O44" s="17">
        <v>0.7</v>
      </c>
      <c r="P44" s="18">
        <v>187</v>
      </c>
      <c r="Q44" s="18">
        <v>211.59682545760086</v>
      </c>
      <c r="R44" s="18">
        <f>0.15*Table225[[#This Row],[Vs1 (Corrected)]]</f>
        <v>31.739523818640127</v>
      </c>
      <c r="S44" s="18">
        <f>Table225[[#This Row],[Vs (m/s)]]*((100/Table225[[#This Row],[σ''(KPa)]])^0.25)</f>
        <v>211.59682545760086</v>
      </c>
      <c r="T44" s="17">
        <f>(1-(0.65*Table225[[#This Row],[GC(%)]]/(100*(1+Table225[[#This Row],[Phi]]))))*Table225[[#This Row],[Vs1]]</f>
        <v>190.72342096981282</v>
      </c>
      <c r="U44" s="17">
        <v>211.59682545760086</v>
      </c>
      <c r="V44" s="16">
        <v>61</v>
      </c>
      <c r="W44" s="16">
        <f>0.15*Table225[[#This Row],[σ''(KPa)]]</f>
        <v>9.15</v>
      </c>
      <c r="X44" s="19">
        <v>86.47999999999999</v>
      </c>
      <c r="Y44" s="19">
        <f>0.1*Table225[[#This Row],[σ(KPa)]]</f>
        <v>8.6479999999999997</v>
      </c>
      <c r="Z44" s="19">
        <v>4.5999999999999996</v>
      </c>
      <c r="AA44" s="20">
        <v>0</v>
      </c>
      <c r="AB44" s="21">
        <v>0</v>
      </c>
      <c r="AC44" s="22">
        <f>((0.022*(S44^2)/10000)+(2.8/(230-S44))-(2.8/230))</f>
        <v>0.23847482643929185</v>
      </c>
      <c r="AD44" s="22">
        <f>(EXP((Table225[[#This Row],[Vs1 (Corrected)]]/86.4)+((Table225[[#This Row],[Vs1 (Corrected)]]/134)^2)-((Table225[[#This Row],[Vs1 (Corrected)]]/125.2)^3)+((Table225[[#This Row],[Vs1 (Corrected)]]/158.5)^4)-4.8))</f>
        <v>0.22122077361498924</v>
      </c>
      <c r="AE44" s="22">
        <f>EXP((Table225[[#This Row],[Vs1,sk]]/86.4)+((Table225[[#This Row],[Vs1,sk]]/134)^2)-((Table225[[#This Row],[Vs1,sk]]/125.2)^3)+((Table225[[#This Row],[Vs1,sk]]/158.5)^4)-4.8)</f>
        <v>0.13461952901800495</v>
      </c>
      <c r="AF44" s="23">
        <v>0.23847482643929185</v>
      </c>
      <c r="AG44" s="23">
        <v>0.22122077361498924</v>
      </c>
      <c r="AH44" s="23">
        <f>(0.022*(((Table225[[#This Row],[Vs1,sk]]+58)/100)^2)+(2.8*(1/(157-Table225[[#This Row],[Vs1,sk]])-(1/(157+58)))))</f>
        <v>4.0047742476234854E-2</v>
      </c>
      <c r="AI44" s="23">
        <f>(EXP((-1.7346-8.4+(0.35*L44))/2.12))</f>
        <v>0.41203597656524882</v>
      </c>
      <c r="AJ44" s="23">
        <v>5.6724936703141396E-2</v>
      </c>
      <c r="AK44" s="23">
        <f>EXP((-1.7346-5.72077-(-0.20784*Table225[[#This Row],[N''120]]))/1.77172)</f>
        <v>0.23664846568240297</v>
      </c>
      <c r="AL44" s="23">
        <v>0.61044271660794291</v>
      </c>
      <c r="AM44">
        <f>1-(0.00765*Z44)</f>
        <v>0.96480999999999995</v>
      </c>
      <c r="AN44">
        <f>(Z44^0.85)*0.0198</f>
        <v>7.2445155206232542E-2</v>
      </c>
    </row>
    <row r="45" spans="1:40">
      <c r="A45" s="7">
        <v>44</v>
      </c>
      <c r="B45" s="8" t="s">
        <v>56</v>
      </c>
      <c r="C45" s="9">
        <v>7.9</v>
      </c>
      <c r="D45" s="9">
        <f>0.5-(0.45*LOG(Table225[[#This Row],[Mw]]))</f>
        <v>9.6067808919301334E-2</v>
      </c>
      <c r="E45" s="9">
        <f>6.9*EXP(-Table225[[#This Row],[Mw]]/4)-0.058</f>
        <v>0.89945305447639112</v>
      </c>
      <c r="F45" s="10">
        <v>0.46</v>
      </c>
      <c r="G45" s="10">
        <f>0.15*[1]!Table22[[#This Row],[PGA (g)]]</f>
        <v>6.9000000000000006E-2</v>
      </c>
      <c r="H45" s="41">
        <v>0.43862626064216953</v>
      </c>
      <c r="I45" s="12" t="e">
        <f>(((0.15^2)+(([1]!Table22[[#This Row],[SDrd]]/[1]!Table22[[#This Row],[rd]])^2)+(0.15^2)+(0.1^2)-(1.8*0.1*0.15))^0.5)*H45</f>
        <v>#REF!</v>
      </c>
      <c r="J45" s="13">
        <v>50</v>
      </c>
      <c r="K45" s="14">
        <f>0.1*Table225[[#This Row],[GC(%)]]</f>
        <v>5</v>
      </c>
      <c r="L45" s="15">
        <v>22.530949923509201</v>
      </c>
      <c r="M45" s="16">
        <f>0.1*Table225[[#This Row],[N''120]]</f>
        <v>2.25309499235092</v>
      </c>
      <c r="N45" s="16">
        <f>Table225[[#This Row],[N''120]]*((Table225[[#This Row],[σ''(KPa)]]/100)^0.5)</f>
        <v>12.745429981990304</v>
      </c>
      <c r="O45" s="17">
        <v>0.75</v>
      </c>
      <c r="P45" s="18">
        <v>178</v>
      </c>
      <c r="Q45" s="18">
        <v>236.66416741405197</v>
      </c>
      <c r="R45" s="18">
        <f>0.15*Table225[[#This Row],[Vs1 (Corrected)]]</f>
        <v>35.499625112107793</v>
      </c>
      <c r="S45" s="18">
        <f>Table225[[#This Row],[Vs (m/s)]]*((100/Table225[[#This Row],[σ''(KPa)]])^0.25)</f>
        <v>236.66416741405197</v>
      </c>
      <c r="T45" s="17">
        <f>(1-(0.65*Table225[[#This Row],[GC(%)]]/(100*(1+Table225[[#This Row],[Phi]]))))*Table225[[#This Row],[Vs1]]</f>
        <v>192.71225060858518</v>
      </c>
      <c r="U45" s="17">
        <v>236.66416741405197</v>
      </c>
      <c r="V45" s="16">
        <v>32</v>
      </c>
      <c r="W45" s="16">
        <f>0.15*Table225[[#This Row],[σ''(KPa)]]</f>
        <v>4.8</v>
      </c>
      <c r="X45" s="19">
        <v>41.800000000000004</v>
      </c>
      <c r="Y45" s="19">
        <f>0.1*Table225[[#This Row],[σ(KPa)]]</f>
        <v>4.1800000000000006</v>
      </c>
      <c r="Z45" s="19">
        <v>2.2000000000000002</v>
      </c>
      <c r="AA45" s="20">
        <v>1</v>
      </c>
      <c r="AB45" s="21">
        <v>0</v>
      </c>
      <c r="AC45" s="22">
        <f>((0.022*(S45^2)/10000)+(2.8/(230-S45))-(2.8/230))</f>
        <v>-0.30910958310440195</v>
      </c>
      <c r="AD45" s="22">
        <f>(EXP((Table225[[#This Row],[Vs1 (Corrected)]]/86.4)+((Table225[[#This Row],[Vs1 (Corrected)]]/134)^2)-((Table225[[#This Row],[Vs1 (Corrected)]]/125.2)^3)+((Table225[[#This Row],[Vs1 (Corrected)]]/158.5)^4)-4.8))</f>
        <v>0.4841979471714179</v>
      </c>
      <c r="AE45" s="22">
        <f>EXP((Table225[[#This Row],[Vs1,sk]]/86.4)+((Table225[[#This Row],[Vs1,sk]]/134)^2)-((Table225[[#This Row],[Vs1,sk]]/125.2)^3)+((Table225[[#This Row],[Vs1,sk]]/158.5)^4)-4.8)</f>
        <v>0.14047371543244938</v>
      </c>
      <c r="AF45" s="23">
        <v>-0.30910958310440195</v>
      </c>
      <c r="AG45" s="23">
        <v>0.4841979471714179</v>
      </c>
      <c r="AH45" s="23">
        <f>(0.022*(((Table225[[#This Row],[Vs1,sk]]+58)/100)^2)+(2.8*(1/(157-Table225[[#This Row],[Vs1,sk]])-(1/(157+58)))))</f>
        <v>4.6856868198917309E-2</v>
      </c>
      <c r="AI45" s="23">
        <f>(EXP((-1.7346-8.4+(0.35*L45))/2.12))</f>
        <v>0.34619973578696911</v>
      </c>
      <c r="AJ45" s="23">
        <v>0.19472129643501071</v>
      </c>
      <c r="AK45" s="23">
        <f>EXP((-1.7346-5.72077-(-0.20784*Table225[[#This Row],[N''120]]))/1.77172)</f>
        <v>0.20911214044407897</v>
      </c>
      <c r="AL45" s="23">
        <v>0.53487760159840292</v>
      </c>
      <c r="AM45">
        <f>1-(0.00765*Z45)</f>
        <v>0.98316999999999999</v>
      </c>
      <c r="AN45">
        <f>(Z45^0.85)*0.0198</f>
        <v>3.8701203355517085E-2</v>
      </c>
    </row>
    <row r="46" spans="1:40">
      <c r="A46" s="7">
        <v>45</v>
      </c>
      <c r="B46" s="8" t="s">
        <v>81</v>
      </c>
      <c r="C46" s="9">
        <v>7.9</v>
      </c>
      <c r="D46" s="9">
        <f>0.5-(0.45*LOG(Table225[[#This Row],[Mw]]))</f>
        <v>9.6067808919301334E-2</v>
      </c>
      <c r="E46" s="9">
        <f>6.9*EXP(-Table225[[#This Row],[Mw]]/4)-0.058</f>
        <v>0.89945305447639112</v>
      </c>
      <c r="F46" s="10">
        <v>0.41</v>
      </c>
      <c r="G46" s="10">
        <f>0.15*[1]!Table22[[#This Row],[PGA (g)]]</f>
        <v>6.1499999999999992E-2</v>
      </c>
      <c r="H46" s="11">
        <v>0.4015284204429091</v>
      </c>
      <c r="I46" s="12" t="e">
        <f>(((0.15^2)+(([1]!Table22[[#This Row],[SDrd]]/[1]!Table22[[#This Row],[rd]])^2)+(0.15^2)+(0.1^2)-(1.8*0.1*0.15))^0.5)*H46</f>
        <v>#REF!</v>
      </c>
      <c r="J46" s="13">
        <v>50</v>
      </c>
      <c r="K46" s="14">
        <f>0.1*Table225[[#This Row],[GC(%)]]</f>
        <v>5</v>
      </c>
      <c r="L46" s="15">
        <v>14.6954491687789</v>
      </c>
      <c r="M46" s="16">
        <f>0.1*Table225[[#This Row],[N''120]]</f>
        <v>1.46954491687789</v>
      </c>
      <c r="N46" s="16">
        <f>Table225[[#This Row],[N''120]]*((Table225[[#This Row],[σ''(KPa)]]/100)^0.5)</f>
        <v>9.5237395509489371</v>
      </c>
      <c r="O46" s="26">
        <v>0.85</v>
      </c>
      <c r="P46" s="18">
        <v>166</v>
      </c>
      <c r="Q46" s="18">
        <v>206.20337319150249</v>
      </c>
      <c r="R46" s="18">
        <f>0.15*Table225[[#This Row],[Vs1 (Corrected)]]</f>
        <v>30.930505978725371</v>
      </c>
      <c r="S46" s="18">
        <f>Table225[[#This Row],[Vs (m/s)]]*((100/Table225[[#This Row],[σ''(KPa)]])^0.25)</f>
        <v>206.20337319150249</v>
      </c>
      <c r="T46" s="17">
        <f>(1-(0.65*Table225[[#This Row],[GC(%)]]/(100*(1+Table225[[#This Row],[Phi]]))))*Table225[[#This Row],[Vs1]]</f>
        <v>169.97845627948178</v>
      </c>
      <c r="U46" s="17">
        <v>206.20337319150249</v>
      </c>
      <c r="V46" s="16">
        <v>42</v>
      </c>
      <c r="W46" s="16">
        <f>0.15*Table225[[#This Row],[σ''(KPa)]]</f>
        <v>6.3</v>
      </c>
      <c r="X46" s="19">
        <v>56.7</v>
      </c>
      <c r="Y46" s="19">
        <f>0.1*Table225[[#This Row],[σ(KPa)]]</f>
        <v>5.6700000000000008</v>
      </c>
      <c r="Z46" s="19">
        <v>3</v>
      </c>
      <c r="AA46" s="20">
        <v>1</v>
      </c>
      <c r="AB46" s="21">
        <v>0</v>
      </c>
      <c r="AC46" s="22">
        <f>((0.022*(S46^2)/10000)+(2.8/(230-S46))-(2.8/230))</f>
        <v>0.19903345080201684</v>
      </c>
      <c r="AD46" s="22">
        <f>(EXP((Table225[[#This Row],[Vs1 (Corrected)]]/86.4)+((Table225[[#This Row],[Vs1 (Corrected)]]/134)^2)-((Table225[[#This Row],[Vs1 (Corrected)]]/125.2)^3)+((Table225[[#This Row],[Vs1 (Corrected)]]/158.5)^4)-4.8))</f>
        <v>0.19236269841871029</v>
      </c>
      <c r="AE46" s="22">
        <f>EXP((Table225[[#This Row],[Vs1,sk]]/86.4)+((Table225[[#This Row],[Vs1,sk]]/134)^2)-((Table225[[#This Row],[Vs1,sk]]/125.2)^3)+((Table225[[#This Row],[Vs1,sk]]/158.5)^4)-4.8)</f>
        <v>9.0414345882706054E-2</v>
      </c>
      <c r="AF46" s="23">
        <v>0.19903345080201684</v>
      </c>
      <c r="AG46" s="23">
        <v>0.19236269841871029</v>
      </c>
      <c r="AH46" s="23">
        <f>(0.022*(((Table225[[#This Row],[Vs1,sk]]+58)/100)^2)+(2.8*(1/(157-Table225[[#This Row],[Vs1,sk]])-(1/(157+58)))))</f>
        <v>-0.1144222127211066</v>
      </c>
      <c r="AI46" s="23">
        <f>(EXP((-1.7346-8.4+(0.35*L46))/2.12))</f>
        <v>9.4956515653455628E-2</v>
      </c>
      <c r="AJ46" s="23">
        <v>4.4929589836582767E-2</v>
      </c>
      <c r="AK46" s="23">
        <f>EXP((-1.7346-5.72077-(-0.20784*Table225[[#This Row],[N''120]]))/1.77172)</f>
        <v>8.34034907851844E-2</v>
      </c>
      <c r="AL46" s="23">
        <v>0.20830617232839044</v>
      </c>
      <c r="AM46">
        <f>1-(0.00765*Z46)</f>
        <v>0.97704999999999997</v>
      </c>
      <c r="AN46">
        <f>(Z46^0.85)*0.0198</f>
        <v>5.0375370902492812E-2</v>
      </c>
    </row>
    <row r="47" spans="1:40">
      <c r="A47" s="7">
        <v>46</v>
      </c>
      <c r="B47" s="8" t="s">
        <v>74</v>
      </c>
      <c r="C47" s="9">
        <v>7.9</v>
      </c>
      <c r="D47" s="9">
        <f>0.5-(0.45*LOG(Table225[[#This Row],[Mw]]))</f>
        <v>9.6067808919301334E-2</v>
      </c>
      <c r="E47" s="9">
        <f>6.9*EXP(-Table225[[#This Row],[Mw]]/4)-0.058</f>
        <v>0.89945305447639112</v>
      </c>
      <c r="F47" s="10">
        <v>0.28999999999999998</v>
      </c>
      <c r="G47" s="10">
        <f>0.15*[1]!Table22[[#This Row],[PGA (g)]]</f>
        <v>4.3499999999999997E-2</v>
      </c>
      <c r="H47" s="11">
        <v>0.31159223544529902</v>
      </c>
      <c r="I47" s="12" t="e">
        <f>(((0.15^2)+(([1]!Table22[[#This Row],[SDrd]]/[1]!Table22[[#This Row],[rd]])^2)+(0.15^2)+(0.1^2)-(1.8*0.1*0.15))^0.5)*H47</f>
        <v>#REF!</v>
      </c>
      <c r="J47" s="13">
        <v>74</v>
      </c>
      <c r="K47" s="14">
        <f>0.1*Table225[[#This Row],[GC(%)]]</f>
        <v>7.4</v>
      </c>
      <c r="L47" s="15">
        <v>15.728840625403899</v>
      </c>
      <c r="M47" s="16">
        <f>0.1*Table225[[#This Row],[N''120]]</f>
        <v>1.5728840625403899</v>
      </c>
      <c r="N47" s="16">
        <f>Table225[[#This Row],[N''120]]*((Table225[[#This Row],[σ''(KPa)]]/100)^0.5)</f>
        <v>8.7574478302756908</v>
      </c>
      <c r="O47" s="26">
        <v>0.85</v>
      </c>
      <c r="P47" s="18">
        <v>187</v>
      </c>
      <c r="Q47" s="18">
        <v>245</v>
      </c>
      <c r="R47" s="18">
        <f>0.15*Table225[[#This Row],[Vs1 (Corrected)]]</f>
        <v>36.75</v>
      </c>
      <c r="S47" s="18">
        <f>Table225[[#This Row],[Vs (m/s)]]*((100/Table225[[#This Row],[σ''(KPa)]])^0.25)</f>
        <v>250.61160800278765</v>
      </c>
      <c r="T47" s="24">
        <f>(1-(0.65*Table225[[#This Row],[GC(%)]]/(100*(1+Table225[[#This Row],[Phi]]))))*Table225[[#This Row],[Vs1]]</f>
        <v>185.45258992206286</v>
      </c>
      <c r="U47" s="17">
        <v>245</v>
      </c>
      <c r="V47" s="16">
        <v>31</v>
      </c>
      <c r="W47" s="16">
        <f>0.15*Table225[[#This Row],[σ''(KPa)]]</f>
        <v>4.6499999999999995</v>
      </c>
      <c r="X47" s="19">
        <v>45.7</v>
      </c>
      <c r="Y47" s="19">
        <f>0.1*Table225[[#This Row],[σ(KPa)]]</f>
        <v>4.57</v>
      </c>
      <c r="Z47" s="19">
        <v>2.4</v>
      </c>
      <c r="AA47" s="20">
        <v>1</v>
      </c>
      <c r="AB47" s="21">
        <v>0</v>
      </c>
      <c r="AC47" s="22">
        <f>((0.022*(S47^2)/10000)+(2.8/(230-S47))-(2.8/230))</f>
        <v>-9.8461029390395395E-3</v>
      </c>
      <c r="AD47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47" s="22">
        <v>0.66621983986824818</v>
      </c>
      <c r="AF47" s="23">
        <f>(1+(0.0001*((100-J47)^2.87)))*AC47</f>
        <v>-2.1176310883796824E-2</v>
      </c>
      <c r="AG47" s="25">
        <f>(1+(0.0001*((100-J47))^2.87))*AD47</f>
        <v>1.4328591254175498</v>
      </c>
      <c r="AH47" s="23">
        <v>-9.8461029390395395E-3</v>
      </c>
      <c r="AI47" s="23">
        <f>(EXP((-1.7346-8.4+(0.35*L47))/2.12))</f>
        <v>0.1126207677470417</v>
      </c>
      <c r="AJ47" s="23">
        <v>0.31272667305507218</v>
      </c>
      <c r="AK47" s="23">
        <f>EXP((-1.7346-5.72077-(-0.20784*Table225[[#This Row],[N''120]]))/1.77172)</f>
        <v>9.4152616003158773E-2</v>
      </c>
      <c r="AL47" s="23">
        <v>0.23408198094058832</v>
      </c>
      <c r="AM47">
        <f>1-(0.00765*Z47)</f>
        <v>0.98163999999999996</v>
      </c>
      <c r="AN47">
        <f>(Z47^0.85)*0.0198</f>
        <v>4.1672038505296424E-2</v>
      </c>
    </row>
    <row r="48" spans="1:40">
      <c r="A48" s="7">
        <v>47</v>
      </c>
      <c r="B48" s="8" t="s">
        <v>63</v>
      </c>
      <c r="C48" s="9">
        <v>7.9</v>
      </c>
      <c r="D48" s="9">
        <f>0.5-(0.45*LOG(Table225[[#This Row],[Mw]]))</f>
        <v>9.6067808919301334E-2</v>
      </c>
      <c r="E48" s="9">
        <f>6.9*EXP(-Table225[[#This Row],[Mw]]/4)-0.058</f>
        <v>0.89945305447639112</v>
      </c>
      <c r="F48" s="10">
        <v>0.26</v>
      </c>
      <c r="G48" s="10">
        <f>0.15*[1]!Table22[[#This Row],[PGA (g)]]</f>
        <v>3.9E-2</v>
      </c>
      <c r="H48" s="11">
        <v>0.22159616779746288</v>
      </c>
      <c r="I48" s="12" t="e">
        <f>(((0.15^2)+(([1]!Table22[[#This Row],[SDrd]]/[1]!Table22[[#This Row],[rd]])^2)+(0.15^2)+(0.1^2)-(1.8*0.1*0.15))^0.5)*H48</f>
        <v>#REF!</v>
      </c>
      <c r="J48" s="13">
        <v>50</v>
      </c>
      <c r="K48" s="14">
        <f>0.1*Table225[[#This Row],[GC(%)]]</f>
        <v>5</v>
      </c>
      <c r="L48" s="15">
        <v>19.889669388582</v>
      </c>
      <c r="M48" s="16">
        <f>0.1*Table225[[#This Row],[N''120]]</f>
        <v>1.9889669388582001</v>
      </c>
      <c r="N48" s="16">
        <f>Table225[[#This Row],[N''120]]*((Table225[[#This Row],[σ''(KPa)]]/100)^0.5)</f>
        <v>24.762438692503583</v>
      </c>
      <c r="O48" s="17">
        <v>0.6</v>
      </c>
      <c r="P48" s="18">
        <v>287</v>
      </c>
      <c r="Q48" s="18">
        <v>245</v>
      </c>
      <c r="R48" s="18">
        <f>0.15*Table225[[#This Row],[Vs1 (Corrected)]]</f>
        <v>36.75</v>
      </c>
      <c r="S48" s="18">
        <f>Table225[[#This Row],[Vs (m/s)]]*((100/Table225[[#This Row],[σ''(KPa)]])^0.25)</f>
        <v>257.21658753348299</v>
      </c>
      <c r="T48" s="17">
        <f>(1-(0.65*Table225[[#This Row],[GC(%)]]/(100*(1+Table225[[#This Row],[Phi]]))))*Table225[[#This Row],[Vs1]]</f>
        <v>204.96946819074427</v>
      </c>
      <c r="U48" s="17">
        <v>245</v>
      </c>
      <c r="V48" s="16">
        <v>155</v>
      </c>
      <c r="W48" s="16">
        <f>0.15*Table225[[#This Row],[σ''(KPa)]]</f>
        <v>23.25</v>
      </c>
      <c r="X48" s="19">
        <v>199.1</v>
      </c>
      <c r="Y48" s="19">
        <f>0.1*Table225[[#This Row],[σ(KPa)]]</f>
        <v>19.91</v>
      </c>
      <c r="Z48" s="19">
        <v>10.5</v>
      </c>
      <c r="AA48" s="20">
        <v>0</v>
      </c>
      <c r="AB48" s="21">
        <v>0</v>
      </c>
      <c r="AC48" s="22">
        <f>((0.022*(S48^2)/10000)+(2.8/(230-S48))-(2.8/230))</f>
        <v>3.0500469824345757E-2</v>
      </c>
      <c r="AD48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48" s="22">
        <f>EXP((Table225[[#This Row],[Vs1,sk]]/86.4)+((Table225[[#This Row],[Vs1,sk]]/134)^2)-((Table225[[#This Row],[Vs1,sk]]/125.2)^3)+((Table225[[#This Row],[Vs1,sk]]/158.5)^4)-4.8)</f>
        <v>0.18653429600776536</v>
      </c>
      <c r="AF48" s="23">
        <v>3.0500469824345757E-2</v>
      </c>
      <c r="AG48" s="23">
        <v>0.66621983986824818</v>
      </c>
      <c r="AH48" s="23">
        <f>(0.022*(((Table225[[#This Row],[Vs1,sk]]+58)/100)^2)+(2.8*(1/(157-Table225[[#This Row],[Vs1,sk]])-(1/(157+58)))))</f>
        <v>8.0742753248048763E-2</v>
      </c>
      <c r="AI48" s="23">
        <f>(EXP((-1.7346-8.4+(0.35*L48))/2.12))</f>
        <v>0.22384535050528179</v>
      </c>
      <c r="AJ48" s="23">
        <v>0.31272667305507218</v>
      </c>
      <c r="AK48" s="23">
        <f>EXP((-1.7346-5.72077-(-0.20784*Table225[[#This Row],[N''120]]))/1.77172)</f>
        <v>0.15339599051071787</v>
      </c>
      <c r="AL48" s="23">
        <v>0.38500512426442529</v>
      </c>
      <c r="AM48">
        <f>1-(0.00765*Z48)</f>
        <v>0.91967500000000002</v>
      </c>
      <c r="AN48">
        <f>(Z48^0.85)*0.0198</f>
        <v>0.14610870599792275</v>
      </c>
    </row>
    <row r="49" spans="1:40">
      <c r="A49" s="7">
        <v>48</v>
      </c>
      <c r="B49" s="8" t="s">
        <v>65</v>
      </c>
      <c r="C49" s="9">
        <v>7.9</v>
      </c>
      <c r="D49" s="9">
        <f>0.5-(0.45*LOG(Table225[[#This Row],[Mw]]))</f>
        <v>9.6067808919301334E-2</v>
      </c>
      <c r="E49" s="9">
        <f>6.9*EXP(-Table225[[#This Row],[Mw]]/4)-0.058</f>
        <v>0.89945305447639112</v>
      </c>
      <c r="F49" s="10">
        <v>0.49</v>
      </c>
      <c r="G49" s="10">
        <f>0.15*[1]!Table22[[#This Row],[PGA (g)]]</f>
        <v>7.3499999999999996E-2</v>
      </c>
      <c r="H49" s="11">
        <v>0.47051215221390413</v>
      </c>
      <c r="I49" s="12" t="e">
        <f>(((0.15^2)+(([1]!Table22[[#This Row],[SDrd]]/[1]!Table22[[#This Row],[rd]])^2)+(0.15^2)+(0.1^2)-(1.8*0.1*0.15))^0.5)*H49</f>
        <v>#REF!</v>
      </c>
      <c r="J49" s="13">
        <v>50</v>
      </c>
      <c r="K49" s="14">
        <f>0.1*Table225[[#This Row],[GC(%)]]</f>
        <v>5</v>
      </c>
      <c r="L49" s="15">
        <v>19.068670708141799</v>
      </c>
      <c r="M49" s="16">
        <f>0.1*Table225[[#This Row],[N''120]]</f>
        <v>1.9068670708141799</v>
      </c>
      <c r="N49" s="16">
        <f>Table225[[#This Row],[N''120]]*((Table225[[#This Row],[σ''(KPa)]]/100)^0.5)</f>
        <v>15.491461315830076</v>
      </c>
      <c r="O49" s="17">
        <v>0.75</v>
      </c>
      <c r="P49" s="18">
        <v>215</v>
      </c>
      <c r="Q49" s="18">
        <v>238.53520013867254</v>
      </c>
      <c r="R49" s="18">
        <f>0.15*Table225[[#This Row],[Vs1 (Corrected)]]</f>
        <v>35.78028002080088</v>
      </c>
      <c r="S49" s="18">
        <f>Table225[[#This Row],[Vs (m/s)]]*((100/Table225[[#This Row],[σ''(KPa)]])^0.25)</f>
        <v>238.53520013867254</v>
      </c>
      <c r="T49" s="17">
        <f>(1-(0.65*Table225[[#This Row],[GC(%)]]/(100*(1+Table225[[#This Row],[Phi]]))))*Table225[[#This Row],[Vs1]]</f>
        <v>194.23580582720479</v>
      </c>
      <c r="U49" s="17">
        <v>238.53520013867254</v>
      </c>
      <c r="V49" s="16">
        <v>66</v>
      </c>
      <c r="W49" s="16">
        <f>0.15*Table225[[#This Row],[σ''(KPa)]]</f>
        <v>9.9</v>
      </c>
      <c r="X49" s="19">
        <v>88.54</v>
      </c>
      <c r="Y49" s="19">
        <f>0.1*Table225[[#This Row],[σ(KPa)]]</f>
        <v>8.854000000000001</v>
      </c>
      <c r="Z49" s="19">
        <v>4.7</v>
      </c>
      <c r="AA49" s="20">
        <v>1</v>
      </c>
      <c r="AB49" s="21">
        <v>0</v>
      </c>
      <c r="AC49" s="22">
        <f>((0.022*(S49^2)/10000)+(2.8/(230-S49))-(2.8/230))</f>
        <v>-0.21504925431623109</v>
      </c>
      <c r="AD49" s="22">
        <f>(EXP((Table225[[#This Row],[Vs1 (Corrected)]]/86.4)+((Table225[[#This Row],[Vs1 (Corrected)]]/134)^2)-((Table225[[#This Row],[Vs1 (Corrected)]]/125.2)^3)+((Table225[[#This Row],[Vs1 (Corrected)]]/158.5)^4)-4.8))</f>
        <v>0.51866664407128693</v>
      </c>
      <c r="AE49" s="22">
        <f>EXP((Table225[[#This Row],[Vs1,sk]]/86.4)+((Table225[[#This Row],[Vs1,sk]]/134)^2)-((Table225[[#This Row],[Vs1,sk]]/125.2)^3)+((Table225[[#This Row],[Vs1,sk]]/158.5)^4)-4.8)</f>
        <v>0.14521842417961503</v>
      </c>
      <c r="AF49" s="23">
        <v>-0.21504925431623109</v>
      </c>
      <c r="AG49" s="23">
        <v>0.51866664407128693</v>
      </c>
      <c r="AH49" s="23">
        <f>(0.022*(((Table225[[#This Row],[Vs1,sk]]+58)/100)^2)+(2.8*(1/(157-Table225[[#This Row],[Vs1,sk]])-(1/(157+58)))))</f>
        <v>5.1750689057222424E-2</v>
      </c>
      <c r="AI49" s="23">
        <f>(EXP((-1.7346-8.4+(0.35*L49))/2.12))</f>
        <v>0.19547122441741352</v>
      </c>
      <c r="AJ49" s="23">
        <v>0.21590451192519206</v>
      </c>
      <c r="AK49" s="23">
        <f>EXP((-1.7346-5.72077-(-0.20784*Table225[[#This Row],[N''120]]))/1.77172)</f>
        <v>0.13931138606734894</v>
      </c>
      <c r="AL49" s="23">
        <v>0.34808968536987889</v>
      </c>
      <c r="AM49">
        <f>1-(0.00765*Z49)</f>
        <v>0.96404500000000004</v>
      </c>
      <c r="AN49">
        <f>(Z49^0.85)*0.0198</f>
        <v>7.3781651062928957E-2</v>
      </c>
    </row>
    <row r="50" spans="1:40">
      <c r="A50" s="7">
        <v>49</v>
      </c>
      <c r="B50" s="8" t="s">
        <v>68</v>
      </c>
      <c r="C50" s="9">
        <v>7.9</v>
      </c>
      <c r="D50" s="9">
        <f>0.5-(0.45*LOG(Table225[[#This Row],[Mw]]))</f>
        <v>9.6067808919301334E-2</v>
      </c>
      <c r="E50" s="9">
        <f>6.9*EXP(-Table225[[#This Row],[Mw]]/4)-0.058</f>
        <v>0.89945305447639112</v>
      </c>
      <c r="F50" s="10">
        <v>0.49</v>
      </c>
      <c r="G50" s="10">
        <f>0.15*[1]!Table22[[#This Row],[PGA (g)]]</f>
        <v>7.3499999999999996E-2</v>
      </c>
      <c r="H50" s="11">
        <v>0.4789611963971811</v>
      </c>
      <c r="I50" s="12" t="e">
        <f>(((0.15^2)+(([1]!Table22[[#This Row],[SDrd]]/[1]!Table22[[#This Row],[rd]])^2)+(0.15^2)+(0.1^2)-(1.8*0.1*0.15))^0.5)*H50</f>
        <v>#REF!</v>
      </c>
      <c r="J50" s="13">
        <v>50</v>
      </c>
      <c r="K50" s="14">
        <f>0.1*Table225[[#This Row],[GC(%)]]</f>
        <v>5</v>
      </c>
      <c r="L50" s="15">
        <v>17.836119376873501</v>
      </c>
      <c r="M50" s="16">
        <f>0.1*Table225[[#This Row],[N''120]]</f>
        <v>1.7836119376873503</v>
      </c>
      <c r="N50" s="16">
        <f>Table225[[#This Row],[N''120]]*((Table225[[#This Row],[σ''(KPa)]]/100)^0.5)</f>
        <v>16.82656136705338</v>
      </c>
      <c r="O50" s="17">
        <v>0.7</v>
      </c>
      <c r="P50" s="18">
        <v>233</v>
      </c>
      <c r="Q50" s="18">
        <v>239.88794239741452</v>
      </c>
      <c r="R50" s="18">
        <f>0.15*Table225[[#This Row],[Vs1 (Corrected)]]</f>
        <v>35.983191359612178</v>
      </c>
      <c r="S50" s="18">
        <f>Table225[[#This Row],[Vs (m/s)]]*((100/Table225[[#This Row],[σ''(KPa)]])^0.25)</f>
        <v>239.88794239741452</v>
      </c>
      <c r="T50" s="17">
        <f>(1-(0.65*Table225[[#This Row],[GC(%)]]/(100*(1+Table225[[#This Row],[Phi]]))))*Table225[[#This Row],[Vs1]]</f>
        <v>194.02701223320292</v>
      </c>
      <c r="U50" s="17">
        <v>239.88794239741452</v>
      </c>
      <c r="V50" s="16">
        <v>89</v>
      </c>
      <c r="W50" s="16">
        <f>0.15*Table225[[#This Row],[σ''(KPa)]]</f>
        <v>13.35</v>
      </c>
      <c r="X50" s="19">
        <v>123.30000000000001</v>
      </c>
      <c r="Y50" s="19">
        <f>0.1*Table225[[#This Row],[σ(KPa)]]</f>
        <v>12.330000000000002</v>
      </c>
      <c r="Z50" s="19">
        <v>6.5</v>
      </c>
      <c r="AA50" s="20">
        <v>0</v>
      </c>
      <c r="AB50" s="21">
        <v>0</v>
      </c>
      <c r="AC50" s="22">
        <f>((0.022*(S50^2)/10000)+(2.8/(230-S50))-(2.8/230))</f>
        <v>-0.16874538890870697</v>
      </c>
      <c r="AD50" s="22">
        <f>(EXP((Table225[[#This Row],[Vs1 (Corrected)]]/86.4)+((Table225[[#This Row],[Vs1 (Corrected)]]/134)^2)-((Table225[[#This Row],[Vs1 (Corrected)]]/125.2)^3)+((Table225[[#This Row],[Vs1 (Corrected)]]/158.5)^4)-4.8))</f>
        <v>0.54565625541460538</v>
      </c>
      <c r="AE50" s="22">
        <f>EXP((Table225[[#This Row],[Vs1,sk]]/86.4)+((Table225[[#This Row],[Vs1,sk]]/134)^2)-((Table225[[#This Row],[Vs1,sk]]/125.2)^3)+((Table225[[#This Row],[Vs1,sk]]/158.5)^4)-4.8)</f>
        <v>0.14455422374080099</v>
      </c>
      <c r="AF50" s="23">
        <v>-0.16874538890870697</v>
      </c>
      <c r="AG50" s="23">
        <v>0.54565625541460538</v>
      </c>
      <c r="AH50" s="23">
        <f>(0.022*(((Table225[[#This Row],[Vs1,sk]]+58)/100)^2)+(2.8*(1/(157-Table225[[#This Row],[Vs1,sk]])-(1/(157+58)))))</f>
        <v>5.1095028785775945E-2</v>
      </c>
      <c r="AI50" s="23">
        <f>(EXP((-1.7346-8.4+(0.35*L50))/2.12))</f>
        <v>0.15948118148186341</v>
      </c>
      <c r="AJ50" s="23">
        <v>0.23289355717988705</v>
      </c>
      <c r="AK50" s="23">
        <f>EXP((-1.7346-5.72077-(-0.20784*Table225[[#This Row],[N''120]]))/1.77172)</f>
        <v>0.12055684057290421</v>
      </c>
      <c r="AL50" s="23">
        <v>0.29981327925383677</v>
      </c>
      <c r="AM50">
        <f>1-(0.00765*Z50)</f>
        <v>0.95027499999999998</v>
      </c>
      <c r="AN50">
        <f>(Z50^0.85)*0.0198</f>
        <v>9.7194467203037913E-2</v>
      </c>
    </row>
    <row r="51" spans="1:40">
      <c r="A51" s="7">
        <v>50</v>
      </c>
      <c r="B51" s="8" t="s">
        <v>57</v>
      </c>
      <c r="C51" s="9">
        <v>7.9</v>
      </c>
      <c r="D51" s="9">
        <f>0.5-(0.45*LOG(Table225[[#This Row],[Mw]]))</f>
        <v>9.6067808919301334E-2</v>
      </c>
      <c r="E51" s="9">
        <f>6.9*EXP(-Table225[[#This Row],[Mw]]/4)-0.058</f>
        <v>0.89945305447639112</v>
      </c>
      <c r="F51" s="10">
        <v>0.25</v>
      </c>
      <c r="G51" s="10">
        <f>0.15*[1]!Table22[[#This Row],[PGA (g)]]</f>
        <v>3.7499999999999999E-2</v>
      </c>
      <c r="H51" s="41">
        <v>0.21177669583831252</v>
      </c>
      <c r="I51" s="12" t="e">
        <f>(((0.15^2)+(([1]!Table22[[#This Row],[SDrd]]/[1]!Table22[[#This Row],[rd]])^2)+(0.15^2)+(0.1^2)-(1.8*0.1*0.15))^0.5)*H51</f>
        <v>#REF!</v>
      </c>
      <c r="J51" s="13">
        <v>85</v>
      </c>
      <c r="K51" s="14">
        <f>0.1*Table225[[#This Row],[GC(%)]]</f>
        <v>8.5</v>
      </c>
      <c r="L51" s="15">
        <v>22.0242250570072</v>
      </c>
      <c r="M51" s="16">
        <f>0.1*Table225[[#This Row],[N''120]]</f>
        <v>2.2024225057007203</v>
      </c>
      <c r="N51" s="16">
        <f>Table225[[#This Row],[N''120]]*((Table225[[#This Row],[σ''(KPa)]]/100)^0.5)</f>
        <v>15.099047983233936</v>
      </c>
      <c r="O51" s="17">
        <v>0.75</v>
      </c>
      <c r="P51" s="18">
        <v>250</v>
      </c>
      <c r="Q51" s="18">
        <v>245</v>
      </c>
      <c r="R51" s="18">
        <f>0.15*Table225[[#This Row],[Vs1 (Corrected)]]</f>
        <v>36.75</v>
      </c>
      <c r="S51" s="18">
        <f>Table225[[#This Row],[Vs (m/s)]]*((100/Table225[[#This Row],[σ''(KPa)]])^0.25)</f>
        <v>301.93644974759854</v>
      </c>
      <c r="T51" s="24">
        <f>(1-(0.65*Table225[[#This Row],[GC(%)]]/(100*(1+Table225[[#This Row],[Phi]]))))*Table225[[#This Row],[Vs1]]</f>
        <v>206.61079918442815</v>
      </c>
      <c r="U51" s="17">
        <v>245</v>
      </c>
      <c r="V51" s="16">
        <v>47</v>
      </c>
      <c r="W51" s="16">
        <f>0.15*Table225[[#This Row],[σ''(KPa)]]</f>
        <v>7.05</v>
      </c>
      <c r="X51" s="19">
        <v>54.839999999999996</v>
      </c>
      <c r="Y51" s="19">
        <f>0.1*Table225[[#This Row],[σ(KPa)]]</f>
        <v>5.484</v>
      </c>
      <c r="Z51" s="19">
        <v>2.9</v>
      </c>
      <c r="AA51" s="20">
        <v>1</v>
      </c>
      <c r="AB51" s="21">
        <v>0</v>
      </c>
      <c r="AC51" s="22">
        <f>((0.022*(S51^2)/10000)+(2.8/(230-S51))-(2.8/230))</f>
        <v>0.14946720607178182</v>
      </c>
      <c r="AD51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1" s="22">
        <v>0.66621983986824818</v>
      </c>
      <c r="AF51" s="23">
        <f>(1+(0.0001*((100-J51)^2.87)))*AC51</f>
        <v>0.18494264928252932</v>
      </c>
      <c r="AG51" s="25">
        <f>(1+(0.0001*((100-J51))^2.87))*AD51</f>
        <v>0.82434445272659562</v>
      </c>
      <c r="AH51" s="23">
        <v>0.14946720607178182</v>
      </c>
      <c r="AI51" s="23">
        <f>(EXP((-1.7346-8.4+(0.35*L51))/2.12))</f>
        <v>0.31841592625231874</v>
      </c>
      <c r="AJ51" s="23">
        <v>0.31272667305507218</v>
      </c>
      <c r="AK51" s="23">
        <f>EXP((-1.7346-5.72077-(-0.20784*Table225[[#This Row],[N''120]]))/1.77172)</f>
        <v>0.1970439709191972</v>
      </c>
      <c r="AL51" s="23">
        <v>0.50201156129260838</v>
      </c>
      <c r="AM51">
        <f>1-(0.00765*Z51)</f>
        <v>0.97781499999999999</v>
      </c>
      <c r="AN51">
        <f>(Z51^0.85)*0.0198</f>
        <v>4.8944454042648612E-2</v>
      </c>
    </row>
    <row r="52" spans="1:40">
      <c r="A52" s="7">
        <v>51</v>
      </c>
      <c r="B52" s="8" t="s">
        <v>60</v>
      </c>
      <c r="C52" s="9">
        <v>7.9</v>
      </c>
      <c r="D52" s="9">
        <f>0.5-(0.45*LOG(Table225[[#This Row],[Mw]]))</f>
        <v>9.6067808919301334E-2</v>
      </c>
      <c r="E52" s="9">
        <f>6.9*EXP(-Table225[[#This Row],[Mw]]/4)-0.058</f>
        <v>0.89945305447639112</v>
      </c>
      <c r="F52" s="10">
        <v>0.24</v>
      </c>
      <c r="G52" s="10">
        <f>0.15*[1]!Table22[[#This Row],[PGA (g)]]</f>
        <v>3.5999999999999997E-2</v>
      </c>
      <c r="H52" s="41">
        <v>0.23332962750384117</v>
      </c>
      <c r="I52" s="12" t="e">
        <f>(((0.15^2)+(([1]!Table22[[#This Row],[SDrd]]/[1]!Table22[[#This Row],[rd]])^2)+(0.15^2)+(0.1^2)-(1.8*0.1*0.15))^0.5)*H52</f>
        <v>#REF!</v>
      </c>
      <c r="J52" s="13">
        <v>75</v>
      </c>
      <c r="K52" s="14">
        <f>0.1*Table225[[#This Row],[GC(%)]]</f>
        <v>7.5</v>
      </c>
      <c r="L52" s="15">
        <v>20.341729738397401</v>
      </c>
      <c r="M52" s="16">
        <f>0.1*Table225[[#This Row],[N''120]]</f>
        <v>2.0341729738397403</v>
      </c>
      <c r="N52" s="16">
        <f>Table225[[#This Row],[N''120]]*((Table225[[#This Row],[σ''(KPa)]]/100)^0.5)</f>
        <v>9.9653716689343952</v>
      </c>
      <c r="O52" s="26">
        <v>0.85</v>
      </c>
      <c r="P52" s="18">
        <v>220</v>
      </c>
      <c r="Q52" s="18">
        <v>245</v>
      </c>
      <c r="R52" s="18">
        <f>0.15*Table225[[#This Row],[Vs1 (Corrected)]]</f>
        <v>36.75</v>
      </c>
      <c r="S52" s="18">
        <f>Table225[[#This Row],[Vs (m/s)]]*((100/Table225[[#This Row],[σ''(KPa)]])^0.25)</f>
        <v>314.31844726686796</v>
      </c>
      <c r="T52" s="24">
        <f>(1-(0.65*Table225[[#This Row],[GC(%)]]/(100*(1+Table225[[#This Row],[Phi]]))))*Table225[[#This Row],[Vs1]]</f>
        <v>231.49128886546359</v>
      </c>
      <c r="U52" s="17">
        <v>245</v>
      </c>
      <c r="V52" s="16">
        <v>24</v>
      </c>
      <c r="W52" s="16">
        <f>0.15*Table225[[#This Row],[σ''(KPa)]]</f>
        <v>3.5999999999999996</v>
      </c>
      <c r="X52" s="19">
        <v>31.84</v>
      </c>
      <c r="Y52" s="19">
        <f>0.1*Table225[[#This Row],[σ(KPa)]]</f>
        <v>3.1840000000000002</v>
      </c>
      <c r="Z52" s="19">
        <v>1.7</v>
      </c>
      <c r="AA52" s="20">
        <v>1</v>
      </c>
      <c r="AB52" s="21">
        <v>0</v>
      </c>
      <c r="AC52" s="22">
        <f>((0.022*(S52^2)/10000)+(2.8/(230-S52))-(2.8/230))</f>
        <v>0.17197003417262763</v>
      </c>
      <c r="AD52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2" s="22">
        <v>0.66621983986824818</v>
      </c>
      <c r="AF52" s="23">
        <f>(1+(0.0001*((100-J52)^2.87)))*AC52</f>
        <v>0.348793786532067</v>
      </c>
      <c r="AG52" s="25">
        <f>(1+(0.0001*((100-J52))^2.87))*AD52</f>
        <v>1.3512432077391558</v>
      </c>
      <c r="AH52" s="23">
        <v>0.17197003417262763</v>
      </c>
      <c r="AI52" s="23">
        <f>(EXP((-1.7346-8.4+(0.35*L52))/2.12))</f>
        <v>0.24119072699313474</v>
      </c>
      <c r="AJ52" s="23">
        <v>0.31272667305507218</v>
      </c>
      <c r="AK52" s="23">
        <f>EXP((-1.7346-5.72077-(-0.20784*Table225[[#This Row],[N''120]]))/1.77172)</f>
        <v>0.16175030678016067</v>
      </c>
      <c r="AL52" s="23">
        <v>0.407124768300408</v>
      </c>
      <c r="AM52">
        <f>1-(0.00765*Z52)</f>
        <v>0.98699499999999996</v>
      </c>
      <c r="AN52">
        <f>(Z52^0.85)*0.0198</f>
        <v>3.1084706664114566E-2</v>
      </c>
    </row>
    <row r="53" spans="1:40">
      <c r="A53" s="7">
        <v>52</v>
      </c>
      <c r="B53" s="8" t="s">
        <v>97</v>
      </c>
      <c r="C53" s="9">
        <v>7.9</v>
      </c>
      <c r="D53" s="9">
        <f>0.5-(0.45*LOG(Table225[[#This Row],[Mw]]))</f>
        <v>9.6067808919301334E-2</v>
      </c>
      <c r="E53" s="9">
        <f>6.9*EXP(-Table225[[#This Row],[Mw]]/4)-0.058</f>
        <v>0.89945305447639112</v>
      </c>
      <c r="F53" s="10">
        <v>0.25</v>
      </c>
      <c r="G53" s="10">
        <f>0.15*[1]!Table22[[#This Row],[PGA (g)]]</f>
        <v>3.7499999999999999E-2</v>
      </c>
      <c r="H53" s="11">
        <v>0.22060311906534733</v>
      </c>
      <c r="I53" s="12" t="e">
        <f>(((0.15^2)+(([1]!Table22[[#This Row],[SDrd]]/[1]!Table22[[#This Row],[rd]])^2)+(0.15^2)+(0.1^2)-(1.8*0.1*0.15))^0.5)*H53</f>
        <v>#REF!</v>
      </c>
      <c r="J53" s="13">
        <v>45</v>
      </c>
      <c r="K53" s="14">
        <f>0.1*Table225[[#This Row],[GC(%)]]</f>
        <v>4.5</v>
      </c>
      <c r="L53" s="15">
        <v>11.039308896352701</v>
      </c>
      <c r="M53" s="16">
        <f>0.1*Table225[[#This Row],[N''120]]</f>
        <v>1.1039308896352702</v>
      </c>
      <c r="N53" s="16">
        <f>Table225[[#This Row],[N''120]]*((Table225[[#This Row],[σ''(KPa)]]/100)^0.5)</f>
        <v>6.3416001529582671</v>
      </c>
      <c r="O53" s="26">
        <v>0.9</v>
      </c>
      <c r="P53" s="18">
        <v>205</v>
      </c>
      <c r="Q53" s="18">
        <v>245</v>
      </c>
      <c r="R53" s="18">
        <f>0.15*Table225[[#This Row],[Vs1 (Corrected)]]</f>
        <v>36.75</v>
      </c>
      <c r="S53" s="18">
        <f>Table225[[#This Row],[Vs (m/s)]]*((100/Table225[[#This Row],[σ''(KPa)]])^0.25)</f>
        <v>270.47390801218148</v>
      </c>
      <c r="T53" s="17">
        <f>(1-(0.65*Table225[[#This Row],[GC(%)]]/(100*(1+Table225[[#This Row],[Phi]]))))*Table225[[#This Row],[Vs1]]</f>
        <v>228.83516164714828</v>
      </c>
      <c r="U53" s="17">
        <v>245</v>
      </c>
      <c r="V53" s="16">
        <v>33</v>
      </c>
      <c r="W53" s="16">
        <f>0.15*Table225[[#This Row],[σ''(KPa)]]</f>
        <v>4.95</v>
      </c>
      <c r="X53" s="19">
        <v>39.86</v>
      </c>
      <c r="Y53" s="19">
        <f>0.1*Table225[[#This Row],[σ(KPa)]]</f>
        <v>3.9860000000000002</v>
      </c>
      <c r="Z53" s="19">
        <v>2.1</v>
      </c>
      <c r="AA53" s="20">
        <v>1</v>
      </c>
      <c r="AB53" s="21">
        <v>0</v>
      </c>
      <c r="AC53" s="22">
        <f>((0.022*(S53^2)/10000)+(2.8/(230-S53))-(2.8/230))</f>
        <v>7.9589212081093097E-2</v>
      </c>
      <c r="AD53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3" s="22">
        <f>EXP((Table225[[#This Row],[Vs1,sk]]/86.4)+((Table225[[#This Row],[Vs1,sk]]/134)^2)-((Table225[[#This Row],[Vs1,sk]]/125.2)^3)+((Table225[[#This Row],[Vs1,sk]]/158.5)^4)-4.8)</f>
        <v>0.36925904260023384</v>
      </c>
      <c r="AF53" s="23">
        <v>7.9589212081093097E-2</v>
      </c>
      <c r="AG53" s="23">
        <v>0.66621983986824818</v>
      </c>
      <c r="AH53" s="23">
        <f>(0.022*(((Table225[[#This Row],[Vs1,sk]]+58)/100)^2)+(2.8*(1/(157-Table225[[#This Row],[Vs1,sk]])-(1/(157+58)))))</f>
        <v>0.12900231983998112</v>
      </c>
      <c r="AI53" s="23">
        <f>(EXP((-1.7346-8.4+(0.35*L53))/2.12))</f>
        <v>5.1925551614690535E-2</v>
      </c>
      <c r="AJ53" s="23">
        <v>0.31272667305507218</v>
      </c>
      <c r="AK53" s="23">
        <f>EXP((-1.7346-5.72077-(-0.20784*Table225[[#This Row],[N''120]]))/1.77172)</f>
        <v>5.4314396763728977E-2</v>
      </c>
      <c r="AL53" s="23">
        <v>0.14278983077214566</v>
      </c>
      <c r="AM53">
        <f>1-(0.00765*Z53)</f>
        <v>0.983935</v>
      </c>
      <c r="AN53">
        <f>(Z53^0.85)*0.0198</f>
        <v>3.7200741010598809E-2</v>
      </c>
    </row>
    <row r="54" spans="1:40">
      <c r="A54" s="7">
        <v>53</v>
      </c>
      <c r="B54" s="8" t="s">
        <v>80</v>
      </c>
      <c r="C54" s="9">
        <v>7.9</v>
      </c>
      <c r="D54" s="9">
        <f>0.5-(0.45*LOG(Table225[[#This Row],[Mw]]))</f>
        <v>9.6067808919301334E-2</v>
      </c>
      <c r="E54" s="9">
        <f>6.9*EXP(-Table225[[#This Row],[Mw]]/4)-0.058</f>
        <v>0.89945305447639112</v>
      </c>
      <c r="F54" s="10">
        <v>0.2</v>
      </c>
      <c r="G54" s="10">
        <f>0.15*[1]!Table22[[#This Row],[PGA (g)]]</f>
        <v>0.03</v>
      </c>
      <c r="H54" s="11">
        <v>0.18682925903168987</v>
      </c>
      <c r="I54" s="12" t="e">
        <f>(((0.15^2)+(([1]!Table22[[#This Row],[SDrd]]/[1]!Table22[[#This Row],[rd]])^2)+(0.15^2)+(0.1^2)-(1.8*0.1*0.15))^0.5)*H54</f>
        <v>#REF!</v>
      </c>
      <c r="J54" s="13">
        <v>87</v>
      </c>
      <c r="K54" s="14">
        <f>0.1*Table225[[#This Row],[GC(%)]]</f>
        <v>8.7000000000000011</v>
      </c>
      <c r="L54" s="15">
        <v>14.696334129370699</v>
      </c>
      <c r="M54" s="16">
        <f>0.1*Table225[[#This Row],[N''120]]</f>
        <v>1.4696334129370701</v>
      </c>
      <c r="N54" s="16">
        <f>Table225[[#This Row],[N''120]]*((Table225[[#This Row],[σ''(KPa)]]/100)^0.5)</f>
        <v>9.0594287899403625</v>
      </c>
      <c r="O54" s="26">
        <v>0.85</v>
      </c>
      <c r="P54" s="18">
        <v>180</v>
      </c>
      <c r="Q54" s="18">
        <v>229.25911202472861</v>
      </c>
      <c r="R54" s="18">
        <f>0.15*Table225[[#This Row],[Vs1 (Corrected)]]</f>
        <v>34.388866803709291</v>
      </c>
      <c r="S54" s="18">
        <f>Table225[[#This Row],[Vs (m/s)]]*((100/Table225[[#This Row],[σ''(KPa)]])^0.25)</f>
        <v>229.25911202472861</v>
      </c>
      <c r="T54" s="24">
        <f>(1-(0.65*Table225[[#This Row],[GC(%)]]/(100*(1+Table225[[#This Row],[Phi]]))))*Table225[[#This Row],[Vs1]]</f>
        <v>159.18017805176424</v>
      </c>
      <c r="U54" s="24">
        <v>229.25911202472861</v>
      </c>
      <c r="V54" s="16">
        <v>38</v>
      </c>
      <c r="W54" s="16">
        <f>0.15*Table225[[#This Row],[σ''(KPa)]]</f>
        <v>5.7</v>
      </c>
      <c r="X54" s="19">
        <v>48.78</v>
      </c>
      <c r="Y54" s="19">
        <f>0.1*Table225[[#This Row],[σ(KPa)]]</f>
        <v>4.8780000000000001</v>
      </c>
      <c r="Z54" s="19">
        <v>2.6</v>
      </c>
      <c r="AA54" s="20">
        <v>0</v>
      </c>
      <c r="AB54" s="21">
        <v>0</v>
      </c>
      <c r="AC54" s="22">
        <f>((0.022*(S54^2)/10000)+(2.8/(230-S54))-(2.8/230))</f>
        <v>3.8827063274398146</v>
      </c>
      <c r="AD54" s="22">
        <f>(EXP((Table225[[#This Row],[Vs1 (Corrected)]]/86.4)+((Table225[[#This Row],[Vs1 (Corrected)]]/134)^2)-((Table225[[#This Row],[Vs1 (Corrected)]]/125.2)^3)+((Table225[[#This Row],[Vs1 (Corrected)]]/158.5)^4)-4.8))</f>
        <v>0.37446896328027579</v>
      </c>
      <c r="AE54" s="22">
        <v>0.37446896328027579</v>
      </c>
      <c r="AF54" s="23">
        <f>(1+(0.0001*((100-J54)^2.87)))*AC54</f>
        <v>4.4938621653311461</v>
      </c>
      <c r="AG54" s="25">
        <f>(1+(0.0001*((100-J54))^2.87))*AD54</f>
        <v>0.43341210080279879</v>
      </c>
      <c r="AH54" s="23">
        <v>3.8827063274398146</v>
      </c>
      <c r="AI54" s="23">
        <f>(EXP((-1.7346-8.4+(0.35*L54))/2.12))</f>
        <v>9.4970390002343613E-2</v>
      </c>
      <c r="AJ54" s="23">
        <v>0.13152783406792873</v>
      </c>
      <c r="AK54" s="23">
        <f>EXP((-1.7346-5.72077-(-0.20784*Table225[[#This Row],[N''120]]))/1.77172)</f>
        <v>8.3412149725553858E-2</v>
      </c>
      <c r="AL54" s="23">
        <v>0.20832665826761171</v>
      </c>
      <c r="AM54">
        <f>1-(0.00765*Z54)</f>
        <v>0.98011000000000004</v>
      </c>
      <c r="AN54">
        <f>(Z54^0.85)*0.0198</f>
        <v>4.4605923583209327E-2</v>
      </c>
    </row>
    <row r="55" spans="1:40">
      <c r="A55" s="7">
        <v>54</v>
      </c>
      <c r="B55" s="8" t="s">
        <v>51</v>
      </c>
      <c r="C55" s="9">
        <v>7.9</v>
      </c>
      <c r="D55" s="9">
        <f>0.5-(0.45*LOG(Table225[[#This Row],[Mw]]))</f>
        <v>9.6067808919301334E-2</v>
      </c>
      <c r="E55" s="9">
        <f>6.9*EXP(-Table225[[#This Row],[Mw]]/4)-0.058</f>
        <v>0.89945305447639112</v>
      </c>
      <c r="F55" s="10">
        <v>0.27</v>
      </c>
      <c r="G55" s="10">
        <f>0.15*[1]!Table22[[#This Row],[PGA (g)]]</f>
        <v>4.0500000000000001E-2</v>
      </c>
      <c r="H55" s="11">
        <v>0.23681681462064658</v>
      </c>
      <c r="I55" s="12" t="e">
        <f>(((0.15^2)+(([1]!Table22[[#This Row],[SDrd]]/[1]!Table22[[#This Row],[rd]])^2)+(0.15^2)+(0.1^2)-(1.8*0.1*0.15))^0.5)*H55</f>
        <v>#REF!</v>
      </c>
      <c r="J55" s="13">
        <v>30</v>
      </c>
      <c r="K55" s="14">
        <f>0.1*Table225[[#This Row],[GC(%)]]</f>
        <v>3</v>
      </c>
      <c r="L55" s="15">
        <v>24.431462576693299</v>
      </c>
      <c r="M55" s="16">
        <f>0.1*Table225[[#This Row],[N''120]]</f>
        <v>2.4431462576693299</v>
      </c>
      <c r="N55" s="16">
        <f>Table225[[#This Row],[N''120]]*((Table225[[#This Row],[σ''(KPa)]]/100)^0.5)</f>
        <v>18.118857579880714</v>
      </c>
      <c r="O55" s="17">
        <v>0.7</v>
      </c>
      <c r="P55" s="18">
        <v>219.05909715096001</v>
      </c>
      <c r="Q55" s="18">
        <v>245</v>
      </c>
      <c r="R55" s="18">
        <f>0.15*Table225[[#This Row],[Vs1 (Corrected)]]</f>
        <v>36.75</v>
      </c>
      <c r="S55" s="18">
        <f>Table225[[#This Row],[Vs (m/s)]]*((100/Table225[[#This Row],[σ''(KPa)]])^0.25)</f>
        <v>254.372771025926</v>
      </c>
      <c r="T55" s="17">
        <f>(1-(0.65*Table225[[#This Row],[GC(%)]]/(100*(1+Table225[[#This Row],[Phi]]))))*Table225[[#This Row],[Vs1]]</f>
        <v>225.19471787883447</v>
      </c>
      <c r="U55" s="17">
        <v>245</v>
      </c>
      <c r="V55" s="16">
        <v>55</v>
      </c>
      <c r="W55" s="16">
        <f>0.15*Table225[[#This Row],[σ''(KPa)]]</f>
        <v>8.25</v>
      </c>
      <c r="X55" s="19">
        <v>66.760000000000005</v>
      </c>
      <c r="Y55" s="19">
        <f>0.1*Table225[[#This Row],[σ(KPa)]]</f>
        <v>6.676000000000001</v>
      </c>
      <c r="Z55" s="19">
        <v>3.5</v>
      </c>
      <c r="AA55" s="20">
        <v>0</v>
      </c>
      <c r="AB55" s="21">
        <v>0</v>
      </c>
      <c r="AC55" s="22">
        <f>((0.022*(S55^2)/10000)+(2.8/(230-S55))-(2.8/230))</f>
        <v>1.5295901269110301E-2</v>
      </c>
      <c r="AD55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5" s="22">
        <f>EXP((Table225[[#This Row],[Vs1,sk]]/86.4)+((Table225[[#This Row],[Vs1,sk]]/134)^2)-((Table225[[#This Row],[Vs1,sk]]/125.2)^3)+((Table225[[#This Row],[Vs1,sk]]/158.5)^4)-4.8)</f>
        <v>0.32837635638869306</v>
      </c>
      <c r="AF55" s="23">
        <v>1.5295901269110301E-2</v>
      </c>
      <c r="AG55" s="23">
        <v>0.66621983986824818</v>
      </c>
      <c r="AH55" s="23">
        <f>(0.022*(((Table225[[#This Row],[Vs1,sk]]+58)/100)^2)+(2.8*(1/(157-Table225[[#This Row],[Vs1,sk]])-(1/(157+58)))))</f>
        <v>0.12235619179636095</v>
      </c>
      <c r="AI55" s="23">
        <f>(EXP((-1.7346-8.4+(0.35*L55))/2.12))</f>
        <v>0.47379737954202045</v>
      </c>
      <c r="AJ55" s="23">
        <v>0.31272667305507218</v>
      </c>
      <c r="AK55" s="23">
        <f>EXP((-1.7346-5.72077-(-0.20784*Table225[[#This Row],[N''120]]))/1.77172)</f>
        <v>0.26133923046031654</v>
      </c>
      <c r="AL55" s="23">
        <v>0.67869949537981911</v>
      </c>
      <c r="AM55">
        <f>1-(0.00765*Z55)</f>
        <v>0.97322500000000001</v>
      </c>
      <c r="AN55">
        <f>(Z55^0.85)*0.0198</f>
        <v>5.7427912230333861E-2</v>
      </c>
    </row>
    <row r="56" spans="1:40">
      <c r="A56" s="7">
        <v>55</v>
      </c>
      <c r="B56" s="8" t="s">
        <v>39</v>
      </c>
      <c r="C56" s="9">
        <v>7.9</v>
      </c>
      <c r="D56" s="9">
        <f>0.5-(0.45*LOG(Table225[[#This Row],[Mw]]))</f>
        <v>9.6067808919301334E-2</v>
      </c>
      <c r="E56" s="9">
        <f>6.9*EXP(-Table225[[#This Row],[Mw]]/4)-0.058</f>
        <v>0.89945305447639112</v>
      </c>
      <c r="F56" s="10">
        <v>0.31</v>
      </c>
      <c r="G56" s="10">
        <f>0.15*[1]!Table22[[#This Row],[PGA (g)]]</f>
        <v>4.65E-2</v>
      </c>
      <c r="H56" s="41">
        <v>0.24564602176224462</v>
      </c>
      <c r="I56" s="12" t="e">
        <f>(((0.15^2)+(([1]!Table22[[#This Row],[SDrd]]/[1]!Table22[[#This Row],[rd]])^2)+(0.15^2)+(0.1^2)-(1.8*0.1*0.15))^0.5)*H56</f>
        <v>#REF!</v>
      </c>
      <c r="J56" s="13">
        <v>40</v>
      </c>
      <c r="K56" s="14">
        <f>0.1*Table225[[#This Row],[GC(%)]]</f>
        <v>4</v>
      </c>
      <c r="L56" s="15">
        <v>44.861165142370503</v>
      </c>
      <c r="M56" s="16">
        <f>0.1*Table225[[#This Row],[N''120]]</f>
        <v>4.4861165142370503</v>
      </c>
      <c r="N56" s="16">
        <f>Table225[[#This Row],[N''120]]*((Table225[[#This Row],[σ''(KPa)]]/100)^0.5)</f>
        <v>48.316953546348557</v>
      </c>
      <c r="O56" s="17">
        <v>0.4</v>
      </c>
      <c r="P56" s="18">
        <v>356.925622146563</v>
      </c>
      <c r="Q56" s="18">
        <v>245</v>
      </c>
      <c r="R56" s="18">
        <f>0.15*Table225[[#This Row],[Vs1 (Corrected)]]</f>
        <v>36.75</v>
      </c>
      <c r="S56" s="18">
        <f>Table225[[#This Row],[Vs (m/s)]]*((100/Table225[[#This Row],[σ''(KPa)]])^0.25)</f>
        <v>343.92458973926188</v>
      </c>
      <c r="T56" s="17">
        <f>(1-(0.65*Table225[[#This Row],[GC(%)]]/(100*(1+Table225[[#This Row],[Phi]]))))*Table225[[#This Row],[Vs1]]</f>
        <v>280.05288021625609</v>
      </c>
      <c r="U56" s="17">
        <v>245</v>
      </c>
      <c r="V56" s="16">
        <v>116</v>
      </c>
      <c r="W56" s="16">
        <f>0.15*Table225[[#This Row],[σ''(KPa)]]</f>
        <v>17.399999999999999</v>
      </c>
      <c r="X56" s="19">
        <v>130.69999999999999</v>
      </c>
      <c r="Y56" s="19">
        <f>0.1*Table225[[#This Row],[σ(KPa)]]</f>
        <v>13.07</v>
      </c>
      <c r="Z56" s="19">
        <v>6.9</v>
      </c>
      <c r="AA56" s="20">
        <v>0</v>
      </c>
      <c r="AB56" s="21">
        <v>0</v>
      </c>
      <c r="AC56" s="22">
        <f>((0.022*(S56^2)/10000)+(2.8/(230-S56))-(2.8/230))</f>
        <v>0.22347349702416897</v>
      </c>
      <c r="AD56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6" s="22">
        <f>EXP((Table225[[#This Row],[Vs1,sk]]/86.4)+((Table225[[#This Row],[Vs1,sk]]/134)^2)-((Table225[[#This Row],[Vs1,sk]]/125.2)^3)+((Table225[[#This Row],[Vs1,sk]]/158.5)^4)-4.8)</f>
        <v>3.9103224834888302</v>
      </c>
      <c r="AF56" s="23">
        <v>0.22347349702416897</v>
      </c>
      <c r="AG56" s="23">
        <v>0.66621983986824818</v>
      </c>
      <c r="AH56" s="23">
        <f>(0.022*(((Table225[[#This Row],[Vs1,sk]]+58)/100)^2)+(2.8*(1/(157-Table225[[#This Row],[Vs1,sk]])-(1/(157+58)))))</f>
        <v>0.21563774875470323</v>
      </c>
      <c r="AI56" s="23">
        <f>(EXP((-1.7346-8.4+(0.35*L56))/2.12))</f>
        <v>13.816350860729649</v>
      </c>
      <c r="AJ56" s="23">
        <v>0.31272667305507218</v>
      </c>
      <c r="AK56" s="23">
        <f>EXP((-1.7346-5.72077-(-0.20784*Table225[[#This Row],[N''120]]))/1.77172)</f>
        <v>2.8710188578067131</v>
      </c>
      <c r="AL56" s="23">
        <v>6.8763372973927739</v>
      </c>
      <c r="AM56">
        <f>1-(0.00765*Z56)</f>
        <v>0.94721500000000003</v>
      </c>
      <c r="AN56">
        <f>(Z56^0.85)*0.0198</f>
        <v>0.10225555668595285</v>
      </c>
    </row>
    <row r="57" spans="1:40">
      <c r="A57" s="7">
        <v>56</v>
      </c>
      <c r="B57" s="8" t="s">
        <v>47</v>
      </c>
      <c r="C57" s="9">
        <v>7.9</v>
      </c>
      <c r="D57" s="9">
        <f>0.5-(0.45*LOG(Table225[[#This Row],[Mw]]))</f>
        <v>9.6067808919301334E-2</v>
      </c>
      <c r="E57" s="9">
        <f>6.9*EXP(-Table225[[#This Row],[Mw]]/4)-0.058</f>
        <v>0.89945305447639112</v>
      </c>
      <c r="F57" s="10">
        <v>0.37</v>
      </c>
      <c r="G57" s="10">
        <f>0.15*[1]!Table22[[#This Row],[PGA (g)]]</f>
        <v>5.5500000000000001E-2</v>
      </c>
      <c r="H57" s="41">
        <v>0.31187234188048979</v>
      </c>
      <c r="I57" s="12" t="e">
        <f>(((0.15^2)+(([1]!Table22[[#This Row],[SDrd]]/[1]!Table22[[#This Row],[rd]])^2)+(0.15^2)+(0.1^2)-(1.8*0.1*0.15))^0.5)*H57</f>
        <v>#REF!</v>
      </c>
      <c r="J57" s="13">
        <v>60</v>
      </c>
      <c r="K57" s="14">
        <f>0.1*Table225[[#This Row],[GC(%)]]</f>
        <v>6</v>
      </c>
      <c r="L57" s="15">
        <v>28.564044912524299</v>
      </c>
      <c r="M57" s="16">
        <f>0.1*Table225[[#This Row],[N''120]]</f>
        <v>2.8564044912524302</v>
      </c>
      <c r="N57" s="16">
        <f>Table225[[#This Row],[N''120]]*((Table225[[#This Row],[σ''(KPa)]]/100)^0.5)</f>
        <v>23.554514853844893</v>
      </c>
      <c r="O57" s="17">
        <v>0.6</v>
      </c>
      <c r="P57" s="18">
        <v>249.64478837326601</v>
      </c>
      <c r="Q57" s="18">
        <v>245</v>
      </c>
      <c r="R57" s="18">
        <f>0.15*Table225[[#This Row],[Vs1 (Corrected)]]</f>
        <v>36.75</v>
      </c>
      <c r="S57" s="18">
        <f>Table225[[#This Row],[Vs (m/s)]]*((100/Table225[[#This Row],[σ''(KPa)]])^0.25)</f>
        <v>274.91299923631254</v>
      </c>
      <c r="T57" s="17">
        <f>(1-(0.65*Table225[[#This Row],[GC(%)]]/(100*(1+Table225[[#This Row],[Phi]]))))*Table225[[#This Row],[Vs1]]</f>
        <v>207.90295567246136</v>
      </c>
      <c r="U57" s="17">
        <v>245</v>
      </c>
      <c r="V57" s="16">
        <v>68</v>
      </c>
      <c r="W57" s="16">
        <f>0.15*Table225[[#This Row],[σ''(KPa)]]</f>
        <v>10.199999999999999</v>
      </c>
      <c r="X57" s="19">
        <v>79.760000000000005</v>
      </c>
      <c r="Y57" s="19">
        <f>0.1*Table225[[#This Row],[σ(KPa)]]</f>
        <v>7.9760000000000009</v>
      </c>
      <c r="Z57" s="19">
        <v>4.2</v>
      </c>
      <c r="AA57" s="20">
        <v>0</v>
      </c>
      <c r="AB57" s="21">
        <v>0</v>
      </c>
      <c r="AC57" s="22">
        <f>((0.022*(S57^2)/10000)+(2.8/(230-S57))-(2.8/230))</f>
        <v>9.1753080082624588E-2</v>
      </c>
      <c r="AD57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7" s="22">
        <f>EXP((Table225[[#This Row],[Vs1,sk]]/86.4)+((Table225[[#This Row],[Vs1,sk]]/134)^2)-((Table225[[#This Row],[Vs1,sk]]/125.2)^3)+((Table225[[#This Row],[Vs1,sk]]/158.5)^4)-4.8)</f>
        <v>0.20083530894141255</v>
      </c>
      <c r="AF57" s="23">
        <v>9.1753080082624588E-2</v>
      </c>
      <c r="AG57" s="25">
        <f>(1+(0.0001*((100-J57))^2.87))*AD57</f>
        <v>3.3057688902372657</v>
      </c>
      <c r="AH57" s="23">
        <f>(0.022*(((Table225[[#This Row],[Vs1,sk]]+58)/100)^2)+(2.8*(1/(157-Table225[[#This Row],[Vs1,sk]])-(1/(157+58)))))</f>
        <v>8.7519755178212713E-2</v>
      </c>
      <c r="AI57" s="23">
        <f>(EXP((-1.7346-8.4+(0.35*L57))/2.12))</f>
        <v>0.93733965884665282</v>
      </c>
      <c r="AJ57" s="25">
        <v>0.31272667305507218</v>
      </c>
      <c r="AK57" s="23">
        <f>EXP((-1.7346-5.72077-(-0.20784*Table225[[#This Row],[N''120]]))/1.77172)</f>
        <v>0.42437242350704074</v>
      </c>
      <c r="AL57" s="23">
        <v>1.1326677872581594</v>
      </c>
      <c r="AM57">
        <f>1-(0.00765*Z57)</f>
        <v>0.96787000000000001</v>
      </c>
      <c r="AN57">
        <f>(Z57^0.85)*0.0198</f>
        <v>6.705437009053572E-2</v>
      </c>
    </row>
    <row r="58" spans="1:40">
      <c r="A58" s="7">
        <v>57</v>
      </c>
      <c r="B58" s="8" t="s">
        <v>40</v>
      </c>
      <c r="C58" s="9">
        <v>7.9</v>
      </c>
      <c r="D58" s="9">
        <f>0.5-(0.45*LOG(Table225[[#This Row],[Mw]]))</f>
        <v>9.6067808919301334E-2</v>
      </c>
      <c r="E58" s="9">
        <f>6.9*EXP(-Table225[[#This Row],[Mw]]/4)-0.058</f>
        <v>0.89945305447639112</v>
      </c>
      <c r="F58" s="10">
        <v>0.32</v>
      </c>
      <c r="G58" s="10">
        <f>0.15*[1]!Table22[[#This Row],[PGA (g)]]</f>
        <v>4.8000000000000001E-2</v>
      </c>
      <c r="H58" s="41">
        <v>0.26869591408106275</v>
      </c>
      <c r="I58" s="12" t="e">
        <f>(((0.15^2)+(([1]!Table22[[#This Row],[SDrd]]/[1]!Table22[[#This Row],[rd]])^2)+(0.15^2)+(0.1^2)-(1.8*0.1*0.15))^0.5)*H58</f>
        <v>#REF!</v>
      </c>
      <c r="J58" s="13">
        <v>35</v>
      </c>
      <c r="K58" s="14">
        <f>0.1*Table225[[#This Row],[GC(%)]]</f>
        <v>3.5</v>
      </c>
      <c r="L58" s="15">
        <v>39.426103201259501</v>
      </c>
      <c r="M58" s="16">
        <f>0.1*Table225[[#This Row],[N''120]]</f>
        <v>3.9426103201259504</v>
      </c>
      <c r="N58" s="16">
        <f>Table225[[#This Row],[N''120]]*((Table225[[#This Row],[σ''(KPa)]]/100)^0.5)</f>
        <v>22.648571974850871</v>
      </c>
      <c r="O58" s="17">
        <v>0.65</v>
      </c>
      <c r="P58" s="18">
        <v>220.39973367609201</v>
      </c>
      <c r="Q58" s="18">
        <v>245</v>
      </c>
      <c r="R58" s="18">
        <f>0.15*Table225[[#This Row],[Vs1 (Corrected)]]</f>
        <v>36.75</v>
      </c>
      <c r="S58" s="18">
        <f>Table225[[#This Row],[Vs (m/s)]]*((100/Table225[[#This Row],[σ''(KPa)]])^0.25)</f>
        <v>290.79208435227616</v>
      </c>
      <c r="T58" s="17">
        <f>(1-(0.65*Table225[[#This Row],[GC(%)]]/(100*(1+Table225[[#This Row],[Phi]]))))*Table225[[#This Row],[Vs1]]</f>
        <v>250.69802423703808</v>
      </c>
      <c r="U58" s="17">
        <v>245</v>
      </c>
      <c r="V58" s="16">
        <v>33</v>
      </c>
      <c r="W58" s="16">
        <f>0.15*Table225[[#This Row],[σ''(KPa)]]</f>
        <v>4.95</v>
      </c>
      <c r="X58" s="19">
        <v>37.9</v>
      </c>
      <c r="Y58" s="19">
        <f>0.1*Table225[[#This Row],[σ(KPa)]]</f>
        <v>3.79</v>
      </c>
      <c r="Z58" s="19">
        <v>2</v>
      </c>
      <c r="AA58" s="20">
        <v>0</v>
      </c>
      <c r="AB58" s="21">
        <v>0</v>
      </c>
      <c r="AC58" s="22">
        <f>((0.022*(S58^2)/10000)+(2.8/(230-S58))-(2.8/230))</f>
        <v>0.12779953884054779</v>
      </c>
      <c r="AD58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8" s="22">
        <f>EXP((Table225[[#This Row],[Vs1,sk]]/86.4)+((Table225[[#This Row],[Vs1,sk]]/134)^2)-((Table225[[#This Row],[Vs1,sk]]/125.2)^3)+((Table225[[#This Row],[Vs1,sk]]/158.5)^4)-4.8)</f>
        <v>0.84529379518229764</v>
      </c>
      <c r="AF58" s="23">
        <v>0.12779953884054779</v>
      </c>
      <c r="AG58" s="23">
        <v>0.66621983986824818</v>
      </c>
      <c r="AH58" s="23">
        <f>(0.022*(((Table225[[#This Row],[Vs1,sk]]+58)/100)^2)+(2.8*(1/(157-Table225[[#This Row],[Vs1,sk]])-(1/(157+58)))))</f>
        <v>0.16674134438042787</v>
      </c>
      <c r="AI58" s="23">
        <f>(EXP((-1.7346-8.4+(0.35*L58))/2.12))</f>
        <v>5.6325077754946369</v>
      </c>
      <c r="AJ58" s="23">
        <v>0.31272667305507218</v>
      </c>
      <c r="AK58" s="23">
        <f>EXP((-1.7346-5.72077-(-0.20784*Table225[[#This Row],[N''120]]))/1.77172)</f>
        <v>1.5175258900665796</v>
      </c>
      <c r="AL58" s="23">
        <v>3.9146585230574531</v>
      </c>
      <c r="AM58">
        <f>1-(0.00765*Z58)</f>
        <v>0.98470000000000002</v>
      </c>
      <c r="AN58">
        <f>(Z58^0.85)*0.0198</f>
        <v>3.568951831938888E-2</v>
      </c>
    </row>
    <row r="59" spans="1:40">
      <c r="A59" s="7">
        <v>58</v>
      </c>
      <c r="B59" s="8" t="s">
        <v>45</v>
      </c>
      <c r="C59" s="9">
        <v>7.9</v>
      </c>
      <c r="D59" s="9">
        <f>0.5-(0.45*LOG(Table225[[#This Row],[Mw]]))</f>
        <v>9.6067808919301334E-2</v>
      </c>
      <c r="E59" s="9">
        <f>6.9*EXP(-Table225[[#This Row],[Mw]]/4)-0.058</f>
        <v>0.89945305447639112</v>
      </c>
      <c r="F59" s="10">
        <v>0.31</v>
      </c>
      <c r="G59" s="10">
        <f>0.15*[1]!Table22[[#This Row],[PGA (g)]]</f>
        <v>4.65E-2</v>
      </c>
      <c r="H59" s="41">
        <v>0.26296933559330815</v>
      </c>
      <c r="I59" s="12" t="e">
        <f>(((0.15^2)+(([1]!Table22[[#This Row],[SDrd]]/[1]!Table22[[#This Row],[rd]])^2)+(0.15^2)+(0.1^2)-(1.8*0.1*0.15))^0.5)*H59</f>
        <v>#REF!</v>
      </c>
      <c r="J59" s="13">
        <v>60</v>
      </c>
      <c r="K59" s="14">
        <f>0.1*Table225[[#This Row],[GC(%)]]</f>
        <v>6</v>
      </c>
      <c r="L59" s="15">
        <v>30.5451129009396</v>
      </c>
      <c r="M59" s="16">
        <f>0.1*Table225[[#This Row],[N''120]]</f>
        <v>3.0545112900939602</v>
      </c>
      <c r="N59" s="16">
        <f>Table225[[#This Row],[N''120]]*((Table225[[#This Row],[σ''(KPa)]]/100)^0.5)</f>
        <v>23.856495813509568</v>
      </c>
      <c r="O59" s="17">
        <v>0.6</v>
      </c>
      <c r="P59" s="18">
        <v>247.242947614005</v>
      </c>
      <c r="Q59" s="18">
        <v>245</v>
      </c>
      <c r="R59" s="18">
        <f>0.15*Table225[[#This Row],[Vs1 (Corrected)]]</f>
        <v>36.75</v>
      </c>
      <c r="S59" s="18">
        <f>Table225[[#This Row],[Vs (m/s)]]*((100/Table225[[#This Row],[σ''(KPa)]])^0.25)</f>
        <v>279.76375845937628</v>
      </c>
      <c r="T59" s="17">
        <f>(1-(0.65*Table225[[#This Row],[GC(%)]]/(100*(1+Table225[[#This Row],[Phi]]))))*Table225[[#This Row],[Vs1]]</f>
        <v>211.57134233490331</v>
      </c>
      <c r="U59" s="17">
        <v>245</v>
      </c>
      <c r="V59" s="16">
        <v>61</v>
      </c>
      <c r="W59" s="16">
        <f>0.15*Table225[[#This Row],[σ''(KPa)]]</f>
        <v>9.15</v>
      </c>
      <c r="X59" s="19">
        <v>71.78</v>
      </c>
      <c r="Y59" s="19">
        <f>0.1*Table225[[#This Row],[σ(KPa)]]</f>
        <v>7.1780000000000008</v>
      </c>
      <c r="Z59" s="19">
        <v>3.8</v>
      </c>
      <c r="AA59" s="20">
        <v>0</v>
      </c>
      <c r="AB59" s="21">
        <v>0</v>
      </c>
      <c r="AC59" s="22">
        <f>((0.022*(S59^2)/10000)+(2.8/(230-S59))-(2.8/230))</f>
        <v>0.1037493135548847</v>
      </c>
      <c r="AD59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59" s="22">
        <f>EXP((Table225[[#This Row],[Vs1,sk]]/86.4)+((Table225[[#This Row],[Vs1,sk]]/134)^2)-((Table225[[#This Row],[Vs1,sk]]/125.2)^3)+((Table225[[#This Row],[Vs1,sk]]/158.5)^4)-4.8)</f>
        <v>0.22107008146973772</v>
      </c>
      <c r="AF59" s="23">
        <v>0.1037493135548847</v>
      </c>
      <c r="AG59" s="25">
        <f>(1+(0.0001*((100-J59))^2.87))*AD59</f>
        <v>3.3057688902372657</v>
      </c>
      <c r="AH59" s="23">
        <f>(0.022*(((Table225[[#This Row],[Vs1,sk]]+58)/100)^2)+(2.8*(1/(157-Table225[[#This Row],[Vs1,sk]])-(1/(157+58)))))</f>
        <v>9.5538921519575951E-2</v>
      </c>
      <c r="AI59" s="23">
        <f>(EXP((-1.7346-8.4+(0.35*L59))/2.12))</f>
        <v>1.2999860647233268</v>
      </c>
      <c r="AJ59" s="25">
        <v>0.31272667305507218</v>
      </c>
      <c r="AK59" s="23">
        <f>EXP((-1.7346-5.72077-(-0.20784*Table225[[#This Row],[N''120]]))/1.77172)</f>
        <v>0.53539777946032741</v>
      </c>
      <c r="AL59" s="23">
        <v>1.4389680585234272</v>
      </c>
      <c r="AM59">
        <f>1-(0.00765*Z59)</f>
        <v>0.97092999999999996</v>
      </c>
      <c r="AN59">
        <f>(Z59^0.85)*0.0198</f>
        <v>6.158589360665178E-2</v>
      </c>
    </row>
    <row r="60" spans="1:40">
      <c r="A60" s="7">
        <v>59</v>
      </c>
      <c r="B60" s="8" t="s">
        <v>102</v>
      </c>
      <c r="C60" s="9">
        <v>7.9</v>
      </c>
      <c r="D60" s="9">
        <f>0.5-(0.45*LOG(Table225[[#This Row],[Mw]]))</f>
        <v>9.6067808919301334E-2</v>
      </c>
      <c r="E60" s="9">
        <f>6.9*EXP(-Table225[[#This Row],[Mw]]/4)-0.058</f>
        <v>0.89945305447639112</v>
      </c>
      <c r="F60" s="10">
        <v>0.22</v>
      </c>
      <c r="G60" s="10">
        <f>0.15*[1]!Table22[[#This Row],[PGA (g)]]</f>
        <v>3.3000000000000002E-2</v>
      </c>
      <c r="H60" s="11">
        <v>0.25260027738612328</v>
      </c>
      <c r="I60" s="12" t="e">
        <f>(((0.15^2)+(([1]!Table22[[#This Row],[SDrd]]/[1]!Table22[[#This Row],[rd]])^2)+(0.15^2)+(0.1^2)-(1.8*0.1*0.15))^0.5)*H60</f>
        <v>#REF!</v>
      </c>
      <c r="J60" s="13">
        <v>26.1</v>
      </c>
      <c r="K60" s="14">
        <f>0.1*Table225[[#This Row],[GC(%)]]</f>
        <v>2.6100000000000003</v>
      </c>
      <c r="L60" s="15">
        <v>9.6661749686517808</v>
      </c>
      <c r="M60" s="16">
        <f>0.1*Table225[[#This Row],[N''120]]</f>
        <v>0.96661749686517817</v>
      </c>
      <c r="N60" s="16">
        <f>Table225[[#This Row],[N''120]]*((Table225[[#This Row],[σ''(KPa)]]/100)^0.5)</f>
        <v>7.5495239916169581</v>
      </c>
      <c r="O60" s="26">
        <v>0.9</v>
      </c>
      <c r="P60" s="18">
        <v>161</v>
      </c>
      <c r="Q60" s="18">
        <v>182.17694598221249</v>
      </c>
      <c r="R60" s="18">
        <f>0.15*Table225[[#This Row],[Vs1 (Corrected)]]</f>
        <v>27.326541897331872</v>
      </c>
      <c r="S60" s="18">
        <f>Table225[[#This Row],[Vs (m/s)]]*((100/Table225[[#This Row],[σ''(KPa)]])^0.25)</f>
        <v>182.17694598221249</v>
      </c>
      <c r="T60" s="17">
        <f>(1-(0.65*Table225[[#This Row],[GC(%)]]/(100*(1+Table225[[#This Row],[Phi]]))))*Table225[[#This Row],[Vs1]]</f>
        <v>165.91046235806388</v>
      </c>
      <c r="U60" s="17">
        <v>182.17694598221249</v>
      </c>
      <c r="V60" s="16">
        <v>61</v>
      </c>
      <c r="W60" s="16">
        <f>0.15*Table225[[#This Row],[σ''(KPa)]]</f>
        <v>9.15</v>
      </c>
      <c r="X60" s="19">
        <v>98.240000000000009</v>
      </c>
      <c r="Y60" s="19">
        <f>0.1*Table225[[#This Row],[σ(KPa)]]</f>
        <v>9.8240000000000016</v>
      </c>
      <c r="Z60" s="19">
        <v>5.2</v>
      </c>
      <c r="AA60" s="20">
        <v>1</v>
      </c>
      <c r="AB60" s="21">
        <v>0</v>
      </c>
      <c r="AC60" s="22">
        <f>((0.022*(S60^2)/10000)+(2.8/(230-S60))-(2.8/230))</f>
        <v>0.11938982167979048</v>
      </c>
      <c r="AD60" s="22">
        <f>(EXP((Table225[[#This Row],[Vs1 (Corrected)]]/86.4)+((Table225[[#This Row],[Vs1 (Corrected)]]/134)^2)-((Table225[[#This Row],[Vs1 (Corrected)]]/125.2)^3)+((Table225[[#This Row],[Vs1 (Corrected)]]/158.5)^4)-4.8))</f>
        <v>0.11318506255753105</v>
      </c>
      <c r="AE60" s="22">
        <f>EXP((Table225[[#This Row],[Vs1,sk]]/86.4)+((Table225[[#This Row],[Vs1,sk]]/134)^2)-((Table225[[#This Row],[Vs1,sk]]/125.2)^3)+((Table225[[#This Row],[Vs1,sk]]/158.5)^4)-4.8)</f>
        <v>8.4308293115456165E-2</v>
      </c>
      <c r="AF60" s="23">
        <v>0.11938982167979048</v>
      </c>
      <c r="AG60" s="23">
        <v>0.11318506255753105</v>
      </c>
      <c r="AH60" s="23">
        <f>(0.022*(((Table225[[#This Row],[Vs1,sk]]+58)/100)^2)+(2.8*(1/(157-Table225[[#This Row],[Vs1,sk]])-(1/(157+58)))))</f>
        <v>-0.21696162764721408</v>
      </c>
      <c r="AI60" s="23">
        <f>(EXP((-1.7346-8.4+(0.35*L60))/2.12))</f>
        <v>4.1393106362998845E-2</v>
      </c>
      <c r="AJ60" s="23">
        <v>1.783470726406871E-2</v>
      </c>
      <c r="AK60" s="23">
        <f>EXP((-1.7346-5.72077-(-0.20784*Table225[[#This Row],[N''120]]))/1.77172)</f>
        <v>4.6233625186831703E-2</v>
      </c>
      <c r="AL60" s="23">
        <v>0.12618716334909011</v>
      </c>
      <c r="AM60">
        <f>1-(0.00765*Z60)</f>
        <v>0.96021999999999996</v>
      </c>
      <c r="AN60">
        <f>(Z60^0.85)*0.0198</f>
        <v>8.0402218529101496E-2</v>
      </c>
    </row>
    <row r="61" spans="1:40">
      <c r="A61" s="7">
        <v>60</v>
      </c>
      <c r="B61" s="8" t="s">
        <v>41</v>
      </c>
      <c r="C61" s="9">
        <v>7.9</v>
      </c>
      <c r="D61" s="9">
        <f>0.5-(0.45*LOG(Table225[[#This Row],[Mw]]))</f>
        <v>9.6067808919301334E-2</v>
      </c>
      <c r="E61" s="9">
        <f>6.9*EXP(-Table225[[#This Row],[Mw]]/4)-0.058</f>
        <v>0.89945305447639112</v>
      </c>
      <c r="F61" s="10">
        <v>0.26</v>
      </c>
      <c r="G61" s="10">
        <f>0.15*[1]!Table22[[#This Row],[PGA (g)]]</f>
        <v>3.9E-2</v>
      </c>
      <c r="H61" s="11">
        <v>0.22942724382796123</v>
      </c>
      <c r="I61" s="12" t="e">
        <f>(((0.15^2)+(([1]!Table22[[#This Row],[SDrd]]/[1]!Table22[[#This Row],[rd]])^2)+(0.15^2)+(0.1^2)-(1.8*0.1*0.15))^0.5)*H61</f>
        <v>#REF!</v>
      </c>
      <c r="J61" s="13">
        <v>50</v>
      </c>
      <c r="K61" s="14">
        <f>0.1*Table225[[#This Row],[GC(%)]]</f>
        <v>5</v>
      </c>
      <c r="L61" s="15">
        <v>38.374740449225897</v>
      </c>
      <c r="M61" s="16">
        <f>0.1*Table225[[#This Row],[N''120]]</f>
        <v>3.8374740449225899</v>
      </c>
      <c r="N61" s="16">
        <f>Table225[[#This Row],[N''120]]*((Table225[[#This Row],[σ''(KPa)]]/100)^0.5)</f>
        <v>22.044610055521506</v>
      </c>
      <c r="O61" s="17">
        <v>0.7</v>
      </c>
      <c r="P61" s="18">
        <v>219.62283061467301</v>
      </c>
      <c r="Q61" s="18">
        <v>245</v>
      </c>
      <c r="R61" s="18">
        <f>0.15*Table225[[#This Row],[Vs1 (Corrected)]]</f>
        <v>36.75</v>
      </c>
      <c r="S61" s="18">
        <f>Table225[[#This Row],[Vs (m/s)]]*((100/Table225[[#This Row],[σ''(KPa)]])^0.25)</f>
        <v>289.76705017096577</v>
      </c>
      <c r="T61" s="17">
        <f>(1-(0.65*Table225[[#This Row],[GC(%)]]/(100*(1+Table225[[#This Row],[Phi]]))))*Table225[[#This Row],[Vs1]]</f>
        <v>234.37040822651645</v>
      </c>
      <c r="U61" s="17">
        <v>245</v>
      </c>
      <c r="V61" s="16">
        <v>33</v>
      </c>
      <c r="W61" s="16">
        <f>0.15*Table225[[#This Row],[σ''(KPa)]]</f>
        <v>4.95</v>
      </c>
      <c r="X61" s="19">
        <v>39.86</v>
      </c>
      <c r="Y61" s="19">
        <f>0.1*Table225[[#This Row],[σ(KPa)]]</f>
        <v>3.9860000000000002</v>
      </c>
      <c r="Z61" s="19">
        <v>2.1</v>
      </c>
      <c r="AA61" s="20">
        <v>0</v>
      </c>
      <c r="AB61" s="21">
        <v>0</v>
      </c>
      <c r="AC61" s="22">
        <f>((0.022*(S61^2)/10000)+(2.8/(230-S61))-(2.8/230))</f>
        <v>0.12570040630699728</v>
      </c>
      <c r="AD61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61" s="22">
        <f>EXP((Table225[[#This Row],[Vs1,sk]]/86.4)+((Table225[[#This Row],[Vs1,sk]]/134)^2)-((Table225[[#This Row],[Vs1,sk]]/125.2)^3)+((Table225[[#This Row],[Vs1,sk]]/158.5)^4)-4.8)</f>
        <v>0.44601304877155801</v>
      </c>
      <c r="AF61" s="23">
        <v>0.12570040630699728</v>
      </c>
      <c r="AG61" s="23">
        <v>0.66621983986824818</v>
      </c>
      <c r="AH61" s="23">
        <f>(0.022*(((Table225[[#This Row],[Vs1,sk]]+58)/100)^2)+(2.8*(1/(157-Table225[[#This Row],[Vs1,sk]])-(1/(157+58)))))</f>
        <v>0.13884419984255617</v>
      </c>
      <c r="AI61" s="23">
        <f>(EXP((-1.7346-8.4+(0.35*L61))/2.12))</f>
        <v>4.7349953024276221</v>
      </c>
      <c r="AJ61" s="23">
        <v>0.31272667305507218</v>
      </c>
      <c r="AK61" s="23">
        <f>EXP((-1.7346-5.72077-(-0.20784*Table225[[#This Row],[N''120]]))/1.77172)</f>
        <v>1.3414434305188696</v>
      </c>
      <c r="AL61" s="23">
        <v>3.4988118515957578</v>
      </c>
      <c r="AM61">
        <f>1-(0.00765*Z61)</f>
        <v>0.983935</v>
      </c>
      <c r="AN61">
        <f>(Z61^0.85)*0.0198</f>
        <v>3.7200741010598809E-2</v>
      </c>
    </row>
    <row r="62" spans="1:40">
      <c r="A62" s="7">
        <v>61</v>
      </c>
      <c r="B62" s="8" t="s">
        <v>95</v>
      </c>
      <c r="C62" s="9">
        <v>7.9</v>
      </c>
      <c r="D62" s="9">
        <f>0.5-(0.45*LOG(Table225[[#This Row],[Mw]]))</f>
        <v>9.6067808919301334E-2</v>
      </c>
      <c r="E62" s="9">
        <f>6.9*EXP(-Table225[[#This Row],[Mw]]/4)-0.058</f>
        <v>0.89945305447639112</v>
      </c>
      <c r="F62" s="10">
        <v>0.24</v>
      </c>
      <c r="G62" s="10">
        <f>0.15*[1]!Table22[[#This Row],[PGA (g)]]</f>
        <v>3.5999999999999997E-2</v>
      </c>
      <c r="H62" s="11">
        <v>0.21974592311243549</v>
      </c>
      <c r="I62" s="12" t="e">
        <f>(((0.15^2)+(([1]!Table22[[#This Row],[SDrd]]/[1]!Table22[[#This Row],[rd]])^2)+(0.15^2)+(0.1^2)-(1.8*0.1*0.15))^0.5)*H62</f>
        <v>#REF!</v>
      </c>
      <c r="J62" s="13">
        <v>50</v>
      </c>
      <c r="K62" s="14">
        <f>0.1*Table225[[#This Row],[GC(%)]]</f>
        <v>5</v>
      </c>
      <c r="L62" s="15">
        <v>11.599409962382101</v>
      </c>
      <c r="M62" s="16">
        <f>0.1*Table225[[#This Row],[N''120]]</f>
        <v>1.1599409962382101</v>
      </c>
      <c r="N62" s="16">
        <f>Table225[[#This Row],[N''120]]*((Table225[[#This Row],[σ''(KPa)]]/100)^0.5)</f>
        <v>9.0594287899403216</v>
      </c>
      <c r="O62" s="26">
        <v>0.85</v>
      </c>
      <c r="P62" s="18">
        <v>136</v>
      </c>
      <c r="Q62" s="18">
        <v>153.88860033280062</v>
      </c>
      <c r="R62" s="18">
        <f>0.15*Table225[[#This Row],[Vs1 (Corrected)]]</f>
        <v>23.083290049920091</v>
      </c>
      <c r="S62" s="18">
        <f>Table225[[#This Row],[Vs (m/s)]]*((100/Table225[[#This Row],[σ''(KPa)]])^0.25)</f>
        <v>153.88860033280062</v>
      </c>
      <c r="T62" s="17">
        <f>(1-(0.65*Table225[[#This Row],[GC(%)]]/(100*(1+Table225[[#This Row],[Phi]]))))*Table225[[#This Row],[Vs1]]</f>
        <v>126.85411649055186</v>
      </c>
      <c r="U62" s="17">
        <v>153.88860033280062</v>
      </c>
      <c r="V62" s="16">
        <v>61</v>
      </c>
      <c r="W62" s="16">
        <f>0.15*Table225[[#This Row],[σ''(KPa)]]</f>
        <v>9.15</v>
      </c>
      <c r="X62" s="19">
        <v>77.66</v>
      </c>
      <c r="Y62" s="19">
        <f>0.1*Table225[[#This Row],[σ(KPa)]]</f>
        <v>7.766</v>
      </c>
      <c r="Z62" s="19">
        <v>4.0999999999999996</v>
      </c>
      <c r="AA62" s="20">
        <v>1</v>
      </c>
      <c r="AB62" s="21">
        <v>0</v>
      </c>
      <c r="AC62" s="22">
        <f>((0.022*(S62^2)/10000)+(2.8/(230-S62))-(2.8/230))</f>
        <v>7.6714011538543847E-2</v>
      </c>
      <c r="AD62" s="22">
        <f>(EXP((Table225[[#This Row],[Vs1 (Corrected)]]/86.4)+((Table225[[#This Row],[Vs1 (Corrected)]]/134)^2)-((Table225[[#This Row],[Vs1 (Corrected)]]/125.2)^3)+((Table225[[#This Row],[Vs1 (Corrected)]]/158.5)^4)-4.8))</f>
        <v>6.9364553369175089E-2</v>
      </c>
      <c r="AE62" s="22">
        <f>EXP((Table225[[#This Row],[Vs1,sk]]/86.4)+((Table225[[#This Row],[Vs1,sk]]/134)^2)-((Table225[[#This Row],[Vs1,sk]]/125.2)^3)+((Table225[[#This Row],[Vs1,sk]]/158.5)^4)-4.8)</f>
        <v>4.6632672297110718E-2</v>
      </c>
      <c r="AF62" s="23">
        <v>7.6714011538543847E-2</v>
      </c>
      <c r="AG62" s="23">
        <v>6.9364553369175089E-2</v>
      </c>
      <c r="AH62" s="23">
        <f>(0.022*(((Table225[[#This Row],[Vs1,sk]]+58)/100)^2)+(2.8*(1/(157-Table225[[#This Row],[Vs1,sk]])-(1/(157+58)))))</f>
        <v>0.15503471169762773</v>
      </c>
      <c r="AI62" s="23">
        <f>(EXP((-1.7346-8.4+(0.35*L62))/2.12))</f>
        <v>5.6956083651449288E-2</v>
      </c>
      <c r="AJ62" s="23">
        <v>7.3445498102552506E-3</v>
      </c>
      <c r="AK62" s="23">
        <f>EXP((-1.7346-5.72077-(-0.20784*Table225[[#This Row],[N''120]]))/1.77172)</f>
        <v>5.8002994123312356E-2</v>
      </c>
      <c r="AL62" s="23">
        <v>0.15065498126427854</v>
      </c>
      <c r="AM62">
        <f>1-(0.00765*Z62)</f>
        <v>0.96863500000000002</v>
      </c>
      <c r="AN62">
        <f>(Z62^0.85)*0.0198</f>
        <v>6.5694871649204137E-2</v>
      </c>
    </row>
    <row r="63" spans="1:40">
      <c r="A63" s="7">
        <v>62</v>
      </c>
      <c r="B63" s="8" t="s">
        <v>49</v>
      </c>
      <c r="C63" s="9">
        <v>7.9</v>
      </c>
      <c r="D63" s="9">
        <f>0.5-(0.45*LOG(Table225[[#This Row],[Mw]]))</f>
        <v>9.6067808919301334E-2</v>
      </c>
      <c r="E63" s="9">
        <f>6.9*EXP(-Table225[[#This Row],[Mw]]/4)-0.058</f>
        <v>0.89945305447639112</v>
      </c>
      <c r="F63" s="10">
        <v>0.18</v>
      </c>
      <c r="G63" s="10">
        <f>0.15*[1]!Table22[[#This Row],[PGA (g)]]</f>
        <v>2.7E-2</v>
      </c>
      <c r="H63" s="11">
        <v>0.17447103325220525</v>
      </c>
      <c r="I63" s="12" t="e">
        <f>(((0.15^2)+(([1]!Table22[[#This Row],[SDrd]]/[1]!Table22[[#This Row],[rd]])^2)+(0.15^2)+(0.1^2)-(1.8*0.1*0.15))^0.5)*H63</f>
        <v>#REF!</v>
      </c>
      <c r="J63" s="13">
        <v>90</v>
      </c>
      <c r="K63" s="14">
        <f>0.1*Table225[[#This Row],[GC(%)]]</f>
        <v>9</v>
      </c>
      <c r="L63" s="15">
        <v>28.306492038495801</v>
      </c>
      <c r="M63" s="16">
        <f>0.1*Table225[[#This Row],[N''120]]</f>
        <v>2.8306492038495801</v>
      </c>
      <c r="N63" s="16">
        <f>Table225[[#This Row],[N''120]]*((Table225[[#This Row],[σ''(KPa)]]/100)^0.5)</f>
        <v>21.742629095856863</v>
      </c>
      <c r="O63" s="17">
        <v>0.7</v>
      </c>
      <c r="P63" s="18">
        <v>171</v>
      </c>
      <c r="Q63" s="18">
        <v>195.1116077015991</v>
      </c>
      <c r="R63" s="18">
        <f>0.15*Table225[[#This Row],[Vs1 (Corrected)]]</f>
        <v>29.266741155239863</v>
      </c>
      <c r="S63" s="18">
        <f>Table225[[#This Row],[Vs (m/s)]]*((100/Table225[[#This Row],[σ''(KPa)]])^0.25)</f>
        <v>195.1116077015991</v>
      </c>
      <c r="T63" s="24">
        <f>(1-(0.65*Table225[[#This Row],[GC(%)]]/(100*(1+Table225[[#This Row],[Phi]]))))*Table225[[#This Row],[Vs1]]</f>
        <v>127.97026034546059</v>
      </c>
      <c r="U63" s="24">
        <v>195.1116077015991</v>
      </c>
      <c r="V63" s="16">
        <v>59</v>
      </c>
      <c r="W63" s="16">
        <f>0.15*Table225[[#This Row],[σ''(KPa)]]</f>
        <v>8.85</v>
      </c>
      <c r="X63" s="19">
        <v>79.58</v>
      </c>
      <c r="Y63" s="19">
        <f>0.1*Table225[[#This Row],[σ(KPa)]]</f>
        <v>7.9580000000000002</v>
      </c>
      <c r="Z63" s="19">
        <v>4.2</v>
      </c>
      <c r="AA63" s="20">
        <v>0</v>
      </c>
      <c r="AB63" s="21">
        <v>0</v>
      </c>
      <c r="AC63" s="22">
        <f>((0.022*(S63^2)/10000)+(2.8/(230-S63))-(2.8/230))</f>
        <v>0.15183279315982223</v>
      </c>
      <c r="AD63" s="22">
        <f>(EXP((Table225[[#This Row],[Vs1 (Corrected)]]/86.4)+((Table225[[#This Row],[Vs1 (Corrected)]]/134)^2)-((Table225[[#This Row],[Vs1 (Corrected)]]/125.2)^3)+((Table225[[#This Row],[Vs1 (Corrected)]]/158.5)^4)-4.8))</f>
        <v>0.1480544627031293</v>
      </c>
      <c r="AE63" s="22">
        <v>0.1480544627031293</v>
      </c>
      <c r="AF63" s="23">
        <f>(1+(0.0001*((100-J63)^2.87)))*AC63</f>
        <v>0.16308831361329226</v>
      </c>
      <c r="AG63" s="25">
        <f>(1+(0.0001*((100-J63))^2.87))*AD63</f>
        <v>0.15902989165034276</v>
      </c>
      <c r="AH63" s="23">
        <v>0.15183279315982223</v>
      </c>
      <c r="AI63" s="23">
        <f>(EXP((-1.7346-8.4+(0.35*L63))/2.12))</f>
        <v>0.89831895681183549</v>
      </c>
      <c r="AJ63" s="23">
        <v>2.8689445896275131E-2</v>
      </c>
      <c r="AK63" s="23">
        <f>EXP((-1.7346-5.72077-(-0.20784*Table225[[#This Row],[N''120]]))/1.77172)</f>
        <v>0.41174242350256046</v>
      </c>
      <c r="AL63" s="23">
        <v>1.0975728115434411</v>
      </c>
      <c r="AM63">
        <f>1-(0.00765*Z63)</f>
        <v>0.96787000000000001</v>
      </c>
      <c r="AN63">
        <f>(Z63^0.85)*0.0198</f>
        <v>6.705437009053572E-2</v>
      </c>
    </row>
    <row r="64" spans="1:40">
      <c r="A64" s="7">
        <v>63</v>
      </c>
      <c r="B64" s="8" t="s">
        <v>46</v>
      </c>
      <c r="C64" s="9">
        <v>7.9</v>
      </c>
      <c r="D64" s="9">
        <f>0.5-(0.45*LOG(Table225[[#This Row],[Mw]]))</f>
        <v>9.6067808919301334E-2</v>
      </c>
      <c r="E64" s="9">
        <f>6.9*EXP(-Table225[[#This Row],[Mw]]/4)-0.058</f>
        <v>0.89945305447639112</v>
      </c>
      <c r="F64" s="10">
        <v>0.2</v>
      </c>
      <c r="G64" s="10">
        <f>0.15*[1]!Table22[[#This Row],[PGA (g)]]</f>
        <v>0.03</v>
      </c>
      <c r="H64" s="11">
        <v>0.16600000000000001</v>
      </c>
      <c r="I64" s="12" t="e">
        <f>(((0.15^2)+(([1]!Table22[[#This Row],[SDrd]]/[1]!Table22[[#This Row],[rd]])^2)+(0.15^2)+(0.1^2)-(1.8*0.1*0.15))^0.5)*H64</f>
        <v>#REF!</v>
      </c>
      <c r="J64" s="13">
        <v>80</v>
      </c>
      <c r="K64" s="14">
        <f>0.1*Table225[[#This Row],[GC(%)]]</f>
        <v>8</v>
      </c>
      <c r="L64" s="15">
        <v>29.45</v>
      </c>
      <c r="M64" s="16">
        <f>0.1*Table225[[#This Row],[N''120]]</f>
        <v>2.9450000000000003</v>
      </c>
      <c r="N64" s="16">
        <f>Table225[[#This Row],[N''120]]*((Table225[[#This Row],[σ''(KPa)]]/100)^0.5)</f>
        <v>21.439923623931126</v>
      </c>
      <c r="O64" s="17">
        <v>0.7</v>
      </c>
      <c r="P64" s="18">
        <v>243</v>
      </c>
      <c r="Q64" s="18">
        <v>245</v>
      </c>
      <c r="R64" s="18">
        <f>0.15*Table225[[#This Row],[Vs1 (Corrected)]]</f>
        <v>36.75</v>
      </c>
      <c r="S64" s="18">
        <f>Table225[[#This Row],[Vs (m/s)]]*((100/Table225[[#This Row],[σ''(KPa)]])^0.25)</f>
        <v>284.79824333387558</v>
      </c>
      <c r="T64" s="24">
        <f>(1-(0.65*Table225[[#This Row],[GC(%)]]/(100*(1+Table225[[#This Row],[Phi]]))))*Table225[[#This Row],[Vs1]]</f>
        <v>197.68348654939598</v>
      </c>
      <c r="U64" s="17">
        <v>245</v>
      </c>
      <c r="V64" s="16">
        <v>53</v>
      </c>
      <c r="W64" s="16">
        <f>0.15*Table225[[#This Row],[σ''(KPa)]]</f>
        <v>7.9499999999999993</v>
      </c>
      <c r="X64" s="19">
        <v>60.84</v>
      </c>
      <c r="Y64" s="19">
        <f>0.1*Table225[[#This Row],[σ(KPa)]]</f>
        <v>6.0840000000000005</v>
      </c>
      <c r="Z64" s="19">
        <v>3.2</v>
      </c>
      <c r="AA64" s="20">
        <v>0</v>
      </c>
      <c r="AB64" s="21">
        <v>0</v>
      </c>
      <c r="AC64" s="22">
        <f>((0.022*(S64^2)/10000)+(2.8/(230-S64))-(2.8/230))</f>
        <v>0.11517164519108641</v>
      </c>
      <c r="AD64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64" s="22">
        <v>0.66621983986824818</v>
      </c>
      <c r="AF64" s="23">
        <f>(1+(0.0001*((100-J64)^2.87)))*AC64</f>
        <v>0.17758846801608394</v>
      </c>
      <c r="AG64" s="25">
        <f>(1+(0.0001*((100-J64))^2.87))*AD64</f>
        <v>1.0272750773666961</v>
      </c>
      <c r="AH64" s="23">
        <v>0.11517164519108641</v>
      </c>
      <c r="AI64" s="23">
        <f>(EXP((-1.7346-8.4+(0.35*L64))/2.12))</f>
        <v>1.0849746295041831</v>
      </c>
      <c r="AJ64" s="23">
        <v>0.31272667305507218</v>
      </c>
      <c r="AK64" s="23">
        <f>EXP((-1.7346-5.72077-(-0.20784*Table225[[#This Row],[N''120]]))/1.77172)</f>
        <v>0.4708514171476903</v>
      </c>
      <c r="AL64" s="23">
        <v>1.2614254949627475</v>
      </c>
      <c r="AM64">
        <f>1-(0.00765*Z64)</f>
        <v>0.97551999999999994</v>
      </c>
      <c r="AN64">
        <f>(Z64^0.85)*0.0198</f>
        <v>5.321605444131567E-2</v>
      </c>
    </row>
    <row r="65" spans="1:40">
      <c r="A65" s="7">
        <v>64</v>
      </c>
      <c r="B65" s="8" t="s">
        <v>44</v>
      </c>
      <c r="C65" s="9">
        <v>7.9</v>
      </c>
      <c r="D65" s="9">
        <f>0.5-(0.45*LOG(Table225[[#This Row],[Mw]]))</f>
        <v>9.6067808919301334E-2</v>
      </c>
      <c r="E65" s="9">
        <f>6.9*EXP(-Table225[[#This Row],[Mw]]/4)-0.058</f>
        <v>0.89945305447639112</v>
      </c>
      <c r="F65" s="10">
        <v>0.18</v>
      </c>
      <c r="G65" s="10">
        <f>0.15*[1]!Table22[[#This Row],[PGA (g)]]</f>
        <v>2.7E-2</v>
      </c>
      <c r="H65" s="11">
        <v>0.16259000000000001</v>
      </c>
      <c r="I65" s="12" t="e">
        <f>(((0.15^2)+(([1]!Table22[[#This Row],[SDrd]]/[1]!Table22[[#This Row],[rd]])^2)+(0.15^2)+(0.1^2)-(1.8*0.1*0.15))^0.5)*H65</f>
        <v>#REF!</v>
      </c>
      <c r="J65" s="13">
        <v>80</v>
      </c>
      <c r="K65" s="14">
        <f>0.1*Table225[[#This Row],[GC(%)]]</f>
        <v>8</v>
      </c>
      <c r="L65" s="15">
        <v>30.6477</v>
      </c>
      <c r="M65" s="16">
        <f>0.1*Table225[[#This Row],[N''120]]</f>
        <v>3.0647700000000002</v>
      </c>
      <c r="N65" s="16">
        <f>Table225[[#This Row],[N''120]]*((Table225[[#This Row],[σ''(KPa)]]/100)^0.5)</f>
        <v>31.10401840194768</v>
      </c>
      <c r="O65" s="17">
        <v>0.45</v>
      </c>
      <c r="P65" s="18">
        <v>324</v>
      </c>
      <c r="Q65" s="18">
        <v>245</v>
      </c>
      <c r="R65" s="18">
        <f>0.15*Table225[[#This Row],[Vs1 (Corrected)]]</f>
        <v>36.75</v>
      </c>
      <c r="S65" s="18">
        <f>Table225[[#This Row],[Vs (m/s)]]*((100/Table225[[#This Row],[σ''(KPa)]])^0.25)</f>
        <v>321.6145617110252</v>
      </c>
      <c r="T65" s="24">
        <f>(1-(0.65*Table225[[#This Row],[GC(%)]]/(100*(1+Table225[[#This Row],[Phi]]))))*Table225[[#This Row],[Vs1]]</f>
        <v>206.27692578707132</v>
      </c>
      <c r="U65" s="17">
        <v>245</v>
      </c>
      <c r="V65" s="16">
        <v>103</v>
      </c>
      <c r="W65" s="16">
        <f>0.15*Table225[[#This Row],[σ''(KPa)]]</f>
        <v>15.45</v>
      </c>
      <c r="X65" s="19">
        <v>132.4</v>
      </c>
      <c r="Y65" s="19">
        <f>0.1*Table225[[#This Row],[σ(KPa)]]</f>
        <v>13.240000000000002</v>
      </c>
      <c r="Z65" s="19">
        <v>7</v>
      </c>
      <c r="AA65" s="20">
        <v>0</v>
      </c>
      <c r="AB65" s="21">
        <v>0</v>
      </c>
      <c r="AC65" s="22">
        <f>((0.022*(S65^2)/10000)+(2.8/(230-S65))-(2.8/230))</f>
        <v>0.18482229782936857</v>
      </c>
      <c r="AD65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65" s="22">
        <v>0.66621983986824818</v>
      </c>
      <c r="AF65" s="23">
        <f>(1+(0.0001*((100-J65)^2.87)))*AC65</f>
        <v>0.28498601953868946</v>
      </c>
      <c r="AG65" s="25">
        <f>(1+(0.0001*((100-J65))^2.87))*AD65</f>
        <v>1.0272750773666961</v>
      </c>
      <c r="AH65" s="23">
        <v>0.18482229782936857</v>
      </c>
      <c r="AI65" s="23">
        <f>(EXP((-1.7346-8.4+(0.35*L65))/2.12))</f>
        <v>1.3221908483216125</v>
      </c>
      <c r="AJ65" s="23">
        <v>0.31272667305507218</v>
      </c>
      <c r="AK65" s="23">
        <f>EXP((-1.7346-5.72077-(-0.20784*Table225[[#This Row],[N''120]]))/1.77172)</f>
        <v>0.54187993178590221</v>
      </c>
      <c r="AL65" s="23">
        <v>1.4567056375821155</v>
      </c>
      <c r="AM65">
        <f>1-(0.00765*Z65)</f>
        <v>0.94645000000000001</v>
      </c>
      <c r="AN65">
        <f>(Z65^0.85)*0.0198</f>
        <v>0.10351386492872511</v>
      </c>
    </row>
    <row r="66" spans="1:40">
      <c r="A66" s="7">
        <v>65</v>
      </c>
      <c r="B66" s="8" t="s">
        <v>50</v>
      </c>
      <c r="C66" s="9">
        <v>7.9</v>
      </c>
      <c r="D66" s="9">
        <f>0.5-(0.45*LOG(Table225[[#This Row],[Mw]]))</f>
        <v>9.6067808919301334E-2</v>
      </c>
      <c r="E66" s="9">
        <f>6.9*EXP(-Table225[[#This Row],[Mw]]/4)-0.058</f>
        <v>0.89945305447639112</v>
      </c>
      <c r="F66" s="10">
        <v>0.17</v>
      </c>
      <c r="G66" s="10">
        <f>0.15*[1]!Table22[[#This Row],[PGA (g)]]</f>
        <v>2.5500000000000002E-2</v>
      </c>
      <c r="H66" s="11">
        <v>0.16353000000000001</v>
      </c>
      <c r="I66" s="12" t="e">
        <f>(((0.15^2)+(([1]!Table22[[#This Row],[SDrd]]/[1]!Table22[[#This Row],[rd]])^2)+(0.15^2)+(0.1^2)-(1.8*0.1*0.15))^0.5)*H66</f>
        <v>#REF!</v>
      </c>
      <c r="J66" s="13">
        <v>60</v>
      </c>
      <c r="K66" s="14">
        <f>0.1*Table225[[#This Row],[GC(%)]]</f>
        <v>6</v>
      </c>
      <c r="L66" s="15">
        <v>27.4542</v>
      </c>
      <c r="M66" s="16">
        <f>0.1*Table225[[#This Row],[N''120]]</f>
        <v>2.7454200000000002</v>
      </c>
      <c r="N66" s="16">
        <f>Table225[[#This Row],[N''120]]*((Table225[[#This Row],[σ''(KPa)]]/100)^0.5)</f>
        <v>27.1782713888724</v>
      </c>
      <c r="O66" s="17">
        <v>0.45</v>
      </c>
      <c r="P66" s="18">
        <v>380</v>
      </c>
      <c r="Q66" s="18">
        <v>245</v>
      </c>
      <c r="R66" s="18">
        <f>0.15*Table225[[#This Row],[Vs1 (Corrected)]]</f>
        <v>36.75</v>
      </c>
      <c r="S66" s="18">
        <f>Table225[[#This Row],[Vs (m/s)]]*((100/Table225[[#This Row],[σ''(KPa)]])^0.25)</f>
        <v>381.92411213923015</v>
      </c>
      <c r="T66" s="17">
        <f>(1-(0.65*Table225[[#This Row],[GC(%)]]/(100*(1+Table225[[#This Row],[Phi]]))))*Table225[[#This Row],[Vs1]]</f>
        <v>279.19969577074755</v>
      </c>
      <c r="U66" s="17">
        <v>245</v>
      </c>
      <c r="V66" s="16">
        <v>98</v>
      </c>
      <c r="W66" s="16">
        <f>0.15*Table225[[#This Row],[σ''(KPa)]]</f>
        <v>14.7</v>
      </c>
      <c r="X66" s="19">
        <v>134.26</v>
      </c>
      <c r="Y66" s="19">
        <f>0.1*Table225[[#This Row],[σ(KPa)]]</f>
        <v>13.426</v>
      </c>
      <c r="Z66" s="19">
        <v>7.1</v>
      </c>
      <c r="AA66" s="20">
        <v>0</v>
      </c>
      <c r="AB66" s="21">
        <v>0</v>
      </c>
      <c r="AC66" s="22">
        <f>((0.022*(S66^2)/10000)+(2.8/(230-S66))-(2.8/230))</f>
        <v>0.29030109314827751</v>
      </c>
      <c r="AD66" s="22">
        <f>(EXP((Table225[[#This Row],[Vs1 (Corrected)]]/86.4)+((Table225[[#This Row],[Vs1 (Corrected)]]/134)^2)-((Table225[[#This Row],[Vs1 (Corrected)]]/125.2)^3)+((Table225[[#This Row],[Vs1 (Corrected)]]/158.5)^4)-4.8))</f>
        <v>0.66621983986824818</v>
      </c>
      <c r="AE66" s="22">
        <f>EXP((Table225[[#This Row],[Vs1,sk]]/86.4)+((Table225[[#This Row],[Vs1,sk]]/134)^2)-((Table225[[#This Row],[Vs1,sk]]/125.2)^3)+((Table225[[#This Row],[Vs1,sk]]/158.5)^4)-4.8)</f>
        <v>3.7095926987722798</v>
      </c>
      <c r="AF66" s="23">
        <v>0.29030109314827751</v>
      </c>
      <c r="AG66" s="25">
        <f>(1+(0.0001*((100-J66))^2.87))*AD66</f>
        <v>3.3057688902372657</v>
      </c>
      <c r="AH66" s="23">
        <f>(0.022*(((Table225[[#This Row],[Vs1,sk]]+58)/100)^2)+(2.8*(1/(157-Table225[[#This Row],[Vs1,sk]])-(1/(157+58)))))</f>
        <v>0.21421142680657135</v>
      </c>
      <c r="AI66" s="23">
        <f>(EXP((-1.7346-8.4+(0.35*L66))/2.12))</f>
        <v>0.7804077970059049</v>
      </c>
      <c r="AJ66" s="25">
        <v>0.31272667305507218</v>
      </c>
      <c r="AK66" s="23">
        <f>EXP((-1.7346-5.72077-(-0.20784*Table225[[#This Row],[N''120]]))/1.77172)</f>
        <v>0.37256660111027928</v>
      </c>
      <c r="AL66" s="23">
        <v>0.98849999695090252</v>
      </c>
      <c r="AM66">
        <f>1-(0.00765*Z66)</f>
        <v>0.945685</v>
      </c>
      <c r="AN66">
        <f>(Z66^0.85)*0.0198</f>
        <v>0.10476947958521259</v>
      </c>
    </row>
    <row r="67" spans="1:40">
      <c r="A67" s="7">
        <v>66</v>
      </c>
      <c r="B67" s="38" t="s">
        <v>116</v>
      </c>
      <c r="C67" s="23">
        <v>6.1</v>
      </c>
      <c r="D67" s="9">
        <f>0.5-(0.45*LOG(Table225[[#This Row],[Mw]]))</f>
        <v>0.14660157424515485</v>
      </c>
      <c r="E67" s="9">
        <f>6.9*EXP(-Table225[[#This Row],[Mw]]/4)-0.058</f>
        <v>1.4435852923701069</v>
      </c>
      <c r="F67" s="23">
        <v>0.39</v>
      </c>
      <c r="G67" s="23">
        <f>0.15*[1]!Table22[[#This Row],[PGA (g)]]</f>
        <v>5.3999999999999999E-2</v>
      </c>
      <c r="H67" s="30">
        <v>0.18</v>
      </c>
      <c r="I67" s="12" t="e">
        <f>(((0.15^2)+(([1]!Table22[[#This Row],[SDrd]]/[1]!Table22[[#This Row],[rd]])^2)+(0.15^2)+(0.1^2)-(1.8*0.1*0.15))^0.5)*H67</f>
        <v>#REF!</v>
      </c>
      <c r="J67" s="26">
        <v>50</v>
      </c>
      <c r="K67" s="32">
        <f>0.1*Table225[[#This Row],[GC(%)]]</f>
        <v>5</v>
      </c>
      <c r="L67" s="30">
        <v>6</v>
      </c>
      <c r="M67" s="32">
        <f>0.1*Table225[[#This Row],[N''120]]</f>
        <v>0.60000000000000009</v>
      </c>
      <c r="N67" s="32">
        <f>Table225[[#This Row],[N''120]]*((Table225[[#This Row],[σ''(KPa)]]/100)^0.5)</f>
        <v>3.5999999999999996</v>
      </c>
      <c r="O67" s="26">
        <v>0.9</v>
      </c>
      <c r="P67" s="23"/>
      <c r="Q67" s="21">
        <v>227.32</v>
      </c>
      <c r="R67" s="33">
        <f>0.15*Table225[[#This Row],[Vs1 (Corrected)]]</f>
        <v>34.097999999999999</v>
      </c>
      <c r="S67" s="21">
        <v>227.32</v>
      </c>
      <c r="T67" s="34">
        <f>(1-(0.65*Table225[[#This Row],[GC(%)]]/(100*(1+Table225[[#This Row],[Phi]]))))*Table225[[#This Row],[Vs1]]</f>
        <v>188.4363157894737</v>
      </c>
      <c r="U67" s="34">
        <v>227.32</v>
      </c>
      <c r="V67" s="23">
        <v>36</v>
      </c>
      <c r="W67" s="32">
        <f>0.15*Table225[[#This Row],[σ''(KPa)]]</f>
        <v>5.3999999999999995</v>
      </c>
      <c r="X67" s="23">
        <v>56</v>
      </c>
      <c r="Y67" s="32">
        <f>0.1*Table225[[#This Row],[σ(KPa)]]</f>
        <v>5.6000000000000005</v>
      </c>
      <c r="Z67" s="23">
        <v>3</v>
      </c>
      <c r="AA67" s="30">
        <v>1</v>
      </c>
      <c r="AB67" s="23">
        <v>27</v>
      </c>
      <c r="AC67" s="22">
        <f>((0.022*(S67^2)/10000)+(2.8/(230-S67))-(2.8/230))</f>
        <v>1.1462858476395039</v>
      </c>
      <c r="AD67" s="22">
        <f>(EXP((Table225[[#This Row],[Vs1 (Corrected)]]/86.4)+((Table225[[#This Row],[Vs1 (Corrected)]]/134)^2)-((Table225[[#This Row],[Vs1 (Corrected)]]/125.2)^3)+((Table225[[#This Row],[Vs1 (Corrected)]]/158.5)^4)-4.8))</f>
        <v>0.35143387268170367</v>
      </c>
      <c r="AE67" s="22">
        <f>EXP((Table225[[#This Row],[Vs1,sk]]/86.4)+((Table225[[#This Row],[Vs1,sk]]/134)^2)-((Table225[[#This Row],[Vs1,sk]]/125.2)^3)+((Table225[[#This Row],[Vs1,sk]]/158.5)^4)-4.8)</f>
        <v>0.1283259882186156</v>
      </c>
      <c r="AF67" s="23">
        <v>1.1462858476395039</v>
      </c>
      <c r="AG67" s="23">
        <v>0.35143387268170367</v>
      </c>
      <c r="AH67" s="23">
        <f>(0.022*(((Table225[[#This Row],[Vs1,sk]]+58)/100)^2)+(2.8*(1/(157-Table225[[#This Row],[Vs1,sk]])-(1/(157+58)))))</f>
        <v>3.1515669737802843E-2</v>
      </c>
      <c r="AI67" s="23">
        <f>(EXP((-1.7346-8.4+(0.35*L67))/2.12))</f>
        <v>2.2597733612227042E-2</v>
      </c>
      <c r="AJ67" s="23">
        <v>0.23102996544078899</v>
      </c>
      <c r="AK67" s="23">
        <f>EXP((-1.7346-5.72077-(-0.20784*Table225[[#This Row],[N''120]]))/1.77172)</f>
        <v>3.0073047684621341E-2</v>
      </c>
      <c r="AL67" s="23">
        <v>9.6921252672851829E-2</v>
      </c>
      <c r="AM67">
        <f>1-(0.00765*Z67)</f>
        <v>0.97704999999999997</v>
      </c>
      <c r="AN67">
        <f>(Z67^0.85)*0.0198</f>
        <v>5.0375370902492812E-2</v>
      </c>
    </row>
    <row r="68" spans="1:40">
      <c r="A68" s="7">
        <v>67</v>
      </c>
      <c r="B68" s="38" t="s">
        <v>116</v>
      </c>
      <c r="C68" s="23">
        <v>6.1</v>
      </c>
      <c r="D68" s="9">
        <f>0.5-(0.45*LOG(Table225[[#This Row],[Mw]]))</f>
        <v>0.14660157424515485</v>
      </c>
      <c r="E68" s="9">
        <f>6.9*EXP(-Table225[[#This Row],[Mw]]/4)-0.058</f>
        <v>1.4435852923701069</v>
      </c>
      <c r="F68" s="23">
        <v>0.25</v>
      </c>
      <c r="G68" s="23">
        <f>0.15*[1]!Table22[[#This Row],[PGA (g)]]</f>
        <v>5.3999999999999999E-2</v>
      </c>
      <c r="H68" s="42">
        <v>0.12</v>
      </c>
      <c r="I68" s="12" t="e">
        <f>(((0.15^2)+(([1]!Table22[[#This Row],[SDrd]]/[1]!Table22[[#This Row],[rd]])^2)+(0.15^2)+(0.1^2)-(1.8*0.1*0.15))^0.5)*H68</f>
        <v>#REF!</v>
      </c>
      <c r="J68" s="26">
        <v>50</v>
      </c>
      <c r="K68" s="32">
        <f>0.1*Table225[[#This Row],[GC(%)]]</f>
        <v>5</v>
      </c>
      <c r="L68" s="30">
        <v>6</v>
      </c>
      <c r="M68" s="32">
        <f>0.1*Table225[[#This Row],[N''120]]</f>
        <v>0.60000000000000009</v>
      </c>
      <c r="N68" s="32">
        <f>Table225[[#This Row],[N''120]]*((Table225[[#This Row],[σ''(KPa)]]/100)^0.5)</f>
        <v>3.5999999999999996</v>
      </c>
      <c r="O68" s="26">
        <v>0.9</v>
      </c>
      <c r="P68" s="23"/>
      <c r="Q68" s="21">
        <v>227.32</v>
      </c>
      <c r="R68" s="33">
        <f>0.15*Table225[[#This Row],[Vs1 (Corrected)]]</f>
        <v>34.097999999999999</v>
      </c>
      <c r="S68" s="21">
        <v>227.32</v>
      </c>
      <c r="T68" s="34">
        <f>(1-(0.65*Table225[[#This Row],[GC(%)]]/(100*(1+Table225[[#This Row],[Phi]]))))*Table225[[#This Row],[Vs1]]</f>
        <v>188.4363157894737</v>
      </c>
      <c r="U68" s="34">
        <v>227.32</v>
      </c>
      <c r="V68" s="23">
        <v>36</v>
      </c>
      <c r="W68" s="32">
        <f>0.15*Table225[[#This Row],[σ''(KPa)]]</f>
        <v>5.3999999999999995</v>
      </c>
      <c r="X68" s="23">
        <v>56</v>
      </c>
      <c r="Y68" s="32">
        <f>0.1*Table225[[#This Row],[σ(KPa)]]</f>
        <v>5.6000000000000005</v>
      </c>
      <c r="Z68" s="23">
        <v>3</v>
      </c>
      <c r="AA68" s="30">
        <v>1</v>
      </c>
      <c r="AB68" s="23">
        <v>27</v>
      </c>
      <c r="AC68" s="22">
        <f>((0.022*(S68^2)/10000)+(2.8/(230-S68))-(2.8/230))</f>
        <v>1.1462858476395039</v>
      </c>
      <c r="AD68" s="22">
        <f>(EXP((Table225[[#This Row],[Vs1 (Corrected)]]/86.4)+((Table225[[#This Row],[Vs1 (Corrected)]]/134)^2)-((Table225[[#This Row],[Vs1 (Corrected)]]/125.2)^3)+((Table225[[#This Row],[Vs1 (Corrected)]]/158.5)^4)-4.8))</f>
        <v>0.35143387268170367</v>
      </c>
      <c r="AE68" s="22">
        <f>EXP((Table225[[#This Row],[Vs1,sk]]/86.4)+((Table225[[#This Row],[Vs1,sk]]/134)^2)-((Table225[[#This Row],[Vs1,sk]]/125.2)^3)+((Table225[[#This Row],[Vs1,sk]]/158.5)^4)-4.8)</f>
        <v>0.1283259882186156</v>
      </c>
      <c r="AF68" s="23">
        <v>1.1462858476395039</v>
      </c>
      <c r="AG68" s="23">
        <v>0.35143387268170367</v>
      </c>
      <c r="AH68" s="23">
        <f>(0.022*(((Table225[[#This Row],[Vs1,sk]]+58)/100)^2)+(2.8*(1/(157-Table225[[#This Row],[Vs1,sk]])-(1/(157+58)))))</f>
        <v>3.1515669737802843E-2</v>
      </c>
      <c r="AI68" s="23">
        <f>(EXP((-1.7346-8.4+(0.35*L68))/2.12))</f>
        <v>2.2597733612227042E-2</v>
      </c>
      <c r="AJ68" s="23">
        <v>0.23102996544078899</v>
      </c>
      <c r="AK68" s="23">
        <f>EXP((-1.7346-5.72077-(-0.20784*Table225[[#This Row],[N''120]]))/1.77172)</f>
        <v>3.0073047684621341E-2</v>
      </c>
      <c r="AL68" s="23">
        <v>9.6921252672851829E-2</v>
      </c>
      <c r="AM68">
        <f>1-(0.00765*Z68)</f>
        <v>0.97704999999999997</v>
      </c>
      <c r="AN68">
        <f>(Z68^0.85)*0.0198</f>
        <v>5.0375370902492812E-2</v>
      </c>
    </row>
    <row r="69" spans="1:40">
      <c r="A69" s="7">
        <v>68</v>
      </c>
      <c r="B69" s="38" t="s">
        <v>119</v>
      </c>
      <c r="C69" s="23">
        <v>6</v>
      </c>
      <c r="D69" s="9">
        <f>0.5-(0.45*LOG(Table225[[#This Row],[Mw]]))</f>
        <v>0.14983193732736033</v>
      </c>
      <c r="E69" s="9">
        <f>6.9*EXP(-Table225[[#This Row],[Mw]]/4)-0.058</f>
        <v>1.4815981050241658</v>
      </c>
      <c r="F69" s="23">
        <v>0.6</v>
      </c>
      <c r="G69" s="23">
        <f>0.15*[1]!Table22[[#This Row],[PGA (g)]]</f>
        <v>5.3999999999999999E-2</v>
      </c>
      <c r="H69" s="42">
        <v>0.26</v>
      </c>
      <c r="I69" s="12" t="e">
        <f>(((0.15^2)+(([1]!Table22[[#This Row],[SDrd]]/[1]!Table22[[#This Row],[rd]])^2)+(0.15^2)+(0.1^2)-(1.8*0.1*0.15))^0.5)*H69</f>
        <v>#REF!</v>
      </c>
      <c r="J69" s="26">
        <v>50</v>
      </c>
      <c r="K69" s="32">
        <f>0.1*Table225[[#This Row],[GC(%)]]</f>
        <v>5</v>
      </c>
      <c r="L69" s="30">
        <v>4.95</v>
      </c>
      <c r="M69" s="32">
        <f>0.1*Table225[[#This Row],[N''120]]</f>
        <v>0.49500000000000005</v>
      </c>
      <c r="N69" s="32">
        <f>Table225[[#This Row],[N''120]]*((Table225[[#This Row],[σ''(KPa)]]/100)^0.5)</f>
        <v>2.5240146592284289</v>
      </c>
      <c r="O69" s="26">
        <v>0.9</v>
      </c>
      <c r="P69" s="23"/>
      <c r="Q69" s="21">
        <v>155.84</v>
      </c>
      <c r="R69" s="33">
        <f>0.15*Table225[[#This Row],[Vs1 (Corrected)]]</f>
        <v>23.376000000000001</v>
      </c>
      <c r="S69" s="21">
        <v>155.84</v>
      </c>
      <c r="T69" s="34">
        <f>(1-(0.65*Table225[[#This Row],[GC(%)]]/(100*(1+Table225[[#This Row],[Phi]]))))*Table225[[#This Row],[Vs1]]</f>
        <v>129.18315789473684</v>
      </c>
      <c r="U69" s="34">
        <v>155.84</v>
      </c>
      <c r="V69" s="23">
        <v>26</v>
      </c>
      <c r="W69" s="32">
        <f>0.15*Table225[[#This Row],[σ''(KPa)]]</f>
        <v>3.9</v>
      </c>
      <c r="X69" s="23">
        <v>36</v>
      </c>
      <c r="Y69" s="32">
        <f>0.1*Table225[[#This Row],[σ(KPa)]]</f>
        <v>3.6</v>
      </c>
      <c r="Z69" s="23">
        <v>2</v>
      </c>
      <c r="AA69" s="30">
        <v>1</v>
      </c>
      <c r="AB69" s="23">
        <v>27</v>
      </c>
      <c r="AC69" s="22">
        <f>((0.022*(S69^2)/10000)+(2.8/(230-S69))-(2.8/230))</f>
        <v>7.9011722081268235E-2</v>
      </c>
      <c r="AD69" s="22">
        <f>(EXP((Table225[[#This Row],[Vs1 (Corrected)]]/86.4)+((Table225[[#This Row],[Vs1 (Corrected)]]/134)^2)-((Table225[[#This Row],[Vs1 (Corrected)]]/125.2)^3)+((Table225[[#This Row],[Vs1 (Corrected)]]/158.5)^4)-4.8))</f>
        <v>7.1522807259993867E-2</v>
      </c>
      <c r="AE69" s="22">
        <f>EXP((Table225[[#This Row],[Vs1,sk]]/86.4)+((Table225[[#This Row],[Vs1,sk]]/134)^2)-((Table225[[#This Row],[Vs1,sk]]/125.2)^3)+((Table225[[#This Row],[Vs1,sk]]/158.5)^4)-4.8)</f>
        <v>4.8187040639151052E-2</v>
      </c>
      <c r="AF69" s="23">
        <v>7.9011722081268235E-2</v>
      </c>
      <c r="AG69" s="23">
        <v>7.1522807259993867E-2</v>
      </c>
      <c r="AH69" s="23">
        <f>(0.022*(((Table225[[#This Row],[Vs1,sk]]+58)/100)^2)+(2.8*(1/(157-Table225[[#This Row],[Vs1,sk]])-(1/(157+58)))))</f>
        <v>0.16471776274787614</v>
      </c>
      <c r="AI69" s="23">
        <f>(EXP((-1.7346-8.4+(0.35*L69))/2.12))</f>
        <v>1.9001170109885692E-2</v>
      </c>
      <c r="AJ69" s="23">
        <v>1.5698500982349373E-2</v>
      </c>
      <c r="AK69" s="23">
        <f>EXP((-1.7346-5.72077-(-0.20784*Table225[[#This Row],[N''120]]))/1.77172)</f>
        <v>2.6587844171422622E-2</v>
      </c>
      <c r="AL69" s="23">
        <v>9.1804406594430038E-2</v>
      </c>
      <c r="AM69">
        <f>1-(0.00765*Z69)</f>
        <v>0.98470000000000002</v>
      </c>
      <c r="AN69">
        <f>(Z69^0.85)*0.0198</f>
        <v>3.568951831938888E-2</v>
      </c>
    </row>
    <row r="70" spans="1:40">
      <c r="A70" s="7">
        <v>69</v>
      </c>
      <c r="B70" s="38" t="s">
        <v>119</v>
      </c>
      <c r="C70" s="23">
        <v>6</v>
      </c>
      <c r="D70" s="9">
        <f>0.5-(0.45*LOG(Table225[[#This Row],[Mw]]))</f>
        <v>0.14983193732736033</v>
      </c>
      <c r="E70" s="9">
        <f>6.9*EXP(-Table225[[#This Row],[Mw]]/4)-0.058</f>
        <v>1.4815981050241658</v>
      </c>
      <c r="F70" s="23">
        <v>0.64</v>
      </c>
      <c r="G70" s="23">
        <f>0.15*[1]!Table22[[#This Row],[PGA (g)]]</f>
        <v>5.3999999999999999E-2</v>
      </c>
      <c r="H70" s="42">
        <v>0.32</v>
      </c>
      <c r="I70" s="12" t="e">
        <f>(((0.15^2)+(([1]!Table22[[#This Row],[SDrd]]/[1]!Table22[[#This Row],[rd]])^2)+(0.15^2)+(0.1^2)-(1.8*0.1*0.15))^0.5)*H70</f>
        <v>#REF!</v>
      </c>
      <c r="J70" s="26">
        <v>50</v>
      </c>
      <c r="K70" s="32">
        <f>0.1*Table225[[#This Row],[GC(%)]]</f>
        <v>5</v>
      </c>
      <c r="L70" s="30">
        <v>4.95</v>
      </c>
      <c r="M70" s="32">
        <f>0.1*Table225[[#This Row],[N''120]]</f>
        <v>0.49500000000000005</v>
      </c>
      <c r="N70" s="32">
        <f>Table225[[#This Row],[N''120]]*((Table225[[#This Row],[σ''(KPa)]]/100)^0.5)</f>
        <v>2.5240146592284289</v>
      </c>
      <c r="O70" s="26">
        <v>0.9</v>
      </c>
      <c r="P70" s="23"/>
      <c r="Q70" s="21">
        <v>155.84</v>
      </c>
      <c r="R70" s="33">
        <f>0.15*Table225[[#This Row],[Vs1 (Corrected)]]</f>
        <v>23.376000000000001</v>
      </c>
      <c r="S70" s="21">
        <v>155.84</v>
      </c>
      <c r="T70" s="34">
        <f>(1-(0.65*Table225[[#This Row],[GC(%)]]/(100*(1+Table225[[#This Row],[Phi]]))))*Table225[[#This Row],[Vs1]]</f>
        <v>129.18315789473684</v>
      </c>
      <c r="U70" s="34">
        <v>155.84</v>
      </c>
      <c r="V70" s="23">
        <v>26</v>
      </c>
      <c r="W70" s="32">
        <f>0.15*Table225[[#This Row],[σ''(KPa)]]</f>
        <v>3.9</v>
      </c>
      <c r="X70" s="23">
        <v>36</v>
      </c>
      <c r="Y70" s="32">
        <f>0.1*Table225[[#This Row],[σ(KPa)]]</f>
        <v>3.6</v>
      </c>
      <c r="Z70" s="23">
        <v>2</v>
      </c>
      <c r="AA70" s="30">
        <v>1</v>
      </c>
      <c r="AB70" s="23">
        <v>27</v>
      </c>
      <c r="AC70" s="22">
        <f>((0.022*(S70^2)/10000)+(2.8/(230-S70))-(2.8/230))</f>
        <v>7.9011722081268235E-2</v>
      </c>
      <c r="AD70" s="22">
        <f>(EXP((Table225[[#This Row],[Vs1 (Corrected)]]/86.4)+((Table225[[#This Row],[Vs1 (Corrected)]]/134)^2)-((Table225[[#This Row],[Vs1 (Corrected)]]/125.2)^3)+((Table225[[#This Row],[Vs1 (Corrected)]]/158.5)^4)-4.8))</f>
        <v>7.1522807259993867E-2</v>
      </c>
      <c r="AE70" s="22">
        <f>EXP((Table225[[#This Row],[Vs1,sk]]/86.4)+((Table225[[#This Row],[Vs1,sk]]/134)^2)-((Table225[[#This Row],[Vs1,sk]]/125.2)^3)+((Table225[[#This Row],[Vs1,sk]]/158.5)^4)-4.8)</f>
        <v>4.8187040639151052E-2</v>
      </c>
      <c r="AF70" s="23">
        <v>7.9011722081268235E-2</v>
      </c>
      <c r="AG70" s="23">
        <v>7.1522807259993867E-2</v>
      </c>
      <c r="AH70" s="23">
        <f>(0.022*(((Table225[[#This Row],[Vs1,sk]]+58)/100)^2)+(2.8*(1/(157-Table225[[#This Row],[Vs1,sk]])-(1/(157+58)))))</f>
        <v>0.16471776274787614</v>
      </c>
      <c r="AI70" s="23">
        <f>(EXP((-1.7346-8.4+(0.35*L70))/2.12))</f>
        <v>1.9001170109885692E-2</v>
      </c>
      <c r="AJ70" s="23">
        <v>1.5698500982349373E-2</v>
      </c>
      <c r="AK70" s="23">
        <f>EXP((-1.7346-5.72077-(-0.20784*Table225[[#This Row],[N''120]]))/1.77172)</f>
        <v>2.6587844171422622E-2</v>
      </c>
      <c r="AL70" s="23">
        <v>9.1804406594430038E-2</v>
      </c>
      <c r="AM70">
        <f>1-(0.00765*Z70)</f>
        <v>0.98470000000000002</v>
      </c>
      <c r="AN70">
        <f>(Z70^0.85)*0.0198</f>
        <v>3.568951831938888E-2</v>
      </c>
    </row>
    <row r="71" spans="1:40">
      <c r="A71" s="7">
        <v>70</v>
      </c>
      <c r="B71" s="38" t="s">
        <v>99</v>
      </c>
      <c r="C71" s="23">
        <v>7.8</v>
      </c>
      <c r="D71" s="9">
        <f>0.5-(0.45*LOG(Table225[[#This Row],[Mw]]))</f>
        <v>9.8557428789283807E-2</v>
      </c>
      <c r="E71" s="9">
        <f>6.9*EXP(-Table225[[#This Row],[Mw]]/4)-0.058</f>
        <v>0.92369109394694382</v>
      </c>
      <c r="F71" s="23">
        <v>0.46</v>
      </c>
      <c r="G71" s="23">
        <f>0.15*[1]!Table22[[#This Row],[PGA (g)]]</f>
        <v>4.3499999999999997E-2</v>
      </c>
      <c r="H71" s="30">
        <v>0.34</v>
      </c>
      <c r="I71" s="12" t="e">
        <f>(((0.15^2)+(([1]!Table22[[#This Row],[SDrd]]/[1]!Table22[[#This Row],[rd]])^2)+(0.15^2)+(0.1^2)-(1.8*0.1*0.15))^0.5)*H71</f>
        <v>#REF!</v>
      </c>
      <c r="J71" s="26">
        <v>45</v>
      </c>
      <c r="K71" s="32">
        <f>0.1*Table225[[#This Row],[GC(%)]]</f>
        <v>4.5</v>
      </c>
      <c r="L71" s="30">
        <v>10.7</v>
      </c>
      <c r="M71" s="32">
        <f>0.1*Table225[[#This Row],[N''120]]</f>
        <v>1.07</v>
      </c>
      <c r="N71" s="32"/>
      <c r="O71" s="26"/>
      <c r="P71" s="23"/>
      <c r="Q71" s="21"/>
      <c r="R71" s="33"/>
      <c r="S71" s="21"/>
      <c r="T71" s="34"/>
      <c r="U71" s="34"/>
      <c r="V71" s="23"/>
      <c r="W71" s="32"/>
      <c r="X71" s="23"/>
      <c r="Y71" s="32"/>
      <c r="Z71" s="23"/>
      <c r="AA71" s="30">
        <v>1</v>
      </c>
      <c r="AB71" s="23">
        <v>15</v>
      </c>
      <c r="AC71" s="22"/>
      <c r="AD71" s="22"/>
      <c r="AE71" s="22"/>
      <c r="AF71" s="23"/>
      <c r="AG71" s="22"/>
      <c r="AH71" s="22"/>
      <c r="AI71" s="23">
        <f>(EXP((-1.7346-8.4+(0.35*L71))/2.12))</f>
        <v>4.909675852651043E-2</v>
      </c>
      <c r="AJ71" s="22"/>
      <c r="AK71" s="23">
        <f>EXP((-1.7346-5.72077-(-0.20784*Table225[[#This Row],[N''120]]))/1.77172)</f>
        <v>5.219491568955896E-2</v>
      </c>
      <c r="AL71" s="23">
        <v>0.13834627163243071</v>
      </c>
    </row>
    <row r="72" spans="1:40">
      <c r="A72" s="7">
        <v>71</v>
      </c>
      <c r="B72" s="38" t="s">
        <v>87</v>
      </c>
      <c r="C72" s="23">
        <v>7.8</v>
      </c>
      <c r="D72" s="9">
        <f>0.5-(0.45*LOG(Table225[[#This Row],[Mw]]))</f>
        <v>9.8557428789283807E-2</v>
      </c>
      <c r="E72" s="9">
        <f>6.9*EXP(-Table225[[#This Row],[Mw]]/4)-0.058</f>
        <v>0.92369109394694382</v>
      </c>
      <c r="F72" s="23">
        <v>0.46</v>
      </c>
      <c r="G72" s="23">
        <f>0.15*[1]!Table22[[#This Row],[PGA (g)]]</f>
        <v>4.3499999999999997E-2</v>
      </c>
      <c r="H72" s="42">
        <v>0.39</v>
      </c>
      <c r="I72" s="12" t="e">
        <f>(((0.15^2)+(([1]!Table22[[#This Row],[SDrd]]/[1]!Table22[[#This Row],[rd]])^2)+(0.15^2)+(0.1^2)-(1.8*0.1*0.15))^0.5)*H72</f>
        <v>#REF!</v>
      </c>
      <c r="J72" s="26">
        <v>45</v>
      </c>
      <c r="K72" s="32">
        <f>0.1*Table225[[#This Row],[GC(%)]]</f>
        <v>4.5</v>
      </c>
      <c r="L72" s="30">
        <v>13.4</v>
      </c>
      <c r="M72" s="32">
        <f>0.1*Table225[[#This Row],[N''120]]</f>
        <v>1.34</v>
      </c>
      <c r="N72" s="32"/>
      <c r="O72" s="26"/>
      <c r="P72" s="23"/>
      <c r="Q72" s="21"/>
      <c r="R72" s="33"/>
      <c r="S72" s="21"/>
      <c r="T72" s="34"/>
      <c r="U72" s="34"/>
      <c r="V72" s="23"/>
      <c r="W72" s="32"/>
      <c r="X72" s="23"/>
      <c r="Y72" s="32"/>
      <c r="Z72" s="23"/>
      <c r="AA72" s="30">
        <v>1</v>
      </c>
      <c r="AB72" s="23">
        <v>15</v>
      </c>
      <c r="AC72" s="22"/>
      <c r="AD72" s="22"/>
      <c r="AE72" s="22"/>
      <c r="AF72" s="23"/>
      <c r="AG72" s="22"/>
      <c r="AH72" s="22"/>
      <c r="AI72" s="23">
        <f>(EXP((-1.7346-8.4+(0.35*L72))/2.12))</f>
        <v>7.6672854802445373E-2</v>
      </c>
      <c r="AJ72" s="22"/>
      <c r="AK72" s="23">
        <f>EXP((-1.7346-5.72077-(-0.20784*Table225[[#This Row],[N''120]]))/1.77172)</f>
        <v>7.1644856729012468E-2</v>
      </c>
      <c r="AL72" s="23">
        <v>0.18096034194568753</v>
      </c>
    </row>
    <row r="73" spans="1:40">
      <c r="A73" s="7">
        <v>72</v>
      </c>
      <c r="B73" s="38" t="s">
        <v>115</v>
      </c>
      <c r="C73" s="23">
        <v>7.8</v>
      </c>
      <c r="D73" s="9">
        <f>0.5-(0.45*LOG(Table225[[#This Row],[Mw]]))</f>
        <v>9.8557428789283807E-2</v>
      </c>
      <c r="E73" s="9">
        <f>6.9*EXP(-Table225[[#This Row],[Mw]]/4)-0.058</f>
        <v>0.92369109394694382</v>
      </c>
      <c r="F73" s="23">
        <v>0.46</v>
      </c>
      <c r="G73" s="23">
        <f>0.15*[1]!Table22[[#This Row],[PGA (g)]]</f>
        <v>4.4999999999999998E-2</v>
      </c>
      <c r="H73" s="42">
        <v>0.35</v>
      </c>
      <c r="I73" s="12" t="e">
        <f>(((0.15^2)+(([1]!Table22[[#This Row],[SDrd]]/[1]!Table22[[#This Row],[rd]])^2)+(0.15^2)+(0.1^2)-(1.8*0.1*0.15))^0.5)*H73</f>
        <v>#REF!</v>
      </c>
      <c r="J73" s="26">
        <v>45</v>
      </c>
      <c r="K73" s="32">
        <f>0.1*Table225[[#This Row],[GC(%)]]</f>
        <v>4.5</v>
      </c>
      <c r="L73" s="30">
        <v>6.2</v>
      </c>
      <c r="M73" s="32">
        <f>0.1*Table225[[#This Row],[N''120]]</f>
        <v>0.62000000000000011</v>
      </c>
      <c r="N73" s="32"/>
      <c r="O73" s="26"/>
      <c r="P73" s="23"/>
      <c r="Q73" s="21"/>
      <c r="R73" s="33"/>
      <c r="S73" s="21"/>
      <c r="T73" s="34"/>
      <c r="U73" s="34"/>
      <c r="V73" s="23"/>
      <c r="W73" s="32"/>
      <c r="X73" s="23"/>
      <c r="Y73" s="32"/>
      <c r="Z73" s="23"/>
      <c r="AA73" s="30">
        <v>1</v>
      </c>
      <c r="AB73" s="23">
        <v>15</v>
      </c>
      <c r="AC73" s="22"/>
      <c r="AD73" s="22"/>
      <c r="AE73" s="22"/>
      <c r="AF73" s="23"/>
      <c r="AG73" s="22"/>
      <c r="AH73" s="22"/>
      <c r="AI73" s="23">
        <f>(EXP((-1.7346-8.4+(0.35*L73))/2.12))</f>
        <v>2.3356340442059968E-2</v>
      </c>
      <c r="AJ73" s="22"/>
      <c r="AK73" s="23">
        <f>EXP((-1.7346-5.72077-(-0.20784*Table225[[#This Row],[N''120]]))/1.77172)</f>
        <v>3.0786962085436013E-2</v>
      </c>
      <c r="AL73" s="23">
        <v>9.8043889755521085E-2</v>
      </c>
    </row>
    <row r="74" spans="1:40">
      <c r="A74" s="7">
        <v>73</v>
      </c>
      <c r="B74" s="38" t="s">
        <v>117</v>
      </c>
      <c r="C74" s="23">
        <v>7.8</v>
      </c>
      <c r="D74" s="9">
        <f>0.5-(0.45*LOG(Table225[[#This Row],[Mw]]))</f>
        <v>9.8557428789283807E-2</v>
      </c>
      <c r="E74" s="9">
        <f>6.9*EXP(-Table225[[#This Row],[Mw]]/4)-0.058</f>
        <v>0.92369109394694382</v>
      </c>
      <c r="F74" s="23">
        <v>0.46</v>
      </c>
      <c r="G74" s="23">
        <f>0.15*[1]!Table22[[#This Row],[PGA (g)]]</f>
        <v>4.4999999999999998E-2</v>
      </c>
      <c r="H74" s="42">
        <v>0.36</v>
      </c>
      <c r="I74" s="12" t="e">
        <f>(((0.15^2)+(([1]!Table22[[#This Row],[SDrd]]/[1]!Table22[[#This Row],[rd]])^2)+(0.15^2)+(0.1^2)-(1.8*0.1*0.15))^0.5)*H74</f>
        <v>#REF!</v>
      </c>
      <c r="J74" s="26">
        <v>45</v>
      </c>
      <c r="K74" s="32">
        <f>0.1*Table225[[#This Row],[GC(%)]]</f>
        <v>4.5</v>
      </c>
      <c r="L74" s="30">
        <v>5.8</v>
      </c>
      <c r="M74" s="32">
        <f>0.1*Table225[[#This Row],[N''120]]</f>
        <v>0.57999999999999996</v>
      </c>
      <c r="N74" s="32"/>
      <c r="O74" s="26"/>
      <c r="P74" s="23"/>
      <c r="Q74" s="21"/>
      <c r="R74" s="33"/>
      <c r="S74" s="21"/>
      <c r="T74" s="34"/>
      <c r="U74" s="34"/>
      <c r="V74" s="23"/>
      <c r="W74" s="32"/>
      <c r="X74" s="23"/>
      <c r="Y74" s="32"/>
      <c r="Z74" s="23"/>
      <c r="AA74" s="30">
        <v>1</v>
      </c>
      <c r="AB74" s="23">
        <v>15</v>
      </c>
      <c r="AC74" s="22"/>
      <c r="AD74" s="22"/>
      <c r="AE74" s="22"/>
      <c r="AF74" s="23"/>
      <c r="AG74" s="22"/>
      <c r="AH74" s="22"/>
      <c r="AI74" s="23">
        <f>(EXP((-1.7346-8.4+(0.35*L74))/2.12))</f>
        <v>2.1863766101370335E-2</v>
      </c>
      <c r="AJ74" s="22"/>
      <c r="AK74" s="23">
        <f>EXP((-1.7346-5.72077-(-0.20784*Table225[[#This Row],[N''120]]))/1.77172)</f>
        <v>2.937568814135566E-2</v>
      </c>
      <c r="AL74" s="23">
        <v>9.5846974247522171E-2</v>
      </c>
    </row>
    <row r="75" spans="1:40">
      <c r="A75" s="7">
        <v>74</v>
      </c>
      <c r="B75" s="38" t="s">
        <v>120</v>
      </c>
      <c r="C75" s="23">
        <v>7.8</v>
      </c>
      <c r="D75" s="9">
        <f>0.5-(0.45*LOG(Table225[[#This Row],[Mw]]))</f>
        <v>9.8557428789283807E-2</v>
      </c>
      <c r="E75" s="9">
        <f>6.9*EXP(-Table225[[#This Row],[Mw]]/4)-0.058</f>
        <v>0.92369109394694382</v>
      </c>
      <c r="F75" s="23">
        <v>0.46</v>
      </c>
      <c r="G75" s="23">
        <f>0.15*[1]!Table22[[#This Row],[PGA (g)]]</f>
        <v>5.3999999999999999E-2</v>
      </c>
      <c r="H75" s="42">
        <v>0.35</v>
      </c>
      <c r="I75" s="12" t="e">
        <f>(((0.15^2)+(([1]!Table22[[#This Row],[SDrd]]/[1]!Table22[[#This Row],[rd]])^2)+(0.15^2)+(0.1^2)-(1.8*0.1*0.15))^0.5)*H75</f>
        <v>#REF!</v>
      </c>
      <c r="J75" s="26">
        <v>45</v>
      </c>
      <c r="K75" s="32">
        <f>0.1*Table225[[#This Row],[GC(%)]]</f>
        <v>4.5</v>
      </c>
      <c r="L75" s="30">
        <v>4.9000000000000004</v>
      </c>
      <c r="M75" s="32">
        <f>0.1*Table225[[#This Row],[N''120]]</f>
        <v>0.49000000000000005</v>
      </c>
      <c r="N75" s="32"/>
      <c r="O75" s="26"/>
      <c r="P75" s="23"/>
      <c r="Q75" s="21"/>
      <c r="R75" s="33"/>
      <c r="S75" s="21"/>
      <c r="T75" s="34"/>
      <c r="U75" s="34"/>
      <c r="V75" s="23"/>
      <c r="W75" s="32"/>
      <c r="X75" s="23"/>
      <c r="Y75" s="32"/>
      <c r="Z75" s="23"/>
      <c r="AA75" s="30">
        <v>1</v>
      </c>
      <c r="AB75" s="23">
        <v>15</v>
      </c>
      <c r="AC75" s="22"/>
      <c r="AD75" s="22"/>
      <c r="AE75" s="22"/>
      <c r="AF75" s="23"/>
      <c r="AG75" s="22"/>
      <c r="AH75" s="22"/>
      <c r="AI75" s="23">
        <f>(EXP((-1.7346-8.4+(0.35*L75))/2.12))</f>
        <v>1.8844966423907993E-2</v>
      </c>
      <c r="AJ75" s="22"/>
      <c r="AK75" s="23">
        <f>EXP((-1.7346-5.72077-(-0.20784*Table225[[#This Row],[N''120]]))/1.77172)</f>
        <v>2.6432349996799036E-2</v>
      </c>
      <c r="AL75" s="23">
        <v>9.1592334841501949E-2</v>
      </c>
    </row>
    <row r="76" spans="1:40">
      <c r="A76" s="7">
        <v>75</v>
      </c>
      <c r="B76" t="s">
        <v>109</v>
      </c>
      <c r="C76" s="23">
        <v>9.1999999999999993</v>
      </c>
      <c r="D76" s="9">
        <f>0.5-(0.45*LOG(Table225[[#This Row],[Mw]]))</f>
        <v>6.6295477694500116E-2</v>
      </c>
      <c r="E76" s="9">
        <f>6.9*EXP(-Table225[[#This Row],[Mw]]/4)-0.058</f>
        <v>0.63378602168734588</v>
      </c>
      <c r="F76" s="28">
        <v>0.44</v>
      </c>
      <c r="G76" s="28">
        <f>0.15*[1]!Table22[[#This Row],[PGA (g)]]</f>
        <v>5.3999999999999999E-2</v>
      </c>
      <c r="H76" s="42">
        <v>0.76</v>
      </c>
      <c r="I76" s="12" t="e">
        <f>(((0.15^2)+(([1]!Table22[[#This Row],[SDrd]]/[1]!Table22[[#This Row],[rd]])^2)+(0.15^2)+(0.1^2)-(1.8*0.1*0.15))^0.5)*H76</f>
        <v>#REF!</v>
      </c>
      <c r="J76" s="26"/>
      <c r="K76" s="32"/>
      <c r="L76" s="30">
        <v>8</v>
      </c>
      <c r="M76" s="32">
        <f>0.1*Table225[[#This Row],[N''120]]</f>
        <v>0.8</v>
      </c>
      <c r="N76" s="32">
        <f>Table225[[#This Row],[N''120]]*((Table225[[#This Row],[σ''(KPa)]]/100)^0.5)</f>
        <v>7.5471849056452829</v>
      </c>
      <c r="O76" s="26">
        <v>0.9</v>
      </c>
      <c r="P76" s="23"/>
      <c r="Q76" s="21"/>
      <c r="R76" s="33"/>
      <c r="S76" s="21"/>
      <c r="T76" s="34"/>
      <c r="U76" s="34"/>
      <c r="V76" s="23">
        <v>89</v>
      </c>
      <c r="W76" s="32">
        <f>0.15*Table225[[#This Row],[σ''(KPa)]]</f>
        <v>13.35</v>
      </c>
      <c r="X76" s="28"/>
      <c r="Y76" s="35"/>
      <c r="Z76" s="28">
        <v>6.7</v>
      </c>
      <c r="AA76" s="30">
        <v>1</v>
      </c>
      <c r="AB76" s="23"/>
      <c r="AC76" s="22"/>
      <c r="AD76" s="22"/>
      <c r="AE76" s="22"/>
      <c r="AF76" s="22"/>
      <c r="AG76" s="22"/>
      <c r="AH76" s="22"/>
      <c r="AI76" s="23">
        <f>(EXP((-1.7346-8.4+(0.35*L76))/2.12))</f>
        <v>3.1438658492908965E-2</v>
      </c>
      <c r="AJ76" s="22"/>
      <c r="AK76" s="23">
        <f>EXP((-1.7346-5.72077-(-0.20784*Table225[[#This Row],[N''120]]))/1.77172)</f>
        <v>3.8025189081534794E-2</v>
      </c>
      <c r="AL76" s="23">
        <v>0.11046939575176709</v>
      </c>
      <c r="AM76" s="36">
        <f>1-(0.00765*Z76)</f>
        <v>0.94874499999999995</v>
      </c>
      <c r="AN76" s="36">
        <f>(Z76^0.85)*0.0198</f>
        <v>9.9730678238520304E-2</v>
      </c>
    </row>
    <row r="77" spans="1:40">
      <c r="A77" s="7">
        <v>76</v>
      </c>
      <c r="B77" t="s">
        <v>111</v>
      </c>
      <c r="C77" s="23">
        <v>9.1999999999999993</v>
      </c>
      <c r="D77" s="9">
        <f>0.5-(0.45*LOG(Table225[[#This Row],[Mw]]))</f>
        <v>6.6295477694500116E-2</v>
      </c>
      <c r="E77" s="9">
        <f>6.9*EXP(-Table225[[#This Row],[Mw]]/4)-0.058</f>
        <v>0.63378602168734588</v>
      </c>
      <c r="F77" s="28">
        <v>0.44</v>
      </c>
      <c r="G77" s="28">
        <f>0.15*[1]!Table22[[#This Row],[PGA (g)]]</f>
        <v>5.3999999999999999E-2</v>
      </c>
      <c r="H77" s="42">
        <v>0.74</v>
      </c>
      <c r="I77" s="12" t="e">
        <f>(((0.15^2)+(([1]!Table22[[#This Row],[SDrd]]/[1]!Table22[[#This Row],[rd]])^2)+(0.15^2)+(0.1^2)-(1.8*0.1*0.15))^0.5)*H77</f>
        <v>#REF!</v>
      </c>
      <c r="J77" s="26"/>
      <c r="K77" s="32"/>
      <c r="L77" s="30">
        <v>7.8</v>
      </c>
      <c r="M77" s="32">
        <f>0.1*Table225[[#This Row],[N''120]]</f>
        <v>0.78</v>
      </c>
      <c r="N77" s="32">
        <f>Table225[[#This Row],[N''120]]*((Table225[[#This Row],[σ''(KPa)]]/100)^0.5)</f>
        <v>5.9709496732094465</v>
      </c>
      <c r="O77" s="26">
        <v>0.9</v>
      </c>
      <c r="P77" s="23"/>
      <c r="Q77" s="21"/>
      <c r="R77" s="33"/>
      <c r="S77" s="21"/>
      <c r="T77" s="34"/>
      <c r="U77" s="34"/>
      <c r="V77" s="23">
        <v>58.6</v>
      </c>
      <c r="W77" s="32">
        <f>0.15*Table225[[#This Row],[σ''(KPa)]]</f>
        <v>8.7899999999999991</v>
      </c>
      <c r="X77" s="28"/>
      <c r="Y77" s="35"/>
      <c r="Z77" s="28">
        <v>4.5999999999999996</v>
      </c>
      <c r="AA77" s="30">
        <v>1</v>
      </c>
      <c r="AB77" s="23"/>
      <c r="AC77" s="22"/>
      <c r="AD77" s="22"/>
      <c r="AE77" s="22"/>
      <c r="AF77" s="22"/>
      <c r="AG77" s="22"/>
      <c r="AH77" s="22"/>
      <c r="AI77" s="23">
        <f>(EXP((-1.7346-8.4+(0.35*L77))/2.12))</f>
        <v>3.0417540432369088E-2</v>
      </c>
      <c r="AJ77" s="22"/>
      <c r="AK77" s="23">
        <f>EXP((-1.7346-5.72077-(-0.20784*Table225[[#This Row],[N''120]]))/1.77172)</f>
        <v>3.7143428484186003E-2</v>
      </c>
      <c r="AL77" s="23">
        <v>0.1088703983793972</v>
      </c>
      <c r="AM77" s="36">
        <f>1-(0.00765*Z77)</f>
        <v>0.96480999999999995</v>
      </c>
      <c r="AN77" s="36">
        <f>(Z77^0.85)*0.0198</f>
        <v>7.2445155206232542E-2</v>
      </c>
    </row>
    <row r="78" spans="1:40">
      <c r="A78" s="7">
        <v>77</v>
      </c>
      <c r="B78" t="s">
        <v>86</v>
      </c>
      <c r="C78" s="23">
        <v>9.1999999999999993</v>
      </c>
      <c r="D78" s="9">
        <f>0.5-(0.45*LOG(Table225[[#This Row],[Mw]]))</f>
        <v>6.6295477694500116E-2</v>
      </c>
      <c r="E78" s="9">
        <f>6.9*EXP(-Table225[[#This Row],[Mw]]/4)-0.058</f>
        <v>0.63378602168734588</v>
      </c>
      <c r="F78" s="28">
        <v>0.44</v>
      </c>
      <c r="G78" s="28">
        <f>0.15*[1]!Table22[[#This Row],[PGA (g)]]</f>
        <v>5.3999999999999999E-2</v>
      </c>
      <c r="H78" s="42">
        <v>0.75</v>
      </c>
      <c r="I78" s="12" t="e">
        <f>(((0.15^2)+(([1]!Table22[[#This Row],[SDrd]]/[1]!Table22[[#This Row],[rd]])^2)+(0.15^2)+(0.1^2)-(1.8*0.1*0.15))^0.5)*H78</f>
        <v>#REF!</v>
      </c>
      <c r="J78" s="26"/>
      <c r="K78" s="32"/>
      <c r="L78" s="30">
        <v>13.7</v>
      </c>
      <c r="M78" s="32">
        <f>0.1*Table225[[#This Row],[N''120]]</f>
        <v>1.37</v>
      </c>
      <c r="N78" s="32">
        <f>Table225[[#This Row],[N''120]]*((Table225[[#This Row],[σ''(KPa)]]/100)^0.5)</f>
        <v>11.527554814443521</v>
      </c>
      <c r="O78" s="17">
        <v>0.85</v>
      </c>
      <c r="P78" s="23"/>
      <c r="Q78" s="21"/>
      <c r="R78" s="33"/>
      <c r="S78" s="21"/>
      <c r="T78" s="34"/>
      <c r="U78" s="34"/>
      <c r="V78" s="23">
        <v>70.8</v>
      </c>
      <c r="W78" s="32">
        <f>0.15*Table225[[#This Row],[σ''(KPa)]]</f>
        <v>10.62</v>
      </c>
      <c r="X78" s="28"/>
      <c r="Y78" s="35"/>
      <c r="Z78" s="28">
        <v>5.5</v>
      </c>
      <c r="AA78" s="30">
        <v>1</v>
      </c>
      <c r="AB78" s="23"/>
      <c r="AC78" s="22"/>
      <c r="AD78" s="22"/>
      <c r="AE78" s="22"/>
      <c r="AF78" s="22"/>
      <c r="AG78" s="22"/>
      <c r="AH78" s="22"/>
      <c r="AI78" s="23">
        <f>(EXP((-1.7346-8.4+(0.35*L78))/2.12))</f>
        <v>8.0565944362167144E-2</v>
      </c>
      <c r="AJ78" s="22"/>
      <c r="AK78" s="23">
        <f>EXP((-1.7346-5.72077-(-0.20784*Table225[[#This Row],[N''120]]))/1.77172)</f>
        <v>7.4211141085804094E-2</v>
      </c>
      <c r="AL78" s="23">
        <v>0.18684283350048309</v>
      </c>
      <c r="AM78" s="36">
        <f>1-(0.00765*Z78)</f>
        <v>0.95792500000000003</v>
      </c>
      <c r="AN78" s="36">
        <f>(Z78^0.85)*0.0198</f>
        <v>8.4328325435051324E-2</v>
      </c>
    </row>
    <row r="79" spans="1:40">
      <c r="A79" s="7">
        <v>78</v>
      </c>
      <c r="B79" t="s">
        <v>108</v>
      </c>
      <c r="C79" s="23">
        <v>9.1999999999999993</v>
      </c>
      <c r="D79" s="9">
        <f>0.5-(0.45*LOG(Table225[[#This Row],[Mw]]))</f>
        <v>6.6295477694500116E-2</v>
      </c>
      <c r="E79" s="9">
        <f>6.9*EXP(-Table225[[#This Row],[Mw]]/4)-0.058</f>
        <v>0.63378602168734588</v>
      </c>
      <c r="F79" s="28">
        <v>0.44</v>
      </c>
      <c r="G79" s="28">
        <f>0.15*[1]!Table22[[#This Row],[PGA (g)]]</f>
        <v>5.3999999999999999E-2</v>
      </c>
      <c r="H79" s="42">
        <v>0.77</v>
      </c>
      <c r="I79" s="12" t="e">
        <f>(((0.15^2)+(([1]!Table22[[#This Row],[SDrd]]/[1]!Table22[[#This Row],[rd]])^2)+(0.15^2)+(0.1^2)-(1.8*0.1*0.15))^0.5)*H79</f>
        <v>#REF!</v>
      </c>
      <c r="J79" s="26"/>
      <c r="K79" s="32"/>
      <c r="L79" s="30">
        <v>9</v>
      </c>
      <c r="M79" s="32">
        <f>0.1*Table225[[#This Row],[N''120]]</f>
        <v>0.9</v>
      </c>
      <c r="N79" s="32">
        <f>Table225[[#This Row],[N''120]]*((Table225[[#This Row],[σ''(KPa)]]/100)^0.5)</f>
        <v>8.3268241244786712</v>
      </c>
      <c r="O79" s="26">
        <v>0.9</v>
      </c>
      <c r="P79" s="23"/>
      <c r="Q79" s="21"/>
      <c r="R79" s="33"/>
      <c r="S79" s="21"/>
      <c r="T79" s="34"/>
      <c r="U79" s="34"/>
      <c r="V79" s="23">
        <v>85.6</v>
      </c>
      <c r="W79" s="32">
        <f>0.15*Table225[[#This Row],[σ''(KPa)]]</f>
        <v>12.839999999999998</v>
      </c>
      <c r="X79" s="28"/>
      <c r="Y79" s="35"/>
      <c r="Z79" s="28">
        <v>6.8</v>
      </c>
      <c r="AA79" s="30">
        <v>1</v>
      </c>
      <c r="AB79" s="23"/>
      <c r="AC79" s="22"/>
      <c r="AD79" s="22"/>
      <c r="AE79" s="22"/>
      <c r="AF79" s="22"/>
      <c r="AG79" s="22"/>
      <c r="AH79" s="22"/>
      <c r="AI79" s="23">
        <f>(EXP((-1.7346-8.4+(0.35*L79))/2.12))</f>
        <v>3.7082035628293007E-2</v>
      </c>
      <c r="AJ79" s="22"/>
      <c r="AK79" s="23">
        <f>EXP((-1.7346-5.72077-(-0.20784*Table225[[#This Row],[N''120]]))/1.77172)</f>
        <v>4.2758095402958718E-2</v>
      </c>
      <c r="AL79" s="23">
        <v>0.11936604658709145</v>
      </c>
      <c r="AM79" s="36">
        <f>1-(0.00765*Z79)</f>
        <v>0.94798000000000004</v>
      </c>
      <c r="AN79" s="36">
        <f>(Z79^0.85)*0.0198</f>
        <v>0.10099450991183082</v>
      </c>
    </row>
    <row r="80" spans="1:40">
      <c r="A80" s="7">
        <v>79</v>
      </c>
      <c r="B80" t="s">
        <v>118</v>
      </c>
      <c r="C80" s="23">
        <v>7.8</v>
      </c>
      <c r="D80" s="9">
        <f>0.5-(0.45*LOG(Table225[[#This Row],[Mw]]))</f>
        <v>9.8557428789283807E-2</v>
      </c>
      <c r="E80" s="9">
        <f>6.9*EXP(-Table225[[#This Row],[Mw]]/4)-0.058</f>
        <v>0.92369109394694382</v>
      </c>
      <c r="F80" s="28">
        <v>0.24</v>
      </c>
      <c r="G80" s="28">
        <f>0.15*[1]!Table22[[#This Row],[PGA (g)]]</f>
        <v>5.3999999999999999E-2</v>
      </c>
      <c r="H80" s="42">
        <v>0.21</v>
      </c>
      <c r="I80" s="12" t="e">
        <f>(((0.15^2)+(([1]!Table22[[#This Row],[SDrd]]/[1]!Table22[[#This Row],[rd]])^2)+(0.15^2)+(0.1^2)-(1.8*0.1*0.15))^0.5)*H80</f>
        <v>#REF!</v>
      </c>
      <c r="J80" s="26" t="s">
        <v>123</v>
      </c>
      <c r="K80" s="32"/>
      <c r="L80" s="30">
        <v>3.9</v>
      </c>
      <c r="M80" s="32">
        <f>0.1*Table225[[#This Row],[N''120]]</f>
        <v>0.39</v>
      </c>
      <c r="N80" s="32">
        <f>Table225[[#This Row],[N''120]]*((Table225[[#This Row],[σ''(KPa)]]/100)^0.5)</f>
        <v>3.6272096713589632</v>
      </c>
      <c r="O80" s="26">
        <v>0.9</v>
      </c>
      <c r="P80" s="23"/>
      <c r="Q80" s="21"/>
      <c r="R80" s="33"/>
      <c r="S80" s="21"/>
      <c r="T80" s="34"/>
      <c r="U80" s="34"/>
      <c r="V80" s="23">
        <v>86.5</v>
      </c>
      <c r="W80" s="32">
        <f>0.15*Table225[[#This Row],[σ''(KPa)]]</f>
        <v>12.975</v>
      </c>
      <c r="X80" s="28"/>
      <c r="Y80" s="35"/>
      <c r="Z80" s="28">
        <v>5.5</v>
      </c>
      <c r="AA80" s="30">
        <v>1</v>
      </c>
      <c r="AB80" s="23">
        <v>15</v>
      </c>
      <c r="AC80" s="22"/>
      <c r="AD80" s="22"/>
      <c r="AE80" s="22"/>
      <c r="AF80" s="22"/>
      <c r="AG80" s="22"/>
      <c r="AH80" s="22"/>
      <c r="AI80" s="23">
        <f>(EXP((-1.7346-8.4+(0.35*L80))/2.12))</f>
        <v>1.5977021047343526E-2</v>
      </c>
      <c r="AJ80" s="22"/>
      <c r="AK80" s="23">
        <f>EXP((-1.7346-5.72077-(-0.20784*Table225[[#This Row],[N''120]]))/1.77172)</f>
        <v>2.3506545299209928E-2</v>
      </c>
      <c r="AL80" s="23">
        <v>8.7930122226985583E-2</v>
      </c>
      <c r="AM80" s="36">
        <f>1-(0.00765*Z80)</f>
        <v>0.95792500000000003</v>
      </c>
      <c r="AN80" s="36">
        <f>(Z80^0.85)*0.0198</f>
        <v>8.4328325435051324E-2</v>
      </c>
    </row>
    <row r="81" spans="1:40">
      <c r="A81" s="7">
        <v>80</v>
      </c>
      <c r="B81" t="s">
        <v>118</v>
      </c>
      <c r="C81" s="23">
        <v>7.8</v>
      </c>
      <c r="D81" s="9">
        <f>0.5-(0.45*LOG(Table225[[#This Row],[Mw]]))</f>
        <v>9.8557428789283807E-2</v>
      </c>
      <c r="E81" s="9">
        <f>6.9*EXP(-Table225[[#This Row],[Mw]]/4)-0.058</f>
        <v>0.92369109394694382</v>
      </c>
      <c r="F81" s="28">
        <v>0.24</v>
      </c>
      <c r="G81" s="28">
        <f>0.15*[1]!Table22[[#This Row],[PGA (g)]]</f>
        <v>5.3999999999999999E-2</v>
      </c>
      <c r="H81" s="30">
        <v>0.19</v>
      </c>
      <c r="I81" s="12" t="e">
        <f>(((0.15^2)+(([1]!Table22[[#This Row],[SDrd]]/[1]!Table22[[#This Row],[rd]])^2)+(0.15^2)+(0.1^2)-(1.8*0.1*0.15))^0.5)*H81</f>
        <v>#REF!</v>
      </c>
      <c r="J81" s="26" t="s">
        <v>123</v>
      </c>
      <c r="K81" s="32"/>
      <c r="L81" s="30">
        <v>5</v>
      </c>
      <c r="M81" s="32">
        <f>0.1*Table225[[#This Row],[N''120]]</f>
        <v>0.5</v>
      </c>
      <c r="N81" s="32">
        <f>Table225[[#This Row],[N''120]]*((Table225[[#This Row],[σ''(KPa)]]/100)^0.5)</f>
        <v>4.1382363393117121</v>
      </c>
      <c r="O81" s="26">
        <v>0.9</v>
      </c>
      <c r="P81" s="23"/>
      <c r="Q81" s="21"/>
      <c r="R81" s="33"/>
      <c r="S81" s="21"/>
      <c r="T81" s="34"/>
      <c r="U81" s="34"/>
      <c r="V81" s="23">
        <v>68.5</v>
      </c>
      <c r="W81" s="32">
        <f>0.15*Table225[[#This Row],[σ''(KPa)]]</f>
        <v>10.275</v>
      </c>
      <c r="X81" s="28"/>
      <c r="Y81" s="35"/>
      <c r="Z81" s="28">
        <v>3.8</v>
      </c>
      <c r="AA81" s="30">
        <v>1</v>
      </c>
      <c r="AB81" s="23">
        <v>15</v>
      </c>
      <c r="AC81" s="22"/>
      <c r="AD81" s="22"/>
      <c r="AE81" s="22"/>
      <c r="AF81" s="22"/>
      <c r="AG81" s="22"/>
      <c r="AH81" s="22"/>
      <c r="AI81" s="23">
        <f>(EXP((-1.7346-8.4+(0.35*L81))/2.12))</f>
        <v>1.9158668549643484E-2</v>
      </c>
      <c r="AJ81" s="22"/>
      <c r="AK81" s="23">
        <f>EXP((-1.7346-5.72077-(-0.20784*Table225[[#This Row],[N''120]]))/1.77172)</f>
        <v>2.6744253075093937E-2</v>
      </c>
      <c r="AL81" s="23">
        <v>9.2019289215023392E-2</v>
      </c>
      <c r="AM81" s="36">
        <f>1-(0.00765*Z81)</f>
        <v>0.97092999999999996</v>
      </c>
      <c r="AN81" s="36">
        <f>(Z81^0.85)*0.0198</f>
        <v>6.158589360665178E-2</v>
      </c>
    </row>
    <row r="82" spans="1:40">
      <c r="A82" s="7">
        <v>81</v>
      </c>
      <c r="B82" t="s">
        <v>88</v>
      </c>
      <c r="C82" s="23">
        <v>6.4</v>
      </c>
      <c r="D82" s="22">
        <f>0.5-(0.45*LOG(Table225[[#This Row],[Mw]]))</f>
        <v>0.13721901170725076</v>
      </c>
      <c r="E82" s="23">
        <f>6.9*EXP(-Table225[[#This Row],[Mw]]/4)-0.058</f>
        <v>1.3350859741631222</v>
      </c>
      <c r="F82" s="9">
        <v>0.47</v>
      </c>
      <c r="G82" s="23">
        <f>0.15*[1]!Table22[[#This Row],[PGA (g)]]</f>
        <v>5.3999999999999999E-2</v>
      </c>
      <c r="H82" s="30">
        <v>0.36</v>
      </c>
      <c r="I82" s="31" t="e">
        <f>(((0.15^2)+(([1]!Table22[[#This Row],[SDrd]]/[1]!Table22[[#This Row],[rd]])^2)+(0.15^2)+(0.1^2)-(1.8*0.1*0.15))^0.5)*H82</f>
        <v>#REF!</v>
      </c>
      <c r="J82" s="26">
        <v>40</v>
      </c>
      <c r="K82" s="32">
        <f>0.1*Table225[[#This Row],[GC(%)]]</f>
        <v>4</v>
      </c>
      <c r="L82" s="30">
        <v>12.3</v>
      </c>
      <c r="M82" s="32">
        <f>0.1*Table225[[#This Row],[N''120]]</f>
        <v>1.2300000000000002</v>
      </c>
      <c r="N82" s="32">
        <f>Table225[[#This Row],[N''120]]*((Table225[[#This Row],[σ''(KPa)]]/100)^0.5)</f>
        <v>6.2597212397997408</v>
      </c>
      <c r="O82" s="26">
        <v>0.9</v>
      </c>
      <c r="P82" s="33"/>
      <c r="Q82" s="23">
        <v>200</v>
      </c>
      <c r="R82" s="39">
        <f>0.15*Table225[[#This Row],[Vs1 (Corrected)]]</f>
        <v>30</v>
      </c>
      <c r="S82" s="23">
        <v>200</v>
      </c>
      <c r="T82" s="26">
        <f>(1-(0.65*Table225[[#This Row],[GC(%)]]/(100*(1+Table225[[#This Row],[Phi]]))))*Table225[[#This Row],[Vs1]]</f>
        <v>172.63157894736844</v>
      </c>
      <c r="U82" s="26">
        <v>200</v>
      </c>
      <c r="V82" s="32">
        <v>25.9</v>
      </c>
      <c r="W82" s="23">
        <v>47.5</v>
      </c>
      <c r="X82" s="32">
        <v>47.5</v>
      </c>
      <c r="Y82" s="23">
        <v>2.4</v>
      </c>
      <c r="Z82" s="23">
        <v>2.4</v>
      </c>
      <c r="AA82" s="30">
        <v>1</v>
      </c>
      <c r="AB82" s="22">
        <v>13</v>
      </c>
      <c r="AC82" s="22">
        <f>((0.022*(S82^2)/10000)+(2.8/(230-S82))-(2.8/230))</f>
        <v>0.16915942028985506</v>
      </c>
      <c r="AD82" s="22">
        <f>(EXP((Table225[[#This Row],[Vs1 (Corrected)]]/86.4)+((Table225[[#This Row],[Vs1 (Corrected)]]/134)^2)-((Table225[[#This Row],[Vs1 (Corrected)]]/125.2)^3)+((Table225[[#This Row],[Vs1 (Corrected)]]/158.5)^4)-4.8))</f>
        <v>0.16550169450008745</v>
      </c>
      <c r="AE82" s="22">
        <f>EXP((Table225[[#This Row],[Vs1,sk]]/86.4)+((Table225[[#This Row],[Vs1,sk]]/134)^2)-((Table225[[#This Row],[Vs1,sk]]/125.2)^3)+((Table225[[#This Row],[Vs1,sk]]/158.5)^4)-4.8)</f>
        <v>9.4750761831436422E-2</v>
      </c>
      <c r="AF82" s="23">
        <v>0.16915942028985506</v>
      </c>
      <c r="AG82" s="23">
        <v>0.16550169450008745</v>
      </c>
      <c r="AH82" s="23">
        <f>(0.022*(((Table225[[#This Row],[Vs1,sk]]+58)/100)^2)+(2.8*(1/(157-Table225[[#This Row],[Vs1,sk]])-(1/(157+58)))))</f>
        <v>-7.5127799481468693E-2</v>
      </c>
      <c r="AI82" s="23">
        <f>(EXP((-1.7346-8.4+(0.35*L82))/2.12))</f>
        <v>6.393992420529554E-2</v>
      </c>
      <c r="AJ82" s="23">
        <v>3.4789068162991557E-2</v>
      </c>
      <c r="AK82" s="23">
        <f>EXP((-1.7346-5.72077-(-0.20784*Table225[[#This Row],[N''120]]))/1.77172)</f>
        <v>6.2971400451048917E-2</v>
      </c>
      <c r="AL82" s="23">
        <v>0.16148713910753523</v>
      </c>
      <c r="AM82">
        <f>(Y82^0.85)*0.0198</f>
        <v>4.1672038505296424E-2</v>
      </c>
      <c r="AN82" s="36">
        <f>(Z82^0.85)*0.0198</f>
        <v>4.1672038505296424E-2</v>
      </c>
    </row>
    <row r="83" spans="1:40">
      <c r="A83" s="7">
        <v>82</v>
      </c>
      <c r="B83" t="s">
        <v>89</v>
      </c>
      <c r="C83" s="23">
        <v>6.4</v>
      </c>
      <c r="D83" s="22">
        <f>0.5-(0.45*LOG(Table225[[#This Row],[Mw]]))</f>
        <v>0.13721901170725076</v>
      </c>
      <c r="E83" s="23">
        <f>6.9*EXP(-Table225[[#This Row],[Mw]]/4)-0.058</f>
        <v>1.3350859741631222</v>
      </c>
      <c r="F83" s="9">
        <v>0.25</v>
      </c>
      <c r="G83" s="23">
        <f>0.15*[1]!Table22[[#This Row],[PGA (g)]]</f>
        <v>5.3999999999999999E-2</v>
      </c>
      <c r="H83" s="30">
        <v>0.16</v>
      </c>
      <c r="I83" s="31" t="e">
        <f>(((0.15^2)+(([1]!Table22[[#This Row],[SDrd]]/[1]!Table22[[#This Row],[rd]])^2)+(0.15^2)+(0.1^2)-(1.8*0.1*0.15))^0.5)*H83</f>
        <v>#REF!</v>
      </c>
      <c r="J83" s="26">
        <v>40</v>
      </c>
      <c r="K83" s="32">
        <f>0.1*Table225[[#This Row],[GC(%)]]</f>
        <v>4</v>
      </c>
      <c r="L83" s="30">
        <v>12.3</v>
      </c>
      <c r="M83" s="32">
        <f>0.1*Table225[[#This Row],[N''120]]</f>
        <v>1.2300000000000002</v>
      </c>
      <c r="N83" s="32">
        <f>Table225[[#This Row],[N''120]]*((Table225[[#This Row],[σ''(KPa)]]/100)^0.5)</f>
        <v>6.2597212397997408</v>
      </c>
      <c r="O83" s="26">
        <v>0.9</v>
      </c>
      <c r="P83" s="33"/>
      <c r="Q83" s="23">
        <v>200</v>
      </c>
      <c r="R83" s="39">
        <f>0.15*Table225[[#This Row],[Vs1 (Corrected)]]</f>
        <v>30</v>
      </c>
      <c r="S83" s="23">
        <v>200</v>
      </c>
      <c r="T83" s="26">
        <f>(1-(0.65*Table225[[#This Row],[GC(%)]]/(100*(1+Table225[[#This Row],[Phi]]))))*Table225[[#This Row],[Vs1]]</f>
        <v>172.63157894736844</v>
      </c>
      <c r="U83" s="26">
        <v>200</v>
      </c>
      <c r="V83" s="32">
        <v>25.9</v>
      </c>
      <c r="W83" s="23">
        <v>47.5</v>
      </c>
      <c r="X83" s="32">
        <v>47.5</v>
      </c>
      <c r="Y83" s="23">
        <v>2.4</v>
      </c>
      <c r="Z83" s="23">
        <v>2.4</v>
      </c>
      <c r="AA83" s="30">
        <v>0</v>
      </c>
      <c r="AB83" s="22">
        <v>13</v>
      </c>
      <c r="AC83" s="22">
        <f>((0.022*(S83^2)/10000)+(2.8/(230-S83))-(2.8/230))</f>
        <v>0.16915942028985506</v>
      </c>
      <c r="AD83" s="22">
        <f>(EXP((Table225[[#This Row],[Vs1 (Corrected)]]/86.4)+((Table225[[#This Row],[Vs1 (Corrected)]]/134)^2)-((Table225[[#This Row],[Vs1 (Corrected)]]/125.2)^3)+((Table225[[#This Row],[Vs1 (Corrected)]]/158.5)^4)-4.8))</f>
        <v>0.16550169450008745</v>
      </c>
      <c r="AE83" s="22">
        <f>EXP((Table225[[#This Row],[Vs1,sk]]/86.4)+((Table225[[#This Row],[Vs1,sk]]/134)^2)-((Table225[[#This Row],[Vs1,sk]]/125.2)^3)+((Table225[[#This Row],[Vs1,sk]]/158.5)^4)-4.8)</f>
        <v>9.4750761831436422E-2</v>
      </c>
      <c r="AF83" s="23">
        <v>0.16915942028985506</v>
      </c>
      <c r="AG83" s="23">
        <v>0.16550169450008745</v>
      </c>
      <c r="AH83" s="23">
        <f>(0.022*(((Table225[[#This Row],[Vs1,sk]]+58)/100)^2)+(2.8*(1/(157-Table225[[#This Row],[Vs1,sk]])-(1/(157+58)))))</f>
        <v>-7.5127799481468693E-2</v>
      </c>
      <c r="AI83" s="23">
        <f>(EXP((-1.7346-8.4+(0.35*L83))/2.12))</f>
        <v>6.393992420529554E-2</v>
      </c>
      <c r="AJ83" s="23">
        <v>3.4789068162991557E-2</v>
      </c>
      <c r="AK83" s="23">
        <f>EXP((-1.7346-5.72077-(-0.20784*Table225[[#This Row],[N''120]]))/1.77172)</f>
        <v>6.2971400451048917E-2</v>
      </c>
      <c r="AL83" s="23">
        <v>0.16148713910753523</v>
      </c>
      <c r="AM83">
        <f>(Y83^0.85)*0.0198</f>
        <v>4.1672038505296424E-2</v>
      </c>
      <c r="AN83" s="36">
        <f>(Z83^0.85)*0.0198</f>
        <v>4.1672038505296424E-2</v>
      </c>
    </row>
    <row r="84" spans="1:40">
      <c r="A84" s="7">
        <v>83</v>
      </c>
      <c r="B84" t="s">
        <v>90</v>
      </c>
      <c r="C84" s="23">
        <v>6.4</v>
      </c>
      <c r="D84" s="22">
        <f>0.5-(0.45*LOG(Table225[[#This Row],[Mw]]))</f>
        <v>0.13721901170725076</v>
      </c>
      <c r="E84" s="23">
        <f>6.9*EXP(-Table225[[#This Row],[Mw]]/4)-0.058</f>
        <v>1.3350859741631222</v>
      </c>
      <c r="F84" s="9">
        <v>0.25</v>
      </c>
      <c r="G84" s="23">
        <f>0.15*[1]!Table22[[#This Row],[PGA (g)]]</f>
        <v>5.3999999999999999E-2</v>
      </c>
      <c r="H84" s="42">
        <v>0.12</v>
      </c>
      <c r="I84" s="31" t="e">
        <f>(((0.15^2)+(([1]!Table22[[#This Row],[SDrd]]/[1]!Table22[[#This Row],[rd]])^2)+(0.15^2)+(0.1^2)-(1.8*0.1*0.15))^0.5)*H84</f>
        <v>#REF!</v>
      </c>
      <c r="J84" s="26">
        <v>40</v>
      </c>
      <c r="K84" s="32">
        <f>0.1*Table225[[#This Row],[GC(%)]]</f>
        <v>4</v>
      </c>
      <c r="L84" s="30">
        <v>12.3</v>
      </c>
      <c r="M84" s="32">
        <f>0.1*Table225[[#This Row],[N''120]]</f>
        <v>1.2300000000000002</v>
      </c>
      <c r="N84" s="32">
        <f>Table225[[#This Row],[N''120]]*((Table225[[#This Row],[σ''(KPa)]]/100)^0.5)</f>
        <v>6.2597212397997408</v>
      </c>
      <c r="O84" s="26">
        <v>0.9</v>
      </c>
      <c r="P84" s="33"/>
      <c r="Q84" s="23">
        <v>200</v>
      </c>
      <c r="R84" s="39">
        <f>0.15*Table225[[#This Row],[Vs1 (Corrected)]]</f>
        <v>30</v>
      </c>
      <c r="S84" s="23">
        <v>200</v>
      </c>
      <c r="T84" s="26">
        <f>(1-(0.65*Table225[[#This Row],[GC(%)]]/(100*(1+Table225[[#This Row],[Phi]]))))*Table225[[#This Row],[Vs1]]</f>
        <v>172.63157894736844</v>
      </c>
      <c r="U84" s="26">
        <v>200</v>
      </c>
      <c r="V84" s="32">
        <v>25.9</v>
      </c>
      <c r="W84" s="23">
        <v>47.5</v>
      </c>
      <c r="X84" s="32">
        <v>47.5</v>
      </c>
      <c r="Y84" s="23">
        <v>2.4</v>
      </c>
      <c r="Z84" s="23">
        <v>2.4</v>
      </c>
      <c r="AA84" s="30">
        <v>0</v>
      </c>
      <c r="AB84" s="22">
        <v>13</v>
      </c>
      <c r="AC84" s="22">
        <f>((0.022*(S84^2)/10000)+(2.8/(230-S84))-(2.8/230))</f>
        <v>0.16915942028985506</v>
      </c>
      <c r="AD84" s="22">
        <f>(EXP((Table225[[#This Row],[Vs1 (Corrected)]]/86.4)+((Table225[[#This Row],[Vs1 (Corrected)]]/134)^2)-((Table225[[#This Row],[Vs1 (Corrected)]]/125.2)^3)+((Table225[[#This Row],[Vs1 (Corrected)]]/158.5)^4)-4.8))</f>
        <v>0.16550169450008745</v>
      </c>
      <c r="AE84" s="22">
        <f>EXP((Table225[[#This Row],[Vs1,sk]]/86.4)+((Table225[[#This Row],[Vs1,sk]]/134)^2)-((Table225[[#This Row],[Vs1,sk]]/125.2)^3)+((Table225[[#This Row],[Vs1,sk]]/158.5)^4)-4.8)</f>
        <v>9.4750761831436422E-2</v>
      </c>
      <c r="AF84" s="23">
        <v>0.16915942028985506</v>
      </c>
      <c r="AG84" s="23">
        <v>0.16550169450008745</v>
      </c>
      <c r="AH84" s="23">
        <f>(0.022*(((Table225[[#This Row],[Vs1,sk]]+58)/100)^2)+(2.8*(1/(157-Table225[[#This Row],[Vs1,sk]])-(1/(157+58)))))</f>
        <v>-7.5127799481468693E-2</v>
      </c>
      <c r="AI84" s="23">
        <f>(EXP((-1.7346-8.4+(0.35*L84))/2.12))</f>
        <v>6.393992420529554E-2</v>
      </c>
      <c r="AJ84" s="23">
        <v>3.4789068162991557E-2</v>
      </c>
      <c r="AK84" s="23">
        <f>EXP((-1.7346-5.72077-(-0.20784*Table225[[#This Row],[N''120]]))/1.77172)</f>
        <v>6.2971400451048917E-2</v>
      </c>
      <c r="AL84" s="23">
        <v>0.16148713910753523</v>
      </c>
      <c r="AM84">
        <f>(Y84^0.85)*0.0198</f>
        <v>4.1672038505296424E-2</v>
      </c>
      <c r="AN84" s="36">
        <f>(Z84^0.85)*0.0198</f>
        <v>4.1672038505296424E-2</v>
      </c>
    </row>
    <row r="85" spans="1:40">
      <c r="A85" s="7">
        <v>84</v>
      </c>
      <c r="B85" t="s">
        <v>112</v>
      </c>
      <c r="C85" s="23">
        <v>6.4</v>
      </c>
      <c r="D85" s="22">
        <f>0.5-(0.45*LOG(Table225[[#This Row],[Mw]]))</f>
        <v>0.13721901170725076</v>
      </c>
      <c r="E85" s="23">
        <f>6.9*EXP(-Table225[[#This Row],[Mw]]/4)-0.058</f>
        <v>1.3350859741631222</v>
      </c>
      <c r="F85" s="9">
        <v>0.47</v>
      </c>
      <c r="G85" s="23">
        <f>0.15*[1]!Table22[[#This Row],[PGA (g)]]</f>
        <v>5.3999999999999999E-2</v>
      </c>
      <c r="H85" s="30">
        <v>0.33</v>
      </c>
      <c r="I85" s="31" t="e">
        <f>(((0.15^2)+(([1]!Table22[[#This Row],[SDrd]]/[1]!Table22[[#This Row],[rd]])^2)+(0.15^2)+(0.1^2)-(1.8*0.1*0.15))^0.5)*H85</f>
        <v>#REF!</v>
      </c>
      <c r="J85" s="26">
        <v>40</v>
      </c>
      <c r="K85" s="32">
        <f>0.1*Table225[[#This Row],[GC(%)]]</f>
        <v>4</v>
      </c>
      <c r="L85" s="30">
        <v>7.7</v>
      </c>
      <c r="M85" s="32">
        <f>0.1*Table225[[#This Row],[N''120]]</f>
        <v>0.77</v>
      </c>
      <c r="N85" s="32">
        <f>Table225[[#This Row],[N''120]]*((Table225[[#This Row],[σ''(KPa)]]/100)^0.5)</f>
        <v>3.1277547857848447</v>
      </c>
      <c r="O85" s="26">
        <v>0.9</v>
      </c>
      <c r="P85" s="33"/>
      <c r="Q85" s="23">
        <v>210</v>
      </c>
      <c r="R85" s="39">
        <f>0.15*Table225[[#This Row],[Vs1 (Corrected)]]</f>
        <v>31.5</v>
      </c>
      <c r="S85" s="23">
        <v>210</v>
      </c>
      <c r="T85" s="26">
        <f>(1-(0.65*Table225[[#This Row],[GC(%)]]/(100*(1+Table225[[#This Row],[Phi]]))))*Table225[[#This Row],[Vs1]]</f>
        <v>181.26315789473685</v>
      </c>
      <c r="U85" s="26">
        <v>210</v>
      </c>
      <c r="V85" s="32">
        <v>16.5</v>
      </c>
      <c r="W85" s="23">
        <v>28.3</v>
      </c>
      <c r="X85" s="32">
        <v>28.3</v>
      </c>
      <c r="Y85" s="23">
        <v>1.6</v>
      </c>
      <c r="Z85" s="23">
        <v>1.6</v>
      </c>
      <c r="AA85" s="30">
        <v>1</v>
      </c>
      <c r="AB85" s="22">
        <v>10</v>
      </c>
      <c r="AC85" s="22">
        <f>((0.022*(S85^2)/10000)+(2.8/(230-S85))-(2.8/230))</f>
        <v>0.22484608695652172</v>
      </c>
      <c r="AD85" s="22">
        <f>(EXP((Table225[[#This Row],[Vs1 (Corrected)]]/86.4)+((Table225[[#This Row],[Vs1 (Corrected)]]/134)^2)-((Table225[[#This Row],[Vs1 (Corrected)]]/125.2)^3)+((Table225[[#This Row],[Vs1 (Corrected)]]/158.5)^4)-4.8))</f>
        <v>0.21205697377914834</v>
      </c>
      <c r="AE85" s="22">
        <f>EXP((Table225[[#This Row],[Vs1,sk]]/86.4)+((Table225[[#This Row],[Vs1,sk]]/134)^2)-((Table225[[#This Row],[Vs1,sk]]/125.2)^3)+((Table225[[#This Row],[Vs1,sk]]/158.5)^4)-4.8)</f>
        <v>0.11119954517769083</v>
      </c>
      <c r="AF85" s="23">
        <v>0.22484608695652172</v>
      </c>
      <c r="AG85" s="23">
        <v>0.21205697377914834</v>
      </c>
      <c r="AH85" s="23">
        <f>(0.022*(((Table225[[#This Row],[Vs1,sk]]+58)/100)^2)+(2.8*(1/(157-Table225[[#This Row],[Vs1,sk]])-(1/(157+58)))))</f>
        <v>-2.4814681357157309E-3</v>
      </c>
      <c r="AI85" s="23">
        <f>(EXP((-1.7346-8.4+(0.35*L85))/2.12))</f>
        <v>2.9919486662684937E-2</v>
      </c>
      <c r="AJ85" s="23">
        <v>5.2885024868918509E-2</v>
      </c>
      <c r="AK85" s="23">
        <f>EXP((-1.7346-5.72077-(-0.20784*Table225[[#This Row],[N''120]]))/1.77172)</f>
        <v>3.6710245712167106E-2</v>
      </c>
      <c r="AL85" s="23">
        <v>0.10809240641835553</v>
      </c>
      <c r="AM85">
        <f>(Y85^0.85)*0.0198</f>
        <v>2.9523454715992166E-2</v>
      </c>
      <c r="AN85" s="36">
        <f>(Z85^0.85)*0.0198</f>
        <v>2.9523454715992166E-2</v>
      </c>
    </row>
    <row r="86" spans="1:40">
      <c r="A86" s="7">
        <v>85</v>
      </c>
      <c r="B86" t="s">
        <v>78</v>
      </c>
      <c r="C86" s="23">
        <v>6.4</v>
      </c>
      <c r="D86" s="22">
        <f>0.5-(0.45*LOG(Table225[[#This Row],[Mw]]))</f>
        <v>0.13721901170725076</v>
      </c>
      <c r="E86" s="27">
        <f>6.9*EXP(-Table225[[#This Row],[Mw]]/4)-0.058</f>
        <v>1.3350859741631222</v>
      </c>
      <c r="F86" s="28">
        <v>0.47</v>
      </c>
      <c r="G86" s="29">
        <f>0.15*[1]!Table22[[#This Row],[PGA (g)]]</f>
        <v>2.8499999999999998E-2</v>
      </c>
      <c r="H86" s="30">
        <v>0.36</v>
      </c>
      <c r="I86" s="31" t="e">
        <f>(((0.15^2)+(([1]!Table22[[#This Row],[SDrd]]/[1]!Table22[[#This Row],[rd]])^2)+(0.15^2)+(0.1^2)-(1.8*0.1*0.15))^0.5)*H86</f>
        <v>#REF!</v>
      </c>
      <c r="J86" s="26">
        <v>40</v>
      </c>
      <c r="K86" s="32">
        <f>0.1*Table225[[#This Row],[GC(%)]]</f>
        <v>4</v>
      </c>
      <c r="L86" s="30">
        <v>15</v>
      </c>
      <c r="M86" s="32">
        <f>0.1*Table225[[#This Row],[N''120]]</f>
        <v>1.5</v>
      </c>
      <c r="N86" s="32">
        <f>Table225[[#This Row],[N''120]]*((Table225[[#This Row],[σ''(KPa)]]/100)^0.5)</f>
        <v>8.391960438419618</v>
      </c>
      <c r="O86" s="26">
        <v>0.9</v>
      </c>
      <c r="P86" s="23"/>
      <c r="Q86" s="21">
        <v>228</v>
      </c>
      <c r="R86" s="33">
        <f>0.15*Table225[[#This Row],[Vs1 (Corrected)]]</f>
        <v>34.199999999999996</v>
      </c>
      <c r="S86" s="21">
        <v>228</v>
      </c>
      <c r="T86" s="34">
        <f>(1-(0.65*Table225[[#This Row],[GC(%)]]/(100*(1+Table225[[#This Row],[Phi]]))))*Table225[[#This Row],[Vs1]]</f>
        <v>196.8</v>
      </c>
      <c r="U86" s="34">
        <v>228</v>
      </c>
      <c r="V86" s="23">
        <v>31.3</v>
      </c>
      <c r="W86" s="32">
        <f>0.15*Table225[[#This Row],[σ''(KPa)]]</f>
        <v>4.6950000000000003</v>
      </c>
      <c r="X86" s="28">
        <v>57.7</v>
      </c>
      <c r="Y86" s="35">
        <f>0.1*Table225[[#This Row],[σ(KPa)]]</f>
        <v>5.7700000000000005</v>
      </c>
      <c r="Z86" s="28">
        <v>3.5</v>
      </c>
      <c r="AA86" s="30">
        <v>1</v>
      </c>
      <c r="AB86" s="23">
        <v>10</v>
      </c>
      <c r="AC86" s="22">
        <f>((0.022*(S86^2)/10000)+(2.8/(230-S86))-(2.8/230))</f>
        <v>1.5021908869565215</v>
      </c>
      <c r="AD86" s="22">
        <f>(EXP((Table225[[#This Row],[Vs1 (Corrected)]]/86.4)+((Table225[[#This Row],[Vs1 (Corrected)]]/134)^2)-((Table225[[#This Row],[Vs1 (Corrected)]]/125.2)^3)+((Table225[[#This Row],[Vs1 (Corrected)]]/158.5)^4)-4.8))</f>
        <v>0.35928364958420445</v>
      </c>
      <c r="AE86" s="22">
        <f>EXP((Table225[[#This Row],[Vs1,sk]]/86.4)+((Table225[[#This Row],[Vs1,sk]]/134)^2)-((Table225[[#This Row],[Vs1,sk]]/125.2)^3)+((Table225[[#This Row],[Vs1,sk]]/158.5)^4)-4.8)</f>
        <v>0.15375891994928423</v>
      </c>
      <c r="AF86" s="23">
        <v>1.5021908869565215</v>
      </c>
      <c r="AG86" s="23">
        <v>0.35928364958420445</v>
      </c>
      <c r="AH86" s="23">
        <f>(0.022*(((Table225[[#This Row],[Vs1,sk]]+58)/100)^2)+(2.8*(1/(157-Table225[[#This Row],[Vs1,sk]])-(1/(157+58)))))</f>
        <v>5.9455673392076663E-2</v>
      </c>
      <c r="AI86" s="23">
        <f>(EXP((-1.7346-8.4+(0.35*L86))/2.12))</f>
        <v>9.9852957136158868E-2</v>
      </c>
      <c r="AJ86" s="23">
        <v>0.12334604720388777</v>
      </c>
      <c r="AK86" s="23">
        <f>EXP((-1.7346-5.72077-(-0.20784*Table225[[#This Row],[N''120]]))/1.77172)</f>
        <v>8.6437096482237671E-2</v>
      </c>
      <c r="AL86" s="23">
        <v>0.21551192042569611</v>
      </c>
      <c r="AM86" s="36">
        <f>1-(0.00765*Z86)</f>
        <v>0.97322500000000001</v>
      </c>
      <c r="AN86" s="36">
        <f>(Z86^0.85)*0.0198</f>
        <v>5.7427912230333861E-2</v>
      </c>
    </row>
    <row r="87" spans="1:40">
      <c r="A87" s="7">
        <v>86</v>
      </c>
      <c r="B87" t="s">
        <v>107</v>
      </c>
      <c r="C87" s="23">
        <v>6.9</v>
      </c>
      <c r="D87" s="22">
        <f>0.5-(0.45*LOG(Table225[[#This Row],[Mw]]))</f>
        <v>0.12251790916823507</v>
      </c>
      <c r="E87" s="40">
        <f>6.9*EXP(-Table225[[#This Row],[Mw]]/4)-0.058</f>
        <v>1.1713940572329991</v>
      </c>
      <c r="F87" s="28">
        <v>0.5</v>
      </c>
      <c r="G87" s="29">
        <f>0.15*[1]!Table22[[#This Row],[PGA (g)]]</f>
        <v>2.7E-2</v>
      </c>
      <c r="H87" s="30">
        <v>0.25700000000000001</v>
      </c>
      <c r="I87" s="31" t="e">
        <f>(((0.15^2)+(([1]!Table22[[#This Row],[SDrd]]/[1]!Table22[[#This Row],[rd]])^2)+(0.15^2)+(0.1^2)-(1.8*0.1*0.15))^0.5)*H87</f>
        <v>#REF!</v>
      </c>
      <c r="J87" s="26" t="s">
        <v>135</v>
      </c>
      <c r="K87" s="32" t="e">
        <f>0.1*Table225[[#This Row],[GC(%)]]</f>
        <v>#VALUE!</v>
      </c>
      <c r="L87" s="30">
        <v>6</v>
      </c>
      <c r="M87" s="32">
        <f>0.1*Table225[[#This Row],[N''120]]</f>
        <v>0.60000000000000009</v>
      </c>
      <c r="N87" s="32">
        <f>Table225[[#This Row],[N''120]]*((Table225[[#This Row],[σ''(KPa)]]/100)^0.5)</f>
        <v>0</v>
      </c>
      <c r="O87" s="26"/>
      <c r="P87" s="23"/>
      <c r="Q87" s="21"/>
      <c r="R87" s="33">
        <f>0.15*Table225[[#This Row],[Vs1 (Corrected)]]</f>
        <v>0</v>
      </c>
      <c r="S87" s="21"/>
      <c r="T87" s="26" t="e">
        <f>(1-(0.65*Table225[[#This Row],[GC(%)]]/(100*(1+Table225[[#This Row],[Phi]]))))*Table225[[#This Row],[Vs1]]</f>
        <v>#VALUE!</v>
      </c>
      <c r="U87" s="34"/>
      <c r="V87" s="23"/>
      <c r="W87" s="32">
        <f>0.15*Table225[[#This Row],[σ''(KPa)]]</f>
        <v>0</v>
      </c>
      <c r="X87" s="28"/>
      <c r="Y87" s="35">
        <f>0.1*Table225[[#This Row],[σ(KPa)]]</f>
        <v>0</v>
      </c>
      <c r="Z87" s="28"/>
      <c r="AA87" s="30">
        <v>1</v>
      </c>
      <c r="AB87" s="23"/>
      <c r="AC87" s="29">
        <f>((0.022*(Q87^2)/10000)+(2.8/(230-Q87))-(2.8/230))*E87</f>
        <v>0</v>
      </c>
      <c r="AD87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87" s="22" t="e">
        <f>EXP((Table225[[#This Row],[Vs1,sk]]/86.4)+((Table225[[#This Row],[Vs1,sk]]/134)^2)-((Table225[[#This Row],[Vs1,sk]]/125.2)^3)+((Table225[[#This Row],[Vs1,sk]]/158.5)^4)-4.8)</f>
        <v>#VALUE!</v>
      </c>
      <c r="AF87" s="28" t="e">
        <f>(1+(0.0001*(((100-J87))^2)))^(1)*AC87</f>
        <v>#VALUE!</v>
      </c>
      <c r="AG87" s="22" t="e">
        <f>(1+(0.0001*(((100-J87))^2)))^(1)*AD87</f>
        <v>#VALUE!</v>
      </c>
      <c r="AH87" s="22" t="e">
        <f>(0.022*(((Table225[[#This Row],[Vs1,sk]]+58)/100)^2)+(2.8*(1/(157-Table225[[#This Row],[Vs1,sk]])-(1/(157+58)))))*Table225[[#This Row],[MSF]]</f>
        <v>#VALUE!</v>
      </c>
      <c r="AI87" s="23">
        <f>(EXP((-1.7346-8.4+(0.35*L87))/2.12))</f>
        <v>2.2597733612227042E-2</v>
      </c>
      <c r="AJ87" s="22"/>
      <c r="AK87" s="23">
        <f>EXP((-1.7346-5.72077-(-0.20784*Table225[[#This Row],[N''120]]))/1.77172)</f>
        <v>3.0073047684621341E-2</v>
      </c>
      <c r="AL87" s="23">
        <v>9.6921252672851829E-2</v>
      </c>
      <c r="AM87" s="36">
        <f>1-(0.00765*Z87)</f>
        <v>1</v>
      </c>
      <c r="AN87" s="36">
        <f>(Z87^0.85)*0.0198</f>
        <v>0</v>
      </c>
    </row>
    <row r="88" spans="1:40">
      <c r="A88" s="7">
        <v>87</v>
      </c>
      <c r="B88" t="s">
        <v>107</v>
      </c>
      <c r="C88" s="23">
        <v>6.9</v>
      </c>
      <c r="D88" s="22">
        <f>0.5-(0.45*LOG(Table225[[#This Row],[Mw]]))</f>
        <v>0.12251790916823507</v>
      </c>
      <c r="E88" s="40">
        <f>6.9*EXP(-Table225[[#This Row],[Mw]]/4)-0.058</f>
        <v>1.1713940572329991</v>
      </c>
      <c r="F88" s="28">
        <v>0.5</v>
      </c>
      <c r="G88" s="29">
        <f>0.15*[1]!Table22[[#This Row],[PGA (g)]]</f>
        <v>2.7E-2</v>
      </c>
      <c r="H88" s="30">
        <v>0.33</v>
      </c>
      <c r="I88" s="31" t="e">
        <f>(((0.15^2)+(([1]!Table22[[#This Row],[SDrd]]/[1]!Table22[[#This Row],[rd]])^2)+(0.15^2)+(0.1^2)-(1.8*0.1*0.15))^0.5)*H88</f>
        <v>#REF!</v>
      </c>
      <c r="J88" s="26" t="s">
        <v>136</v>
      </c>
      <c r="K88" s="32" t="e">
        <f>0.1*Table225[[#This Row],[GC(%)]]</f>
        <v>#VALUE!</v>
      </c>
      <c r="L88" s="30">
        <v>6</v>
      </c>
      <c r="M88" s="32">
        <f>0.1*Table225[[#This Row],[N''120]]</f>
        <v>0.60000000000000009</v>
      </c>
      <c r="N88" s="32">
        <f>Table225[[#This Row],[N''120]]*((Table225[[#This Row],[σ''(KPa)]]/100)^0.5)</f>
        <v>0</v>
      </c>
      <c r="O88" s="26"/>
      <c r="P88" s="23"/>
      <c r="Q88" s="21"/>
      <c r="R88" s="33">
        <f>0.15*Table225[[#This Row],[Vs1 (Corrected)]]</f>
        <v>0</v>
      </c>
      <c r="S88" s="21"/>
      <c r="T88" s="26" t="e">
        <f>(1-(0.65*Table225[[#This Row],[GC(%)]]/(100*(1+Table225[[#This Row],[Phi]]))))*Table225[[#This Row],[Vs1]]</f>
        <v>#VALUE!</v>
      </c>
      <c r="U88" s="34"/>
      <c r="V88" s="23"/>
      <c r="W88" s="32">
        <f>0.15*Table225[[#This Row],[σ''(KPa)]]</f>
        <v>0</v>
      </c>
      <c r="X88" s="28"/>
      <c r="Y88" s="35">
        <f>0.1*Table225[[#This Row],[σ(KPa)]]</f>
        <v>0</v>
      </c>
      <c r="Z88" s="28"/>
      <c r="AA88" s="30">
        <v>1</v>
      </c>
      <c r="AB88" s="23"/>
      <c r="AC88" s="29">
        <f>((0.022*(Q88^2)/10000)+(2.8/(230-Q88))-(2.8/230))*E88</f>
        <v>0</v>
      </c>
      <c r="AD88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88" s="22" t="e">
        <f>EXP((Table225[[#This Row],[Vs1,sk]]/86.4)+((Table225[[#This Row],[Vs1,sk]]/134)^2)-((Table225[[#This Row],[Vs1,sk]]/125.2)^3)+((Table225[[#This Row],[Vs1,sk]]/158.5)^4)-4.8)</f>
        <v>#VALUE!</v>
      </c>
      <c r="AF88" s="28" t="e">
        <f>(1+(0.0001*(((100-J88))^2)))^(1)*AC88</f>
        <v>#VALUE!</v>
      </c>
      <c r="AG88" s="22" t="e">
        <f>(1+(0.0001*(((100-J88))^2)))^(1)*AD88</f>
        <v>#VALUE!</v>
      </c>
      <c r="AH88" s="22" t="e">
        <f>(0.022*(((Table225[[#This Row],[Vs1,sk]]+58)/100)^2)+(2.8*(1/(157-Table225[[#This Row],[Vs1,sk]])-(1/(157+58)))))*Table225[[#This Row],[MSF]]</f>
        <v>#VALUE!</v>
      </c>
      <c r="AI88" s="23">
        <f>(EXP((-1.7346-8.4+(0.35*L88))/2.12))</f>
        <v>2.2597733612227042E-2</v>
      </c>
      <c r="AJ88" s="22"/>
      <c r="AK88" s="23">
        <f>EXP((-1.7346-5.72077-(-0.20784*Table225[[#This Row],[N''120]]))/1.77172)</f>
        <v>3.0073047684621341E-2</v>
      </c>
      <c r="AL88" s="23">
        <v>9.6921252672851829E-2</v>
      </c>
      <c r="AM88" s="36">
        <f>1-(0.00765*Z88)</f>
        <v>1</v>
      </c>
      <c r="AN88" s="36">
        <f>(Z88^0.85)*0.0198</f>
        <v>0</v>
      </c>
    </row>
    <row r="89" spans="1:40">
      <c r="A89" s="7">
        <v>88</v>
      </c>
      <c r="B89" t="s">
        <v>107</v>
      </c>
      <c r="C89" s="23">
        <v>6.9</v>
      </c>
      <c r="D89" s="22">
        <f>0.5-(0.45*LOG(Table225[[#This Row],[Mw]]))</f>
        <v>0.12251790916823507</v>
      </c>
      <c r="E89" s="40">
        <f>6.9*EXP(-Table225[[#This Row],[Mw]]/4)-0.058</f>
        <v>1.1713940572329991</v>
      </c>
      <c r="F89" s="28">
        <v>0.5</v>
      </c>
      <c r="G89" s="29">
        <f>0.15*[1]!Table22[[#This Row],[PGA (g)]]</f>
        <v>2.7E-2</v>
      </c>
      <c r="H89" s="30">
        <v>0.31</v>
      </c>
      <c r="I89" s="31" t="e">
        <f>(((0.15^2)+(([1]!Table22[[#This Row],[SDrd]]/[1]!Table22[[#This Row],[rd]])^2)+(0.15^2)+(0.1^2)-(1.8*0.1*0.15))^0.5)*H89</f>
        <v>#REF!</v>
      </c>
      <c r="J89" s="26" t="s">
        <v>135</v>
      </c>
      <c r="K89" s="32" t="e">
        <f>0.1*Table225[[#This Row],[GC(%)]]</f>
        <v>#VALUE!</v>
      </c>
      <c r="L89" s="30">
        <v>9</v>
      </c>
      <c r="M89" s="32">
        <f>0.1*Table225[[#This Row],[N''120]]</f>
        <v>0.9</v>
      </c>
      <c r="N89" s="32">
        <f>Table225[[#This Row],[N''120]]*((Table225[[#This Row],[σ''(KPa)]]/100)^0.5)</f>
        <v>0</v>
      </c>
      <c r="O89" s="26"/>
      <c r="P89" s="23"/>
      <c r="Q89" s="21"/>
      <c r="R89" s="33">
        <f>0.15*Table225[[#This Row],[Vs1 (Corrected)]]</f>
        <v>0</v>
      </c>
      <c r="S89" s="21"/>
      <c r="T89" s="26" t="e">
        <f>(1-(0.65*Table225[[#This Row],[GC(%)]]/(100*(1+Table225[[#This Row],[Phi]]))))*Table225[[#This Row],[Vs1]]</f>
        <v>#VALUE!</v>
      </c>
      <c r="U89" s="34"/>
      <c r="V89" s="23"/>
      <c r="W89" s="32">
        <f>0.15*Table225[[#This Row],[σ''(KPa)]]</f>
        <v>0</v>
      </c>
      <c r="X89" s="28"/>
      <c r="Y89" s="35">
        <f>0.1*Table225[[#This Row],[σ(KPa)]]</f>
        <v>0</v>
      </c>
      <c r="Z89" s="28"/>
      <c r="AA89" s="30">
        <v>1</v>
      </c>
      <c r="AB89" s="23"/>
      <c r="AC89" s="29">
        <f>((0.022*(Q89^2)/10000)+(2.8/(230-Q89))-(2.8/230))*E89</f>
        <v>0</v>
      </c>
      <c r="AD89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89" s="22" t="e">
        <f>EXP((Table225[[#This Row],[Vs1,sk]]/86.4)+((Table225[[#This Row],[Vs1,sk]]/134)^2)-((Table225[[#This Row],[Vs1,sk]]/125.2)^3)+((Table225[[#This Row],[Vs1,sk]]/158.5)^4)-4.8)</f>
        <v>#VALUE!</v>
      </c>
      <c r="AF89" s="28" t="e">
        <f>(1+(0.0001*(((100-J89))^2)))^(1)*AC89</f>
        <v>#VALUE!</v>
      </c>
      <c r="AG89" s="22" t="e">
        <f>(1+(0.0001*(((100-J89))^2)))^(1)*AD89</f>
        <v>#VALUE!</v>
      </c>
      <c r="AH89" s="22" t="e">
        <f>(0.022*(((Table225[[#This Row],[Vs1,sk]]+58)/100)^2)+(2.8*(1/(157-Table225[[#This Row],[Vs1,sk]])-(1/(157+58)))))*Table225[[#This Row],[MSF]]</f>
        <v>#VALUE!</v>
      </c>
      <c r="AI89" s="23">
        <f>(EXP((-1.7346-8.4+(0.35*L89))/2.12))</f>
        <v>3.7082035628293007E-2</v>
      </c>
      <c r="AJ89" s="22"/>
      <c r="AK89" s="23">
        <f>EXP((-1.7346-5.72077-(-0.20784*Table225[[#This Row],[N''120]]))/1.77172)</f>
        <v>4.2758095402958718E-2</v>
      </c>
      <c r="AL89" s="23">
        <v>0.11936604658709145</v>
      </c>
      <c r="AM89" s="36">
        <f>1-(0.00765*Z89)</f>
        <v>1</v>
      </c>
      <c r="AN89" s="36">
        <f>(Z89^0.85)*0.0198</f>
        <v>0</v>
      </c>
    </row>
    <row r="90" spans="1:40">
      <c r="A90" s="7">
        <v>89</v>
      </c>
      <c r="B90" t="s">
        <v>107</v>
      </c>
      <c r="C90" s="23">
        <v>6.9</v>
      </c>
      <c r="D90" s="22">
        <f>0.5-(0.45*LOG(Table225[[#This Row],[Mw]]))</f>
        <v>0.12251790916823507</v>
      </c>
      <c r="E90" s="40">
        <f>6.9*EXP(-Table225[[#This Row],[Mw]]/4)-0.058</f>
        <v>1.1713940572329991</v>
      </c>
      <c r="F90" s="28">
        <v>0.5</v>
      </c>
      <c r="G90" s="29">
        <f>0.15*[1]!Table22[[#This Row],[PGA (g)]]</f>
        <v>2.7E-2</v>
      </c>
      <c r="H90" s="30">
        <v>0.28899999999999998</v>
      </c>
      <c r="I90" s="31" t="e">
        <f>(((0.15^2)+(([1]!Table22[[#This Row],[SDrd]]/[1]!Table22[[#This Row],[rd]])^2)+(0.15^2)+(0.1^2)-(1.8*0.1*0.15))^0.5)*H90</f>
        <v>#REF!</v>
      </c>
      <c r="J90" s="26" t="s">
        <v>135</v>
      </c>
      <c r="K90" s="32" t="e">
        <f>0.1*Table225[[#This Row],[GC(%)]]</f>
        <v>#VALUE!</v>
      </c>
      <c r="L90" s="30">
        <v>11.94</v>
      </c>
      <c r="M90" s="32">
        <f>0.1*Table225[[#This Row],[N''120]]</f>
        <v>1.194</v>
      </c>
      <c r="N90" s="32">
        <f>Table225[[#This Row],[N''120]]*((Table225[[#This Row],[σ''(KPa)]]/100)^0.5)</f>
        <v>0</v>
      </c>
      <c r="O90" s="26"/>
      <c r="P90" s="23"/>
      <c r="Q90" s="21"/>
      <c r="R90" s="33">
        <f>0.15*Table225[[#This Row],[Vs1 (Corrected)]]</f>
        <v>0</v>
      </c>
      <c r="S90" s="21"/>
      <c r="T90" s="26" t="e">
        <f>(1-(0.65*Table225[[#This Row],[GC(%)]]/(100*(1+Table225[[#This Row],[Phi]]))))*Table225[[#This Row],[Vs1]]</f>
        <v>#VALUE!</v>
      </c>
      <c r="U90" s="34"/>
      <c r="V90" s="23"/>
      <c r="W90" s="32">
        <f>0.15*Table225[[#This Row],[σ''(KPa)]]</f>
        <v>0</v>
      </c>
      <c r="X90" s="28"/>
      <c r="Y90" s="35">
        <f>0.1*Table225[[#This Row],[σ(KPa)]]</f>
        <v>0</v>
      </c>
      <c r="Z90" s="28"/>
      <c r="AA90" s="30">
        <v>1</v>
      </c>
      <c r="AB90" s="23"/>
      <c r="AC90" s="29">
        <f>((0.022*(Q90^2)/10000)+(2.8/(230-Q90))-(2.8/230))*E90</f>
        <v>0</v>
      </c>
      <c r="AD90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0" s="22" t="e">
        <f>EXP((Table225[[#This Row],[Vs1,sk]]/86.4)+((Table225[[#This Row],[Vs1,sk]]/134)^2)-((Table225[[#This Row],[Vs1,sk]]/125.2)^3)+((Table225[[#This Row],[Vs1,sk]]/158.5)^4)-4.8)</f>
        <v>#VALUE!</v>
      </c>
      <c r="AF90" s="28" t="e">
        <f>(1+(0.0001*(((100-J90))^2)))^(1)*AC90</f>
        <v>#VALUE!</v>
      </c>
      <c r="AG90" s="22" t="e">
        <f>(1+(0.0001*(((100-J90))^2)))^(1)*AD90</f>
        <v>#VALUE!</v>
      </c>
      <c r="AH90" s="22" t="e">
        <f>(0.022*(((Table225[[#This Row],[Vs1,sk]]+58)/100)^2)+(2.8*(1/(157-Table225[[#This Row],[Vs1,sk]])-(1/(157+58)))))*Table225[[#This Row],[MSF]]</f>
        <v>#VALUE!</v>
      </c>
      <c r="AI90" s="23">
        <f>(EXP((-1.7346-8.4+(0.35*L90))/2.12))</f>
        <v>6.0250447273108555E-2</v>
      </c>
      <c r="AJ90" s="22"/>
      <c r="AK90" s="23">
        <f>EXP((-1.7346-5.72077-(-0.20784*Table225[[#This Row],[N''120]]))/1.77172)</f>
        <v>6.036739603049112E-2</v>
      </c>
      <c r="AL90" s="23">
        <v>0.15577769583287351</v>
      </c>
      <c r="AM90" s="36">
        <f>1-(0.00765*Z90)</f>
        <v>1</v>
      </c>
      <c r="AN90" s="36">
        <f>(Z90^0.85)*0.0198</f>
        <v>0</v>
      </c>
    </row>
    <row r="91" spans="1:40">
      <c r="A91" s="7">
        <v>90</v>
      </c>
      <c r="B91" t="s">
        <v>107</v>
      </c>
      <c r="C91" s="23">
        <v>6.9</v>
      </c>
      <c r="D91" s="22">
        <f>0.5-(0.45*LOG(Table225[[#This Row],[Mw]]))</f>
        <v>0.12251790916823507</v>
      </c>
      <c r="E91" s="40">
        <f>6.9*EXP(-Table225[[#This Row],[Mw]]/4)-0.058</f>
        <v>1.1713940572329991</v>
      </c>
      <c r="F91" s="28">
        <v>0.5</v>
      </c>
      <c r="G91" s="29">
        <f>0.15*[1]!Table22[[#This Row],[PGA (g)]]</f>
        <v>7.4999999999999997E-2</v>
      </c>
      <c r="H91" s="30">
        <v>0.31</v>
      </c>
      <c r="I91" s="31" t="e">
        <f>(((0.15^2)+(([1]!Table22[[#This Row],[SDrd]]/[1]!Table22[[#This Row],[rd]])^2)+(0.15^2)+(0.1^2)-(1.8*0.1*0.15))^0.5)*H91</f>
        <v>#REF!</v>
      </c>
      <c r="J91" s="26" t="s">
        <v>136</v>
      </c>
      <c r="K91" s="32" t="e">
        <f>0.1*Table225[[#This Row],[GC(%)]]</f>
        <v>#VALUE!</v>
      </c>
      <c r="L91" s="30">
        <v>13</v>
      </c>
      <c r="M91" s="32">
        <f>0.1*Table225[[#This Row],[N''120]]</f>
        <v>1.3</v>
      </c>
      <c r="N91" s="32">
        <f>Table225[[#This Row],[N''120]]*((Table225[[#This Row],[σ''(KPa)]]/100)^0.5)</f>
        <v>0</v>
      </c>
      <c r="O91" s="26"/>
      <c r="P91" s="23"/>
      <c r="Q91" s="21"/>
      <c r="R91" s="33">
        <f>0.15*Table225[[#This Row],[Vs1 (Corrected)]]</f>
        <v>0</v>
      </c>
      <c r="S91" s="21"/>
      <c r="T91" s="26" t="e">
        <f>(1-(0.65*Table225[[#This Row],[GC(%)]]/(100*(1+Table225[[#This Row],[Phi]]))))*Table225[[#This Row],[Vs1]]</f>
        <v>#VALUE!</v>
      </c>
      <c r="U91" s="34"/>
      <c r="V91" s="23"/>
      <c r="W91" s="32">
        <f>0.15*Table225[[#This Row],[σ''(KPa)]]</f>
        <v>0</v>
      </c>
      <c r="X91" s="28"/>
      <c r="Y91" s="35">
        <f>0.1*Table225[[#This Row],[σ(KPa)]]</f>
        <v>0</v>
      </c>
      <c r="Z91" s="28"/>
      <c r="AA91" s="30">
        <v>1</v>
      </c>
      <c r="AB91" s="23"/>
      <c r="AC91" s="29">
        <f>((0.022*(Q91^2)/10000)+(2.8/(230-Q91))-(2.8/230))*E91</f>
        <v>0</v>
      </c>
      <c r="AD91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1" s="22" t="e">
        <f>EXP((Table225[[#This Row],[Vs1,sk]]/86.4)+((Table225[[#This Row],[Vs1,sk]]/134)^2)-((Table225[[#This Row],[Vs1,sk]]/125.2)^3)+((Table225[[#This Row],[Vs1,sk]]/158.5)^4)-4.8)</f>
        <v>#VALUE!</v>
      </c>
      <c r="AF91" s="28" t="e">
        <f>(1+(0.0001*(((100-J91))^2)))^(1)*AC91</f>
        <v>#VALUE!</v>
      </c>
      <c r="AG91" s="22" t="e">
        <f>(1+(0.0001*(((100-J91))^2)))^(1)*AD91</f>
        <v>#VALUE!</v>
      </c>
      <c r="AH91" s="22" t="e">
        <f>(0.022*(((Table225[[#This Row],[Vs1,sk]]+58)/100)^2)+(2.8*(1/(157-Table225[[#This Row],[Vs1,sk]])-(1/(157+58)))))*Table225[[#This Row],[MSF]]</f>
        <v>#VALUE!</v>
      </c>
      <c r="AI91" s="23">
        <f>(EXP((-1.7346-8.4+(0.35*L91))/2.12))</f>
        <v>7.1773117363292963E-2</v>
      </c>
      <c r="AJ91" s="22"/>
      <c r="AK91" s="23">
        <f>EXP((-1.7346-5.72077-(-0.20784*Table225[[#This Row],[N''120]]))/1.77172)</f>
        <v>6.8360657422551582E-2</v>
      </c>
      <c r="AL91" s="23">
        <v>0.17350945024795431</v>
      </c>
      <c r="AM91" s="36">
        <f>1-(0.00765*Z91)</f>
        <v>1</v>
      </c>
      <c r="AN91" s="36">
        <f>(Z91^0.85)*0.0198</f>
        <v>0</v>
      </c>
    </row>
    <row r="92" spans="1:40">
      <c r="A92" s="7">
        <v>91</v>
      </c>
      <c r="B92" t="s">
        <v>124</v>
      </c>
      <c r="C92" s="23">
        <v>6.9</v>
      </c>
      <c r="D92" s="22">
        <f>0.5-(0.45*LOG(Table225[[#This Row],[Mw]]))</f>
        <v>0.12251790916823507</v>
      </c>
      <c r="E92" s="40">
        <f>6.9*EXP(-Table225[[#This Row],[Mw]]/4)-0.058</f>
        <v>1.1713940572329991</v>
      </c>
      <c r="F92" s="28"/>
      <c r="G92" s="29">
        <f>0.15*[1]!Table22[[#This Row],[PGA (g)]]</f>
        <v>8.6999999999999994E-2</v>
      </c>
      <c r="H92" s="30">
        <v>0.318</v>
      </c>
      <c r="I92" s="31" t="e">
        <f>(((0.15^2)+(([1]!Table22[[#This Row],[SDrd]]/[1]!Table22[[#This Row],[rd]])^2)+(0.15^2)+(0.1^2)-(1.8*0.1*0.15))^0.5)*H92</f>
        <v>#REF!</v>
      </c>
      <c r="J92" s="65" t="s">
        <v>133</v>
      </c>
      <c r="K92" s="32">
        <f>0.1*Table225[[#This Row],[GC(%)]]</f>
        <v>1.5</v>
      </c>
      <c r="L92" s="30">
        <v>21.8</v>
      </c>
      <c r="M92" s="32">
        <f>0.1*Table225[[#This Row],[N''120]]</f>
        <v>2.1800000000000002</v>
      </c>
      <c r="N92" s="32">
        <f>Table225[[#This Row],[N''120]]*((Table225[[#This Row],[σ''(KPa)]]/100)^0.5)</f>
        <v>0</v>
      </c>
      <c r="O92" s="26"/>
      <c r="P92" s="23"/>
      <c r="Q92" s="21"/>
      <c r="R92" s="33">
        <f>0.15*Table225[[#This Row],[Vs1 (Corrected)]]</f>
        <v>0</v>
      </c>
      <c r="S92" s="21"/>
      <c r="T92" s="26">
        <f>(1-(0.65*Table225[[#This Row],[GC(%)]]/(100*(1+Table225[[#This Row],[Phi]]))))*Table225[[#This Row],[Vs1]]</f>
        <v>0</v>
      </c>
      <c r="U92" s="34"/>
      <c r="V92" s="23"/>
      <c r="W92" s="32">
        <f>0.15*Table225[[#This Row],[σ''(KPa)]]</f>
        <v>0</v>
      </c>
      <c r="X92" s="28"/>
      <c r="Y92" s="35">
        <f>0.1*Table225[[#This Row],[σ(KPa)]]</f>
        <v>0</v>
      </c>
      <c r="Z92" s="28"/>
      <c r="AA92" s="30">
        <v>0</v>
      </c>
      <c r="AB92" s="23"/>
      <c r="AC92" s="29">
        <f>((0.022*(Q92^2)/10000)+(2.8/(230-Q92))-(2.8/230))*E92</f>
        <v>0</v>
      </c>
      <c r="AD92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2" s="22">
        <f>EXP((Table225[[#This Row],[Vs1,sk]]/86.4)+((Table225[[#This Row],[Vs1,sk]]/134)^2)-((Table225[[#This Row],[Vs1,sk]]/125.2)^3)+((Table225[[#This Row],[Vs1,sk]]/158.5)^4)-4.8)</f>
        <v>8.2297470490200302E-3</v>
      </c>
      <c r="AF92" s="28">
        <f>(1+(0.0001*(((100-J92))^2)))^(1)*AC92</f>
        <v>0</v>
      </c>
      <c r="AG92" s="22">
        <f>(1+(0.0001*(((100-J92))^2)))^(1)*AD92</f>
        <v>1.4175739291937004E-2</v>
      </c>
      <c r="AH92" s="22">
        <f>(0.022*(((Table225[[#This Row],[Vs1,sk]]+58)/100)^2)+(2.8*(1/(157-Table225[[#This Row],[Vs1,sk]])-(1/(157+58)))))*Table225[[#This Row],[MSF]]</f>
        <v>1.4304992877909041E-2</v>
      </c>
      <c r="AI92" s="23">
        <f>(EXP((-1.7346-8.4+(0.35*L92))/2.12))</f>
        <v>0.30684421771398462</v>
      </c>
      <c r="AJ92" s="22"/>
      <c r="AK92" s="23">
        <f>EXP((-1.7346-5.72077-(-0.20784*Table225[[#This Row],[N''120]]))/1.77172)</f>
        <v>0.19192854185562977</v>
      </c>
      <c r="AL92" s="23">
        <v>0.48813669940731941</v>
      </c>
      <c r="AM92" s="36">
        <f>1-(0.00765*Z92)</f>
        <v>1</v>
      </c>
      <c r="AN92" s="36">
        <f>(Z92^0.85)*0.0198</f>
        <v>0</v>
      </c>
    </row>
    <row r="93" spans="1:40">
      <c r="A93" s="7">
        <v>92</v>
      </c>
      <c r="B93" t="s">
        <v>124</v>
      </c>
      <c r="C93" s="23">
        <v>6.9</v>
      </c>
      <c r="D93" s="22">
        <f>0.5-(0.45*LOG(Table225[[#This Row],[Mw]]))</f>
        <v>0.12251790916823507</v>
      </c>
      <c r="E93" s="40">
        <f>6.9*EXP(-Table225[[#This Row],[Mw]]/4)-0.058</f>
        <v>1.1713940572329991</v>
      </c>
      <c r="F93" s="28"/>
      <c r="G93" s="29">
        <f>0.15*[1]!Table22[[#This Row],[PGA (g)]]</f>
        <v>9.4500000000000001E-2</v>
      </c>
      <c r="H93" s="30">
        <v>0.31900000000000001</v>
      </c>
      <c r="I93" s="31" t="e">
        <f>(((0.15^2)+(([1]!Table22[[#This Row],[SDrd]]/[1]!Table22[[#This Row],[rd]])^2)+(0.15^2)+(0.1^2)-(1.8*0.1*0.15))^0.5)*H93</f>
        <v>#REF!</v>
      </c>
      <c r="J93" s="65" t="s">
        <v>134</v>
      </c>
      <c r="K93" s="32">
        <f>0.1*Table225[[#This Row],[GC(%)]]</f>
        <v>1</v>
      </c>
      <c r="L93" s="30">
        <v>18.600000000000001</v>
      </c>
      <c r="M93" s="32">
        <f>0.1*Table225[[#This Row],[N''120]]</f>
        <v>1.8600000000000003</v>
      </c>
      <c r="N93" s="32">
        <f>Table225[[#This Row],[N''120]]*((Table225[[#This Row],[σ''(KPa)]]/100)^0.5)</f>
        <v>0</v>
      </c>
      <c r="O93" s="26"/>
      <c r="P93" s="23"/>
      <c r="Q93" s="21"/>
      <c r="R93" s="33">
        <f>0.15*Table225[[#This Row],[Vs1 (Corrected)]]</f>
        <v>0</v>
      </c>
      <c r="S93" s="21"/>
      <c r="T93" s="26">
        <f>(1-(0.65*Table225[[#This Row],[GC(%)]]/(100*(1+Table225[[#This Row],[Phi]]))))*Table225[[#This Row],[Vs1]]</f>
        <v>0</v>
      </c>
      <c r="U93" s="34"/>
      <c r="V93" s="23"/>
      <c r="W93" s="32">
        <f>0.15*Table225[[#This Row],[σ''(KPa)]]</f>
        <v>0</v>
      </c>
      <c r="X93" s="28"/>
      <c r="Y93" s="35">
        <f>0.1*Table225[[#This Row],[σ(KPa)]]</f>
        <v>0</v>
      </c>
      <c r="Z93" s="28"/>
      <c r="AA93" s="30">
        <v>0</v>
      </c>
      <c r="AB93" s="23"/>
      <c r="AC93" s="29">
        <f>((0.022*(Q93^2)/10000)+(2.8/(230-Q93))-(2.8/230))*E93</f>
        <v>0</v>
      </c>
      <c r="AD93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3" s="22">
        <f>EXP((Table225[[#This Row],[Vs1,sk]]/86.4)+((Table225[[#This Row],[Vs1,sk]]/134)^2)-((Table225[[#This Row],[Vs1,sk]]/125.2)^3)+((Table225[[#This Row],[Vs1,sk]]/158.5)^4)-4.8)</f>
        <v>8.2297470490200302E-3</v>
      </c>
      <c r="AF93" s="28">
        <f>(1+(0.0001*(((100-J93))^2)))^(1)*AC93</f>
        <v>0</v>
      </c>
      <c r="AG93" s="22">
        <f>(1+(0.0001*(((100-J93))^2)))^(1)*AD93</f>
        <v>1.4895842158726256E-2</v>
      </c>
      <c r="AH93" s="22">
        <f>(0.022*(((Table225[[#This Row],[Vs1,sk]]+58)/100)^2)+(2.8*(1/(157-Table225[[#This Row],[Vs1,sk]])-(1/(157+58)))))*Table225[[#This Row],[MSF]]</f>
        <v>1.4304992877909041E-2</v>
      </c>
      <c r="AI93" s="23">
        <f>(EXP((-1.7346-8.4+(0.35*L93))/2.12))</f>
        <v>0.18091698829332423</v>
      </c>
      <c r="AJ93" s="22"/>
      <c r="AK93" s="23">
        <f>EXP((-1.7346-5.72077-(-0.20784*Table225[[#This Row],[N''120]]))/1.77172)</f>
        <v>0.131858843052817</v>
      </c>
      <c r="AL93" s="23">
        <v>0.3287741575856995</v>
      </c>
      <c r="AM93" s="36">
        <f>1-(0.00765*Z93)</f>
        <v>1</v>
      </c>
      <c r="AN93" s="36">
        <f>(Z93^0.85)*0.0198</f>
        <v>0</v>
      </c>
    </row>
    <row r="94" spans="1:40">
      <c r="A94" s="7">
        <v>93</v>
      </c>
      <c r="B94" t="s">
        <v>124</v>
      </c>
      <c r="C94" s="23">
        <v>6.9</v>
      </c>
      <c r="D94" s="22">
        <f>0.5-(0.45*LOG(Table225[[#This Row],[Mw]]))</f>
        <v>0.12251790916823507</v>
      </c>
      <c r="E94" s="40">
        <f>6.9*EXP(-Table225[[#This Row],[Mw]]/4)-0.058</f>
        <v>1.1713940572329991</v>
      </c>
      <c r="F94" s="28"/>
      <c r="G94" s="29">
        <f>0.15*[1]!Table22[[#This Row],[PGA (g)]]</f>
        <v>9.7500000000000003E-2</v>
      </c>
      <c r="H94" s="30">
        <v>0.28000000000000003</v>
      </c>
      <c r="I94" s="31" t="e">
        <f>(((0.15^2)+(([1]!Table22[[#This Row],[SDrd]]/[1]!Table22[[#This Row],[rd]])^2)+(0.15^2)+(0.1^2)-(1.8*0.1*0.15))^0.5)*H94</f>
        <v>#REF!</v>
      </c>
      <c r="J94" s="65" t="s">
        <v>132</v>
      </c>
      <c r="K94" s="32">
        <f>0.1*Table225[[#This Row],[GC(%)]]</f>
        <v>4448.4000000000005</v>
      </c>
      <c r="L94" s="30">
        <v>18.399999999999999</v>
      </c>
      <c r="M94" s="32">
        <f>0.1*Table225[[#This Row],[N''120]]</f>
        <v>1.8399999999999999</v>
      </c>
      <c r="N94" s="32">
        <f>Table225[[#This Row],[N''120]]*((Table225[[#This Row],[σ''(KPa)]]/100)^0.5)</f>
        <v>0</v>
      </c>
      <c r="O94" s="26"/>
      <c r="P94" s="23"/>
      <c r="Q94" s="21"/>
      <c r="R94" s="33">
        <f>0.15*Table225[[#This Row],[Vs1 (Corrected)]]</f>
        <v>0</v>
      </c>
      <c r="S94" s="21"/>
      <c r="T94" s="26">
        <f>(1-(0.65*Table225[[#This Row],[GC(%)]]/(100*(1+Table225[[#This Row],[Phi]]))))*Table225[[#This Row],[Vs1]]</f>
        <v>0</v>
      </c>
      <c r="U94" s="34"/>
      <c r="V94" s="23"/>
      <c r="W94" s="32">
        <f>0.15*Table225[[#This Row],[σ''(KPa)]]</f>
        <v>0</v>
      </c>
      <c r="X94" s="28"/>
      <c r="Y94" s="35">
        <f>0.1*Table225[[#This Row],[σ(KPa)]]</f>
        <v>0</v>
      </c>
      <c r="Z94" s="28"/>
      <c r="AA94" s="30">
        <v>0</v>
      </c>
      <c r="AB94" s="23"/>
      <c r="AC94" s="29">
        <f>((0.022*(Q94^2)/10000)+(2.8/(230-Q94))-(2.8/230))*E94</f>
        <v>0</v>
      </c>
      <c r="AD94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4" s="22">
        <f>EXP((Table225[[#This Row],[Vs1,sk]]/86.4)+((Table225[[#This Row],[Vs1,sk]]/134)^2)-((Table225[[#This Row],[Vs1,sk]]/125.2)^3)+((Table225[[#This Row],[Vs1,sk]]/158.5)^4)-4.8)</f>
        <v>8.2297470490200302E-3</v>
      </c>
      <c r="AF94" s="28">
        <f>(1+(0.0001*(((100-J94))^2)))^(1)*AC94</f>
        <v>0</v>
      </c>
      <c r="AG94" s="22">
        <f>(1+(0.0001*(((100-J94))^2)))^(1)*AD94</f>
        <v>1621.2185722234615</v>
      </c>
      <c r="AH94" s="22">
        <f>(0.022*(((Table225[[#This Row],[Vs1,sk]]+58)/100)^2)+(2.8*(1/(157-Table225[[#This Row],[Vs1,sk]])-(1/(157+58)))))*Table225[[#This Row],[MSF]]</f>
        <v>1.4304992877909041E-2</v>
      </c>
      <c r="AI94" s="23">
        <f>(EXP((-1.7346-8.4+(0.35*L94))/2.12))</f>
        <v>0.17504085956962359</v>
      </c>
      <c r="AJ94" s="22"/>
      <c r="AK94" s="23">
        <f>EXP((-1.7346-5.72077-(-0.20784*Table225[[#This Row],[N''120]]))/1.77172)</f>
        <v>0.1288011874559791</v>
      </c>
      <c r="AL94" s="23">
        <v>0.32089774122546577</v>
      </c>
      <c r="AM94" s="36">
        <f>1-(0.00765*Z94)</f>
        <v>1</v>
      </c>
      <c r="AN94" s="36">
        <f>(Z94^0.85)*0.0198</f>
        <v>0</v>
      </c>
    </row>
    <row r="95" spans="1:40">
      <c r="A95" s="7">
        <v>94</v>
      </c>
      <c r="B95" t="s">
        <v>124</v>
      </c>
      <c r="C95" s="23">
        <v>6.9</v>
      </c>
      <c r="D95" s="22">
        <f>0.5-(0.45*LOG(Table225[[#This Row],[Mw]]))</f>
        <v>0.12251790916823507</v>
      </c>
      <c r="E95" s="40">
        <f>6.9*EXP(-Table225[[#This Row],[Mw]]/4)-0.058</f>
        <v>1.1713940572329991</v>
      </c>
      <c r="F95" s="28"/>
      <c r="G95" s="29">
        <f>0.15*[1]!Table22[[#This Row],[PGA (g)]]</f>
        <v>9.7500000000000003E-2</v>
      </c>
      <c r="H95" s="30">
        <v>0.28000000000000003</v>
      </c>
      <c r="I95" s="31" t="e">
        <f>(((0.15^2)+(([1]!Table22[[#This Row],[SDrd]]/[1]!Table22[[#This Row],[rd]])^2)+(0.15^2)+(0.1^2)-(1.8*0.1*0.15))^0.5)*H95</f>
        <v>#REF!</v>
      </c>
      <c r="J95" s="65" t="s">
        <v>132</v>
      </c>
      <c r="K95" s="32">
        <f>0.1*Table225[[#This Row],[GC(%)]]</f>
        <v>4448.4000000000005</v>
      </c>
      <c r="L95" s="30">
        <v>17.3</v>
      </c>
      <c r="M95" s="32">
        <f>0.1*Table225[[#This Row],[N''120]]</f>
        <v>1.7300000000000002</v>
      </c>
      <c r="N95" s="32">
        <f>Table225[[#This Row],[N''120]]*((Table225[[#This Row],[σ''(KPa)]]/100)^0.5)</f>
        <v>0</v>
      </c>
      <c r="O95" s="26"/>
      <c r="P95" s="23"/>
      <c r="Q95" s="21"/>
      <c r="R95" s="33">
        <f>0.15*Table225[[#This Row],[Vs1 (Corrected)]]</f>
        <v>0</v>
      </c>
      <c r="S95" s="21"/>
      <c r="T95" s="26">
        <f>(1-(0.65*Table225[[#This Row],[GC(%)]]/(100*(1+Table225[[#This Row],[Phi]]))))*Table225[[#This Row],[Vs1]]</f>
        <v>0</v>
      </c>
      <c r="U95" s="34"/>
      <c r="V95" s="23"/>
      <c r="W95" s="32">
        <f>0.15*Table225[[#This Row],[σ''(KPa)]]</f>
        <v>0</v>
      </c>
      <c r="X95" s="28"/>
      <c r="Y95" s="35">
        <f>0.1*Table225[[#This Row],[σ(KPa)]]</f>
        <v>0</v>
      </c>
      <c r="Z95" s="28"/>
      <c r="AA95" s="30">
        <v>0</v>
      </c>
      <c r="AB95" s="23"/>
      <c r="AC95" s="29">
        <f>((0.022*(Q95^2)/10000)+(2.8/(230-Q95))-(2.8/230))*E95</f>
        <v>0</v>
      </c>
      <c r="AD95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5" s="22">
        <f>EXP((Table225[[#This Row],[Vs1,sk]]/86.4)+((Table225[[#This Row],[Vs1,sk]]/134)^2)-((Table225[[#This Row],[Vs1,sk]]/125.2)^3)+((Table225[[#This Row],[Vs1,sk]]/158.5)^4)-4.8)</f>
        <v>8.2297470490200302E-3</v>
      </c>
      <c r="AF95" s="28">
        <f>(1+(0.0001*(((100-J95))^2)))^(1)*AC95</f>
        <v>0</v>
      </c>
      <c r="AG95" s="22">
        <f>(1+(0.0001*(((100-J95))^2)))^(1)*AD95</f>
        <v>1621.2185722234615</v>
      </c>
      <c r="AH95" s="22">
        <f>(0.022*(((Table225[[#This Row],[Vs1,sk]]+58)/100)^2)+(2.8*(1/(157-Table225[[#This Row],[Vs1,sk]])-(1/(157+58)))))*Table225[[#This Row],[MSF]]</f>
        <v>1.4304992877909041E-2</v>
      </c>
      <c r="AI95" s="23">
        <f>(EXP((-1.7346-8.4+(0.35*L95))/2.12))</f>
        <v>0.14597212171829235</v>
      </c>
      <c r="AJ95" s="22"/>
      <c r="AK95" s="23">
        <f>EXP((-1.7346-5.72077-(-0.20784*Table225[[#This Row],[N''120]]))/1.77172)</f>
        <v>0.11320828213166949</v>
      </c>
      <c r="AL95" s="23">
        <v>0.28122427705354502</v>
      </c>
      <c r="AM95" s="36">
        <f>1-(0.00765*Z95)</f>
        <v>1</v>
      </c>
      <c r="AN95" s="36">
        <f>(Z95^0.85)*0.0198</f>
        <v>0</v>
      </c>
    </row>
    <row r="96" spans="1:40">
      <c r="A96" s="7">
        <v>95</v>
      </c>
      <c r="B96" t="s">
        <v>124</v>
      </c>
      <c r="C96" s="23">
        <v>6.9</v>
      </c>
      <c r="D96" s="22">
        <f>0.5-(0.45*LOG(Table225[[#This Row],[Mw]]))</f>
        <v>0.12251790916823507</v>
      </c>
      <c r="E96" s="40">
        <f>6.9*EXP(-Table225[[#This Row],[Mw]]/4)-0.058</f>
        <v>1.1713940572329991</v>
      </c>
      <c r="F96" s="28"/>
      <c r="G96" s="29">
        <f>0.15*[1]!Table22[[#This Row],[PGA (g)]]</f>
        <v>1.7999999999999999E-2</v>
      </c>
      <c r="H96" s="42">
        <v>0.31</v>
      </c>
      <c r="I96" s="31" t="e">
        <f>(((0.15^2)+(([1]!Table22[[#This Row],[SDrd]]/[1]!Table22[[#This Row],[rd]])^2)+(0.15^2)+(0.1^2)-(1.8*0.1*0.15))^0.5)*H96</f>
        <v>#REF!</v>
      </c>
      <c r="J96" s="65" t="s">
        <v>133</v>
      </c>
      <c r="K96" s="32">
        <f>0.1*Table225[[#This Row],[GC(%)]]</f>
        <v>1.5</v>
      </c>
      <c r="L96" s="30">
        <v>12.9</v>
      </c>
      <c r="M96" s="32">
        <f>0.1*Table225[[#This Row],[N''120]]</f>
        <v>1.29</v>
      </c>
      <c r="N96" s="32">
        <f>Table225[[#This Row],[N''120]]*((Table225[[#This Row],[σ''(KPa)]]/100)^0.5)</f>
        <v>0</v>
      </c>
      <c r="O96" s="26"/>
      <c r="P96" s="23"/>
      <c r="Q96" s="21"/>
      <c r="R96" s="33">
        <f>0.15*Table225[[#This Row],[Vs1 (Corrected)]]</f>
        <v>0</v>
      </c>
      <c r="S96" s="21"/>
      <c r="T96" s="26">
        <f>(1-(0.65*Table225[[#This Row],[GC(%)]]/(100*(1+Table225[[#This Row],[Phi]]))))*Table225[[#This Row],[Vs1]]</f>
        <v>0</v>
      </c>
      <c r="U96" s="34"/>
      <c r="V96" s="23"/>
      <c r="W96" s="32">
        <f>0.15*Table225[[#This Row],[σ''(KPa)]]</f>
        <v>0</v>
      </c>
      <c r="X96" s="28"/>
      <c r="Y96" s="35">
        <f>0.1*Table225[[#This Row],[σ(KPa)]]</f>
        <v>0</v>
      </c>
      <c r="Z96" s="28"/>
      <c r="AA96" s="30">
        <v>0</v>
      </c>
      <c r="AB96" s="23"/>
      <c r="AC96" s="29">
        <f>((0.022*(Q96^2)/10000)+(2.8/(230-Q96))-(2.8/230))*E96</f>
        <v>0</v>
      </c>
      <c r="AD96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6" s="22">
        <f>EXP((Table225[[#This Row],[Vs1,sk]]/86.4)+((Table225[[#This Row],[Vs1,sk]]/134)^2)-((Table225[[#This Row],[Vs1,sk]]/125.2)^3)+((Table225[[#This Row],[Vs1,sk]]/158.5)^4)-4.8)</f>
        <v>8.2297470490200302E-3</v>
      </c>
      <c r="AF96" s="28">
        <f>(1+(0.0001*(((100-J96))^2)))^(1)*AC96</f>
        <v>0</v>
      </c>
      <c r="AG96" s="22">
        <f>(1+(0.0001*(((100-J96))^2)))^(1)*AD96</f>
        <v>1.4175739291937004E-2</v>
      </c>
      <c r="AH96" s="22">
        <f>(0.022*(((Table225[[#This Row],[Vs1,sk]]+58)/100)^2)+(2.8*(1/(157-Table225[[#This Row],[Vs1,sk]])-(1/(157+58)))))*Table225[[#This Row],[MSF]]</f>
        <v>1.4304992877909041E-2</v>
      </c>
      <c r="AI96" s="23">
        <f>(EXP((-1.7346-8.4+(0.35*L96))/2.12))</f>
        <v>7.0597911506519256E-2</v>
      </c>
      <c r="AJ96" s="22"/>
      <c r="AK96" s="23">
        <f>EXP((-1.7346-5.72077-(-0.20784*Table225[[#This Row],[N''120]]))/1.77172)</f>
        <v>6.7563405787799E-2</v>
      </c>
      <c r="AL96" s="23">
        <v>0.17171444172386616</v>
      </c>
      <c r="AM96" s="36">
        <f>1-(0.00765*Z96)</f>
        <v>1</v>
      </c>
      <c r="AN96" s="36">
        <f>(Z96^0.85)*0.0198</f>
        <v>0</v>
      </c>
    </row>
    <row r="97" spans="1:40">
      <c r="A97" s="7">
        <v>96</v>
      </c>
      <c r="B97" t="s">
        <v>124</v>
      </c>
      <c r="C97" s="23">
        <v>6.9</v>
      </c>
      <c r="D97" s="22">
        <f>0.5-(0.45*LOG(Table225[[#This Row],[Mw]]))</f>
        <v>0.12251790916823507</v>
      </c>
      <c r="E97" s="40">
        <f>6.9*EXP(-Table225[[#This Row],[Mw]]/4)-0.058</f>
        <v>1.1713940572329991</v>
      </c>
      <c r="F97" s="28"/>
      <c r="G97" s="29">
        <f>0.15*[1]!Table22[[#This Row],[PGA (g)]]</f>
        <v>9.4500000000000001E-2</v>
      </c>
      <c r="H97" s="42">
        <v>0.27</v>
      </c>
      <c r="I97" s="31" t="e">
        <f>(((0.15^2)+(([1]!Table22[[#This Row],[SDrd]]/[1]!Table22[[#This Row],[rd]])^2)+(0.15^2)+(0.1^2)-(1.8*0.1*0.15))^0.5)*H97</f>
        <v>#REF!</v>
      </c>
      <c r="J97" s="65">
        <v>46</v>
      </c>
      <c r="K97" s="32">
        <f>0.1*Table225[[#This Row],[GC(%)]]</f>
        <v>4.6000000000000005</v>
      </c>
      <c r="L97" s="30">
        <v>8.5</v>
      </c>
      <c r="M97" s="32">
        <f>0.1*Table225[[#This Row],[N''120]]</f>
        <v>0.85000000000000009</v>
      </c>
      <c r="N97" s="32">
        <f>Table225[[#This Row],[N''120]]*((Table225[[#This Row],[σ''(KPa)]]/100)^0.5)</f>
        <v>0</v>
      </c>
      <c r="O97" s="26"/>
      <c r="P97" s="23"/>
      <c r="Q97" s="21"/>
      <c r="R97" s="33">
        <f>0.15*Table225[[#This Row],[Vs1 (Corrected)]]</f>
        <v>0</v>
      </c>
      <c r="S97" s="21"/>
      <c r="T97" s="26">
        <f>(1-(0.65*Table225[[#This Row],[GC(%)]]/(100*(1+Table225[[#This Row],[Phi]]))))*Table225[[#This Row],[Vs1]]</f>
        <v>0</v>
      </c>
      <c r="U97" s="34"/>
      <c r="V97" s="23"/>
      <c r="W97" s="32">
        <f>0.15*Table225[[#This Row],[σ''(KPa)]]</f>
        <v>0</v>
      </c>
      <c r="X97" s="28"/>
      <c r="Y97" s="35">
        <f>0.1*Table225[[#This Row],[σ(KPa)]]</f>
        <v>0</v>
      </c>
      <c r="Z97" s="28"/>
      <c r="AA97" s="30">
        <v>0</v>
      </c>
      <c r="AB97" s="23"/>
      <c r="AC97" s="29">
        <f>((0.022*(Q97^2)/10000)+(2.8/(230-Q97))-(2.8/230))*E97</f>
        <v>0</v>
      </c>
      <c r="AD97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7" s="22">
        <f>EXP((Table225[[#This Row],[Vs1,sk]]/86.4)+((Table225[[#This Row],[Vs1,sk]]/134)^2)-((Table225[[#This Row],[Vs1,sk]]/125.2)^3)+((Table225[[#This Row],[Vs1,sk]]/158.5)^4)-4.8)</f>
        <v>8.2297470490200302E-3</v>
      </c>
      <c r="AF97" s="28">
        <f>(1+(0.0001*(((100-J97))^2)))^(1)*AC97</f>
        <v>0</v>
      </c>
      <c r="AG97" s="22">
        <f>(1+(0.0001*(((100-J97))^2)))^(1)*AD97</f>
        <v>1.0629541288514271E-2</v>
      </c>
      <c r="AH97" s="22">
        <f>(0.022*(((Table225[[#This Row],[Vs1,sk]]+58)/100)^2)+(2.8*(1/(157-Table225[[#This Row],[Vs1,sk]])-(1/(157+58)))))*Table225[[#This Row],[MSF]]</f>
        <v>1.4304992877909041E-2</v>
      </c>
      <c r="AI97" s="23">
        <f>(EXP((-1.7346-8.4+(0.35*L97))/2.12))</f>
        <v>3.4143951943789205E-2</v>
      </c>
      <c r="AJ97" s="22"/>
      <c r="AK97" s="23">
        <f>EXP((-1.7346-5.72077-(-0.20784*Table225[[#This Row],[N''120]]))/1.77172)</f>
        <v>4.032226013585806E-2</v>
      </c>
      <c r="AL97" s="23">
        <v>0.11472504748457123</v>
      </c>
      <c r="AM97" s="36">
        <f>1-(0.00765*Z97)</f>
        <v>1</v>
      </c>
      <c r="AN97" s="36">
        <f>(Z97^0.85)*0.0198</f>
        <v>0</v>
      </c>
    </row>
    <row r="98" spans="1:40">
      <c r="A98" s="7">
        <v>97</v>
      </c>
      <c r="B98" t="s">
        <v>124</v>
      </c>
      <c r="C98" s="23">
        <v>6.9</v>
      </c>
      <c r="D98" s="22">
        <f>0.5-(0.45*LOG(Table225[[#This Row],[Mw]]))</f>
        <v>0.12251790916823507</v>
      </c>
      <c r="E98" s="40">
        <f>6.9*EXP(-Table225[[#This Row],[Mw]]/4)-0.058</f>
        <v>1.1713940572329991</v>
      </c>
      <c r="F98" s="28"/>
      <c r="G98" s="29">
        <f>0.15*[1]!Table22[[#This Row],[PGA (g)]]</f>
        <v>7.9500000000000001E-2</v>
      </c>
      <c r="H98" s="42">
        <v>0.26</v>
      </c>
      <c r="I98" s="31" t="e">
        <f>(((0.15^2)+(([1]!Table22[[#This Row],[SDrd]]/[1]!Table22[[#This Row],[rd]])^2)+(0.15^2)+(0.1^2)-(1.8*0.1*0.15))^0.5)*H98</f>
        <v>#REF!</v>
      </c>
      <c r="J98" s="65">
        <v>46</v>
      </c>
      <c r="K98" s="32">
        <f>0.1*Table225[[#This Row],[GC(%)]]</f>
        <v>4.6000000000000005</v>
      </c>
      <c r="L98" s="30">
        <v>7.9</v>
      </c>
      <c r="M98" s="32">
        <f>0.1*Table225[[#This Row],[N''120]]</f>
        <v>0.79</v>
      </c>
      <c r="N98" s="32">
        <f>Table225[[#This Row],[N''120]]*((Table225[[#This Row],[σ''(KPa)]]/100)^0.5)</f>
        <v>0</v>
      </c>
      <c r="O98" s="26"/>
      <c r="P98" s="23"/>
      <c r="Q98" s="21"/>
      <c r="R98" s="33">
        <f>0.15*Table225[[#This Row],[Vs1 (Corrected)]]</f>
        <v>0</v>
      </c>
      <c r="S98" s="21"/>
      <c r="T98" s="26">
        <f>(1-(0.65*Table225[[#This Row],[GC(%)]]/(100*(1+Table225[[#This Row],[Phi]]))))*Table225[[#This Row],[Vs1]]</f>
        <v>0</v>
      </c>
      <c r="U98" s="34"/>
      <c r="V98" s="23"/>
      <c r="W98" s="32">
        <f>0.15*Table225[[#This Row],[σ''(KPa)]]</f>
        <v>0</v>
      </c>
      <c r="X98" s="28"/>
      <c r="Y98" s="35">
        <f>0.1*Table225[[#This Row],[σ(KPa)]]</f>
        <v>0</v>
      </c>
      <c r="Z98" s="28"/>
      <c r="AA98" s="30">
        <v>0</v>
      </c>
      <c r="AB98" s="23"/>
      <c r="AC98" s="29">
        <f>((0.022*(Q98^2)/10000)+(2.8/(230-Q98))-(2.8/230))*E98</f>
        <v>0</v>
      </c>
      <c r="AD98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8" s="22">
        <f>EXP((Table225[[#This Row],[Vs1,sk]]/86.4)+((Table225[[#This Row],[Vs1,sk]]/134)^2)-((Table225[[#This Row],[Vs1,sk]]/125.2)^3)+((Table225[[#This Row],[Vs1,sk]]/158.5)^4)-4.8)</f>
        <v>8.2297470490200302E-3</v>
      </c>
      <c r="AF98" s="28">
        <f>(1+(0.0001*(((100-J98))^2)))^(1)*AC98</f>
        <v>0</v>
      </c>
      <c r="AG98" s="22">
        <f>(1+(0.0001*(((100-J98))^2)))^(1)*AD98</f>
        <v>1.0629541288514271E-2</v>
      </c>
      <c r="AH98" s="22">
        <f>(0.022*(((Table225[[#This Row],[Vs1,sk]]+58)/100)^2)+(2.8*(1/(157-Table225[[#This Row],[Vs1,sk]])-(1/(157+58)))))*Table225[[#This Row],[MSF]]</f>
        <v>1.4304992877909041E-2</v>
      </c>
      <c r="AI98" s="23">
        <f>(EXP((-1.7346-8.4+(0.35*L98))/2.12))</f>
        <v>3.0923885038065691E-2</v>
      </c>
      <c r="AJ98" s="22"/>
      <c r="AK98" s="23">
        <f>EXP((-1.7346-5.72077-(-0.20784*Table225[[#This Row],[N''120]]))/1.77172)</f>
        <v>3.7581722835011683E-2</v>
      </c>
      <c r="AL98" s="23">
        <v>0.10966267794778729</v>
      </c>
      <c r="AM98" s="36">
        <f>1-(0.00765*Z98)</f>
        <v>1</v>
      </c>
      <c r="AN98" s="36">
        <f>(Z98^0.85)*0.0198</f>
        <v>0</v>
      </c>
    </row>
    <row r="99" spans="1:40">
      <c r="A99" s="7">
        <v>98</v>
      </c>
      <c r="B99" t="s">
        <v>124</v>
      </c>
      <c r="C99" s="23">
        <v>6.9</v>
      </c>
      <c r="D99" s="22">
        <f>0.5-(0.45*LOG(Table225[[#This Row],[Mw]]))</f>
        <v>0.12251790916823507</v>
      </c>
      <c r="E99" s="40">
        <f>6.9*EXP(-Table225[[#This Row],[Mw]]/4)-0.058</f>
        <v>1.1713940572329991</v>
      </c>
      <c r="F99" s="28"/>
      <c r="G99" s="29">
        <f>0.15*[1]!Table22[[#This Row],[PGA (g)]]</f>
        <v>9.4500000000000001E-2</v>
      </c>
      <c r="H99" s="42">
        <v>0.32</v>
      </c>
      <c r="I99" s="31" t="e">
        <f>(((0.15^2)+(([1]!Table22[[#This Row],[SDrd]]/[1]!Table22[[#This Row],[rd]])^2)+(0.15^2)+(0.1^2)-(1.8*0.1*0.15))^0.5)*H99</f>
        <v>#REF!</v>
      </c>
      <c r="J99" s="65" t="s">
        <v>134</v>
      </c>
      <c r="K99" s="32">
        <f>0.1*Table225[[#This Row],[GC(%)]]</f>
        <v>1</v>
      </c>
      <c r="L99" s="30">
        <v>6.9</v>
      </c>
      <c r="M99" s="32">
        <f>0.1*Table225[[#This Row],[N''120]]</f>
        <v>0.69000000000000006</v>
      </c>
      <c r="N99" s="32">
        <f>Table225[[#This Row],[N''120]]*((Table225[[#This Row],[σ''(KPa)]]/100)^0.5)</f>
        <v>0</v>
      </c>
      <c r="O99" s="26"/>
      <c r="P99" s="23"/>
      <c r="Q99" s="21"/>
      <c r="R99" s="33">
        <f>0.15*Table225[[#This Row],[Vs1 (Corrected)]]</f>
        <v>0</v>
      </c>
      <c r="S99" s="21"/>
      <c r="T99" s="26">
        <f>(1-(0.65*Table225[[#This Row],[GC(%)]]/(100*(1+Table225[[#This Row],[Phi]]))))*Table225[[#This Row],[Vs1]]</f>
        <v>0</v>
      </c>
      <c r="U99" s="34"/>
      <c r="V99" s="23"/>
      <c r="W99" s="32">
        <f>0.15*Table225[[#This Row],[σ''(KPa)]]</f>
        <v>0</v>
      </c>
      <c r="X99" s="28"/>
      <c r="Y99" s="35">
        <f>0.1*Table225[[#This Row],[σ(KPa)]]</f>
        <v>0</v>
      </c>
      <c r="Z99" s="28"/>
      <c r="AA99" s="30">
        <v>0</v>
      </c>
      <c r="AB99" s="23"/>
      <c r="AC99" s="29">
        <f>((0.022*(Q99^2)/10000)+(2.8/(230-Q99))-(2.8/230))*E99</f>
        <v>0</v>
      </c>
      <c r="AD99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99" s="22">
        <f>EXP((Table225[[#This Row],[Vs1,sk]]/86.4)+((Table225[[#This Row],[Vs1,sk]]/134)^2)-((Table225[[#This Row],[Vs1,sk]]/125.2)^3)+((Table225[[#This Row],[Vs1,sk]]/158.5)^4)-4.8)</f>
        <v>8.2297470490200302E-3</v>
      </c>
      <c r="AF99" s="28">
        <f>(1+(0.0001*(((100-J99))^2)))^(1)*AC99</f>
        <v>0</v>
      </c>
      <c r="AG99" s="22">
        <f>(1+(0.0001*(((100-J99))^2)))^(1)*AD99</f>
        <v>1.4895842158726256E-2</v>
      </c>
      <c r="AH99" s="22">
        <f>(0.022*(((Table225[[#This Row],[Vs1,sk]]+58)/100)^2)+(2.8*(1/(157-Table225[[#This Row],[Vs1,sk]])-(1/(157+58)))))*Table225[[#This Row],[MSF]]</f>
        <v>1.4304992877909041E-2</v>
      </c>
      <c r="AI99" s="23">
        <f>(EXP((-1.7346-8.4+(0.35*L99))/2.12))</f>
        <v>2.6217693945689083E-2</v>
      </c>
      <c r="AJ99" s="22"/>
      <c r="AK99" s="23">
        <f>EXP((-1.7346-5.72077-(-0.20784*Table225[[#This Row],[N''120]]))/1.77172)</f>
        <v>3.3421790735615124E-2</v>
      </c>
      <c r="AL99" s="23">
        <v>0.10236575596672824</v>
      </c>
      <c r="AM99" s="36">
        <f>1-(0.00765*Z99)</f>
        <v>1</v>
      </c>
      <c r="AN99" s="36">
        <f>(Z99^0.85)*0.0198</f>
        <v>0</v>
      </c>
    </row>
    <row r="100" spans="1:40">
      <c r="A100" s="7">
        <v>99</v>
      </c>
      <c r="B100" t="s">
        <v>110</v>
      </c>
      <c r="C100" s="23">
        <v>6.9</v>
      </c>
      <c r="D100" s="22">
        <f>0.5-(0.45*LOG(Table225[[#This Row],[Mw]]))</f>
        <v>0.12251790916823507</v>
      </c>
      <c r="E100" s="40">
        <f>6.9*EXP(-Table225[[#This Row],[Mw]]/4)-0.058</f>
        <v>1.1713940572329991</v>
      </c>
      <c r="F100" s="28">
        <v>0.39</v>
      </c>
      <c r="G100" s="29">
        <f>0.15*[1]!Table22[[#This Row],[PGA (g)]]</f>
        <v>9.7500000000000003E-2</v>
      </c>
      <c r="H100" s="30">
        <v>0.28000000000000003</v>
      </c>
      <c r="I100" s="31" t="e">
        <f>(((0.15^2)+(([1]!Table22[[#This Row],[SDrd]]/[1]!Table22[[#This Row],[rd]])^2)+(0.15^2)+(0.1^2)-(1.8*0.1*0.15))^0.5)*H100</f>
        <v>#REF!</v>
      </c>
      <c r="J100" s="65" t="s">
        <v>131</v>
      </c>
      <c r="K100" s="32">
        <f>0.1*Table225[[#This Row],[GC(%)]]</f>
        <v>1847.6000000000001</v>
      </c>
      <c r="L100" s="30">
        <v>12.1</v>
      </c>
      <c r="M100" s="32">
        <f>0.1*Table225[[#This Row],[N''120]]</f>
        <v>1.21</v>
      </c>
      <c r="N100" s="32">
        <f>Table225[[#This Row],[N''120]]*((Table225[[#This Row],[σ''(KPa)]]/100)^0.5)</f>
        <v>0</v>
      </c>
      <c r="O100" s="26"/>
      <c r="P100" s="23"/>
      <c r="Q100" s="21"/>
      <c r="R100" s="33">
        <f>0.15*Table225[[#This Row],[Vs1 (Corrected)]]</f>
        <v>0</v>
      </c>
      <c r="S100" s="21"/>
      <c r="T100" s="26">
        <f>(1-(0.65*Table225[[#This Row],[GC(%)]]/(100*(1+Table225[[#This Row],[Phi]]))))*Table225[[#This Row],[Vs1]]</f>
        <v>0</v>
      </c>
      <c r="U100" s="34"/>
      <c r="V100" s="23"/>
      <c r="W100" s="32">
        <f>0.15*Table225[[#This Row],[σ''(KPa)]]</f>
        <v>0</v>
      </c>
      <c r="X100" s="28"/>
      <c r="Y100" s="35">
        <f>0.1*Table225[[#This Row],[σ(KPa)]]</f>
        <v>0</v>
      </c>
      <c r="Z100" s="28"/>
      <c r="AA100" s="30">
        <v>1</v>
      </c>
      <c r="AB100" s="23"/>
      <c r="AC100" s="29">
        <f>((0.022*(Q100^2)/10000)+(2.8/(230-Q100))-(2.8/230))*E100</f>
        <v>0</v>
      </c>
      <c r="AD100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0" s="22">
        <f>EXP((Table225[[#This Row],[Vs1,sk]]/86.4)+((Table225[[#This Row],[Vs1,sk]]/134)^2)-((Table225[[#This Row],[Vs1,sk]]/125.2)^3)+((Table225[[#This Row],[Vs1,sk]]/158.5)^4)-4.8)</f>
        <v>8.2297470490200302E-3</v>
      </c>
      <c r="AF100" s="28">
        <f>(1+(0.0001*(((100-J100))^2)))^(1)*AC100</f>
        <v>0</v>
      </c>
      <c r="AG100" s="22">
        <f>(1+(0.0001*(((100-J100))^2)))^(1)*AD100</f>
        <v>277.90816861273174</v>
      </c>
      <c r="AH100" s="22">
        <f>(0.022*(((Table225[[#This Row],[Vs1,sk]]+58)/100)^2)+(2.8*(1/(157-Table225[[#This Row],[Vs1,sk]])-(1/(157+58)))))*Table225[[#This Row],[MSF]]</f>
        <v>1.4304992877909041E-2</v>
      </c>
      <c r="AI100" s="23">
        <f>(EXP((-1.7346-8.4+(0.35*L100))/2.12))</f>
        <v>6.1863174925096284E-2</v>
      </c>
      <c r="AJ100" s="22"/>
      <c r="AK100" s="23">
        <f>EXP((-1.7346-5.72077-(-0.20784*Table225[[#This Row],[N''120]]))/1.77172)</f>
        <v>6.1511165774541542E-2</v>
      </c>
      <c r="AL100" s="23">
        <v>0.15827702733183358</v>
      </c>
      <c r="AM100" s="36">
        <f>1-(0.00765*Z100)</f>
        <v>1</v>
      </c>
      <c r="AN100" s="36">
        <f>(Z100^0.85)*0.0198</f>
        <v>0</v>
      </c>
    </row>
    <row r="101" spans="1:40">
      <c r="A101" s="7">
        <v>100</v>
      </c>
      <c r="B101" t="s">
        <v>110</v>
      </c>
      <c r="C101" s="23">
        <v>6.9</v>
      </c>
      <c r="D101" s="22">
        <f>0.5-(0.45*LOG(Table225[[#This Row],[Mw]]))</f>
        <v>0.12251790916823507</v>
      </c>
      <c r="E101" s="40">
        <f>6.9*EXP(-Table225[[#This Row],[Mw]]/4)-0.058</f>
        <v>1.1713940572329991</v>
      </c>
      <c r="F101" s="28">
        <v>0.39</v>
      </c>
      <c r="G101" s="29">
        <f>0.15*[1]!Table22[[#This Row],[PGA (g)]]</f>
        <v>7.4999999999999997E-2</v>
      </c>
      <c r="H101" s="30">
        <v>0.25600000000000001</v>
      </c>
      <c r="I101" s="31" t="e">
        <f>(((0.15^2)+(([1]!Table22[[#This Row],[SDrd]]/[1]!Table22[[#This Row],[rd]])^2)+(0.15^2)+(0.1^2)-(1.8*0.1*0.15))^0.5)*H101</f>
        <v>#REF!</v>
      </c>
      <c r="J101" s="65" t="s">
        <v>129</v>
      </c>
      <c r="K101" s="32">
        <f>0.1*Table225[[#This Row],[GC(%)]]</f>
        <v>2593.4</v>
      </c>
      <c r="L101" s="30">
        <v>9</v>
      </c>
      <c r="M101" s="32">
        <f>0.1*Table225[[#This Row],[N''120]]</f>
        <v>0.9</v>
      </c>
      <c r="N101" s="32">
        <f>Table225[[#This Row],[N''120]]*((Table225[[#This Row],[σ''(KPa)]]/100)^0.5)</f>
        <v>0</v>
      </c>
      <c r="O101" s="26"/>
      <c r="P101" s="23"/>
      <c r="Q101" s="21"/>
      <c r="R101" s="33">
        <f>0.15*Table225[[#This Row],[Vs1 (Corrected)]]</f>
        <v>0</v>
      </c>
      <c r="S101" s="21"/>
      <c r="T101" s="26">
        <f>(1-(0.65*Table225[[#This Row],[GC(%)]]/(100*(1+Table225[[#This Row],[Phi]]))))*Table225[[#This Row],[Vs1]]</f>
        <v>0</v>
      </c>
      <c r="U101" s="34"/>
      <c r="V101" s="23"/>
      <c r="W101" s="32">
        <f>0.15*Table225[[#This Row],[σ''(KPa)]]</f>
        <v>0</v>
      </c>
      <c r="X101" s="28"/>
      <c r="Y101" s="35">
        <f>0.1*Table225[[#This Row],[σ(KPa)]]</f>
        <v>0</v>
      </c>
      <c r="Z101" s="28"/>
      <c r="AA101" s="30">
        <v>1</v>
      </c>
      <c r="AB101" s="23"/>
      <c r="AC101" s="29">
        <f>((0.022*(Q101^2)/10000)+(2.8/(230-Q101))-(2.8/230))*E101</f>
        <v>0</v>
      </c>
      <c r="AD101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1" s="22">
        <f>EXP((Table225[[#This Row],[Vs1,sk]]/86.4)+((Table225[[#This Row],[Vs1,sk]]/134)^2)-((Table225[[#This Row],[Vs1,sk]]/125.2)^3)+((Table225[[#This Row],[Vs1,sk]]/158.5)^4)-4.8)</f>
        <v>8.2297470490200302E-3</v>
      </c>
      <c r="AF101" s="28">
        <f>(1+(0.0001*(((100-J101))^2)))^(1)*AC101</f>
        <v>0</v>
      </c>
      <c r="AG101" s="22">
        <f>(1+(0.0001*(((100-J101))^2)))^(1)*AD101</f>
        <v>549.25789049905734</v>
      </c>
      <c r="AH101" s="22">
        <f>(0.022*(((Table225[[#This Row],[Vs1,sk]]+58)/100)^2)+(2.8*(1/(157-Table225[[#This Row],[Vs1,sk]])-(1/(157+58)))))*Table225[[#This Row],[MSF]]</f>
        <v>1.4304992877909041E-2</v>
      </c>
      <c r="AI101" s="23">
        <f>(EXP((-1.7346-8.4+(0.35*L101))/2.12))</f>
        <v>3.7082035628293007E-2</v>
      </c>
      <c r="AJ101" s="22"/>
      <c r="AK101" s="23">
        <f>EXP((-1.7346-5.72077-(-0.20784*Table225[[#This Row],[N''120]]))/1.77172)</f>
        <v>4.2758095402958718E-2</v>
      </c>
      <c r="AL101" s="23">
        <v>0.11936604658709145</v>
      </c>
      <c r="AM101" s="36">
        <f>1-(0.00765*Z101)</f>
        <v>1</v>
      </c>
      <c r="AN101" s="36">
        <f>(Z101^0.85)*0.0198</f>
        <v>0</v>
      </c>
    </row>
    <row r="102" spans="1:40">
      <c r="A102" s="7">
        <v>101</v>
      </c>
      <c r="B102" t="s">
        <v>110</v>
      </c>
      <c r="C102" s="23">
        <v>6.9</v>
      </c>
      <c r="D102" s="22">
        <f>0.5-(0.45*LOG(Table225[[#This Row],[Mw]]))</f>
        <v>0.12251790916823507</v>
      </c>
      <c r="E102" s="40">
        <f>6.9*EXP(-Table225[[#This Row],[Mw]]/4)-0.058</f>
        <v>1.1713940572329991</v>
      </c>
      <c r="F102" s="28">
        <v>0.39</v>
      </c>
      <c r="G102" s="29">
        <f>0.15*[1]!Table22[[#This Row],[PGA (g)]]</f>
        <v>7.4999999999999997E-2</v>
      </c>
      <c r="H102" s="30">
        <v>0.25</v>
      </c>
      <c r="I102" s="31" t="e">
        <f>(((0.15^2)+(([1]!Table22[[#This Row],[SDrd]]/[1]!Table22[[#This Row],[rd]])^2)+(0.15^2)+(0.1^2)-(1.8*0.1*0.15))^0.5)*H102</f>
        <v>#REF!</v>
      </c>
      <c r="J102" s="65" t="s">
        <v>129</v>
      </c>
      <c r="K102" s="32">
        <f>0.1*Table225[[#This Row],[GC(%)]]</f>
        <v>2593.4</v>
      </c>
      <c r="L102" s="30">
        <v>9</v>
      </c>
      <c r="M102" s="32">
        <f>0.1*Table225[[#This Row],[N''120]]</f>
        <v>0.9</v>
      </c>
      <c r="N102" s="32">
        <f>Table225[[#This Row],[N''120]]*((Table225[[#This Row],[σ''(KPa)]]/100)^0.5)</f>
        <v>0</v>
      </c>
      <c r="O102" s="26"/>
      <c r="P102" s="23"/>
      <c r="Q102" s="21"/>
      <c r="R102" s="33">
        <f>0.15*Table225[[#This Row],[Vs1 (Corrected)]]</f>
        <v>0</v>
      </c>
      <c r="S102" s="21"/>
      <c r="T102" s="26">
        <f>(1-(0.65*Table225[[#This Row],[GC(%)]]/(100*(1+Table225[[#This Row],[Phi]]))))*Table225[[#This Row],[Vs1]]</f>
        <v>0</v>
      </c>
      <c r="U102" s="34"/>
      <c r="V102" s="23"/>
      <c r="W102" s="32">
        <f>0.15*Table225[[#This Row],[σ''(KPa)]]</f>
        <v>0</v>
      </c>
      <c r="X102" s="28"/>
      <c r="Y102" s="35">
        <f>0.1*Table225[[#This Row],[σ(KPa)]]</f>
        <v>0</v>
      </c>
      <c r="Z102" s="28"/>
      <c r="AA102" s="30">
        <v>1</v>
      </c>
      <c r="AB102" s="23"/>
      <c r="AC102" s="29">
        <f>((0.022*(Q102^2)/10000)+(2.8/(230-Q102))-(2.8/230))*E102</f>
        <v>0</v>
      </c>
      <c r="AD102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2" s="22">
        <f>EXP((Table225[[#This Row],[Vs1,sk]]/86.4)+((Table225[[#This Row],[Vs1,sk]]/134)^2)-((Table225[[#This Row],[Vs1,sk]]/125.2)^3)+((Table225[[#This Row],[Vs1,sk]]/158.5)^4)-4.8)</f>
        <v>8.2297470490200302E-3</v>
      </c>
      <c r="AF102" s="28">
        <f>(1+(0.0001*(((100-J102))^2)))^(1)*AC102</f>
        <v>0</v>
      </c>
      <c r="AG102" s="22">
        <f>(1+(0.0001*(((100-J102))^2)))^(1)*AD102</f>
        <v>549.25789049905734</v>
      </c>
      <c r="AH102" s="22">
        <f>(0.022*(((Table225[[#This Row],[Vs1,sk]]+58)/100)^2)+(2.8*(1/(157-Table225[[#This Row],[Vs1,sk]])-(1/(157+58)))))*Table225[[#This Row],[MSF]]</f>
        <v>1.4304992877909041E-2</v>
      </c>
      <c r="AI102" s="23">
        <f>(EXP((-1.7346-8.4+(0.35*L102))/2.12))</f>
        <v>3.7082035628293007E-2</v>
      </c>
      <c r="AJ102" s="22"/>
      <c r="AK102" s="23">
        <f>EXP((-1.7346-5.72077-(-0.20784*Table225[[#This Row],[N''120]]))/1.77172)</f>
        <v>4.2758095402958718E-2</v>
      </c>
      <c r="AL102" s="23">
        <v>0.11936604658709145</v>
      </c>
      <c r="AM102" s="36">
        <f>1-(0.00765*Z102)</f>
        <v>1</v>
      </c>
      <c r="AN102" s="36">
        <f>(Z102^0.85)*0.0198</f>
        <v>0</v>
      </c>
    </row>
    <row r="103" spans="1:40">
      <c r="A103" s="7">
        <v>102</v>
      </c>
      <c r="B103" t="s">
        <v>110</v>
      </c>
      <c r="C103" s="23">
        <v>6.9</v>
      </c>
      <c r="D103" s="22">
        <f>0.5-(0.45*LOG(Table225[[#This Row],[Mw]]))</f>
        <v>0.12251790916823507</v>
      </c>
      <c r="E103" s="40">
        <f>6.9*EXP(-Table225[[#This Row],[Mw]]/4)-0.058</f>
        <v>1.1713940572329991</v>
      </c>
      <c r="F103" s="28">
        <v>0.39</v>
      </c>
      <c r="G103" s="29">
        <f>0.15*[1]!Table22[[#This Row],[PGA (g)]]</f>
        <v>7.4999999999999997E-2</v>
      </c>
      <c r="H103" s="30">
        <v>0.245</v>
      </c>
      <c r="I103" s="31" t="e">
        <f>(((0.15^2)+(([1]!Table22[[#This Row],[SDrd]]/[1]!Table22[[#This Row],[rd]])^2)+(0.15^2)+(0.1^2)-(1.8*0.1*0.15))^0.5)*H103</f>
        <v>#REF!</v>
      </c>
      <c r="J103" s="65" t="s">
        <v>128</v>
      </c>
      <c r="K103" s="32" t="e">
        <f>0.1*Table225[[#This Row],[GC(%)]]</f>
        <v>#VALUE!</v>
      </c>
      <c r="L103" s="30">
        <v>9</v>
      </c>
      <c r="M103" s="32">
        <f>0.1*Table225[[#This Row],[N''120]]</f>
        <v>0.9</v>
      </c>
      <c r="N103" s="32">
        <f>Table225[[#This Row],[N''120]]*((Table225[[#This Row],[σ''(KPa)]]/100)^0.5)</f>
        <v>0</v>
      </c>
      <c r="O103" s="26"/>
      <c r="P103" s="23"/>
      <c r="Q103" s="21"/>
      <c r="R103" s="33">
        <f>0.15*Table225[[#This Row],[Vs1 (Corrected)]]</f>
        <v>0</v>
      </c>
      <c r="S103" s="21"/>
      <c r="T103" s="26" t="e">
        <f>(1-(0.65*Table225[[#This Row],[GC(%)]]/(100*(1+Table225[[#This Row],[Phi]]))))*Table225[[#This Row],[Vs1]]</f>
        <v>#VALUE!</v>
      </c>
      <c r="U103" s="34"/>
      <c r="V103" s="23"/>
      <c r="W103" s="32">
        <f>0.15*Table225[[#This Row],[σ''(KPa)]]</f>
        <v>0</v>
      </c>
      <c r="X103" s="28"/>
      <c r="Y103" s="35">
        <f>0.1*Table225[[#This Row],[σ(KPa)]]</f>
        <v>0</v>
      </c>
      <c r="Z103" s="28"/>
      <c r="AA103" s="30">
        <v>1</v>
      </c>
      <c r="AB103" s="23"/>
      <c r="AC103" s="29">
        <f>((0.022*(Q103^2)/10000)+(2.8/(230-Q103))-(2.8/230))*E103</f>
        <v>0</v>
      </c>
      <c r="AD103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3" s="22" t="e">
        <f>EXP((Table225[[#This Row],[Vs1,sk]]/86.4)+((Table225[[#This Row],[Vs1,sk]]/134)^2)-((Table225[[#This Row],[Vs1,sk]]/125.2)^3)+((Table225[[#This Row],[Vs1,sk]]/158.5)^4)-4.8)</f>
        <v>#VALUE!</v>
      </c>
      <c r="AF103" s="28" t="e">
        <f>(1+(0.0001*(((100-J103))^2)))^(1)*AC103</f>
        <v>#VALUE!</v>
      </c>
      <c r="AG103" s="22" t="e">
        <f>(1+(0.0001*(((100-J103))^2)))^(1)*AD103</f>
        <v>#VALUE!</v>
      </c>
      <c r="AH103" s="22" t="e">
        <f>(0.022*(((Table225[[#This Row],[Vs1,sk]]+58)/100)^2)+(2.8*(1/(157-Table225[[#This Row],[Vs1,sk]])-(1/(157+58)))))*Table225[[#This Row],[MSF]]</f>
        <v>#VALUE!</v>
      </c>
      <c r="AI103" s="23">
        <f>(EXP((-1.7346-8.4+(0.35*L103))/2.12))</f>
        <v>3.7082035628293007E-2</v>
      </c>
      <c r="AJ103" s="22"/>
      <c r="AK103" s="23">
        <f>EXP((-1.7346-5.72077-(-0.20784*Table225[[#This Row],[N''120]]))/1.77172)</f>
        <v>4.2758095402958718E-2</v>
      </c>
      <c r="AL103" s="23">
        <v>0.11936604658709145</v>
      </c>
      <c r="AM103" s="36">
        <f>1-(0.00765*Z103)</f>
        <v>1</v>
      </c>
      <c r="AN103" s="36">
        <f>(Z103^0.85)*0.0198</f>
        <v>0</v>
      </c>
    </row>
    <row r="104" spans="1:40">
      <c r="A104" s="7">
        <v>103</v>
      </c>
      <c r="B104" t="s">
        <v>110</v>
      </c>
      <c r="C104" s="23">
        <v>6.9</v>
      </c>
      <c r="D104" s="22">
        <f>0.5-(0.45*LOG(Table225[[#This Row],[Mw]]))</f>
        <v>0.12251790916823507</v>
      </c>
      <c r="E104" s="40">
        <f>6.9*EXP(-Table225[[#This Row],[Mw]]/4)-0.058</f>
        <v>1.1713940572329991</v>
      </c>
      <c r="F104" s="28">
        <v>0.39</v>
      </c>
      <c r="G104" s="29">
        <f>0.15*[1]!Table22[[#This Row],[PGA (g)]]</f>
        <v>7.4999999999999997E-2</v>
      </c>
      <c r="H104" s="30">
        <v>0.24</v>
      </c>
      <c r="I104" s="31" t="e">
        <f>(((0.15^2)+(([1]!Table22[[#This Row],[SDrd]]/[1]!Table22[[#This Row],[rd]])^2)+(0.15^2)+(0.1^2)-(1.8*0.1*0.15))^0.5)*H104</f>
        <v>#REF!</v>
      </c>
      <c r="J104" s="65" t="s">
        <v>128</v>
      </c>
      <c r="K104" s="32" t="e">
        <f>0.1*Table225[[#This Row],[GC(%)]]</f>
        <v>#VALUE!</v>
      </c>
      <c r="L104" s="30">
        <v>8</v>
      </c>
      <c r="M104" s="32">
        <f>0.1*Table225[[#This Row],[N''120]]</f>
        <v>0.8</v>
      </c>
      <c r="N104" s="32">
        <f>Table225[[#This Row],[N''120]]*((Table225[[#This Row],[σ''(KPa)]]/100)^0.5)</f>
        <v>0</v>
      </c>
      <c r="O104" s="26"/>
      <c r="P104" s="23"/>
      <c r="Q104" s="21"/>
      <c r="R104" s="33">
        <f>0.15*Table225[[#This Row],[Vs1 (Corrected)]]</f>
        <v>0</v>
      </c>
      <c r="S104" s="21"/>
      <c r="T104" s="26" t="e">
        <f>(1-(0.65*Table225[[#This Row],[GC(%)]]/(100*(1+Table225[[#This Row],[Phi]]))))*Table225[[#This Row],[Vs1]]</f>
        <v>#VALUE!</v>
      </c>
      <c r="U104" s="34"/>
      <c r="V104" s="23"/>
      <c r="W104" s="32">
        <f>0.15*Table225[[#This Row],[σ''(KPa)]]</f>
        <v>0</v>
      </c>
      <c r="X104" s="28"/>
      <c r="Y104" s="35">
        <f>0.1*Table225[[#This Row],[σ(KPa)]]</f>
        <v>0</v>
      </c>
      <c r="Z104" s="28"/>
      <c r="AA104" s="30">
        <v>1</v>
      </c>
      <c r="AB104" s="23"/>
      <c r="AC104" s="29">
        <f>((0.022*(Q104^2)/10000)+(2.8/(230-Q104))-(2.8/230))*E104</f>
        <v>0</v>
      </c>
      <c r="AD104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4" s="22" t="e">
        <f>EXP((Table225[[#This Row],[Vs1,sk]]/86.4)+((Table225[[#This Row],[Vs1,sk]]/134)^2)-((Table225[[#This Row],[Vs1,sk]]/125.2)^3)+((Table225[[#This Row],[Vs1,sk]]/158.5)^4)-4.8)</f>
        <v>#VALUE!</v>
      </c>
      <c r="AF104" s="28" t="e">
        <f>(1+(0.0001*(((100-J104))^2)))^(1)*AC104</f>
        <v>#VALUE!</v>
      </c>
      <c r="AG104" s="22" t="e">
        <f>(1+(0.0001*(((100-J104))^2)))^(1)*AD104</f>
        <v>#VALUE!</v>
      </c>
      <c r="AH104" s="22" t="e">
        <f>(0.022*(((Table225[[#This Row],[Vs1,sk]]+58)/100)^2)+(2.8*(1/(157-Table225[[#This Row],[Vs1,sk]])-(1/(157+58)))))*Table225[[#This Row],[MSF]]</f>
        <v>#VALUE!</v>
      </c>
      <c r="AI104" s="23">
        <f>(EXP((-1.7346-8.4+(0.35*L104))/2.12))</f>
        <v>3.1438658492908965E-2</v>
      </c>
      <c r="AJ104" s="22"/>
      <c r="AK104" s="23">
        <f>EXP((-1.7346-5.72077-(-0.20784*Table225[[#This Row],[N''120]]))/1.77172)</f>
        <v>3.8025189081534794E-2</v>
      </c>
      <c r="AL104" s="23">
        <v>0.11046939575176709</v>
      </c>
      <c r="AM104" s="36">
        <f>1-(0.00765*Z104)</f>
        <v>1</v>
      </c>
      <c r="AN104" s="36">
        <f>(Z104^0.85)*0.0198</f>
        <v>0</v>
      </c>
    </row>
    <row r="105" spans="1:40">
      <c r="A105" s="7">
        <v>104</v>
      </c>
      <c r="B105" t="s">
        <v>110</v>
      </c>
      <c r="C105" s="23">
        <v>6.9</v>
      </c>
      <c r="D105" s="22">
        <f>0.5-(0.45*LOG(Table225[[#This Row],[Mw]]))</f>
        <v>0.12251790916823507</v>
      </c>
      <c r="E105" s="40">
        <f>6.9*EXP(-Table225[[#This Row],[Mw]]/4)-0.058</f>
        <v>1.1713940572329991</v>
      </c>
      <c r="F105" s="28">
        <v>0.39</v>
      </c>
      <c r="G105" s="29">
        <f>0.15*[1]!Table22[[#This Row],[PGA (g)]]</f>
        <v>7.4999999999999997E-2</v>
      </c>
      <c r="H105" s="30">
        <v>0.27500000000000002</v>
      </c>
      <c r="I105" s="31" t="e">
        <f>(((0.15^2)+(([1]!Table22[[#This Row],[SDrd]]/[1]!Table22[[#This Row],[rd]])^2)+(0.15^2)+(0.1^2)-(1.8*0.1*0.15))^0.5)*H105</f>
        <v>#REF!</v>
      </c>
      <c r="J105" s="65" t="s">
        <v>130</v>
      </c>
      <c r="K105" s="32" t="e">
        <f>0.1*Table225[[#This Row],[GC(%)]]</f>
        <v>#VALUE!</v>
      </c>
      <c r="L105" s="30">
        <v>6</v>
      </c>
      <c r="M105" s="32">
        <f>0.1*Table225[[#This Row],[N''120]]</f>
        <v>0.60000000000000009</v>
      </c>
      <c r="N105" s="32">
        <f>Table225[[#This Row],[N''120]]*((Table225[[#This Row],[σ''(KPa)]]/100)^0.5)</f>
        <v>0</v>
      </c>
      <c r="O105" s="26"/>
      <c r="P105" s="23"/>
      <c r="Q105" s="21"/>
      <c r="R105" s="33">
        <f>0.15*Table225[[#This Row],[Vs1 (Corrected)]]</f>
        <v>0</v>
      </c>
      <c r="S105" s="21"/>
      <c r="T105" s="26" t="e">
        <f>(1-(0.65*Table225[[#This Row],[GC(%)]]/(100*(1+Table225[[#This Row],[Phi]]))))*Table225[[#This Row],[Vs1]]</f>
        <v>#VALUE!</v>
      </c>
      <c r="U105" s="34"/>
      <c r="V105" s="23"/>
      <c r="W105" s="32">
        <f>0.15*Table225[[#This Row],[σ''(KPa)]]</f>
        <v>0</v>
      </c>
      <c r="X105" s="28"/>
      <c r="Y105" s="35">
        <f>0.1*Table225[[#This Row],[σ(KPa)]]</f>
        <v>0</v>
      </c>
      <c r="Z105" s="28"/>
      <c r="AA105" s="30">
        <v>1</v>
      </c>
      <c r="AB105" s="23"/>
      <c r="AC105" s="29">
        <f>((0.022*(Q105^2)/10000)+(2.8/(230-Q105))-(2.8/230))*E105</f>
        <v>0</v>
      </c>
      <c r="AD105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5" s="22" t="e">
        <f>EXP((Table225[[#This Row],[Vs1,sk]]/86.4)+((Table225[[#This Row],[Vs1,sk]]/134)^2)-((Table225[[#This Row],[Vs1,sk]]/125.2)^3)+((Table225[[#This Row],[Vs1,sk]]/158.5)^4)-4.8)</f>
        <v>#VALUE!</v>
      </c>
      <c r="AF105" s="28" t="e">
        <f>(1+(0.0001*(((100-J105))^2)))^(1)*AC105</f>
        <v>#VALUE!</v>
      </c>
      <c r="AG105" s="22" t="e">
        <f>(1+(0.0001*(((100-J105))^2)))^(1)*AD105</f>
        <v>#VALUE!</v>
      </c>
      <c r="AH105" s="22" t="e">
        <f>(0.022*(((Table225[[#This Row],[Vs1,sk]]+58)/100)^2)+(2.8*(1/(157-Table225[[#This Row],[Vs1,sk]])-(1/(157+58)))))*Table225[[#This Row],[MSF]]</f>
        <v>#VALUE!</v>
      </c>
      <c r="AI105" s="23">
        <f>(EXP((-1.7346-8.4+(0.35*L105))/2.12))</f>
        <v>2.2597733612227042E-2</v>
      </c>
      <c r="AJ105" s="22"/>
      <c r="AK105" s="23">
        <f>EXP((-1.7346-5.72077-(-0.20784*Table225[[#This Row],[N''120]]))/1.77172)</f>
        <v>3.0073047684621341E-2</v>
      </c>
      <c r="AL105" s="23">
        <v>9.6921252672851829E-2</v>
      </c>
      <c r="AM105" s="36">
        <f>1-(0.00765*Z105)</f>
        <v>1</v>
      </c>
      <c r="AN105" s="36">
        <f>(Z105^0.85)*0.0198</f>
        <v>0</v>
      </c>
    </row>
    <row r="106" spans="1:40">
      <c r="A106" s="7">
        <v>105</v>
      </c>
      <c r="B106" t="s">
        <v>110</v>
      </c>
      <c r="C106" s="23">
        <v>6.9</v>
      </c>
      <c r="D106" s="22">
        <f>0.5-(0.45*LOG(Table225[[#This Row],[Mw]]))</f>
        <v>0.12251790916823507</v>
      </c>
      <c r="E106" s="40">
        <f>6.9*EXP(-Table225[[#This Row],[Mw]]/4)-0.058</f>
        <v>1.1713940572329991</v>
      </c>
      <c r="F106" s="28">
        <v>0.39</v>
      </c>
      <c r="G106" s="29">
        <f>0.15*[1]!Table22[[#This Row],[PGA (g)]]</f>
        <v>7.4999999999999997E-2</v>
      </c>
      <c r="H106" s="30">
        <v>0.25800000000000001</v>
      </c>
      <c r="I106" s="31" t="e">
        <f>(((0.15^2)+(([1]!Table22[[#This Row],[SDrd]]/[1]!Table22[[#This Row],[rd]])^2)+(0.15^2)+(0.1^2)-(1.8*0.1*0.15))^0.5)*H106</f>
        <v>#REF!</v>
      </c>
      <c r="J106" s="65" t="s">
        <v>130</v>
      </c>
      <c r="K106" s="32" t="e">
        <f>0.1*Table225[[#This Row],[GC(%)]]</f>
        <v>#VALUE!</v>
      </c>
      <c r="L106" s="30">
        <v>4.97</v>
      </c>
      <c r="M106" s="32">
        <f>0.1*Table225[[#This Row],[N''120]]</f>
        <v>0.497</v>
      </c>
      <c r="N106" s="32">
        <f>Table225[[#This Row],[N''120]]*((Table225[[#This Row],[σ''(KPa)]]/100)^0.5)</f>
        <v>0</v>
      </c>
      <c r="O106" s="26"/>
      <c r="P106" s="23"/>
      <c r="Q106" s="21"/>
      <c r="R106" s="33">
        <f>0.15*Table225[[#This Row],[Vs1 (Corrected)]]</f>
        <v>0</v>
      </c>
      <c r="S106" s="21"/>
      <c r="T106" s="26" t="e">
        <f>(1-(0.65*Table225[[#This Row],[GC(%)]]/(100*(1+Table225[[#This Row],[Phi]]))))*Table225[[#This Row],[Vs1]]</f>
        <v>#VALUE!</v>
      </c>
      <c r="U106" s="34"/>
      <c r="V106" s="23"/>
      <c r="W106" s="32">
        <f>0.15*Table225[[#This Row],[σ''(KPa)]]</f>
        <v>0</v>
      </c>
      <c r="X106" s="28"/>
      <c r="Y106" s="35">
        <f>0.1*Table225[[#This Row],[σ(KPa)]]</f>
        <v>0</v>
      </c>
      <c r="Z106" s="28"/>
      <c r="AA106" s="30">
        <v>1</v>
      </c>
      <c r="AB106" s="23"/>
      <c r="AC106" s="29">
        <f>((0.022*(Q106^2)/10000)+(2.8/(230-Q106))-(2.8/230))*E106</f>
        <v>0</v>
      </c>
      <c r="AD106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6" s="22" t="e">
        <f>EXP((Table225[[#This Row],[Vs1,sk]]/86.4)+((Table225[[#This Row],[Vs1,sk]]/134)^2)-((Table225[[#This Row],[Vs1,sk]]/125.2)^3)+((Table225[[#This Row],[Vs1,sk]]/158.5)^4)-4.8)</f>
        <v>#VALUE!</v>
      </c>
      <c r="AF106" s="28" t="e">
        <f>(1+(0.0001*(((100-J106))^2)))^(1)*AC106</f>
        <v>#VALUE!</v>
      </c>
      <c r="AG106" s="22" t="e">
        <f>(1+(0.0001*(((100-J106))^2)))^(1)*AD106</f>
        <v>#VALUE!</v>
      </c>
      <c r="AH106" s="22" t="e">
        <f>(0.022*(((Table225[[#This Row],[Vs1,sk]]+58)/100)^2)+(2.8*(1/(157-Table225[[#This Row],[Vs1,sk]])-(1/(157+58)))))*Table225[[#This Row],[MSF]]</f>
        <v>#VALUE!</v>
      </c>
      <c r="AI106" s="23">
        <f>(EXP((-1.7346-8.4+(0.35*L106))/2.12))</f>
        <v>1.9064013516323915E-2</v>
      </c>
      <c r="AJ106" s="22"/>
      <c r="AK106" s="23">
        <f>EXP((-1.7346-5.72077-(-0.20784*Table225[[#This Row],[N''120]]))/1.77172)</f>
        <v>2.6650297664770908E-2</v>
      </c>
      <c r="AL106" s="23">
        <v>9.1890021881007033E-2</v>
      </c>
      <c r="AM106" s="36">
        <f>1-(0.00765*Z106)</f>
        <v>1</v>
      </c>
      <c r="AN106" s="36">
        <f>(Z106^0.85)*0.0198</f>
        <v>0</v>
      </c>
    </row>
    <row r="107" spans="1:40">
      <c r="A107" s="7">
        <v>106</v>
      </c>
      <c r="B107" t="s">
        <v>110</v>
      </c>
      <c r="C107" s="23">
        <v>6.9</v>
      </c>
      <c r="D107" s="22">
        <f>0.5-(0.45*LOG(Table225[[#This Row],[Mw]]))</f>
        <v>0.12251790916823507</v>
      </c>
      <c r="E107" s="40">
        <f>6.9*EXP(-Table225[[#This Row],[Mw]]/4)-0.058</f>
        <v>1.1713940572329991</v>
      </c>
      <c r="F107" s="28">
        <v>0.39</v>
      </c>
      <c r="G107" s="29">
        <f>0.15*[1]!Table22[[#This Row],[PGA (g)]]</f>
        <v>6.7500000000000004E-2</v>
      </c>
      <c r="H107" s="30">
        <v>0.28999999999999998</v>
      </c>
      <c r="I107" s="31" t="e">
        <f>(((0.15^2)+(([1]!Table22[[#This Row],[SDrd]]/[1]!Table22[[#This Row],[rd]])^2)+(0.15^2)+(0.1^2)-(1.8*0.1*0.15))^0.5)*H107</f>
        <v>#REF!</v>
      </c>
      <c r="J107" s="65" t="s">
        <v>131</v>
      </c>
      <c r="K107" s="32">
        <f>0.1*Table225[[#This Row],[GC(%)]]</f>
        <v>1847.6000000000001</v>
      </c>
      <c r="L107" s="30">
        <v>4.97</v>
      </c>
      <c r="M107" s="32">
        <f>0.1*Table225[[#This Row],[N''120]]</f>
        <v>0.497</v>
      </c>
      <c r="N107" s="32">
        <f>Table225[[#This Row],[N''120]]*((Table225[[#This Row],[σ''(KPa)]]/100)^0.5)</f>
        <v>0</v>
      </c>
      <c r="O107" s="26"/>
      <c r="P107" s="23"/>
      <c r="Q107" s="21"/>
      <c r="R107" s="33">
        <f>0.15*Table225[[#This Row],[Vs1 (Corrected)]]</f>
        <v>0</v>
      </c>
      <c r="S107" s="21"/>
      <c r="T107" s="26">
        <f>(1-(0.65*Table225[[#This Row],[GC(%)]]/(100*(1+Table225[[#This Row],[Phi]]))))*Table225[[#This Row],[Vs1]]</f>
        <v>0</v>
      </c>
      <c r="U107" s="34"/>
      <c r="V107" s="23"/>
      <c r="W107" s="32">
        <f>0.15*Table225[[#This Row],[σ''(KPa)]]</f>
        <v>0</v>
      </c>
      <c r="X107" s="28"/>
      <c r="Y107" s="35">
        <f>0.1*Table225[[#This Row],[σ(KPa)]]</f>
        <v>0</v>
      </c>
      <c r="Z107" s="28"/>
      <c r="AA107" s="30">
        <v>1</v>
      </c>
      <c r="AB107" s="23"/>
      <c r="AC107" s="29">
        <f>((0.022*(Q107^2)/10000)+(2.8/(230-Q107))-(2.8/230))*E107</f>
        <v>0</v>
      </c>
      <c r="AD107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7" s="22">
        <f>EXP((Table225[[#This Row],[Vs1,sk]]/86.4)+((Table225[[#This Row],[Vs1,sk]]/134)^2)-((Table225[[#This Row],[Vs1,sk]]/125.2)^3)+((Table225[[#This Row],[Vs1,sk]]/158.5)^4)-4.8)</f>
        <v>8.2297470490200302E-3</v>
      </c>
      <c r="AF107" s="28">
        <f>(1+(0.0001*(((100-J107))^2)))^(1)*AC107</f>
        <v>0</v>
      </c>
      <c r="AG107" s="22">
        <f>(1+(0.0001*(((100-J107))^2)))^(1)*AD107</f>
        <v>277.90816861273174</v>
      </c>
      <c r="AH107" s="22">
        <f>(0.022*(((Table225[[#This Row],[Vs1,sk]]+58)/100)^2)+(2.8*(1/(157-Table225[[#This Row],[Vs1,sk]])-(1/(157+58)))))*Table225[[#This Row],[MSF]]</f>
        <v>1.4304992877909041E-2</v>
      </c>
      <c r="AI107" s="23">
        <f>(EXP((-1.7346-8.4+(0.35*L107))/2.12))</f>
        <v>1.9064013516323915E-2</v>
      </c>
      <c r="AJ107" s="22"/>
      <c r="AK107" s="23">
        <f>EXP((-1.7346-5.72077-(-0.20784*Table225[[#This Row],[N''120]]))/1.77172)</f>
        <v>2.6650297664770908E-2</v>
      </c>
      <c r="AL107" s="23">
        <v>9.1890021881007033E-2</v>
      </c>
      <c r="AM107" s="36">
        <f>1-(0.00765*Z107)</f>
        <v>1</v>
      </c>
      <c r="AN107" s="36">
        <f>(Z107^0.85)*0.0198</f>
        <v>0</v>
      </c>
    </row>
    <row r="108" spans="1:40">
      <c r="A108" s="7">
        <v>107</v>
      </c>
      <c r="B108" t="s">
        <v>125</v>
      </c>
      <c r="C108" s="23">
        <v>6.9</v>
      </c>
      <c r="D108" s="22">
        <v>0.12251790916823507</v>
      </c>
      <c r="E108" s="40">
        <v>1.1713940572329991</v>
      </c>
      <c r="F108" s="28">
        <v>0.6</v>
      </c>
      <c r="G108" s="29" t="e">
        <v>#REF!</v>
      </c>
      <c r="H108" s="48">
        <v>0.33500000000000002</v>
      </c>
      <c r="I108" s="31" t="e">
        <v>#REF!</v>
      </c>
      <c r="J108" s="65">
        <v>56</v>
      </c>
      <c r="K108" s="32">
        <v>0</v>
      </c>
      <c r="L108" s="30">
        <v>18</v>
      </c>
      <c r="M108" s="32">
        <v>1.8</v>
      </c>
      <c r="N108" s="32">
        <v>0</v>
      </c>
      <c r="O108" s="26"/>
      <c r="P108" s="23"/>
      <c r="Q108" s="21"/>
      <c r="R108" s="33">
        <v>0</v>
      </c>
      <c r="S108" s="21"/>
      <c r="T108" s="26">
        <v>0</v>
      </c>
      <c r="U108" s="34"/>
      <c r="V108" s="23"/>
      <c r="W108" s="32">
        <v>0</v>
      </c>
      <c r="X108" s="28"/>
      <c r="Y108" s="35">
        <v>0</v>
      </c>
      <c r="Z108" s="28"/>
      <c r="AA108" s="30">
        <v>1</v>
      </c>
      <c r="AB108" s="23"/>
      <c r="AC108" s="29">
        <v>0</v>
      </c>
      <c r="AD108" s="22">
        <v>8.2297470490200302E-3</v>
      </c>
      <c r="AE108" s="22">
        <v>8.2297470490200302E-3</v>
      </c>
      <c r="AF108" s="28">
        <v>0</v>
      </c>
      <c r="AG108" s="22">
        <v>1.645949409804006E-2</v>
      </c>
      <c r="AH108" s="22">
        <v>1.4304992877909041E-2</v>
      </c>
      <c r="AI108" s="23">
        <f>(EXP((-1.7346-8.4+(0.35*L108))/2.12))</f>
        <v>0.16385496783226058</v>
      </c>
      <c r="AJ108" s="22"/>
      <c r="AK108" s="23">
        <f>EXP((-1.7346-5.72077-(-0.20784*Table225[[#This Row],[N''120]]))/1.77172)</f>
        <v>0.12289694268772955</v>
      </c>
      <c r="AL108" s="23">
        <v>0.30577438916385286</v>
      </c>
      <c r="AM108" s="36">
        <v>1</v>
      </c>
      <c r="AN108" s="36">
        <v>0</v>
      </c>
    </row>
    <row r="109" spans="1:40">
      <c r="A109" s="7">
        <v>108</v>
      </c>
      <c r="B109" t="s">
        <v>125</v>
      </c>
      <c r="C109" s="23">
        <v>6.9</v>
      </c>
      <c r="D109" s="22">
        <f>0.5-(0.45*LOG(Table225[[#This Row],[Mw]]))</f>
        <v>0.12251790916823507</v>
      </c>
      <c r="E109" s="40">
        <f>6.9*EXP(-Table225[[#This Row],[Mw]]/4)-0.058</f>
        <v>1.1713940572329991</v>
      </c>
      <c r="F109" s="28">
        <v>0.6</v>
      </c>
      <c r="G109" s="29">
        <f>0.15*[1]!Table22[[#This Row],[PGA (g)]]</f>
        <v>3.7499999999999999E-2</v>
      </c>
      <c r="H109" s="48">
        <v>0.32</v>
      </c>
      <c r="I109" s="31" t="e">
        <f>(((0.15^2)+(([1]!Table22[[#This Row],[SDrd]]/[1]!Table22[[#This Row],[rd]])^2)+(0.15^2)+(0.1^2)-(1.8*0.1*0.15))^0.5)*L109</f>
        <v>#REF!</v>
      </c>
      <c r="J109" s="26">
        <v>56</v>
      </c>
      <c r="K109" s="32">
        <f>0.1*Table225[[#This Row],[GC(%)]]</f>
        <v>5.6000000000000005</v>
      </c>
      <c r="L109" s="30">
        <v>16</v>
      </c>
      <c r="M109" s="32">
        <f>0.1*Table225[[#This Row],[N''120]]</f>
        <v>1.6</v>
      </c>
      <c r="N109" s="32">
        <f>Table225[[#This Row],[N''120]]*((Table225[[#This Row],[σ''(KPa)]]/100)^0.5)</f>
        <v>0</v>
      </c>
      <c r="O109" s="26"/>
      <c r="P109" s="23"/>
      <c r="Q109" s="21"/>
      <c r="R109" s="33">
        <f>0.15*Table225[[#This Row],[Vs1 (Corrected)]]</f>
        <v>0</v>
      </c>
      <c r="S109" s="21"/>
      <c r="T109" s="26">
        <f>(1-(0.65*Table225[[#This Row],[GC(%)]]/(100*(1+Table225[[#This Row],[Phi]]))))*Table225[[#This Row],[Vs1]]</f>
        <v>0</v>
      </c>
      <c r="U109" s="34"/>
      <c r="V109" s="23"/>
      <c r="W109" s="32">
        <f>0.15*Table225[[#This Row],[σ''(KPa)]]</f>
        <v>0</v>
      </c>
      <c r="X109" s="28"/>
      <c r="Y109" s="35">
        <f>0.1*Table225[[#This Row],[σ(KPa)]]</f>
        <v>0</v>
      </c>
      <c r="Z109" s="28"/>
      <c r="AA109" s="30">
        <v>1</v>
      </c>
      <c r="AB109" s="23"/>
      <c r="AC109" s="29">
        <f>((0.022*(Q109^2)/10000)+(2.8/(230-Q109))-(2.8/230))*E109</f>
        <v>0</v>
      </c>
      <c r="AD109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09" s="22">
        <f>EXP((Table225[[#This Row],[Vs1,sk]]/86.4)+((Table225[[#This Row],[Vs1,sk]]/134)^2)-((Table225[[#This Row],[Vs1,sk]]/125.2)^3)+((Table225[[#This Row],[Vs1,sk]]/158.5)^4)-4.8)</f>
        <v>8.2297470490200302E-3</v>
      </c>
      <c r="AF109" s="28">
        <f>(1+(0.0001*(((100-J109))^2)))^(1)*AC109</f>
        <v>0</v>
      </c>
      <c r="AG109" s="22">
        <f>(1+(0.0001*(((100-J109))^2)))^(1)*AD109</f>
        <v>9.8230260777103073E-3</v>
      </c>
      <c r="AH109" s="22">
        <f>(0.022*(((Table225[[#This Row],[Vs1,sk]]+58)/100)^2)+(2.8*(1/(157-Table225[[#This Row],[Vs1,sk]])-(1/(157+58)))))*Table225[[#This Row],[MSF]]</f>
        <v>1.4304992877909041E-2</v>
      </c>
      <c r="AI109" s="23">
        <f>(EXP((-1.7346-8.4+(0.35*L109))/2.12))</f>
        <v>0.11777700104311438</v>
      </c>
      <c r="AJ109" s="22"/>
      <c r="AK109" s="23">
        <f>EXP((-1.7346-5.72077-(-0.20784*Table225[[#This Row],[N''120]]))/1.77172)</f>
        <v>9.7195719653554752E-2</v>
      </c>
      <c r="AL109" s="23">
        <v>0.24149519784700266</v>
      </c>
      <c r="AM109" s="36">
        <f>1-(0.00765*Z109)</f>
        <v>1</v>
      </c>
      <c r="AN109" s="36">
        <f>(Z109^0.85)*0.0198</f>
        <v>0</v>
      </c>
    </row>
    <row r="110" spans="1:40">
      <c r="A110" s="7">
        <v>109</v>
      </c>
      <c r="B110" t="s">
        <v>125</v>
      </c>
      <c r="C110" s="23">
        <v>6.9</v>
      </c>
      <c r="D110" s="22">
        <f>0.5-(0.45*LOG(Table225[[#This Row],[Mw]]))</f>
        <v>0.12251790916823507</v>
      </c>
      <c r="E110" s="40">
        <f>6.9*EXP(-Table225[[#This Row],[Mw]]/4)-0.058</f>
        <v>1.1713940572329991</v>
      </c>
      <c r="F110" s="28">
        <v>0.6</v>
      </c>
      <c r="G110" s="29">
        <f>0.15*[1]!Table22[[#This Row],[PGA (g)]]</f>
        <v>3.7499999999999999E-2</v>
      </c>
      <c r="H110" s="48">
        <v>0.25</v>
      </c>
      <c r="I110" s="31" t="e">
        <f>(((0.15^2)+(([1]!Table22[[#This Row],[SDrd]]/[1]!Table22[[#This Row],[rd]])^2)+(0.15^2)+(0.1^2)-(1.8*0.1*0.15))^0.5)*L110</f>
        <v>#REF!</v>
      </c>
      <c r="J110" s="26" t="s">
        <v>127</v>
      </c>
      <c r="K110" s="32" t="e">
        <f>0.1*Table225[[#This Row],[GC(%)]]</f>
        <v>#VALUE!</v>
      </c>
      <c r="L110" s="30">
        <v>13</v>
      </c>
      <c r="M110" s="32">
        <f>0.1*Table225[[#This Row],[N''120]]</f>
        <v>1.3</v>
      </c>
      <c r="N110" s="32">
        <f>Table225[[#This Row],[N''120]]*((Table225[[#This Row],[σ''(KPa)]]/100)^0.5)</f>
        <v>0</v>
      </c>
      <c r="O110" s="26"/>
      <c r="P110" s="23"/>
      <c r="Q110" s="21"/>
      <c r="R110" s="33">
        <f>0.15*Table225[[#This Row],[Vs1 (Corrected)]]</f>
        <v>0</v>
      </c>
      <c r="S110" s="21"/>
      <c r="T110" s="26" t="e">
        <f>(1-(0.65*Table225[[#This Row],[GC(%)]]/(100*(1+Table225[[#This Row],[Phi]]))))*Table225[[#This Row],[Vs1]]</f>
        <v>#VALUE!</v>
      </c>
      <c r="U110" s="34"/>
      <c r="V110" s="23"/>
      <c r="W110" s="32">
        <f>0.15*Table225[[#This Row],[σ''(KPa)]]</f>
        <v>0</v>
      </c>
      <c r="X110" s="28"/>
      <c r="Y110" s="35">
        <f>0.1*Table225[[#This Row],[σ(KPa)]]</f>
        <v>0</v>
      </c>
      <c r="Z110" s="28"/>
      <c r="AA110" s="30">
        <v>1</v>
      </c>
      <c r="AB110" s="23"/>
      <c r="AC110" s="29">
        <f>((0.022*(Q110^2)/10000)+(2.8/(230-Q110))-(2.8/230))*E110</f>
        <v>0</v>
      </c>
      <c r="AD110" s="22">
        <f>EXP((Table225[[#This Row],[Vs1 (Corrected)]]/86.4)+((Table225[[#This Row],[Vs1 (Corrected)]]/134)^2)-((Table225[[#This Row],[Vs1 (Corrected)]]/125.2)^3)+((Table225[[#This Row],[Vs1 (Corrected)]]/158.5)^4)-4.8)</f>
        <v>8.2297470490200302E-3</v>
      </c>
      <c r="AE110" s="22" t="e">
        <f>EXP((Table225[[#This Row],[Vs1,sk]]/86.4)+((Table225[[#This Row],[Vs1,sk]]/134)^2)-((Table225[[#This Row],[Vs1,sk]]/125.2)^3)+((Table225[[#This Row],[Vs1,sk]]/158.5)^4)-4.8)</f>
        <v>#VALUE!</v>
      </c>
      <c r="AF110" s="28" t="e">
        <f>(1+(0.0001*(((100-J110))^2)))^(1)*AC110</f>
        <v>#VALUE!</v>
      </c>
      <c r="AG110" s="22" t="e">
        <f>(1+(0.0001*(((100-J110))^2)))^(1)*AD110</f>
        <v>#VALUE!</v>
      </c>
      <c r="AH110" s="22" t="e">
        <f>(0.022*(((Table225[[#This Row],[Vs1,sk]]+58)/100)^2)+(2.8*(1/(157-Table225[[#This Row],[Vs1,sk]])-(1/(157+58)))))*Table225[[#This Row],[MSF]]</f>
        <v>#VALUE!</v>
      </c>
      <c r="AI110" s="23">
        <f>(EXP((-1.7346-8.4+(0.35*L110))/2.12))</f>
        <v>7.1773117363292963E-2</v>
      </c>
      <c r="AJ110" s="22"/>
      <c r="AK110" s="23">
        <f>EXP((-1.7346-5.72077-(-0.20784*Table225[[#This Row],[N''120]]))/1.77172)</f>
        <v>6.8360657422551582E-2</v>
      </c>
      <c r="AL110" s="23">
        <v>0.17350945024795431</v>
      </c>
      <c r="AM110" s="36">
        <f>1-(0.00765*Z110)</f>
        <v>1</v>
      </c>
      <c r="AN110" s="36">
        <f>(Z110^0.85)*0.0198</f>
        <v>0</v>
      </c>
    </row>
    <row r="111" spans="1:40">
      <c r="A111" s="7">
        <v>110</v>
      </c>
      <c r="B111" t="s">
        <v>125</v>
      </c>
      <c r="C111" s="23">
        <v>6.9</v>
      </c>
      <c r="D111" s="22">
        <v>0.12251790916823507</v>
      </c>
      <c r="E111" s="40">
        <v>1.1713940572329991</v>
      </c>
      <c r="F111" s="28">
        <v>0.6</v>
      </c>
      <c r="G111" s="29" t="e">
        <f>0.15*[1]!Table22[[#This Row],[PGA (g)]]</f>
        <v>#REF!</v>
      </c>
      <c r="H111" s="48">
        <v>0.255</v>
      </c>
      <c r="I111" s="31" t="e">
        <v>#REF!</v>
      </c>
      <c r="J111" s="26" t="s">
        <v>127</v>
      </c>
      <c r="K111" s="32">
        <v>0</v>
      </c>
      <c r="L111" s="30">
        <v>11</v>
      </c>
      <c r="M111" s="32">
        <v>1.1000000000000001</v>
      </c>
      <c r="N111" s="32">
        <v>0</v>
      </c>
      <c r="O111" s="26"/>
      <c r="P111" s="23"/>
      <c r="Q111" s="21"/>
      <c r="R111" s="33">
        <v>0</v>
      </c>
      <c r="S111" s="21"/>
      <c r="T111" s="26">
        <v>0</v>
      </c>
      <c r="U111" s="34"/>
      <c r="V111" s="23"/>
      <c r="W111" s="32">
        <v>0</v>
      </c>
      <c r="X111" s="28"/>
      <c r="Y111" s="35">
        <v>0</v>
      </c>
      <c r="Z111" s="28"/>
      <c r="AA111" s="30">
        <v>1</v>
      </c>
      <c r="AB111" s="23"/>
      <c r="AC111" s="29">
        <v>0</v>
      </c>
      <c r="AD111" s="22">
        <v>8.2297470490200302E-3</v>
      </c>
      <c r="AE111" s="22">
        <v>8.2297470490200302E-3</v>
      </c>
      <c r="AF111" s="28">
        <v>0</v>
      </c>
      <c r="AG111" s="22">
        <v>1.645949409804006E-2</v>
      </c>
      <c r="AH111" s="22">
        <v>1.4304992877909041E-2</v>
      </c>
      <c r="AI111" s="23">
        <f>(EXP((-1.7346-8.4+(0.35*L111))/2.12))</f>
        <v>5.1589662677897836E-2</v>
      </c>
      <c r="AJ111" s="22"/>
      <c r="AK111" s="23">
        <f>EXP((-1.7346-5.72077-(-0.20784*Table225[[#This Row],[N''120]]))/1.77172)</f>
        <v>5.4064512500182939E-2</v>
      </c>
      <c r="AL111" s="23">
        <v>0.14226294408633106</v>
      </c>
      <c r="AM111" s="36">
        <v>1</v>
      </c>
      <c r="AN111" s="3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A15" sqref="A15:XFD15"/>
    </sheetView>
  </sheetViews>
  <sheetFormatPr defaultRowHeight="15"/>
  <sheetData>
    <row r="1" spans="1:39">
      <c r="A1">
        <v>107</v>
      </c>
      <c r="B1" t="s">
        <v>125</v>
      </c>
      <c r="C1">
        <v>6.9</v>
      </c>
      <c r="D1">
        <v>0.12251790916823507</v>
      </c>
      <c r="E1">
        <v>1.1713940572329991</v>
      </c>
      <c r="F1">
        <v>0.6</v>
      </c>
      <c r="G1" t="e">
        <v>#REF!</v>
      </c>
      <c r="H1">
        <v>0.32</v>
      </c>
      <c r="I1" t="e">
        <v>#REF!</v>
      </c>
      <c r="K1">
        <v>0</v>
      </c>
      <c r="L1">
        <v>18</v>
      </c>
      <c r="M1">
        <v>1.8</v>
      </c>
      <c r="N1">
        <v>0</v>
      </c>
      <c r="R1">
        <v>0</v>
      </c>
      <c r="T1">
        <v>0</v>
      </c>
      <c r="W1">
        <v>0</v>
      </c>
      <c r="Y1">
        <v>0</v>
      </c>
      <c r="AA1">
        <v>1</v>
      </c>
      <c r="AC1">
        <v>0</v>
      </c>
      <c r="AD1">
        <v>8.2297470490200302E-3</v>
      </c>
      <c r="AE1">
        <v>8.2297470490200302E-3</v>
      </c>
      <c r="AF1">
        <v>0</v>
      </c>
      <c r="AG1">
        <v>1.645949409804006E-2</v>
      </c>
      <c r="AH1">
        <v>1.4304992877909041E-2</v>
      </c>
      <c r="AI1">
        <v>0.16385496783226058</v>
      </c>
      <c r="AK1">
        <v>0.12605255075936858</v>
      </c>
      <c r="AL1">
        <v>1</v>
      </c>
      <c r="AM1">
        <v>0</v>
      </c>
    </row>
    <row r="2" spans="1:39">
      <c r="A2">
        <v>32</v>
      </c>
      <c r="B2" t="s">
        <v>69</v>
      </c>
      <c r="C2">
        <v>7.9</v>
      </c>
      <c r="D2">
        <v>9.6067808919301334E-2</v>
      </c>
      <c r="E2">
        <v>0.89945305447639112</v>
      </c>
      <c r="F2">
        <v>0.47</v>
      </c>
      <c r="G2" t="e">
        <v>#REF!</v>
      </c>
      <c r="H2">
        <v>0.35699999999999998</v>
      </c>
      <c r="I2" t="e">
        <v>#REF!</v>
      </c>
      <c r="J2">
        <v>35</v>
      </c>
      <c r="K2">
        <v>3.5</v>
      </c>
      <c r="L2">
        <v>17.633073508318301</v>
      </c>
      <c r="M2">
        <v>1.7633073508318302</v>
      </c>
      <c r="N2">
        <v>19.556024546420488</v>
      </c>
      <c r="O2">
        <v>0.7</v>
      </c>
      <c r="P2">
        <v>250</v>
      </c>
      <c r="Q2">
        <v>237.39071626058697</v>
      </c>
      <c r="R2">
        <v>35.608607439088047</v>
      </c>
      <c r="S2">
        <v>237.39071626058697</v>
      </c>
      <c r="T2">
        <v>205.62225276100844</v>
      </c>
      <c r="U2">
        <v>237.39071626058697</v>
      </c>
      <c r="V2">
        <v>123</v>
      </c>
      <c r="W2">
        <v>18.45</v>
      </c>
      <c r="X2">
        <v>132.80000000000001</v>
      </c>
      <c r="Y2">
        <v>13.280000000000001</v>
      </c>
      <c r="Z2">
        <v>7</v>
      </c>
      <c r="AA2">
        <v>1</v>
      </c>
      <c r="AB2">
        <v>0</v>
      </c>
      <c r="AC2">
        <v>-0.26704801108400528</v>
      </c>
      <c r="AD2">
        <v>0.4972072012297083</v>
      </c>
      <c r="AE2">
        <v>0.18958510168289081</v>
      </c>
      <c r="AF2">
        <v>-0.26704801108400528</v>
      </c>
      <c r="AG2">
        <v>0.4972072012297083</v>
      </c>
      <c r="AH2">
        <v>8.2282665792734577E-2</v>
      </c>
      <c r="AI2">
        <v>0.15422370947319822</v>
      </c>
      <c r="AJ2">
        <v>0.20264683546283213</v>
      </c>
      <c r="AK2">
        <v>0.12082091093528592</v>
      </c>
      <c r="AL2">
        <v>0.94645000000000001</v>
      </c>
      <c r="AM2">
        <v>0.10351386492872511</v>
      </c>
    </row>
    <row r="5" spans="1:39">
      <c r="A5" s="55">
        <v>81</v>
      </c>
      <c r="B5" s="57" t="s">
        <v>104</v>
      </c>
      <c r="C5" s="45">
        <v>7.8</v>
      </c>
      <c r="D5" s="46">
        <f>0.5-(0.45*LOG(Table225[[#This Row],[Mw]]))</f>
        <v>9.6067808919301334E-2</v>
      </c>
      <c r="E5" s="46">
        <f>6.9*EXP(-Table225[[#This Row],[Mw]]/4)-0.058</f>
        <v>0.89945305447639112</v>
      </c>
      <c r="F5" s="58">
        <v>0.46</v>
      </c>
      <c r="G5" s="58">
        <f>0.15*[1]!Table22[[#This Row],[PGA (g)]]</f>
        <v>3.5999999999999997E-2</v>
      </c>
      <c r="H5" s="48">
        <v>0.36</v>
      </c>
      <c r="I5" s="49">
        <f>(((0.15^2)+(([1]!Table22[[#This Row],[SDrd]]/[1]!Table22[[#This Row],[rd]])^2)+(0.15^2)+(0.1^2)-(1.8*0.1*0.15))^0.5)*H5</f>
        <v>8.8155430404000534E-2</v>
      </c>
      <c r="J5" s="50"/>
      <c r="K5" s="51"/>
      <c r="L5" s="48">
        <v>7.4</v>
      </c>
      <c r="M5" s="51">
        <f>0.1*Table225[[#This Row],[N''120]]</f>
        <v>1.1437130023822302</v>
      </c>
      <c r="N5" s="51">
        <f>Table225[[#This Row],[N''120]]*((Table225[[#This Row],[σ''(KPa)]]/100)^0.5)</f>
        <v>14.193105104239839</v>
      </c>
      <c r="O5" s="50">
        <v>0.9</v>
      </c>
      <c r="P5" s="45"/>
      <c r="Q5" s="52"/>
      <c r="R5" s="53"/>
      <c r="S5" s="52"/>
      <c r="T5" s="54"/>
      <c r="U5" s="54"/>
      <c r="V5" s="45">
        <v>97.3</v>
      </c>
      <c r="W5" s="51">
        <f>0.15*Table225[[#This Row],[σ''(KPa)]]</f>
        <v>23.099999999999998</v>
      </c>
      <c r="X5" s="58"/>
      <c r="Y5" s="59"/>
      <c r="Z5" s="58">
        <v>5.6</v>
      </c>
      <c r="AA5" s="48">
        <v>1</v>
      </c>
      <c r="AB5" s="45"/>
      <c r="AC5" s="56"/>
      <c r="AD5" s="56"/>
      <c r="AE5" s="56"/>
      <c r="AF5" s="56"/>
      <c r="AG5" s="56"/>
      <c r="AH5" s="56"/>
      <c r="AI5" s="45">
        <f>(EXP((-1.7346-8.4+(0.35*L5))/2.12))</f>
        <v>2.8473723914157759E-2</v>
      </c>
      <c r="AJ5" s="56"/>
      <c r="AK5" s="56">
        <f>EXP((-1.7346-5.88053-(-0.21196*Table225[[#This Row],[N''120]]))/1.83474)</f>
        <v>5.9057845295283941E-2</v>
      </c>
      <c r="AL5" s="61">
        <f>1-(0.00765*Z5)</f>
        <v>0.95716000000000001</v>
      </c>
      <c r="AM5" s="62">
        <f>(Z5^0.85)*0.0198</f>
        <v>8.5629816473042131E-2</v>
      </c>
    </row>
    <row r="6" spans="1:39">
      <c r="A6" s="43">
        <v>79</v>
      </c>
      <c r="B6" s="44" t="s">
        <v>104</v>
      </c>
      <c r="C6" s="45">
        <v>7.8</v>
      </c>
      <c r="D6" s="46">
        <f>0.5-(0.45*LOG(Table225[[#This Row],[Mw]]))</f>
        <v>9.6067808919301334E-2</v>
      </c>
      <c r="E6" s="46">
        <f>6.9*EXP(-Table225[[#This Row],[Mw]]/4)-0.058</f>
        <v>0.89945305447639112</v>
      </c>
      <c r="F6" s="47">
        <v>0.46</v>
      </c>
      <c r="G6" s="47">
        <f>0.15*[1]!Table22[[#This Row],[PGA (g)]]</f>
        <v>2.7E-2</v>
      </c>
      <c r="H6" s="48">
        <v>0.35</v>
      </c>
      <c r="I6" s="49">
        <f>(((0.15^2)+(([1]!Table22[[#This Row],[SDrd]]/[1]!Table22[[#This Row],[rd]])^2)+(0.15^2)+(0.1^2)-(1.8*0.1*0.15))^0.5)*H6</f>
        <v>6.5266105924455517E-2</v>
      </c>
      <c r="J6" s="50"/>
      <c r="K6" s="51"/>
      <c r="L6" s="48">
        <v>8.8000000000000007</v>
      </c>
      <c r="M6" s="51">
        <f>0.1*Table225[[#This Row],[N''120]]</f>
        <v>0.76903197841411597</v>
      </c>
      <c r="N6" s="51">
        <f>Table225[[#This Row],[N''120]]*((Table225[[#This Row],[σ''(KPa)]]/100)^0.5)</f>
        <v>6.3416001529582422</v>
      </c>
      <c r="O6" s="50">
        <v>0.85</v>
      </c>
      <c r="P6" s="45"/>
      <c r="Q6" s="52"/>
      <c r="R6" s="53"/>
      <c r="S6" s="52"/>
      <c r="T6" s="54"/>
      <c r="U6" s="54"/>
      <c r="V6" s="45">
        <v>96.1</v>
      </c>
      <c r="W6" s="51">
        <f>0.15*Table225[[#This Row],[σ''(KPa)]]</f>
        <v>10.199999999999999</v>
      </c>
      <c r="X6" s="47"/>
      <c r="Y6" s="60"/>
      <c r="Z6" s="47">
        <v>5.2</v>
      </c>
      <c r="AA6" s="48">
        <v>1</v>
      </c>
      <c r="AB6" s="45"/>
      <c r="AC6" s="56"/>
      <c r="AD6" s="56"/>
      <c r="AE6" s="56"/>
      <c r="AF6" s="56"/>
      <c r="AG6" s="56"/>
      <c r="AH6" s="56"/>
      <c r="AI6" s="45">
        <f>(EXP((-1.7346-8.4+(0.35*L6))/2.12))</f>
        <v>3.5877622395769929E-2</v>
      </c>
      <c r="AJ6" s="56"/>
      <c r="AK6" s="56">
        <f>EXP((-1.7346-5.88053-(-0.21196*Table225[[#This Row],[N''120]]))/1.83474)</f>
        <v>3.8308191337671979E-2</v>
      </c>
      <c r="AL6" s="63">
        <f>1-(0.00765*Z6)</f>
        <v>0.96021999999999996</v>
      </c>
      <c r="AM6" s="64">
        <f>(Z6^0.85)*0.0198</f>
        <v>8.0402218529101496E-2</v>
      </c>
    </row>
    <row r="7" spans="1:39">
      <c r="A7" s="55">
        <v>80</v>
      </c>
      <c r="B7" s="57" t="s">
        <v>104</v>
      </c>
      <c r="C7" s="45">
        <v>7.8</v>
      </c>
      <c r="D7" s="46">
        <f>0.5-(0.45*LOG(Table225[[#This Row],[Mw]]))</f>
        <v>9.6067808919301334E-2</v>
      </c>
      <c r="E7" s="46">
        <f>6.9*EXP(-Table225[[#This Row],[Mw]]/4)-0.058</f>
        <v>0.89945305447639112</v>
      </c>
      <c r="F7" s="58">
        <v>0.46</v>
      </c>
      <c r="G7" s="58">
        <f>0.15*[1]!Table22[[#This Row],[PGA (g)]]</f>
        <v>2.7E-2</v>
      </c>
      <c r="H7" s="48">
        <v>0.37</v>
      </c>
      <c r="I7" s="49">
        <f>(((0.15^2)+(([1]!Table22[[#This Row],[SDrd]]/[1]!Table22[[#This Row],[rd]])^2)+(0.15^2)+(0.1^2)-(1.8*0.1*0.15))^0.5)*H7</f>
        <v>6.8762438714330062E-2</v>
      </c>
      <c r="J7" s="50"/>
      <c r="K7" s="51"/>
      <c r="L7" s="48">
        <v>9.6</v>
      </c>
      <c r="M7" s="51">
        <f>0.1*Table225[[#This Row],[N''120]]</f>
        <v>1.4607889991371099</v>
      </c>
      <c r="N7" s="51">
        <f>Table225[[#This Row],[N''120]]*((Table225[[#This Row],[σ''(KPa)]]/100)^0.5)</f>
        <v>11.777257426922448</v>
      </c>
      <c r="O7" s="50">
        <v>0.85</v>
      </c>
      <c r="P7" s="45"/>
      <c r="Q7" s="52"/>
      <c r="R7" s="53"/>
      <c r="S7" s="52"/>
      <c r="T7" s="54"/>
      <c r="U7" s="54"/>
      <c r="V7" s="45">
        <v>93.2</v>
      </c>
      <c r="W7" s="51">
        <f>0.15*Table225[[#This Row],[σ''(KPa)]]</f>
        <v>9.75</v>
      </c>
      <c r="X7" s="58"/>
      <c r="Y7" s="59"/>
      <c r="Z7" s="58">
        <v>5.4</v>
      </c>
      <c r="AA7" s="48">
        <v>1</v>
      </c>
      <c r="AB7" s="45"/>
      <c r="AC7" s="56"/>
      <c r="AD7" s="56"/>
      <c r="AE7" s="56"/>
      <c r="AF7" s="56"/>
      <c r="AG7" s="56"/>
      <c r="AH7" s="56"/>
      <c r="AI7" s="45">
        <f>(EXP((-1.7346-8.4+(0.35*L7))/2.12))</f>
        <v>4.0943343338386465E-2</v>
      </c>
      <c r="AJ7" s="56"/>
      <c r="AK7" s="56">
        <f>EXP((-1.7346-5.88053-(-0.21196*Table225[[#This Row],[N''120]]))/1.83474)</f>
        <v>8.5184739926906505E-2</v>
      </c>
      <c r="AL7" s="61">
        <f>1-(0.00765*Z7)</f>
        <v>0.95869000000000004</v>
      </c>
      <c r="AM7" s="62">
        <f>(Z7^0.85)*0.0198</f>
        <v>8.3023279820551618E-2</v>
      </c>
    </row>
    <row r="15" spans="1:39">
      <c r="A15">
        <v>107</v>
      </c>
      <c r="B15" t="s">
        <v>125</v>
      </c>
      <c r="C15">
        <v>6.9</v>
      </c>
      <c r="D15">
        <v>0.12251790916823507</v>
      </c>
      <c r="E15">
        <v>1.1713940572329991</v>
      </c>
      <c r="F15">
        <v>0.6</v>
      </c>
      <c r="G15" t="e">
        <v>#REF!</v>
      </c>
      <c r="H15">
        <v>0.33500000000000002</v>
      </c>
      <c r="I15" t="e">
        <v>#REF!</v>
      </c>
      <c r="K15">
        <v>0</v>
      </c>
      <c r="L15">
        <v>18</v>
      </c>
      <c r="M15">
        <v>1.8</v>
      </c>
      <c r="N15">
        <v>0</v>
      </c>
      <c r="R15">
        <v>0</v>
      </c>
      <c r="T15">
        <v>0</v>
      </c>
      <c r="W15">
        <v>0</v>
      </c>
      <c r="Y15">
        <v>0</v>
      </c>
      <c r="AA15">
        <v>1</v>
      </c>
      <c r="AC15">
        <v>0</v>
      </c>
      <c r="AD15">
        <v>8.2297470490200302E-3</v>
      </c>
      <c r="AE15">
        <v>8.2297470490200302E-3</v>
      </c>
      <c r="AF15">
        <v>0</v>
      </c>
      <c r="AG15">
        <v>1.645949409804006E-2</v>
      </c>
      <c r="AH15">
        <v>1.4304992877909041E-2</v>
      </c>
      <c r="AI15">
        <v>0.16385496783226058</v>
      </c>
      <c r="AK15">
        <v>0.12605255075936858</v>
      </c>
      <c r="AL15">
        <v>1</v>
      </c>
      <c r="AM15">
        <v>0</v>
      </c>
    </row>
    <row r="16" spans="1:39">
      <c r="A16">
        <v>32</v>
      </c>
      <c r="B16" t="s">
        <v>69</v>
      </c>
      <c r="C16">
        <v>7.9</v>
      </c>
      <c r="D16">
        <v>9.6067808919301334E-2</v>
      </c>
      <c r="E16">
        <v>0.89945305447639112</v>
      </c>
      <c r="F16">
        <v>0.47</v>
      </c>
      <c r="G16" t="e">
        <v>#REF!</v>
      </c>
      <c r="H16">
        <v>0.35</v>
      </c>
      <c r="I16" t="e">
        <v>#REF!</v>
      </c>
      <c r="J16">
        <v>35</v>
      </c>
      <c r="K16">
        <v>3.5</v>
      </c>
      <c r="L16">
        <v>17.75</v>
      </c>
      <c r="M16">
        <v>1.7750000000000001</v>
      </c>
      <c r="N16">
        <v>19.685702298876713</v>
      </c>
      <c r="O16">
        <v>0.7</v>
      </c>
      <c r="P16">
        <v>250</v>
      </c>
      <c r="Q16">
        <v>237.39071626058697</v>
      </c>
      <c r="R16">
        <v>35.608607439088047</v>
      </c>
      <c r="S16">
        <v>237.39071626058697</v>
      </c>
      <c r="T16">
        <v>205.62225276100844</v>
      </c>
      <c r="U16">
        <v>237.39071626058697</v>
      </c>
      <c r="V16">
        <v>123</v>
      </c>
      <c r="W16">
        <v>18.45</v>
      </c>
      <c r="X16">
        <v>132.80000000000001</v>
      </c>
      <c r="Y16">
        <v>13.280000000000001</v>
      </c>
      <c r="Z16">
        <v>7</v>
      </c>
      <c r="AA16">
        <v>1</v>
      </c>
      <c r="AB16">
        <v>0</v>
      </c>
      <c r="AC16">
        <v>-0.26704801108400528</v>
      </c>
      <c r="AD16">
        <v>0.4972072012297083</v>
      </c>
      <c r="AE16">
        <v>0.18958510168289081</v>
      </c>
      <c r="AF16">
        <v>-0.26704801108400528</v>
      </c>
      <c r="AG16">
        <v>0.4972072012297083</v>
      </c>
      <c r="AH16">
        <v>8.2282665792734577E-2</v>
      </c>
      <c r="AI16">
        <v>0.15722974964108283</v>
      </c>
      <c r="AJ16">
        <v>0.20264683546283213</v>
      </c>
      <c r="AK16">
        <v>0.12246403721475696</v>
      </c>
      <c r="AL16">
        <v>0.94645000000000001</v>
      </c>
      <c r="AM16">
        <v>0.10351386492872511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Logistic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2021-01-17T09:52:17Z</dcterms:created>
  <dcterms:modified xsi:type="dcterms:W3CDTF">2021-05-16T07:24:48Z</dcterms:modified>
</cp:coreProperties>
</file>