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slicers/slicer1.xml" ContentType="application/vnd.ms-excel.slicer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o\OneDrive\Documentos\Excell\"/>
    </mc:Choice>
  </mc:AlternateContent>
  <xr:revisionPtr revIDLastSave="0" documentId="13_ncr:1_{E712CF4C-2E13-4ED7-B838-337C2443B27C}" xr6:coauthVersionLast="47" xr6:coauthVersionMax="47" xr10:uidLastSave="{00000000-0000-0000-0000-000000000000}"/>
  <bookViews>
    <workbookView xWindow="-120" yWindow="-120" windowWidth="20730" windowHeight="11040" activeTab="3" xr2:uid="{BE972A5D-B62E-4EA9-89C5-951E8D65B0E6}"/>
  </bookViews>
  <sheets>
    <sheet name="Dados principais" sheetId="1" r:id="rId1"/>
    <sheet name="Dados de entrada" sheetId="2" r:id="rId2"/>
    <sheet name="Analise" sheetId="4" r:id="rId3"/>
    <sheet name="Dashboard" sheetId="3" r:id="rId4"/>
  </sheets>
  <definedNames>
    <definedName name="_xlnm._FilterDatabase" localSheetId="1" hidden="1">'Dados de entrada'!$A$1:$U$20</definedName>
    <definedName name="_xlnm._FilterDatabase" localSheetId="0" hidden="1">'Dados principais'!$A$3:$J$28</definedName>
    <definedName name="_xlchart.v1.2" hidden="1">Analise!$AG$1</definedName>
    <definedName name="_xlchart.v1.5" hidden="1">Analise!$AG$1</definedName>
    <definedName name="Categoria">OFFSET(Analise!$AG$1,1,0,COUNT(Analise!$AI:$AI))</definedName>
    <definedName name="CategoriaLimite">OFFSET(Analise!$AG$1,1,2,COUNT(Analise!$AI:$AI))</definedName>
    <definedName name="SegmentaçãodeDados_ANO">#N/A</definedName>
    <definedName name="SegmentaçãodeDados_MÊS">#N/A</definedName>
    <definedName name="SegmentaçãodeDados_MODO_DE_PAGAMENTO">#N/A</definedName>
    <definedName name="SegmentaçãodeDados_TIPO_DE_VENDA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" i="4" l="1" a="1"/>
  <c r="AN3" i="4" s="1"/>
  <c r="AL3" i="4" s="1" a="1"/>
  <c r="AL3" i="4" s="1"/>
  <c r="AM3" i="4" a="1"/>
  <c r="AM3" i="4" s="1"/>
  <c r="AC1" i="4"/>
  <c r="AD1" i="4" s="1"/>
  <c r="AC3" i="4" s="1" a="1"/>
  <c r="AC3" i="4" s="1"/>
  <c r="AD3" i="4" a="1"/>
  <c r="AD3" i="4" s="1"/>
  <c r="Z3" i="4" a="1"/>
  <c r="Z3" i="4" s="1"/>
  <c r="W3" i="4" s="1" a="1"/>
  <c r="W3" i="4" s="1"/>
  <c r="Z1" i="4" s="1"/>
  <c r="Y3" i="4" a="1"/>
  <c r="Y3" i="4" s="1"/>
  <c r="X3" i="4" a="1"/>
  <c r="X3" i="4" s="1"/>
  <c r="O3" i="4" a="1"/>
  <c r="O3" i="4" s="1"/>
  <c r="P3" i="4" s="1"/>
  <c r="N3" i="4" a="1"/>
  <c r="N3" i="4" s="1"/>
  <c r="N2" i="4" a="1"/>
  <c r="N2" i="4" s="1"/>
  <c r="O2" i="4" a="1"/>
  <c r="O2" i="4" s="1"/>
  <c r="P2" i="4" s="1" a="1"/>
  <c r="P2" i="4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U2" i="2"/>
  <c r="S2" i="2"/>
  <c r="Q1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" i="2"/>
  <c r="Q3" i="2"/>
  <c r="Q4" i="2"/>
  <c r="Q5" i="2"/>
  <c r="Q6" i="2"/>
  <c r="Q7" i="2"/>
  <c r="Q8" i="2"/>
  <c r="Q9" i="2"/>
  <c r="Q10" i="2"/>
  <c r="Q11" i="2"/>
  <c r="Q13" i="2"/>
  <c r="Q14" i="2"/>
  <c r="Q15" i="2"/>
  <c r="Q16" i="2"/>
  <c r="Q17" i="2"/>
  <c r="Q18" i="2"/>
  <c r="Q19" i="2"/>
  <c r="Q20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L2" i="2"/>
  <c r="K2" i="2"/>
  <c r="J2" i="2"/>
  <c r="I2" i="2"/>
  <c r="H2" i="2"/>
  <c r="G17" i="2"/>
  <c r="G18" i="2"/>
  <c r="G19" i="2"/>
  <c r="G2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4" i="1"/>
  <c r="E6" i="4"/>
  <c r="E5" i="4"/>
  <c r="E8" i="4"/>
  <c r="E9" i="4"/>
  <c r="AM1" i="4" l="1"/>
  <c r="AN1" i="4"/>
  <c r="AB3" i="4" a="1"/>
  <c r="AB3" i="4" s="1"/>
  <c r="Y1" i="4"/>
  <c r="X1" i="4"/>
  <c r="E10" i="4"/>
  <c r="E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<sst xmlns="http://schemas.openxmlformats.org/spreadsheetml/2006/main" count="206" uniqueCount="79">
  <si>
    <t>Jairo Abiúd</t>
  </si>
  <si>
    <t>unidade</t>
  </si>
  <si>
    <t>PREÇO DA COMPRA</t>
  </si>
  <si>
    <t>IVA</t>
  </si>
  <si>
    <t>UNIDADE</t>
  </si>
  <si>
    <t>PRODUTO</t>
  </si>
  <si>
    <t>PREÇO DA VENDA</t>
  </si>
  <si>
    <t>Arroz</t>
  </si>
  <si>
    <t>Óleo de cozinha</t>
  </si>
  <si>
    <t>Feijão</t>
  </si>
  <si>
    <t>Farinha de milho</t>
  </si>
  <si>
    <t>Água mineral</t>
  </si>
  <si>
    <t>Blue</t>
  </si>
  <si>
    <t>Cuca</t>
  </si>
  <si>
    <t>Eka</t>
  </si>
  <si>
    <t>Sabonete</t>
  </si>
  <si>
    <t>Shampo</t>
  </si>
  <si>
    <t>Detergente líquido</t>
  </si>
  <si>
    <t>Sabão em pó</t>
  </si>
  <si>
    <t xml:space="preserve">Açúcar </t>
  </si>
  <si>
    <t>Leite em pó</t>
  </si>
  <si>
    <t>Macarrão</t>
  </si>
  <si>
    <t>Pasta de dentes</t>
  </si>
  <si>
    <t>Papel higiénico</t>
  </si>
  <si>
    <t>Fraldas descartáveis</t>
  </si>
  <si>
    <t>Biscoitos</t>
  </si>
  <si>
    <t>Margarina</t>
  </si>
  <si>
    <t>Sardinha enlatada</t>
  </si>
  <si>
    <t>Massa de tomate</t>
  </si>
  <si>
    <t>Leite Condesado</t>
  </si>
  <si>
    <t>Banana</t>
  </si>
  <si>
    <t>CATEGORIA</t>
  </si>
  <si>
    <t>Alimentos</t>
  </si>
  <si>
    <t>Bebidas</t>
  </si>
  <si>
    <t>Higiene Pessoal</t>
  </si>
  <si>
    <t>Materiais de Limpeza</t>
  </si>
  <si>
    <t>Desodorante roll-on</t>
  </si>
  <si>
    <t>kg</t>
  </si>
  <si>
    <t>L</t>
  </si>
  <si>
    <t>ml</t>
  </si>
  <si>
    <t>g</t>
  </si>
  <si>
    <t>rolos</t>
  </si>
  <si>
    <t>LUCRO</t>
  </si>
  <si>
    <t>DATA</t>
  </si>
  <si>
    <t>PRODUTO ID</t>
  </si>
  <si>
    <t>QUANTIDADE</t>
  </si>
  <si>
    <t>TIPO DE VENDA</t>
  </si>
  <si>
    <t>MODO DE PAGAMENTO</t>
  </si>
  <si>
    <t>DESCONTO</t>
  </si>
  <si>
    <t>Fisica</t>
  </si>
  <si>
    <t>Online</t>
  </si>
  <si>
    <t>Multicaixa</t>
  </si>
  <si>
    <t>Cash</t>
  </si>
  <si>
    <t>PESO</t>
  </si>
  <si>
    <t>QUANT COMPRA</t>
  </si>
  <si>
    <t>TOTAL COMPRADO</t>
  </si>
  <si>
    <t>TOTAL VENDIDO</t>
  </si>
  <si>
    <t>TOTAL STOCK</t>
  </si>
  <si>
    <t>DIA</t>
  </si>
  <si>
    <t>MÊS</t>
  </si>
  <si>
    <t>ANO</t>
  </si>
  <si>
    <t xml:space="preserve"> </t>
  </si>
  <si>
    <t>Soma de TOTAL VENDIDO</t>
  </si>
  <si>
    <t>Dia</t>
  </si>
  <si>
    <t>Soma de TOTAL COMPRADO</t>
  </si>
  <si>
    <t>Soma de TOTAL STOCK</t>
  </si>
  <si>
    <t>set</t>
  </si>
  <si>
    <t>out</t>
  </si>
  <si>
    <t>Mês</t>
  </si>
  <si>
    <t>Soma de QUANTIDADE</t>
  </si>
  <si>
    <t>ALIMENTO</t>
  </si>
  <si>
    <t>Total Vendido</t>
  </si>
  <si>
    <t>Total de Lucro</t>
  </si>
  <si>
    <t>Lucro %</t>
  </si>
  <si>
    <t>Total Stock</t>
  </si>
  <si>
    <t>Previsão de Lucro</t>
  </si>
  <si>
    <t>Previsão de % Lucro</t>
  </si>
  <si>
    <t>Vendas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</si>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</sst>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[$Kz]_-;\-* #,##0.00\ [$Kz]_-;_-* &quot;-&quot;??\ [$Kz]_-;_-@_-" x16r2:formatCode16="_-* #,##0.00\ [$Kz-pt-AO]_-;\-* #,##0.00\ [$Kz-pt-AO]_-;_-* &quot;-&quot;??\ [$Kz-pt-AO]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2" borderId="0" xfId="0" applyFill="1"/>
    <xf numFmtId="9" fontId="0" fillId="0" borderId="0" xfId="1" applyFont="1"/>
    <xf numFmtId="0" fontId="0" fillId="3" borderId="2" xfId="0" applyFill="1" applyBorder="1"/>
    <xf numFmtId="0" fontId="0" fillId="0" borderId="0" xfId="0" applyNumberFormat="1"/>
    <xf numFmtId="0" fontId="0" fillId="0" borderId="4" xfId="0" applyBorder="1"/>
    <xf numFmtId="0" fontId="0" fillId="0" borderId="1" xfId="0" applyBorder="1"/>
    <xf numFmtId="9" fontId="0" fillId="0" borderId="1" xfId="1" applyFont="1" applyBorder="1"/>
    <xf numFmtId="0" fontId="0" fillId="0" borderId="1" xfId="1" applyNumberFormat="1" applyFont="1" applyBorder="1"/>
    <xf numFmtId="164" fontId="0" fillId="0" borderId="1" xfId="0" applyNumberFormat="1" applyBorder="1"/>
    <xf numFmtId="164" fontId="0" fillId="0" borderId="3" xfId="0" applyNumberFormat="1" applyBorder="1"/>
    <xf numFmtId="16" fontId="0" fillId="4" borderId="4" xfId="0" applyNumberFormat="1" applyFill="1" applyBorder="1"/>
    <xf numFmtId="0" fontId="0" fillId="4" borderId="1" xfId="0" applyFill="1" applyBorder="1"/>
    <xf numFmtId="0" fontId="0" fillId="5" borderId="1" xfId="0" applyFill="1" applyBorder="1"/>
    <xf numFmtId="9" fontId="0" fillId="5" borderId="3" xfId="1" applyFont="1" applyFill="1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2">
    <cellStyle name="Normal" xfId="0" builtinId="0"/>
    <cellStyle name="Porcentagem" xfId="1" builtinId="5"/>
  </cellStyles>
  <dxfs count="60"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font>
        <b/>
        <i val="0"/>
        <sz val="12"/>
        <color theme="1"/>
        <name val="Aptos Narrow"/>
        <family val="2"/>
        <scheme val="none"/>
      </font>
      <fill>
        <patternFill>
          <bgColor theme="7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1"/>
        <color theme="0"/>
        <name val="Aptos Narrow"/>
        <family val="2"/>
        <scheme val="none"/>
      </font>
      <fill>
        <patternFill>
          <bgColor theme="7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  <name val="Aptos Narrow"/>
        <family val="2"/>
        <scheme val="none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Aptos Narrow"/>
        <family val="2"/>
        <scheme val="none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  <dxf>
      <numFmt numFmtId="164" formatCode="_-* #,##0.00\ [$Kz]_-;\-* #,##0.00\ [$Kz]_-;_-* &quot;-&quot;??\ [$Kz]_-;_-@_-" x16r2:formatCode16="_-* #,##0.00\ [$Kz-pt-AO]_-;\-* #,##0.00\ [$Kz-pt-AO]_-;_-* &quot;-&quot;??\ [$Kz-pt-AO]_-;_-@_-"/>
    </dxf>
  </dxfs>
  <tableStyles count="2" defaultTableStyle="TableStyleMedium2" defaultPivotStyle="PivotStyleLight16">
    <tableStyle name="NOVO" pivot="0" table="0" count="10" xr9:uid="{E8FE533B-A889-4D62-B7EC-45BB6F5F1674}">
      <tableStyleElement type="wholeTable" dxfId="49"/>
      <tableStyleElement type="headerRow" dxfId="48"/>
    </tableStyle>
    <tableStyle name="SLICER" pivot="0" table="0" count="10" xr9:uid="{BD6A9AE3-16E3-4B87-AB2B-85A0E003F3B1}">
      <tableStyleElement type="wholeTable" dxfId="51"/>
      <tableStyleElement type="headerRow" dxfId="50"/>
    </tableStyle>
  </tableStyles>
  <extLst>
    <ext xmlns:x14="http://schemas.microsoft.com/office/spreadsheetml/2009/9/main" uri="{46F421CA-312F-682f-3DD2-61675219B42D}">
      <x14:dxfs count="16"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F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F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F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F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gradientFill degree="90">
              <stop position="0">
                <color rgb="FFD1E0F5"/>
              </stop>
              <stop position="1">
                <color rgb="FFE9F2FB"/>
              </stop>
            </gradient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A3BBDF"/>
              </stop>
              <stop position="1">
                <color rgb="FFCADEF6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gradientFill degree="90">
              <stop position="0">
                <color rgb="FFF2F4F6"/>
              </stop>
              <stop position="1">
                <color rgb="FFFEFEFE"/>
              </stop>
            </gradient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E8EBEE"/>
              </stop>
              <stop position="1">
                <color rgb="FFF8F8FA"/>
              </stop>
            </gradient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NOV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[Projecto Supermercado.xlsx]Analise!DIARIO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Analise!$B$1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Analise!$A$2:$A$16</c:f>
              <c:strCach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21</c:v>
                </c:pt>
                <c:pt idx="13">
                  <c:v>22</c:v>
                </c:pt>
                <c:pt idx="14">
                  <c:v>30</c:v>
                </c:pt>
              </c:strCache>
            </c:strRef>
          </c:cat>
          <c:val>
            <c:numRef>
              <c:f>Analise!$B$2:$B$16</c:f>
              <c:numCache>
                <mc:AlternateContent xmlns:mc="http://schemas.openxmlformats.org/markup-compatibility/2006">
                  <mc:Choice Requires="c16r2">
                    <c16r2:formatcode2>_-* #,##0.00\ [$Kz-pt-AO]_-;\-* #,##0.00\ [$Kz-pt-AO]_-;_-* "-"??\ [$Kz-pt-AO]_-;_-@_-</c16r2:formatcode2>
                  </mc:Choice>
                  <mc:Fallback>
                    <c:formatCode>_-* #,##0.00\ [$Kz]_-;\-* #,##0.00\ [$Kz]_-;_-* "-"??\ [$Kz]_-;_-@_-</c:formatCode>
                  </mc:Fallback>
                </mc:AlternateContent>
                <c:ptCount val="15"/>
                <c:pt idx="0">
                  <c:v>571.5</c:v>
                </c:pt>
                <c:pt idx="1">
                  <c:v>1000.5</c:v>
                </c:pt>
                <c:pt idx="2">
                  <c:v>10774.71</c:v>
                </c:pt>
                <c:pt idx="3">
                  <c:v>29785</c:v>
                </c:pt>
                <c:pt idx="4">
                  <c:v>586.94999999999993</c:v>
                </c:pt>
                <c:pt idx="5">
                  <c:v>2095.5</c:v>
                </c:pt>
                <c:pt idx="6">
                  <c:v>22448</c:v>
                </c:pt>
                <c:pt idx="7">
                  <c:v>902.97</c:v>
                </c:pt>
                <c:pt idx="8">
                  <c:v>878.4</c:v>
                </c:pt>
                <c:pt idx="9">
                  <c:v>4001.5999999999995</c:v>
                </c:pt>
                <c:pt idx="10">
                  <c:v>8050</c:v>
                </c:pt>
                <c:pt idx="11">
                  <c:v>30866</c:v>
                </c:pt>
                <c:pt idx="12">
                  <c:v>12213</c:v>
                </c:pt>
                <c:pt idx="13">
                  <c:v>21275</c:v>
                </c:pt>
                <c:pt idx="14">
                  <c:v>10140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AD-4D7D-8EC8-B57B13694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023983"/>
        <c:axId val="601017743"/>
      </c:areaChart>
      <c:catAx>
        <c:axId val="601023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1017743"/>
        <c:crosses val="autoZero"/>
        <c:auto val="1"/>
        <c:lblAlgn val="ctr"/>
        <c:lblOffset val="100"/>
        <c:noMultiLvlLbl val="0"/>
      </c:catAx>
      <c:valAx>
        <c:axId val="60101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Kz]_-;\-* #,##0.00\ [$Kz]_-;_-* &quot;-&quot;??\ [$Kz]_-;_-@_-" c16r2:formatcode2="_-* #,##0.00\ [$Kz-pt-AO]_-;\-* #,##0.00\ [$Kz-pt-AO]_-;_-* &quot;-&quot;??\ [$Kz-pt-AO]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102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41469816272965"/>
          <c:y val="6.9444444444444448E-2"/>
          <c:w val="0.77391863517060366"/>
          <c:h val="0.79224482356372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Analise!$M$2</c:f>
              <c:strCache>
                <c:ptCount val="1"/>
                <c:pt idx="0">
                  <c:v>set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5.786351500350826E-2"/>
                  <c:y val="3.94188156042640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61-47B7-BB3E-46E06EBB74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Analise!$N$1:$O$1</c:f>
              <c:strCache>
                <c:ptCount val="2"/>
                <c:pt idx="0">
                  <c:v>Vendas</c:v>
                </c:pt>
                <c:pt idx="1">
                  <c:v>Lucro</c:v>
                </c:pt>
              </c:strCache>
            </c:strRef>
          </c:cat>
          <c:val>
            <c:numRef>
              <c:f>Analise!$N$2:$O$2</c:f>
              <c:numCache>
                <mc:AlternateContent xmlns:mc="http://schemas.openxmlformats.org/markup-compatibility/2006">
                  <mc:Choice Requires="c16r2">
                    <c16r2:formatcode2>_-* #,##0.00\ [$Kz-pt-AO]_-;\-* #,##0.00\ [$Kz-pt-AO]_-;_-* "-"??\ [$Kz-pt-AO]_-;_-@_-</c16r2:formatcode2>
                  </mc:Choice>
                  <mc:Fallback>
                    <c:formatCode>_-* #,##0.00\ [$Kz]_-;\-* #,##0.00\ [$Kz]_-;_-* "-"??\ [$Kz]_-;_-@_-</c:formatCode>
                  </mc:Fallback>
                </mc:AlternateContent>
                <c:ptCount val="2"/>
                <c:pt idx="0">
                  <c:v>43628</c:v>
                </c:pt>
                <c:pt idx="1">
                  <c:v>-208942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7B7-BB3E-46E06EBB7439}"/>
            </c:ext>
          </c:extLst>
        </c:ser>
        <c:ser>
          <c:idx val="1"/>
          <c:order val="1"/>
          <c:tx>
            <c:strRef>
              <c:f>Analise!$M$3</c:f>
              <c:strCache>
                <c:ptCount val="1"/>
                <c:pt idx="0">
                  <c:v>out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2433244335906055E-2"/>
                  <c:y val="-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61-47B7-BB3E-46E06EBB74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Analise!$N$1:$O$1</c:f>
              <c:strCache>
                <c:ptCount val="2"/>
                <c:pt idx="0">
                  <c:v>Vendas</c:v>
                </c:pt>
                <c:pt idx="1">
                  <c:v>Lucro</c:v>
                </c:pt>
              </c:strCache>
            </c:strRef>
          </c:cat>
          <c:val>
            <c:numRef>
              <c:f>Analise!$N$3:$O$3</c:f>
              <c:numCache>
                <mc:AlternateContent xmlns:mc="http://schemas.openxmlformats.org/markup-compatibility/2006">
                  <mc:Choice Requires="c16r2">
                    <c16r2:formatcode2>_-* #,##0.00\ [$Kz-pt-AO]_-;\-* #,##0.00\ [$Kz-pt-AO]_-;_-* "-"??\ [$Kz-pt-AO]_-;_-@_-</c16r2:formatcode2>
                  </mc:Choice>
                  <mc:Fallback>
                    <c:formatCode>_-* #,##0.00\ [$Kz]_-;\-* #,##0.00\ [$Kz]_-;_-* "-"??\ [$Kz]_-;_-@_-</c:formatCode>
                  </mc:Fallback>
                </mc:AlternateContent>
                <c:ptCount val="2"/>
                <c:pt idx="0">
                  <c:v>111961.13</c:v>
                </c:pt>
                <c:pt idx="1">
                  <c:v>-286256.87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1-47B7-BB3E-46E06EBB7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4"/>
        <c:axId val="1167305871"/>
        <c:axId val="1167298191"/>
      </c:barChart>
      <c:catAx>
        <c:axId val="1167305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7298191"/>
        <c:crosses val="autoZero"/>
        <c:auto val="1"/>
        <c:lblAlgn val="ctr"/>
        <c:lblOffset val="100"/>
        <c:noMultiLvlLbl val="0"/>
      </c:catAx>
      <c:valAx>
        <c:axId val="116729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Kz]_-;\-* #,##0.00\ [$Kz]_-;_-* &quot;-&quot;??\ [$Kz]_-;_-@_-" c16r2:formatcode2="_-* #,##0.00\ [$Kz-pt-AO]_-;\-* #,##0.00\ [$Kz-pt-AO]_-;_-* &quot;-&quot;??\ [$Kz-pt-AO]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730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>
              <a:gsLst>
                <a:gs pos="1000">
                  <a:schemeClr val="tx1">
                    <a:lumMod val="95000"/>
                    <a:lumOff val="5000"/>
                  </a:schemeClr>
                </a:gs>
                <a:gs pos="48000">
                  <a:schemeClr val="accent1">
                    <a:lumMod val="97000"/>
                    <a:lumOff val="3000"/>
                  </a:schemeClr>
                </a:gs>
                <a:gs pos="100000">
                  <a:schemeClr val="accent1">
                    <a:lumMod val="60000"/>
                    <a:lumOff val="40000"/>
                  </a:schemeClr>
                </a:gs>
              </a:gsLst>
              <a:lin ang="16200000" scaled="1"/>
            </a:gradFill>
            <a:ln>
              <a:solidFill>
                <a:schemeClr val="bg1"/>
              </a:solidFill>
            </a:ln>
            <a:effectLst>
              <a:glow rad="12700">
                <a:schemeClr val="accent1"/>
              </a:glow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  <c:invertIfNegative val="0"/>
          <c:cat>
            <c:strRef>
              <c:f>Analise!$AB$3:$AB$12</c:f>
              <c:strCache>
                <c:ptCount val="10"/>
                <c:pt idx="0">
                  <c:v>Arroz</c:v>
                </c:pt>
                <c:pt idx="1">
                  <c:v>Blue</c:v>
                </c:pt>
                <c:pt idx="2">
                  <c:v>ml</c:v>
                </c:pt>
                <c:pt idx="3">
                  <c:v>Eka</c:v>
                </c:pt>
                <c:pt idx="4">
                  <c:v>Farinha de milho</c:v>
                </c:pt>
                <c:pt idx="5">
                  <c:v>Feijão</c:v>
                </c:pt>
                <c:pt idx="6">
                  <c:v>Leite em pó</c:v>
                </c:pt>
                <c:pt idx="7">
                  <c:v>Macarrão</c:v>
                </c:pt>
                <c:pt idx="8">
                  <c:v>Óleo de cozinha</c:v>
                </c:pt>
                <c:pt idx="9">
                  <c:v>Papel higiénico</c:v>
                </c:pt>
              </c:strCache>
            </c:strRef>
          </c:cat>
          <c:val>
            <c:numRef>
              <c:f>Analise!$AC$3:$AC$12</c:f>
              <c:numCache>
                <mc:AlternateContent xmlns:mc="http://schemas.openxmlformats.org/markup-compatibility/2006">
                  <mc:Choice Requires="c16r2">
                    <c16r2:formatcode2>_-* #,##0.00\ [$Kz-pt-AO]_-;\-* #,##0.00\ [$Kz-pt-AO]_-;_-* "-"??\ [$Kz-pt-AO]_-;_-@_-</c16r2:formatcode2>
                  </mc:Choice>
                  <mc:Fallback>
                    <c:formatCode>_-* #,##0.00\ [$Kz]_-;\-* #,##0.00\ [$Kz]_-;_-* "-"??\ [$Kz]_-;_-@_-</c:formatCode>
                  </mc:Fallback>
                </mc:AlternateContent>
                <c:ptCount val="10"/>
                <c:pt idx="0">
                  <c:v>6003</c:v>
                </c:pt>
                <c:pt idx="1">
                  <c:v>2667</c:v>
                </c:pt>
                <c:pt idx="2">
                  <c:v>2667</c:v>
                </c:pt>
                <c:pt idx="3">
                  <c:v>3611.88</c:v>
                </c:pt>
                <c:pt idx="4">
                  <c:v>15600</c:v>
                </c:pt>
                <c:pt idx="5">
                  <c:v>51060</c:v>
                </c:pt>
                <c:pt idx="6">
                  <c:v>53314</c:v>
                </c:pt>
                <c:pt idx="7">
                  <c:v>8050</c:v>
                </c:pt>
                <c:pt idx="8">
                  <c:v>7210.5</c:v>
                </c:pt>
                <c:pt idx="9">
                  <c:v>4001.5999999999995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3-4915-84CF-C13097A3B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0421632"/>
        <c:axId val="690404832"/>
      </c:barChart>
      <c:catAx>
        <c:axId val="690421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0404832"/>
        <c:crosses val="autoZero"/>
        <c:auto val="1"/>
        <c:lblAlgn val="ctr"/>
        <c:lblOffset val="100"/>
        <c:noMultiLvlLbl val="0"/>
      </c:catAx>
      <c:valAx>
        <c:axId val="690404832"/>
        <c:scaling>
          <c:orientation val="minMax"/>
        </c:scaling>
        <c:delete val="1"/>
        <c:axPos val="b"/>
        <c:numFmt formatCode="_-* #,##0.00\ [$Kz]_-;\-* #,##0.00\ [$Kz]_-;_-* &quot;-&quot;??\ [$Kz]_-;_-@_-" c16r2:formatcode2="_-* #,##0.00\ [$Kz-pt-AO]_-;\-* #,##0.00\ [$Kz-pt-AO]_-;_-* &quot;-&quot;??\ [$Kz-pt-AO]_-;_-@_-" sourceLinked="1"/>
        <c:majorTickMark val="out"/>
        <c:minorTickMark val="none"/>
        <c:tickLblPos val="nextTo"/>
        <c:crossAx val="69042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[Projecto Supermercado.xlsx]Analise!TVENDA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Analise!$AQ$1</c:f>
              <c:strCache>
                <c:ptCount val="1"/>
                <c:pt idx="0">
                  <c:v>Soma de TOTAL VENDIDO</c:v>
                </c:pt>
              </c:strCache>
            </c:strRef>
          </c:tx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49-45F1-96B5-DC13F1C577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49-45F1-96B5-DC13F1C5771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Analise!$AP$2:$AP$3</c:f>
              <c:strCache>
                <c:ptCount val="2"/>
                <c:pt idx="0">
                  <c:v>Fisica</c:v>
                </c:pt>
                <c:pt idx="1">
                  <c:v>Online</c:v>
                </c:pt>
              </c:strCache>
            </c:strRef>
          </c:cat>
          <c:val>
            <c:numRef>
              <c:f>Analise!$AQ$2:$AQ$3</c:f>
              <c:numCache>
                <mc:AlternateContent xmlns:mc="http://schemas.openxmlformats.org/markup-compatibility/2006">
                  <mc:Choice Requires="c16r2">
                    <c16r2:formatcode2>_-* #,##0.00\ [$Kz-pt-AO]_-;\-* #,##0.00\ [$Kz-pt-AO]_-;_-* "-"??\ [$Kz-pt-AO]_-;_-@_-</c16r2:formatcode2>
                  </mc:Choice>
                  <mc:Fallback>
                    <c:formatCode>_-* #,##0.00\ [$Kz]_-;\-* #,##0.00\ [$Kz]_-;_-* "-"??\ [$Kz]_-;_-@_-</c:formatCode>
                  </mc:Fallback>
                </mc:AlternateContent>
                <c:ptCount val="2"/>
                <c:pt idx="0">
                  <c:v>111707.18000000001</c:v>
                </c:pt>
                <c:pt idx="1">
                  <c:v>43881.95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49-45F1-96B5-DC13F1C57710}"/>
            </c:ext>
          </c:extLst>
        </c:ser>
        <c:ser>
          <c:idx val="1"/>
          <c:order val="1"/>
          <c:tx>
            <c:strRef>
              <c:f>Analise!$AR$1</c:f>
              <c:strCache>
                <c:ptCount val="1"/>
                <c:pt idx="0">
                  <c:v>Soma de TOTAL STOCK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F49-45F1-96B5-DC13F1C577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F49-45F1-96B5-DC13F1C577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Analise!$AP$2:$AP$3</c:f>
              <c:strCache>
                <c:ptCount val="2"/>
                <c:pt idx="0">
                  <c:v>Fisica</c:v>
                </c:pt>
                <c:pt idx="1">
                  <c:v>Online</c:v>
                </c:pt>
              </c:strCache>
            </c:strRef>
          </c:cat>
          <c:val>
            <c:numRef>
              <c:f>Analise!$AR$2:$AR$3</c:f>
              <c:numCache>
                <mc:AlternateContent xmlns:mc="http://schemas.openxmlformats.org/markup-compatibility/2006">
                  <mc:Choice Requires="c16r2">
                    <c16r2:formatcode2>_-* #,##0.00\ [$Kz-pt-AO]_-;\-* #,##0.00\ [$Kz-pt-AO]_-;_-* "-"??\ [$Kz-pt-AO]_-;_-@_-</c16r2:formatcode2>
                  </mc:Choice>
                  <mc:Fallback>
                    <c:formatCode>_-* #,##0.00\ [$Kz]_-;\-* #,##0.00\ [$Kz]_-;_-* "-"??\ [$Kz]_-;_-@_-</c:formatCode>
                  </mc:Fallback>
                </mc:AlternateContent>
                <c:ptCount val="2"/>
                <c:pt idx="0">
                  <c:v>510237.98</c:v>
                </c:pt>
                <c:pt idx="1">
                  <c:v>104827.05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49-45F1-96B5-DC13F1C577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[Projecto Supermercado.xlsx]Analise!MPAGAMENTO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Analise!$AU$1</c:f>
              <c:strCache>
                <c:ptCount val="1"/>
                <c:pt idx="0">
                  <c:v>Soma de TOTAL VENDIDO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9D-44EB-AF61-5F975A4E7C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9D-44EB-AF61-5F975A4E7C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Analise!$AT$2:$AT$3</c:f>
              <c:strCache>
                <c:ptCount val="2"/>
                <c:pt idx="0">
                  <c:v>Cash</c:v>
                </c:pt>
                <c:pt idx="1">
                  <c:v>Multicaixa</c:v>
                </c:pt>
              </c:strCache>
            </c:strRef>
          </c:cat>
          <c:val>
            <c:numRef>
              <c:f>Analise!$AU$2:$AU$3</c:f>
              <c:numCache>
                <mc:AlternateContent xmlns:mc="http://schemas.openxmlformats.org/markup-compatibility/2006">
                  <mc:Choice Requires="c16r2">
                    <c16r2:formatcode2>_-* #,##0.00\ [$Kz-pt-AO]_-;\-* #,##0.00\ [$Kz-pt-AO]_-;_-* "-"??\ [$Kz-pt-AO]_-;_-@_-</c16r2:formatcode2>
                  </mc:Choice>
                  <mc:Fallback>
                    <c:formatCode>_-* #,##0.00\ [$Kz]_-;\-* #,##0.00\ [$Kz]_-;_-* "-"??\ [$Kz]_-;_-@_-</c:formatCode>
                  </mc:Fallback>
                </mc:AlternateContent>
                <c:ptCount val="2"/>
                <c:pt idx="0">
                  <c:v>44744.41</c:v>
                </c:pt>
                <c:pt idx="1">
                  <c:v>110844.72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9D-44EB-AF61-5F975A4E7CC9}"/>
            </c:ext>
          </c:extLst>
        </c:ser>
        <c:ser>
          <c:idx val="1"/>
          <c:order val="1"/>
          <c:tx>
            <c:strRef>
              <c:f>Analise!$AV$1</c:f>
              <c:strCache>
                <c:ptCount val="1"/>
                <c:pt idx="0">
                  <c:v>Soma de TOTAL STOCK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89D-44EB-AF61-5F975A4E7C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89D-44EB-AF61-5F975A4E7C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Analise!$AT$2:$AT$3</c:f>
              <c:strCache>
                <c:ptCount val="2"/>
                <c:pt idx="0">
                  <c:v>Cash</c:v>
                </c:pt>
                <c:pt idx="1">
                  <c:v>Multicaixa</c:v>
                </c:pt>
              </c:strCache>
            </c:strRef>
          </c:cat>
          <c:val>
            <c:numRef>
              <c:f>Analise!$AV$2:$AV$3</c:f>
              <c:numCache>
                <mc:AlternateContent xmlns:mc="http://schemas.openxmlformats.org/markup-compatibility/2006">
                  <mc:Choice Requires="c16r2">
                    <c16r2:formatcode2>_-* #,##0.00\ [$Kz-pt-AO]_-;\-* #,##0.00\ [$Kz-pt-AO]_-;_-* "-"??\ [$Kz-pt-AO]_-;_-@_-</c16r2:formatcode2>
                  </mc:Choice>
                  <mc:Fallback>
                    <c:formatCode>_-* #,##0.00\ [$Kz]_-;\-* #,##0.00\ [$Kz]_-;_-* "-"??\ [$Kz]_-;_-@_-</c:formatCode>
                  </mc:Fallback>
                </mc:AlternateContent>
                <c:ptCount val="2"/>
                <c:pt idx="0">
                  <c:v>392519.87</c:v>
                </c:pt>
                <c:pt idx="1">
                  <c:v>222545.15999999997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89D-44EB-AF61-5F975A4E7C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[0]!Categoria</cx:f>
      </cx:strDim>
      <cx:numDim type="size">
        <cx:f>[0]!CategoriaLimite</cx:f>
      </cx:numDim>
    </cx:data>
  </cx:chartData>
  <cx:chart>
    <cx:plotArea>
      <cx:plotAreaRegion>
        <cx:series layoutId="treemap" uniqueId="{3D5CC855-4016-468E-BF83-127AC6DB5B65}">
          <cx:tx>
            <cx:txData>
              <cx:f>_xlchart.v1.5</cx:f>
              <cx:v>CATEGORIA</cx:v>
            </cx:txData>
          </cx:tx>
          <cx:spPr>
            <a:ln>
              <a:noFill/>
            </a:ln>
          </cx:spPr>
          <cx:dataLabels>
            <cx:visibility seriesName="0" categoryName="1" value="1"/>
            <cx:separator>
</cx:separator>
            <cx:dataLabel idx="0">
              <cx:visibility seriesName="0" categoryName="1" value="1"/>
              <cx:separator>
</cx:separator>
            </cx:dataLabel>
            <cx:dataLabel idx="1">
              <cx:visibility seriesName="0" categoryName="1" value="1"/>
              <cx:separator>
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Analise!$P$4" lockText="1" noThreeD="1"/>
</file>

<file path=xl/ctrlProps/ctrlProp2.xml><?xml version="1.0" encoding="utf-8"?>
<formControlPr xmlns="http://schemas.microsoft.com/office/spreadsheetml/2009/9/main" objectType="Scroll" dx="22" fmlaLink="Analise!$AB$1" max="100" min="1" page="10"/>
</file>

<file path=xl/ctrlProps/ctrlProp3.xml><?xml version="1.0" encoding="utf-8"?>
<formControlPr xmlns="http://schemas.microsoft.com/office/spreadsheetml/2009/9/main" objectType="Scroll" dx="22" fmlaLink="Analise!$AB$1" max="100" min="1" page="10"/>
</file>

<file path=xl/ctrlProps/ctrlProp4.xml><?xml version="1.0" encoding="utf-8"?>
<formControlPr xmlns="http://schemas.microsoft.com/office/spreadsheetml/2009/9/main" objectType="CheckBox" checked="Checked" fmlaLink="Analise!$N$4" lockText="1" noThreeD="1"/>
</file>

<file path=xl/ctrlProps/ctrlProp5.xml><?xml version="1.0" encoding="utf-8"?>
<formControlPr xmlns="http://schemas.microsoft.com/office/spreadsheetml/2009/9/main" objectType="CheckBox" checked="Checked" fmlaLink="Analise!$O$4" lockText="1" noThreeD="1"/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jpeg"/><Relationship Id="rId2" Type="http://schemas.openxmlformats.org/officeDocument/2006/relationships/image" Target="../media/image20.jpeg"/><Relationship Id="rId1" Type="http://schemas.openxmlformats.org/officeDocument/2006/relationships/image" Target="../media/image19.jpe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jpeg"/><Relationship Id="rId2" Type="http://schemas.openxmlformats.org/officeDocument/2006/relationships/image" Target="../media/image20.jpeg"/><Relationship Id="rId1" Type="http://schemas.openxmlformats.org/officeDocument/2006/relationships/image" Target="../media/image19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15E3ADE-DECE-4CBD-AF76-42ACD9859AB9}" type="doc">
      <dgm:prSet loTypeId="urn:microsoft.com/office/officeart/2008/layout/CircularPictureCallou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37DD1B70-5AE1-4D30-8B99-71A2D1FD0518}">
      <dgm:prSet/>
      <dgm:spPr/>
      <dgm:t>
        <a:bodyPr/>
        <a:lstStyle/>
        <a:p>
          <a:endParaRPr lang="pt-BR"/>
        </a:p>
      </dgm:t>
    </dgm:pt>
    <dgm:pt modelId="{DA36C40C-E65D-4CC7-BC03-4AEDA2E233B4}" type="parTrans" cxnId="{D9E288BE-D5D7-41D0-95CA-7A30AF978419}">
      <dgm:prSet/>
      <dgm:spPr/>
      <dgm:t>
        <a:bodyPr/>
        <a:lstStyle/>
        <a:p>
          <a:endParaRPr lang="pt-BR"/>
        </a:p>
      </dgm:t>
    </dgm:pt>
    <dgm:pt modelId="{A7363B3E-C62C-4E7F-8DAE-CDE8EF8A4727}" type="sibTrans" cxnId="{D9E288BE-D5D7-41D0-95CA-7A30AF978419}">
      <dgm:prSet/>
      <dgm:spPr>
        <a:blipFill>
          <a:blip xmlns:r="http://schemas.openxmlformats.org/officeDocument/2006/relationships" r:embed="rId1"/>
          <a:srcRect/>
          <a:stretch>
            <a:fillRect t="-17000" b="-17000"/>
          </a:stretch>
        </a:blipFill>
      </dgm:spPr>
      <dgm:t>
        <a:bodyPr/>
        <a:lstStyle/>
        <a:p>
          <a:endParaRPr lang="pt-BR"/>
        </a:p>
      </dgm:t>
    </dgm:pt>
    <dgm:pt modelId="{24D6D6D1-4C01-411C-9309-470EF71B9720}">
      <dgm:prSet phldrT="[Texto]" phldr="1"/>
      <dgm:spPr/>
      <dgm:t>
        <a:bodyPr/>
        <a:lstStyle/>
        <a:p>
          <a:endParaRPr lang="pt-BR"/>
        </a:p>
      </dgm:t>
    </dgm:pt>
    <dgm:pt modelId="{CDB6FACE-E00D-41B6-AB5E-BFF1E2A4AB09}" type="parTrans" cxnId="{27A7B1DB-1506-4FE0-8650-8AAC40BFF103}">
      <dgm:prSet/>
      <dgm:spPr/>
      <dgm:t>
        <a:bodyPr/>
        <a:lstStyle/>
        <a:p>
          <a:endParaRPr lang="pt-BR"/>
        </a:p>
      </dgm:t>
    </dgm:pt>
    <dgm:pt modelId="{150CE28C-A120-480B-B222-FB705E326741}" type="sibTrans" cxnId="{27A7B1DB-1506-4FE0-8650-8AAC40BFF103}">
      <dgm:prSet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7000" b="-17000"/>
          </a:stretch>
        </a:blipFill>
      </dgm:spPr>
      <dgm:t>
        <a:bodyPr/>
        <a:lstStyle/>
        <a:p>
          <a:endParaRPr lang="pt-BR"/>
        </a:p>
      </dgm:t>
    </dgm:pt>
    <dgm:pt modelId="{3662B3CB-EE3E-4959-875F-A2B6806D9ABF}">
      <dgm:prSet phldrT="[Texto]" phldr="1"/>
      <dgm:spPr/>
      <dgm:t>
        <a:bodyPr/>
        <a:lstStyle/>
        <a:p>
          <a:endParaRPr lang="pt-BR"/>
        </a:p>
      </dgm:t>
    </dgm:pt>
    <dgm:pt modelId="{1B86FDF6-EE0D-47B1-8EFD-4F56CB962CA8}" type="parTrans" cxnId="{35FF3A77-F729-48D2-BF37-BB0D3DAB3557}">
      <dgm:prSet/>
      <dgm:spPr/>
      <dgm:t>
        <a:bodyPr/>
        <a:lstStyle/>
        <a:p>
          <a:endParaRPr lang="pt-BR"/>
        </a:p>
      </dgm:t>
    </dgm:pt>
    <dgm:pt modelId="{2C84F18B-995A-4647-856F-4059B460B991}" type="sibTrans" cxnId="{35FF3A77-F729-48D2-BF37-BB0D3DAB3557}">
      <dgm:prSet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7000" b="-17000"/>
          </a:stretch>
        </a:blipFill>
      </dgm:spPr>
      <dgm:t>
        <a:bodyPr/>
        <a:lstStyle/>
        <a:p>
          <a:endParaRPr lang="pt-BR"/>
        </a:p>
      </dgm:t>
    </dgm:pt>
    <dgm:pt modelId="{45ED5F1C-BD22-4E24-980E-BFBCB22C6AA1}" type="pres">
      <dgm:prSet presAssocID="{C15E3ADE-DECE-4CBD-AF76-42ACD9859AB9}" presName="Name0" presStyleCnt="0">
        <dgm:presLayoutVars>
          <dgm:chMax val="7"/>
          <dgm:chPref val="7"/>
          <dgm:dir/>
        </dgm:presLayoutVars>
      </dgm:prSet>
      <dgm:spPr/>
    </dgm:pt>
    <dgm:pt modelId="{851D0BBD-A8F5-4756-B71E-0F72B9EB6B5F}" type="pres">
      <dgm:prSet presAssocID="{C15E3ADE-DECE-4CBD-AF76-42ACD9859AB9}" presName="Name1" presStyleCnt="0"/>
      <dgm:spPr/>
    </dgm:pt>
    <dgm:pt modelId="{2CF58F02-58B4-4F59-932C-9532D6581668}" type="pres">
      <dgm:prSet presAssocID="{A7363B3E-C62C-4E7F-8DAE-CDE8EF8A4727}" presName="picture_1" presStyleCnt="0"/>
      <dgm:spPr/>
    </dgm:pt>
    <dgm:pt modelId="{F11521C3-93B2-444D-AD8C-B54E2AAF0F2B}" type="pres">
      <dgm:prSet presAssocID="{A7363B3E-C62C-4E7F-8DAE-CDE8EF8A4727}" presName="pictureRepeatNode" presStyleLbl="alignImgPlace1" presStyleIdx="0" presStyleCnt="3" custAng="296125"/>
      <dgm:spPr/>
    </dgm:pt>
    <dgm:pt modelId="{A2794019-6CAB-4994-9CE5-9B5EA38C5943}" type="pres">
      <dgm:prSet presAssocID="{37DD1B70-5AE1-4D30-8B99-71A2D1FD0518}" presName="text_1" presStyleLbl="node1" presStyleIdx="0" presStyleCnt="0">
        <dgm:presLayoutVars>
          <dgm:bulletEnabled val="1"/>
        </dgm:presLayoutVars>
      </dgm:prSet>
      <dgm:spPr/>
    </dgm:pt>
    <dgm:pt modelId="{B9FD4C3D-4617-46FD-88F4-8B58EE786DD6}" type="pres">
      <dgm:prSet presAssocID="{150CE28C-A120-480B-B222-FB705E326741}" presName="picture_2" presStyleCnt="0"/>
      <dgm:spPr/>
    </dgm:pt>
    <dgm:pt modelId="{347F7C2C-3F8D-4332-8484-D23B89CBC889}" type="pres">
      <dgm:prSet presAssocID="{150CE28C-A120-480B-B222-FB705E326741}" presName="pictureRepeatNode" presStyleLbl="alignImgPlace1" presStyleIdx="1" presStyleCnt="3"/>
      <dgm:spPr/>
    </dgm:pt>
    <dgm:pt modelId="{D64ADB0D-685E-46D9-A3AC-9A43DC72EA1B}" type="pres">
      <dgm:prSet presAssocID="{24D6D6D1-4C01-411C-9309-470EF71B9720}" presName="line_2" presStyleLbl="parChTrans1D1" presStyleIdx="0" presStyleCnt="2"/>
      <dgm:spPr/>
    </dgm:pt>
    <dgm:pt modelId="{F16AE3C4-12A7-497D-B049-3E1157CD0080}" type="pres">
      <dgm:prSet presAssocID="{24D6D6D1-4C01-411C-9309-470EF71B9720}" presName="textparent_2" presStyleLbl="node1" presStyleIdx="0" presStyleCnt="0"/>
      <dgm:spPr/>
    </dgm:pt>
    <dgm:pt modelId="{AB4D8A50-E880-4DDF-BDD4-4E8EC1AEBF5B}" type="pres">
      <dgm:prSet presAssocID="{24D6D6D1-4C01-411C-9309-470EF71B9720}" presName="text_2" presStyleLbl="revTx" presStyleIdx="0" presStyleCnt="2">
        <dgm:presLayoutVars>
          <dgm:bulletEnabled val="1"/>
        </dgm:presLayoutVars>
      </dgm:prSet>
      <dgm:spPr/>
    </dgm:pt>
    <dgm:pt modelId="{2A00CEB9-A6BB-44EF-A552-663132AB2199}" type="pres">
      <dgm:prSet presAssocID="{2C84F18B-995A-4647-856F-4059B460B991}" presName="picture_3" presStyleCnt="0"/>
      <dgm:spPr/>
    </dgm:pt>
    <dgm:pt modelId="{CE59C4F8-7BA5-4B59-A313-914D763FFAE3}" type="pres">
      <dgm:prSet presAssocID="{2C84F18B-995A-4647-856F-4059B460B991}" presName="pictureRepeatNode" presStyleLbl="alignImgPlace1" presStyleIdx="2" presStyleCnt="3"/>
      <dgm:spPr/>
    </dgm:pt>
    <dgm:pt modelId="{4B37530E-4975-49A8-A395-0E33A0828EBB}" type="pres">
      <dgm:prSet presAssocID="{3662B3CB-EE3E-4959-875F-A2B6806D9ABF}" presName="line_3" presStyleLbl="parChTrans1D1" presStyleIdx="1" presStyleCnt="2"/>
      <dgm:spPr/>
    </dgm:pt>
    <dgm:pt modelId="{BE23F2BB-8005-443C-A305-DB7F17BA825B}" type="pres">
      <dgm:prSet presAssocID="{3662B3CB-EE3E-4959-875F-A2B6806D9ABF}" presName="textparent_3" presStyleLbl="node1" presStyleIdx="0" presStyleCnt="0"/>
      <dgm:spPr/>
    </dgm:pt>
    <dgm:pt modelId="{12B3AAD5-185D-440B-8FF0-155253C14841}" type="pres">
      <dgm:prSet presAssocID="{3662B3CB-EE3E-4959-875F-A2B6806D9ABF}" presName="text_3" presStyleLbl="revTx" presStyleIdx="1" presStyleCnt="2">
        <dgm:presLayoutVars>
          <dgm:bulletEnabled val="1"/>
        </dgm:presLayoutVars>
      </dgm:prSet>
      <dgm:spPr/>
    </dgm:pt>
  </dgm:ptLst>
  <dgm:cxnLst>
    <dgm:cxn modelId="{712A5646-78A9-4C65-80EB-6431E26C7A29}" type="presOf" srcId="{2C84F18B-995A-4647-856F-4059B460B991}" destId="{CE59C4F8-7BA5-4B59-A313-914D763FFAE3}" srcOrd="0" destOrd="0" presId="urn:microsoft.com/office/officeart/2008/layout/CircularPictureCallout"/>
    <dgm:cxn modelId="{A167A448-19AB-4D05-A289-E914A92DF9D6}" type="presOf" srcId="{A7363B3E-C62C-4E7F-8DAE-CDE8EF8A4727}" destId="{F11521C3-93B2-444D-AD8C-B54E2AAF0F2B}" srcOrd="0" destOrd="0" presId="urn:microsoft.com/office/officeart/2008/layout/CircularPictureCallout"/>
    <dgm:cxn modelId="{35FF3A77-F729-48D2-BF37-BB0D3DAB3557}" srcId="{C15E3ADE-DECE-4CBD-AF76-42ACD9859AB9}" destId="{3662B3CB-EE3E-4959-875F-A2B6806D9ABF}" srcOrd="2" destOrd="0" parTransId="{1B86FDF6-EE0D-47B1-8EFD-4F56CB962CA8}" sibTransId="{2C84F18B-995A-4647-856F-4059B460B991}"/>
    <dgm:cxn modelId="{20C65E59-BD35-4B0C-94DB-489F07923581}" type="presOf" srcId="{37DD1B70-5AE1-4D30-8B99-71A2D1FD0518}" destId="{A2794019-6CAB-4994-9CE5-9B5EA38C5943}" srcOrd="0" destOrd="0" presId="urn:microsoft.com/office/officeart/2008/layout/CircularPictureCallout"/>
    <dgm:cxn modelId="{362268BB-6B8A-411A-8276-D05212D7AA2D}" type="presOf" srcId="{150CE28C-A120-480B-B222-FB705E326741}" destId="{347F7C2C-3F8D-4332-8484-D23B89CBC889}" srcOrd="0" destOrd="0" presId="urn:microsoft.com/office/officeart/2008/layout/CircularPictureCallout"/>
    <dgm:cxn modelId="{D9E288BE-D5D7-41D0-95CA-7A30AF978419}" srcId="{C15E3ADE-DECE-4CBD-AF76-42ACD9859AB9}" destId="{37DD1B70-5AE1-4D30-8B99-71A2D1FD0518}" srcOrd="0" destOrd="0" parTransId="{DA36C40C-E65D-4CC7-BC03-4AEDA2E233B4}" sibTransId="{A7363B3E-C62C-4E7F-8DAE-CDE8EF8A4727}"/>
    <dgm:cxn modelId="{C058E8BE-AD93-4B3A-A5A9-CB6E474BA4F2}" type="presOf" srcId="{C15E3ADE-DECE-4CBD-AF76-42ACD9859AB9}" destId="{45ED5F1C-BD22-4E24-980E-BFBCB22C6AA1}" srcOrd="0" destOrd="0" presId="urn:microsoft.com/office/officeart/2008/layout/CircularPictureCallout"/>
    <dgm:cxn modelId="{B7DFD2D0-8D89-4F24-BF00-8134B93C7A3B}" type="presOf" srcId="{24D6D6D1-4C01-411C-9309-470EF71B9720}" destId="{AB4D8A50-E880-4DDF-BDD4-4E8EC1AEBF5B}" srcOrd="0" destOrd="0" presId="urn:microsoft.com/office/officeart/2008/layout/CircularPictureCallout"/>
    <dgm:cxn modelId="{27A7B1DB-1506-4FE0-8650-8AAC40BFF103}" srcId="{C15E3ADE-DECE-4CBD-AF76-42ACD9859AB9}" destId="{24D6D6D1-4C01-411C-9309-470EF71B9720}" srcOrd="1" destOrd="0" parTransId="{CDB6FACE-E00D-41B6-AB5E-BFF1E2A4AB09}" sibTransId="{150CE28C-A120-480B-B222-FB705E326741}"/>
    <dgm:cxn modelId="{70EFB1E4-20F3-4B63-934C-45767A0B586E}" type="presOf" srcId="{3662B3CB-EE3E-4959-875F-A2B6806D9ABF}" destId="{12B3AAD5-185D-440B-8FF0-155253C14841}" srcOrd="0" destOrd="0" presId="urn:microsoft.com/office/officeart/2008/layout/CircularPictureCallout"/>
    <dgm:cxn modelId="{16CBEA74-967B-411B-AE99-7E2C73FD4305}" type="presParOf" srcId="{45ED5F1C-BD22-4E24-980E-BFBCB22C6AA1}" destId="{851D0BBD-A8F5-4756-B71E-0F72B9EB6B5F}" srcOrd="0" destOrd="0" presId="urn:microsoft.com/office/officeart/2008/layout/CircularPictureCallout"/>
    <dgm:cxn modelId="{59EB6221-C73F-468C-BC97-908E95957CDC}" type="presParOf" srcId="{851D0BBD-A8F5-4756-B71E-0F72B9EB6B5F}" destId="{2CF58F02-58B4-4F59-932C-9532D6581668}" srcOrd="0" destOrd="0" presId="urn:microsoft.com/office/officeart/2008/layout/CircularPictureCallout"/>
    <dgm:cxn modelId="{92B329A6-F739-4D7B-88D7-4E059F6DC939}" type="presParOf" srcId="{2CF58F02-58B4-4F59-932C-9532D6581668}" destId="{F11521C3-93B2-444D-AD8C-B54E2AAF0F2B}" srcOrd="0" destOrd="0" presId="urn:microsoft.com/office/officeart/2008/layout/CircularPictureCallout"/>
    <dgm:cxn modelId="{8D7660DA-4677-4708-84A8-2BFE1EA5673B}" type="presParOf" srcId="{851D0BBD-A8F5-4756-B71E-0F72B9EB6B5F}" destId="{A2794019-6CAB-4994-9CE5-9B5EA38C5943}" srcOrd="1" destOrd="0" presId="urn:microsoft.com/office/officeart/2008/layout/CircularPictureCallout"/>
    <dgm:cxn modelId="{CFD1B337-5EC8-414A-97D5-349DA3172757}" type="presParOf" srcId="{851D0BBD-A8F5-4756-B71E-0F72B9EB6B5F}" destId="{B9FD4C3D-4617-46FD-88F4-8B58EE786DD6}" srcOrd="2" destOrd="0" presId="urn:microsoft.com/office/officeart/2008/layout/CircularPictureCallout"/>
    <dgm:cxn modelId="{669F5EDF-FEDF-4BC6-86D9-A7439E473ED6}" type="presParOf" srcId="{B9FD4C3D-4617-46FD-88F4-8B58EE786DD6}" destId="{347F7C2C-3F8D-4332-8484-D23B89CBC889}" srcOrd="0" destOrd="0" presId="urn:microsoft.com/office/officeart/2008/layout/CircularPictureCallout"/>
    <dgm:cxn modelId="{0571A5D2-CC7C-47E1-818F-A01CB6D2545C}" type="presParOf" srcId="{851D0BBD-A8F5-4756-B71E-0F72B9EB6B5F}" destId="{D64ADB0D-685E-46D9-A3AC-9A43DC72EA1B}" srcOrd="3" destOrd="0" presId="urn:microsoft.com/office/officeart/2008/layout/CircularPictureCallout"/>
    <dgm:cxn modelId="{BA53EF53-35DD-42AC-B42A-BAD6700A2E11}" type="presParOf" srcId="{851D0BBD-A8F5-4756-B71E-0F72B9EB6B5F}" destId="{F16AE3C4-12A7-497D-B049-3E1157CD0080}" srcOrd="4" destOrd="0" presId="urn:microsoft.com/office/officeart/2008/layout/CircularPictureCallout"/>
    <dgm:cxn modelId="{E9EBFDD1-3A55-45A9-806B-5D8B20FF33C5}" type="presParOf" srcId="{F16AE3C4-12A7-497D-B049-3E1157CD0080}" destId="{AB4D8A50-E880-4DDF-BDD4-4E8EC1AEBF5B}" srcOrd="0" destOrd="0" presId="urn:microsoft.com/office/officeart/2008/layout/CircularPictureCallout"/>
    <dgm:cxn modelId="{4C64FA0B-6934-4306-80E0-64EB93271AE9}" type="presParOf" srcId="{851D0BBD-A8F5-4756-B71E-0F72B9EB6B5F}" destId="{2A00CEB9-A6BB-44EF-A552-663132AB2199}" srcOrd="5" destOrd="0" presId="urn:microsoft.com/office/officeart/2008/layout/CircularPictureCallout"/>
    <dgm:cxn modelId="{63FE7D88-C412-4C8A-8436-8FE8D395ADA0}" type="presParOf" srcId="{2A00CEB9-A6BB-44EF-A552-663132AB2199}" destId="{CE59C4F8-7BA5-4B59-A313-914D763FFAE3}" srcOrd="0" destOrd="0" presId="urn:microsoft.com/office/officeart/2008/layout/CircularPictureCallout"/>
    <dgm:cxn modelId="{9E97C771-610C-4607-9A62-C164C77D06BA}" type="presParOf" srcId="{851D0BBD-A8F5-4756-B71E-0F72B9EB6B5F}" destId="{4B37530E-4975-49A8-A395-0E33A0828EBB}" srcOrd="6" destOrd="0" presId="urn:microsoft.com/office/officeart/2008/layout/CircularPictureCallout"/>
    <dgm:cxn modelId="{56E2B4F5-CB5F-44CD-AD41-96E8D0E28928}" type="presParOf" srcId="{851D0BBD-A8F5-4756-B71E-0F72B9EB6B5F}" destId="{BE23F2BB-8005-443C-A305-DB7F17BA825B}" srcOrd="7" destOrd="0" presId="urn:microsoft.com/office/officeart/2008/layout/CircularPictureCallout"/>
    <dgm:cxn modelId="{ABB64E0B-F556-4B92-A531-9DE5F233C7E5}" type="presParOf" srcId="{BE23F2BB-8005-443C-A305-DB7F17BA825B}" destId="{12B3AAD5-185D-440B-8FF0-155253C14841}" srcOrd="0" destOrd="0" presId="urn:microsoft.com/office/officeart/2008/layout/CircularPictureCallout"/>
  </dgm:cxnLst>
  <dgm:bg/>
  <dgm:whole/>
  <dgm:extLst>
    <a:ext uri="http://schemas.microsoft.com/office/drawing/2008/diagram">
      <dsp:dataModelExt xmlns:dsp="http://schemas.microsoft.com/office/drawing/2008/diagram" relId="rId23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B37530E-4975-49A8-A395-0E33A0828EBB}">
      <dsp:nvSpPr>
        <dsp:cNvPr id="0" name=""/>
        <dsp:cNvSpPr/>
      </dsp:nvSpPr>
      <dsp:spPr>
        <a:xfrm>
          <a:off x="689811" y="425648"/>
          <a:ext cx="470177" cy="0"/>
        </a:xfrm>
        <a:prstGeom prst="line">
          <a:avLst/>
        </a:pr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4ADB0D-685E-46D9-A3AC-9A43DC72EA1B}">
      <dsp:nvSpPr>
        <dsp:cNvPr id="0" name=""/>
        <dsp:cNvSpPr/>
      </dsp:nvSpPr>
      <dsp:spPr>
        <a:xfrm>
          <a:off x="689811" y="98226"/>
          <a:ext cx="470177" cy="0"/>
        </a:xfrm>
        <a:prstGeom prst="line">
          <a:avLst/>
        </a:pr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1521C3-93B2-444D-AD8C-B54E2AAF0F2B}">
      <dsp:nvSpPr>
        <dsp:cNvPr id="0" name=""/>
        <dsp:cNvSpPr/>
      </dsp:nvSpPr>
      <dsp:spPr>
        <a:xfrm rot="296125">
          <a:off x="427874" y="0"/>
          <a:ext cx="523875" cy="523875"/>
        </a:xfrm>
        <a:prstGeom prst="ellipse">
          <a:avLst/>
        </a:prstGeom>
        <a:blipFill>
          <a:blip xmlns:r="http://schemas.openxmlformats.org/officeDocument/2006/relationships" r:embed="rId1"/>
          <a:srcRect/>
          <a:stretch>
            <a:fillRect t="-17000" b="-17000"/>
          </a:stretch>
        </a:blip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2794019-6CAB-4994-9CE5-9B5EA38C5943}">
      <dsp:nvSpPr>
        <dsp:cNvPr id="0" name=""/>
        <dsp:cNvSpPr/>
      </dsp:nvSpPr>
      <dsp:spPr>
        <a:xfrm>
          <a:off x="522171" y="278177"/>
          <a:ext cx="335280" cy="172878"/>
        </a:xfrm>
        <a:prstGeom prst="rect">
          <a:avLst/>
        </a:prstGeom>
        <a:noFill/>
        <a:ln w="1905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b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200" kern="1200"/>
        </a:p>
      </dsp:txBody>
      <dsp:txXfrm>
        <a:off x="522171" y="278177"/>
        <a:ext cx="335280" cy="172878"/>
      </dsp:txXfrm>
    </dsp:sp>
    <dsp:sp modelId="{347F7C2C-3F8D-4332-8484-D23B89CBC889}">
      <dsp:nvSpPr>
        <dsp:cNvPr id="0" name=""/>
        <dsp:cNvSpPr/>
      </dsp:nvSpPr>
      <dsp:spPr>
        <a:xfrm>
          <a:off x="1061763" y="0"/>
          <a:ext cx="196453" cy="196453"/>
        </a:xfrm>
        <a:prstGeom prst="ellipse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7000" b="-17000"/>
          </a:stretch>
        </a:blip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B4D8A50-E880-4DDF-BDD4-4E8EC1AEBF5B}">
      <dsp:nvSpPr>
        <dsp:cNvPr id="0" name=""/>
        <dsp:cNvSpPr/>
      </dsp:nvSpPr>
      <dsp:spPr>
        <a:xfrm>
          <a:off x="1258216" y="0"/>
          <a:ext cx="95083" cy="1964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0" rIns="19050" bIns="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1258216" y="0"/>
        <a:ext cx="95083" cy="196453"/>
      </dsp:txXfrm>
    </dsp:sp>
    <dsp:sp modelId="{CE59C4F8-7BA5-4B59-A313-914D763FFAE3}">
      <dsp:nvSpPr>
        <dsp:cNvPr id="0" name=""/>
        <dsp:cNvSpPr/>
      </dsp:nvSpPr>
      <dsp:spPr>
        <a:xfrm>
          <a:off x="1061763" y="327421"/>
          <a:ext cx="196453" cy="196453"/>
        </a:xfrm>
        <a:prstGeom prst="ellipse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7000" b="-17000"/>
          </a:stretch>
        </a:blip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2B3AAD5-185D-440B-8FF0-155253C14841}">
      <dsp:nvSpPr>
        <dsp:cNvPr id="0" name=""/>
        <dsp:cNvSpPr/>
      </dsp:nvSpPr>
      <dsp:spPr>
        <a:xfrm>
          <a:off x="1258216" y="327421"/>
          <a:ext cx="95083" cy="19645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0" rIns="19050" bIns="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1258216" y="327421"/>
        <a:ext cx="95083" cy="19645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CircularPictureCallout">
  <dgm:title val=""/>
  <dgm:desc val=""/>
  <dgm:catLst>
    <dgm:cat type="picture" pri="2000"/>
    <dgm:cat type="pictureconvert" pri="2000"/>
  </dgm:catLst>
  <dgm:sampData>
    <dgm:dataModel>
      <dgm:ptLst>
        <dgm:pt modelId="0" type="doc"/>
        <dgm:pt modelId="1"/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chMax val="7"/>
      <dgm:chPref val="7"/>
      <dgm:dir/>
    </dgm:varLst>
    <dgm:alg type="composite"/>
    <dgm:shape xmlns:r="http://schemas.openxmlformats.org/officeDocument/2006/relationships" r:blip="">
      <dgm:adjLst/>
    </dgm:shape>
    <dgm:constrLst>
      <dgm:constr type="w" for="ch" refType="h" refFor="ch" op="gte" fact="2"/>
    </dgm:constrLst>
    <dgm:layoutNode name="Name1">
      <dgm:alg type="composite"/>
      <dgm:shape xmlns:r="http://schemas.openxmlformats.org/officeDocument/2006/relationships" r:blip="">
        <dgm:adjLst/>
      </dgm:shape>
      <dgm:choose name="Name2">
        <dgm:if name="Name3" axis="ch" ptType="node" func="cnt" op="lte" val="1">
          <dgm:constrLst>
            <dgm:constr type="h" for="ch" forName="picture_1" refType="h"/>
            <dgm:constr type="w" for="ch" forName="picture_1" refType="h" refFor="ch" refForName="picture_1" op="equ"/>
            <dgm:constr type="l" for="ch" forName="picture_1"/>
            <dgm:constr type="t" for="ch" forName="picture_1"/>
            <dgm:constr type="w" for="ch" forName="text_1" refType="w" refFor="ch" refForName="picture_1" fact="0.64"/>
            <dgm:constr type="h" for="ch" forName="text_1" refType="h" refFor="ch" refForName="picture_1" fact="0.33"/>
            <dgm:constr type="l" for="ch" forName="text_1" refType="w" refFor="ch" refForName="picture_1" fact="0.18"/>
            <dgm:constr type="t" for="ch" forName="text_1" refType="h" refFor="ch" refForName="picture_1" fact="0.531"/>
          </dgm:constrLst>
        </dgm:if>
        <dgm:if name="Name4" axis="ch" ptType="node" func="cnt" op="lte" val="2">
          <dgm:choose name="Name5">
            <dgm:if name="Name6" func="var" arg="dir" op="equ" val="norm">
              <dgm:constrLst>
                <dgm:constr type="h" for="ch" forName="picture_1" refType="h"/>
                <dgm:constr type="w" for="ch" forName="picture_1" refType="h" refFor="ch" refForName="picture_1" op="equ"/>
                <dgm:constr type="l" for="ch" forName="picture_1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5"/>
                <dgm:constr type="h" for="ch" forName="picture_2" refType="h" refFor="ch" refForName="picture_1" fact="0.5"/>
                <dgm:constr type="l" for="ch" forName="picture_2" refType="w" refFor="ch" refForName="picture_1" fact="1.21"/>
                <dgm:constr type="ctrY" for="ch" forName="picture_2" refType="h" refFor="ch" refForName="picture_1" fact="0.5"/>
                <dgm:constr type="l" for="ch" forName="line_2" refType="ctrX" refFor="ch" refForName="picture_1"/>
                <dgm:constr type="h" for="ch" forName="line_2"/>
                <dgm:constr type="r" for="ch" forName="line_2" refType="ctrX" refFor="ch" refForName="picture_2"/>
                <dgm:constr type="ctrY" for="ch" forName="line_2" refType="ctrY" refFor="ch" refForName="picture_2"/>
                <dgm:constr type="r" for="ch" forName="textparent_2" refType="w"/>
                <dgm:constr type="h" for="ch" forName="textparent_2" refType="h" refFor="ch" refForName="picture_2"/>
                <dgm:constr type="l" for="ch" forName="textparent_2" refType="r" refFor="ch" refForName="picture_2"/>
                <dgm:constr type="ctrY" for="ch" forName="textparent_2" refType="ctrY" refFor="ch" refForName="picture_2"/>
                <dgm:constr type="primFontSz" for="des" forName="text_2" val="65"/>
              </dgm:constrLst>
            </dgm:if>
            <dgm:else name="Name7">
              <dgm:constrLst>
                <dgm:constr type="h" for="ch" forName="picture_1" refType="h"/>
                <dgm:constr type="w" for="ch" forName="picture_1" refType="h" refFor="ch" refForName="picture_1" op="equ"/>
                <dgm:constr type="r" for="ch" forName="picture_1" refType="w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5"/>
                <dgm:constr type="h" for="ch" forName="picture_2" refType="h" refFor="ch" refForName="picture_1" fact="0.5"/>
                <dgm:constr type="r" for="ch" forName="picture_2" refType="w"/>
                <dgm:constr type="rOff" for="ch" forName="picture_2" refType="w" refFor="ch" refForName="picture_1" fact="-1.21"/>
                <dgm:constr type="ctrY" for="ch" forName="picture_2" refType="h" refFor="ch" refForName="picture_1" fact="0.5"/>
                <dgm:constr type="r" for="ch" forName="line_2" refType="ctrX" refFor="ch" refForName="picture_1"/>
                <dgm:constr type="h" for="ch" forName="line_2"/>
                <dgm:constr type="l" for="ch" forName="line_2" refType="ctrX" refFor="ch" refForName="picture_2"/>
                <dgm:constr type="ctrY" for="ch" forName="line_2" refType="ctrY" refFor="ch" refForName="picture_2"/>
                <dgm:constr type="l" for="ch" forName="textparent_2"/>
                <dgm:constr type="h" for="ch" forName="textparent_2" refType="h" refFor="ch" refForName="picture_2"/>
                <dgm:constr type="r" for="ch" forName="textparent_2" refType="l" refFor="ch" refForName="picture_2"/>
                <dgm:constr type="ctrY" for="ch" forName="textparent_2" refType="ctrY" refFor="ch" refForName="picture_2"/>
                <dgm:constr type="primFontSz" for="des" forName="text_2" val="65"/>
              </dgm:constrLst>
            </dgm:else>
          </dgm:choose>
        </dgm:if>
        <dgm:if name="Name8" axis="ch" ptType="node" func="cnt" op="lte" val="3">
          <dgm:choose name="Name9">
            <dgm:if name="Name10" func="var" arg="dir" op="equ" val="norm">
              <dgm:constrLst>
                <dgm:constr type="h" for="ch" forName="picture_1" refType="h"/>
                <dgm:constr type="w" for="ch" forName="picture_1" refType="h" refFor="ch" refForName="picture_1" op="equ"/>
                <dgm:constr type="l" for="ch" forName="picture_1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375"/>
                <dgm:constr type="h" for="ch" forName="picture_2" refType="h" refFor="ch" refForName="picture_1" fact="0.375"/>
                <dgm:constr type="l" for="ch" forName="picture_2" refType="w" refFor="ch" refForName="picture_1" fact="1.21"/>
                <dgm:constr type="ctrY" for="ch" forName="picture_2" refType="h" refFor="ch" refForName="picture_1" fact="0.1875"/>
                <dgm:constr type="l" for="ch" forName="line_2" refType="ctrX" refFor="ch" refForName="picture_1"/>
                <dgm:constr type="h" for="ch" forName="line_2"/>
                <dgm:constr type="r" for="ch" forName="line_2" refType="ctrX" refFor="ch" refForName="picture_2"/>
                <dgm:constr type="ctrY" for="ch" forName="line_2" refType="ctrY" refFor="ch" refForName="picture_2"/>
                <dgm:constr type="r" for="ch" forName="textparent_2" refType="w"/>
                <dgm:constr type="h" for="ch" forName="textparent_2" refType="h" refFor="ch" refForName="picture_2"/>
                <dgm:constr type="l" for="ch" forName="textparent_2" refType="r" refFor="ch" refForName="picture_2"/>
                <dgm:constr type="ctrY" for="ch" forName="textparent_2" refType="ctrY" refFor="ch" refForName="picture_2"/>
                <dgm:constr type="primFontSz" for="des" forName="text_2" val="65"/>
                <dgm:constr type="w" for="ch" forName="picture_3" refType="w" refFor="ch" refForName="picture_1" fact="0.375"/>
                <dgm:constr type="h" for="ch" forName="picture_3" refType="h" refFor="ch" refForName="picture_1" fact="0.375"/>
                <dgm:constr type="l" for="ch" forName="picture_3" refType="w" refFor="ch" refForName="picture_1" fact="1.21"/>
                <dgm:constr type="ctrY" for="ch" forName="picture_3" refType="h" refFor="ch" refForName="picture_1" fact="0.8125"/>
                <dgm:constr type="l" for="ch" forName="line_3" refType="ctrX" refFor="ch" refForName="picture_1"/>
                <dgm:constr type="h" for="ch" forName="line_3"/>
                <dgm:constr type="r" for="ch" forName="line_3" refType="ctrX" refFor="ch" refForName="picture_3"/>
                <dgm:constr type="ctrY" for="ch" forName="line_3" refType="ctrY" refFor="ch" refForName="picture_3"/>
                <dgm:constr type="r" for="ch" forName="textparent_3" refType="w"/>
                <dgm:constr type="h" for="ch" forName="textparent_3" refType="h" refFor="ch" refForName="picture_3"/>
                <dgm:constr type="l" for="ch" forName="textparent_3" refType="r" refFor="ch" refForName="picture_3"/>
                <dgm:constr type="ctrY" for="ch" forName="textparent_3" refType="ctrY" refFor="ch" refForName="picture_3"/>
                <dgm:constr type="primFontSz" for="des" forName="text_3" refType="primFontSz" refFor="des" refForName="text_2" op="equ"/>
              </dgm:constrLst>
            </dgm:if>
            <dgm:else name="Name11">
              <dgm:constrLst>
                <dgm:constr type="h" for="ch" forName="picture_1" refType="h"/>
                <dgm:constr type="w" for="ch" forName="picture_1" refType="h" refFor="ch" refForName="picture_1" op="equ"/>
                <dgm:constr type="r" for="ch" forName="picture_1" refType="w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375"/>
                <dgm:constr type="h" for="ch" forName="picture_2" refType="h" refFor="ch" refForName="picture_1" fact="0.375"/>
                <dgm:constr type="r" for="ch" forName="picture_2" refType="w"/>
                <dgm:constr type="rOff" for="ch" forName="picture_2" refType="w" refFor="ch" refForName="picture_1" fact="-1.21"/>
                <dgm:constr type="ctrY" for="ch" forName="picture_2" refType="h" refFor="ch" refForName="picture_1" fact="0.1875"/>
                <dgm:constr type="r" for="ch" forName="line_2" refType="ctrX" refFor="ch" refForName="picture_1"/>
                <dgm:constr type="h" for="ch" forName="line_2"/>
                <dgm:constr type="l" for="ch" forName="line_2" refType="ctrX" refFor="ch" refForName="picture_2"/>
                <dgm:constr type="ctrY" for="ch" forName="line_2" refType="ctrY" refFor="ch" refForName="picture_2"/>
                <dgm:constr type="l" for="ch" forName="textparent_2"/>
                <dgm:constr type="h" for="ch" forName="textparent_2" refType="h" refFor="ch" refForName="picture_2"/>
                <dgm:constr type="r" for="ch" forName="textparent_2" refType="l" refFor="ch" refForName="picture_2"/>
                <dgm:constr type="ctrY" for="ch" forName="textparent_2" refType="ctrY" refFor="ch" refForName="picture_2"/>
                <dgm:constr type="primFontSz" for="des" forName="text_2" val="65"/>
                <dgm:constr type="w" for="ch" forName="picture_3" refType="w" refFor="ch" refForName="picture_1" fact="0.375"/>
                <dgm:constr type="h" for="ch" forName="picture_3" refType="h" refFor="ch" refForName="picture_1" fact="0.375"/>
                <dgm:constr type="r" for="ch" forName="picture_3" refType="w"/>
                <dgm:constr type="rOff" for="ch" forName="picture_3" refType="w" refFor="ch" refForName="picture_1" fact="-1.21"/>
                <dgm:constr type="ctrY" for="ch" forName="picture_3" refType="h" refFor="ch" refForName="picture_1" fact="0.8125"/>
                <dgm:constr type="r" for="ch" forName="line_3" refType="ctrX" refFor="ch" refForName="picture_1"/>
                <dgm:constr type="h" for="ch" forName="line_3"/>
                <dgm:constr type="l" for="ch" forName="line_3" refType="ctrX" refFor="ch" refForName="picture_3"/>
                <dgm:constr type="ctrY" for="ch" forName="line_3" refType="ctrY" refFor="ch" refForName="picture_3"/>
                <dgm:constr type="l" for="ch" forName="textparent_3"/>
                <dgm:constr type="h" for="ch" forName="textparent_3" refType="h" refFor="ch" refForName="picture_3"/>
                <dgm:constr type="r" for="ch" forName="textparent_3" refType="l" refFor="ch" refForName="picture_3"/>
                <dgm:constr type="ctrY" for="ch" forName="textparent_3" refType="ctrY" refFor="ch" refForName="picture_3"/>
                <dgm:constr type="primFontSz" for="des" forName="text_3" refType="primFontSz" refFor="des" refForName="text_2" op="equ"/>
              </dgm:constrLst>
            </dgm:else>
          </dgm:choose>
        </dgm:if>
        <dgm:if name="Name12" axis="ch" ptType="node" func="cnt" op="lte" val="4">
          <dgm:choose name="Name13">
            <dgm:if name="Name14" func="var" arg="dir" op="equ" val="norm">
              <dgm:constrLst>
                <dgm:constr type="h" for="ch" forName="picture_1" refType="h"/>
                <dgm:constr type="w" for="ch" forName="picture_1" refType="h" refFor="ch" refForName="picture_1" op="equ"/>
                <dgm:constr type="l" for="ch" forName="picture_1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3"/>
                <dgm:constr type="h" for="ch" forName="picture_2" refType="h" refFor="ch" refForName="picture_1" fact="0.3"/>
                <dgm:constr type="l" for="ch" forName="picture_2" refType="w" refFor="ch" refForName="picture_1" fact="1.354"/>
                <dgm:constr type="ctrY" for="ch" forName="picture_2" refType="h" refFor="ch" refForName="picture_1" fact="0.15"/>
                <dgm:constr type="l" for="ch" forName="line_2" refType="ctrX" refFor="ch" refForName="picture_1"/>
                <dgm:constr type="h" for="ch" forName="line_2"/>
                <dgm:constr type="r" for="ch" forName="line_2" refType="ctrX" refFor="ch" refForName="picture_2"/>
                <dgm:constr type="ctrY" for="ch" forName="line_2" refType="ctrY" refFor="ch" refForName="picture_2"/>
                <dgm:constr type="r" for="ch" forName="textparent_2" refType="w"/>
                <dgm:constr type="h" for="ch" forName="textparent_2" refType="h" refFor="ch" refForName="picture_2"/>
                <dgm:constr type="l" for="ch" forName="textparent_2" refType="r" refFor="ch" refForName="picture_2"/>
                <dgm:constr type="ctrY" for="ch" forName="textparent_2" refType="ctrY" refFor="ch" refForName="picture_2"/>
                <dgm:constr type="primFontSz" for="des" forName="text_2" val="65"/>
                <dgm:constr type="w" for="ch" forName="picture_3" refType="w" refFor="ch" refForName="picture_1" fact="0.3"/>
                <dgm:constr type="h" for="ch" forName="picture_3" refType="h" refFor="ch" refForName="picture_1" fact="0.3"/>
                <dgm:constr type="l" for="ch" forName="picture_3" refType="w" refFor="ch" refForName="picture_1" fact="1.21"/>
                <dgm:constr type="ctrY" for="ch" forName="picture_3" refType="h" refFor="ch" refForName="picture_1" fact="0.5"/>
                <dgm:constr type="l" for="ch" forName="line_3" refType="ctrX" refFor="ch" refForName="picture_1"/>
                <dgm:constr type="h" for="ch" forName="line_3"/>
                <dgm:constr type="r" for="ch" forName="line_3" refType="ctrX" refFor="ch" refForName="picture_3"/>
                <dgm:constr type="ctrY" for="ch" forName="line_3" refType="ctrY" refFor="ch" refForName="picture_3"/>
                <dgm:constr type="r" for="ch" forName="textparent_3" refType="w"/>
                <dgm:constr type="h" for="ch" forName="textparent_3" refType="h" refFor="ch" refForName="picture_3"/>
                <dgm:constr type="l" for="ch" forName="textparent_3" refType="r" refFor="ch" refForName="picture_3"/>
                <dgm:constr type="ctrY" for="ch" forName="textparent_3" refType="ctrY" refFor="ch" refForName="picture_3"/>
                <dgm:constr type="primFontSz" for="des" forName="text_3" refType="primFontSz" refFor="des" refForName="text_2" op="equ"/>
                <dgm:constr type="w" for="ch" forName="picture_4" refType="w" refFor="ch" refForName="picture_1" fact="0.3"/>
                <dgm:constr type="h" for="ch" forName="picture_4" refType="h" refFor="ch" refForName="picture_1" fact="0.3"/>
                <dgm:constr type="l" for="ch" forName="picture_4" refType="w" refFor="ch" refForName="picture_1" fact="1.354"/>
                <dgm:constr type="ctrY" for="ch" forName="picture_4" refType="h" refFor="ch" refForName="picture_1" fact="0.85"/>
                <dgm:constr type="l" for="ch" forName="line_4" refType="ctrX" refFor="ch" refForName="picture_1"/>
                <dgm:constr type="h" for="ch" forName="line_4"/>
                <dgm:constr type="r" for="ch" forName="line_4" refType="ctrX" refFor="ch" refForName="picture_4"/>
                <dgm:constr type="ctrY" for="ch" forName="line_4" refType="ctrY" refFor="ch" refForName="picture_4"/>
                <dgm:constr type="r" for="ch" forName="textparent_4" refType="w"/>
                <dgm:constr type="h" for="ch" forName="textparent_4" refType="h" refFor="ch" refForName="picture_4"/>
                <dgm:constr type="l" for="ch" forName="textparent_4" refType="r" refFor="ch" refForName="picture_4"/>
                <dgm:constr type="ctrY" for="ch" forName="textparent_4" refType="ctrY" refFor="ch" refForName="picture_4"/>
                <dgm:constr type="primFontSz" for="des" forName="text_4" refType="primFontSz" refFor="des" refForName="text_2" op="equ"/>
              </dgm:constrLst>
            </dgm:if>
            <dgm:else name="Name15">
              <dgm:constrLst>
                <dgm:constr type="h" for="ch" forName="picture_1" refType="h"/>
                <dgm:constr type="w" for="ch" forName="picture_1" refType="h" refFor="ch" refForName="picture_1" op="equ"/>
                <dgm:constr type="r" for="ch" forName="picture_1" refType="w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3"/>
                <dgm:constr type="h" for="ch" forName="picture_2" refType="h" refFor="ch" refForName="picture_1" fact="0.3"/>
                <dgm:constr type="r" for="ch" forName="picture_2" refType="w"/>
                <dgm:constr type="rOff" for="ch" forName="picture_2" refType="w" refFor="ch" refForName="picture_1" fact="-1.354"/>
                <dgm:constr type="ctrY" for="ch" forName="picture_2" refType="h" refFor="ch" refForName="picture_1" fact="0.15"/>
                <dgm:constr type="r" for="ch" forName="line_2" refType="ctrX" refFor="ch" refForName="picture_1"/>
                <dgm:constr type="h" for="ch" forName="line_2"/>
                <dgm:constr type="l" for="ch" forName="line_2" refType="ctrX" refFor="ch" refForName="picture_2"/>
                <dgm:constr type="ctrY" for="ch" forName="line_2" refType="ctrY" refFor="ch" refForName="picture_2"/>
                <dgm:constr type="l" for="ch" forName="textparent_2"/>
                <dgm:constr type="h" for="ch" forName="textparent_2" refType="h" refFor="ch" refForName="picture_2"/>
                <dgm:constr type="r" for="ch" forName="textparent_2" refType="l" refFor="ch" refForName="picture_2"/>
                <dgm:constr type="ctrY" for="ch" forName="textparent_2" refType="ctrY" refFor="ch" refForName="picture_2"/>
                <dgm:constr type="primFontSz" for="des" forName="text_2" val="65"/>
                <dgm:constr type="w" for="ch" forName="picture_3" refType="w" refFor="ch" refForName="picture_1" fact="0.3"/>
                <dgm:constr type="h" for="ch" forName="picture_3" refType="h" refFor="ch" refForName="picture_1" fact="0.3"/>
                <dgm:constr type="r" for="ch" forName="picture_3" refType="w"/>
                <dgm:constr type="rOff" for="ch" forName="picture_3" refType="w" refFor="ch" refForName="picture_1" fact="-1.21"/>
                <dgm:constr type="ctrY" for="ch" forName="picture_3" refType="h" refFor="ch" refForName="picture_1" fact="0.5"/>
                <dgm:constr type="r" for="ch" forName="line_3" refType="ctrX" refFor="ch" refForName="picture_1"/>
                <dgm:constr type="h" for="ch" forName="line_3"/>
                <dgm:constr type="l" for="ch" forName="line_3" refType="ctrX" refFor="ch" refForName="picture_3"/>
                <dgm:constr type="ctrY" for="ch" forName="line_3" refType="ctrY" refFor="ch" refForName="picture_3"/>
                <dgm:constr type="l" for="ch" forName="textparent_3"/>
                <dgm:constr type="h" for="ch" forName="textparent_3" refType="h" refFor="ch" refForName="picture_3"/>
                <dgm:constr type="r" for="ch" forName="textparent_3" refType="l" refFor="ch" refForName="picture_3"/>
                <dgm:constr type="ctrY" for="ch" forName="textparent_3" refType="ctrY" refFor="ch" refForName="picture_3"/>
                <dgm:constr type="primFontSz" for="des" forName="text_3" refType="primFontSz" refFor="des" refForName="text_2" op="equ"/>
                <dgm:constr type="w" for="ch" forName="picture_4" refType="w" refFor="ch" refForName="picture_1" fact="0.3"/>
                <dgm:constr type="h" for="ch" forName="picture_4" refType="h" refFor="ch" refForName="picture_1" fact="0.3"/>
                <dgm:constr type="r" for="ch" forName="picture_4" refType="w"/>
                <dgm:constr type="rOff" for="ch" forName="picture_4" refType="w" refFor="ch" refForName="picture_1" fact="-1.354"/>
                <dgm:constr type="ctrY" for="ch" forName="picture_4" refType="h" refFor="ch" refForName="picture_1" fact="0.85"/>
                <dgm:constr type="r" for="ch" forName="line_4" refType="ctrX" refFor="ch" refForName="picture_1"/>
                <dgm:constr type="h" for="ch" forName="line_4"/>
                <dgm:constr type="l" for="ch" forName="line_4" refType="ctrX" refFor="ch" refForName="picture_4"/>
                <dgm:constr type="ctrY" for="ch" forName="line_4" refType="ctrY" refFor="ch" refForName="picture_4"/>
                <dgm:constr type="l" for="ch" forName="textparent_4"/>
                <dgm:constr type="h" for="ch" forName="textparent_4" refType="h" refFor="ch" refForName="picture_4"/>
                <dgm:constr type="r" for="ch" forName="textparent_4" refType="l" refFor="ch" refForName="picture_4"/>
                <dgm:constr type="ctrY" for="ch" forName="textparent_4" refType="ctrY" refFor="ch" refForName="picture_4"/>
                <dgm:constr type="primFontSz" for="des" forName="text_4" refType="primFontSz" refFor="des" refForName="text_2" op="equ"/>
              </dgm:constrLst>
            </dgm:else>
          </dgm:choose>
        </dgm:if>
        <dgm:if name="Name16" axis="ch" ptType="node" func="cnt" op="lte" val="5">
          <dgm:choose name="Name17">
            <dgm:if name="Name18" func="var" arg="dir" op="equ" val="norm">
              <dgm:constrLst>
                <dgm:constr type="h" for="ch" forName="picture_1" refType="h"/>
                <dgm:constr type="w" for="ch" forName="picture_1" refType="h" refFor="ch" refForName="picture_1" op="equ"/>
                <dgm:constr type="l" for="ch" forName="picture_1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22"/>
                <dgm:constr type="h" for="ch" forName="picture_2" refType="h" refFor="ch" refForName="picture_1" fact="0.22"/>
                <dgm:constr type="l" for="ch" forName="picture_2" refType="w" refFor="ch" refForName="picture_1" fact="1.375"/>
                <dgm:constr type="ctrY" for="ch" forName="picture_2" refType="h" refFor="ch" refForName="picture_1" fact="0.11"/>
                <dgm:constr type="l" for="ch" forName="line_2" refType="ctrX" refFor="ch" refForName="picture_1"/>
                <dgm:constr type="h" for="ch" forName="line_2"/>
                <dgm:constr type="r" for="ch" forName="line_2" refType="ctrX" refFor="ch" refForName="picture_2"/>
                <dgm:constr type="ctrY" for="ch" forName="line_2" refType="ctrY" refFor="ch" refForName="picture_2"/>
                <dgm:constr type="r" for="ch" forName="textparent_2" refType="w"/>
                <dgm:constr type="h" for="ch" forName="textparent_2" refType="h" refFor="ch" refForName="picture_2"/>
                <dgm:constr type="l" for="ch" forName="textparent_2" refType="r" refFor="ch" refForName="picture_2"/>
                <dgm:constr type="ctrY" for="ch" forName="textparent_2" refType="ctrY" refFor="ch" refForName="picture_2"/>
                <dgm:constr type="primFontSz" for="des" forName="text_2" val="65"/>
                <dgm:constr type="w" for="ch" forName="picture_3" refType="w" refFor="ch" refForName="picture_1" fact="0.22"/>
                <dgm:constr type="h" for="ch" forName="picture_3" refType="h" refFor="ch" refForName="picture_1" fact="0.22"/>
                <dgm:constr type="l" for="ch" forName="picture_3" refType="w" refFor="ch" refForName="picture_1" fact="1.21"/>
                <dgm:constr type="ctrY" for="ch" forName="picture_3" refType="h" refFor="ch" refForName="picture_1" fact="0.353"/>
                <dgm:constr type="l" for="ch" forName="line_3" refType="ctrX" refFor="ch" refForName="picture_1"/>
                <dgm:constr type="h" for="ch" forName="line_3"/>
                <dgm:constr type="r" for="ch" forName="line_3" refType="ctrX" refFor="ch" refForName="picture_3"/>
                <dgm:constr type="ctrY" for="ch" forName="line_3" refType="ctrY" refFor="ch" refForName="picture_3"/>
                <dgm:constr type="r" for="ch" forName="textparent_3" refType="w"/>
                <dgm:constr type="h" for="ch" forName="textparent_3" refType="h" refFor="ch" refForName="picture_3"/>
                <dgm:constr type="l" for="ch" forName="textparent_3" refType="r" refFor="ch" refForName="picture_3"/>
                <dgm:constr type="ctrY" for="ch" forName="textparent_3" refType="ctrY" refFor="ch" refForName="picture_3"/>
                <dgm:constr type="primFontSz" for="des" forName="text_3" refType="primFontSz" refFor="des" refForName="text_2" op="equ"/>
                <dgm:constr type="w" for="ch" forName="picture_4" refType="w" refFor="ch" refForName="picture_1" fact="0.22"/>
                <dgm:constr type="h" for="ch" forName="picture_4" refType="h" refFor="ch" refForName="picture_1" fact="0.22"/>
                <dgm:constr type="l" for="ch" forName="picture_4" refType="w" refFor="ch" refForName="picture_1" fact="1.21"/>
                <dgm:constr type="ctrY" for="ch" forName="picture_4" refType="h" refFor="ch" refForName="picture_1" fact="0.647"/>
                <dgm:constr type="l" for="ch" forName="line_4" refType="ctrX" refFor="ch" refForName="picture_1"/>
                <dgm:constr type="h" for="ch" forName="line_4"/>
                <dgm:constr type="r" for="ch" forName="line_4" refType="ctrX" refFor="ch" refForName="picture_4"/>
                <dgm:constr type="ctrY" for="ch" forName="line_4" refType="ctrY" refFor="ch" refForName="picture_4"/>
                <dgm:constr type="r" for="ch" forName="textparent_4" refType="w"/>
                <dgm:constr type="h" for="ch" forName="textparent_4" refType="h" refFor="ch" refForName="picture_4"/>
                <dgm:constr type="l" for="ch" forName="textparent_4" refType="r" refFor="ch" refForName="picture_4"/>
                <dgm:constr type="ctrY" for="ch" forName="textparent_4" refType="ctrY" refFor="ch" refForName="picture_4"/>
                <dgm:constr type="primFontSz" for="des" forName="text_4" refType="primFontSz" refFor="des" refForName="text_2" op="equ"/>
                <dgm:constr type="w" for="ch" forName="picture_5" refType="w" refFor="ch" refForName="picture_1" fact="0.22"/>
                <dgm:constr type="h" for="ch" forName="picture_5" refType="h" refFor="ch" refForName="picture_1" fact="0.22"/>
                <dgm:constr type="l" for="ch" forName="picture_5" refType="w" refFor="ch" refForName="picture_1" fact="1.375"/>
                <dgm:constr type="ctrY" for="ch" forName="picture_5" refType="h" refFor="ch" refForName="picture_1" fact="0.89"/>
                <dgm:constr type="l" for="ch" forName="line_5" refType="ctrX" refFor="ch" refForName="picture_1"/>
                <dgm:constr type="h" for="ch" forName="line_5"/>
                <dgm:constr type="r" for="ch" forName="line_5" refType="ctrX" refFor="ch" refForName="picture_5"/>
                <dgm:constr type="ctrY" for="ch" forName="line_5" refType="ctrY" refFor="ch" refForName="picture_5"/>
                <dgm:constr type="r" for="ch" forName="textparent_5" refType="w"/>
                <dgm:constr type="h" for="ch" forName="textparent_5" refType="h" refFor="ch" refForName="picture_5"/>
                <dgm:constr type="l" for="ch" forName="textparent_5" refType="r" refFor="ch" refForName="picture_5"/>
                <dgm:constr type="ctrY" for="ch" forName="textparent_5" refType="ctrY" refFor="ch" refForName="picture_5"/>
                <dgm:constr type="primFontSz" for="des" forName="text_5" refType="primFontSz" refFor="des" refForName="text_2" op="equ"/>
              </dgm:constrLst>
            </dgm:if>
            <dgm:else name="Name19">
              <dgm:constrLst>
                <dgm:constr type="h" for="ch" forName="picture_1" refType="h"/>
                <dgm:constr type="w" for="ch" forName="picture_1" refType="h" refFor="ch" refForName="picture_1" op="equ"/>
                <dgm:constr type="r" for="ch" forName="picture_1" refType="w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22"/>
                <dgm:constr type="h" for="ch" forName="picture_2" refType="h" refFor="ch" refForName="picture_1" fact="0.22"/>
                <dgm:constr type="r" for="ch" forName="picture_2" refType="w"/>
                <dgm:constr type="rOff" for="ch" forName="picture_2" refType="w" refFor="ch" refForName="picture_1" fact="-1.375"/>
                <dgm:constr type="ctrY" for="ch" forName="picture_2" refType="h" refFor="ch" refForName="picture_1" fact="0.11"/>
                <dgm:constr type="r" for="ch" forName="line_2" refType="ctrX" refFor="ch" refForName="picture_1"/>
                <dgm:constr type="h" for="ch" forName="line_2"/>
                <dgm:constr type="l" for="ch" forName="line_2" refType="ctrX" refFor="ch" refForName="picture_2"/>
                <dgm:constr type="ctrY" for="ch" forName="line_2" refType="ctrY" refFor="ch" refForName="picture_2"/>
                <dgm:constr type="l" for="ch" forName="textparent_2"/>
                <dgm:constr type="h" for="ch" forName="textparent_2" refType="h" refFor="ch" refForName="picture_2"/>
                <dgm:constr type="r" for="ch" forName="textparent_2" refType="l" refFor="ch" refForName="picture_2"/>
                <dgm:constr type="ctrY" for="ch" forName="textparent_2" refType="ctrY" refFor="ch" refForName="picture_2"/>
                <dgm:constr type="primFontSz" for="des" forName="text_2" val="65"/>
                <dgm:constr type="w" for="ch" forName="picture_3" refType="w" refFor="ch" refForName="picture_1" fact="0.22"/>
                <dgm:constr type="h" for="ch" forName="picture_3" refType="h" refFor="ch" refForName="picture_1" fact="0.22"/>
                <dgm:constr type="r" for="ch" forName="picture_3" refType="w"/>
                <dgm:constr type="rOff" for="ch" forName="picture_3" refType="w" refFor="ch" refForName="picture_1" fact="-1.21"/>
                <dgm:constr type="ctrY" for="ch" forName="picture_3" refType="h" refFor="ch" refForName="picture_1" fact="0.353"/>
                <dgm:constr type="r" for="ch" forName="line_3" refType="ctrX" refFor="ch" refForName="picture_1"/>
                <dgm:constr type="h" for="ch" forName="line_3"/>
                <dgm:constr type="l" for="ch" forName="line_3" refType="ctrX" refFor="ch" refForName="picture_3"/>
                <dgm:constr type="ctrY" for="ch" forName="line_3" refType="ctrY" refFor="ch" refForName="picture_3"/>
                <dgm:constr type="l" for="ch" forName="textparent_3"/>
                <dgm:constr type="h" for="ch" forName="textparent_3" refType="h" refFor="ch" refForName="picture_3"/>
                <dgm:constr type="r" for="ch" forName="textparent_3" refType="l" refFor="ch" refForName="picture_3"/>
                <dgm:constr type="ctrY" for="ch" forName="textparent_3" refType="ctrY" refFor="ch" refForName="picture_3"/>
                <dgm:constr type="primFontSz" for="des" forName="text_3" refType="primFontSz" refFor="des" refForName="text_2" op="equ"/>
                <dgm:constr type="w" for="ch" forName="picture_4" refType="w" refFor="ch" refForName="picture_1" fact="0.22"/>
                <dgm:constr type="h" for="ch" forName="picture_4" refType="h" refFor="ch" refForName="picture_1" fact="0.22"/>
                <dgm:constr type="r" for="ch" forName="picture_4" refType="w"/>
                <dgm:constr type="rOff" for="ch" forName="picture_4" refType="w" refFor="ch" refForName="picture_1" fact="-1.21"/>
                <dgm:constr type="ctrY" for="ch" forName="picture_4" refType="h" refFor="ch" refForName="picture_1" fact="0.647"/>
                <dgm:constr type="r" for="ch" forName="line_4" refType="ctrX" refFor="ch" refForName="picture_1"/>
                <dgm:constr type="h" for="ch" forName="line_4"/>
                <dgm:constr type="l" for="ch" forName="line_4" refType="ctrX" refFor="ch" refForName="picture_4"/>
                <dgm:constr type="ctrY" for="ch" forName="line_4" refType="ctrY" refFor="ch" refForName="picture_4"/>
                <dgm:constr type="l" for="ch" forName="textparent_4"/>
                <dgm:constr type="h" for="ch" forName="textparent_4" refType="h" refFor="ch" refForName="picture_4"/>
                <dgm:constr type="r" for="ch" forName="textparent_4" refType="l" refFor="ch" refForName="picture_4"/>
                <dgm:constr type="ctrY" for="ch" forName="textparent_4" refType="ctrY" refFor="ch" refForName="picture_4"/>
                <dgm:constr type="primFontSz" for="des" forName="text_4" refType="primFontSz" refFor="des" refForName="text_2" op="equ"/>
                <dgm:constr type="w" for="ch" forName="picture_5" refType="w" refFor="ch" refForName="picture_1" fact="0.22"/>
                <dgm:constr type="h" for="ch" forName="picture_5" refType="h" refFor="ch" refForName="picture_1" fact="0.22"/>
                <dgm:constr type="r" for="ch" forName="picture_5" refType="w"/>
                <dgm:constr type="rOff" for="ch" forName="picture_5" refType="w" refFor="ch" refForName="picture_1" fact="-1.375"/>
                <dgm:constr type="ctrY" for="ch" forName="picture_5" refType="h" refFor="ch" refForName="picture_1" fact="0.89"/>
                <dgm:constr type="r" for="ch" forName="line_5" refType="ctrX" refFor="ch" refForName="picture_1"/>
                <dgm:constr type="h" for="ch" forName="line_5"/>
                <dgm:constr type="l" for="ch" forName="line_5" refType="ctrX" refFor="ch" refForName="picture_5"/>
                <dgm:constr type="ctrY" for="ch" forName="line_5" refType="ctrY" refFor="ch" refForName="picture_5"/>
                <dgm:constr type="l" for="ch" forName="textparent_5"/>
                <dgm:constr type="h" for="ch" forName="textparent_5" refType="h" refFor="ch" refForName="picture_5"/>
                <dgm:constr type="r" for="ch" forName="textparent_5" refType="l" refFor="ch" refForName="picture_5"/>
                <dgm:constr type="ctrY" for="ch" forName="textparent_5" refType="ctrY" refFor="ch" refForName="picture_5"/>
                <dgm:constr type="primFontSz" for="des" forName="text_5" refType="primFontSz" refFor="des" refForName="text_2" op="equ"/>
              </dgm:constrLst>
            </dgm:else>
          </dgm:choose>
        </dgm:if>
        <dgm:if name="Name20" axis="ch" ptType="node" func="cnt" op="lte" val="6">
          <dgm:choose name="Name21">
            <dgm:if name="Name22" func="var" arg="dir" op="equ" val="norm">
              <dgm:constrLst>
                <dgm:constr type="h" for="ch" forName="picture_1" refType="h"/>
                <dgm:constr type="w" for="ch" forName="picture_1" refType="h" refFor="ch" refForName="picture_1" op="equ"/>
                <dgm:constr type="l" for="ch" forName="picture_1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18"/>
                <dgm:constr type="h" for="ch" forName="picture_2" refType="h" refFor="ch" refForName="picture_1" fact="0.18"/>
                <dgm:constr type="l" for="ch" forName="picture_2" refType="w" refFor="ch" refForName="picture_1" fact="1.4238"/>
                <dgm:constr type="ctrY" for="ch" forName="picture_2" refType="h" refFor="ch" refForName="picture_1" fact="0.09"/>
                <dgm:constr type="l" for="ch" forName="line_2" refType="ctrX" refFor="ch" refForName="picture_1"/>
                <dgm:constr type="h" for="ch" forName="line_2"/>
                <dgm:constr type="r" for="ch" forName="line_2" refType="ctrX" refFor="ch" refForName="picture_2"/>
                <dgm:constr type="ctrY" for="ch" forName="line_2" refType="ctrY" refFor="ch" refForName="picture_2"/>
                <dgm:constr type="r" for="ch" forName="textparent_2" refType="w"/>
                <dgm:constr type="h" for="ch" forName="textparent_2" refType="h" refFor="ch" refForName="picture_2"/>
                <dgm:constr type="l" for="ch" forName="textparent_2" refType="r" refFor="ch" refForName="picture_2"/>
                <dgm:constr type="ctrY" for="ch" forName="textparent_2" refType="ctrY" refFor="ch" refForName="picture_2"/>
                <dgm:constr type="primFontSz" for="des" forName="text_2" val="65"/>
                <dgm:constr type="w" for="ch" forName="picture_3" refType="w" refFor="ch" refForName="picture_1" fact="0.18"/>
                <dgm:constr type="h" for="ch" forName="picture_3" refType="h" refFor="ch" refForName="picture_1" fact="0.18"/>
                <dgm:constr type="l" for="ch" forName="picture_3" refType="w" refFor="ch" refForName="picture_1" fact="1.2667"/>
                <dgm:constr type="ctrY" for="ch" forName="picture_3" refType="h" refFor="ch" refForName="picture_1" fact="0.261"/>
                <dgm:constr type="l" for="ch" forName="line_3" refType="ctrX" refFor="ch" refForName="picture_1"/>
                <dgm:constr type="h" for="ch" forName="line_3"/>
                <dgm:constr type="r" for="ch" forName="line_3" refType="ctrX" refFor="ch" refForName="picture_3"/>
                <dgm:constr type="ctrY" for="ch" forName="line_3" refType="ctrY" refFor="ch" refForName="picture_3"/>
                <dgm:constr type="r" for="ch" forName="textparent_3" refType="w"/>
                <dgm:constr type="h" for="ch" forName="textparent_3" refType="h" refFor="ch" refForName="picture_3"/>
                <dgm:constr type="l" for="ch" forName="textparent_3" refType="r" refFor="ch" refForName="picture_3"/>
                <dgm:constr type="ctrY" for="ch" forName="textparent_3" refType="ctrY" refFor="ch" refForName="picture_3"/>
                <dgm:constr type="primFontSz" for="des" forName="text_3" refType="primFontSz" refFor="des" refForName="text_2" op="equ"/>
                <dgm:constr type="w" for="ch" forName="picture_4" refType="w" refFor="ch" refForName="picture_1" fact="0.18"/>
                <dgm:constr type="h" for="ch" forName="picture_4" refType="h" refFor="ch" refForName="picture_1" fact="0.18"/>
                <dgm:constr type="l" for="ch" forName="picture_4" refType="w" refFor="ch" refForName="picture_1" fact="1.21"/>
                <dgm:constr type="ctrY" for="ch" forName="picture_4" refType="h" refFor="ch" refForName="picture_1" fact="0.5"/>
                <dgm:constr type="l" for="ch" forName="line_4" refType="ctrX" refFor="ch" refForName="picture_1"/>
                <dgm:constr type="h" for="ch" forName="line_4"/>
                <dgm:constr type="r" for="ch" forName="line_4" refType="ctrX" refFor="ch" refForName="picture_4"/>
                <dgm:constr type="ctrY" for="ch" forName="line_4" refType="ctrY" refFor="ch" refForName="picture_4"/>
                <dgm:constr type="r" for="ch" forName="textparent_4" refType="w"/>
                <dgm:constr type="h" for="ch" forName="textparent_4" refType="h" refFor="ch" refForName="picture_4"/>
                <dgm:constr type="l" for="ch" forName="textparent_4" refType="r" refFor="ch" refForName="picture_4"/>
                <dgm:constr type="ctrY" for="ch" forName="textparent_4" refType="ctrY" refFor="ch" refForName="picture_4"/>
                <dgm:constr type="primFontSz" for="des" forName="text_4" refType="primFontSz" refFor="des" refForName="text_2" op="equ"/>
                <dgm:constr type="w" for="ch" forName="picture_5" refType="w" refFor="ch" refForName="picture_1" fact="0.18"/>
                <dgm:constr type="h" for="ch" forName="picture_5" refType="h" refFor="ch" refForName="picture_1" fact="0.18"/>
                <dgm:constr type="l" for="ch" forName="picture_5" refType="w" refFor="ch" refForName="picture_1" fact="1.2667"/>
                <dgm:constr type="ctrY" for="ch" forName="picture_5" refType="h" refFor="ch" refForName="picture_1" fact="0.739"/>
                <dgm:constr type="l" for="ch" forName="line_5" refType="ctrX" refFor="ch" refForName="picture_1"/>
                <dgm:constr type="h" for="ch" forName="line_5"/>
                <dgm:constr type="r" for="ch" forName="line_5" refType="ctrX" refFor="ch" refForName="picture_5"/>
                <dgm:constr type="ctrY" for="ch" forName="line_5" refType="ctrY" refFor="ch" refForName="picture_5"/>
                <dgm:constr type="r" for="ch" forName="textparent_5" refType="w"/>
                <dgm:constr type="h" for="ch" forName="textparent_5" refType="h" refFor="ch" refForName="picture_5"/>
                <dgm:constr type="l" for="ch" forName="textparent_5" refType="r" refFor="ch" refForName="picture_5"/>
                <dgm:constr type="ctrY" for="ch" forName="textparent_5" refType="ctrY" refFor="ch" refForName="picture_5"/>
                <dgm:constr type="primFontSz" for="des" forName="text_5" refType="primFontSz" refFor="des" refForName="text_2" op="equ"/>
                <dgm:constr type="w" for="ch" forName="picture_6" refType="w" refFor="ch" refForName="picture_1" fact="0.18"/>
                <dgm:constr type="h" for="ch" forName="picture_6" refType="h" refFor="ch" refForName="picture_1" fact="0.18"/>
                <dgm:constr type="l" for="ch" forName="picture_6" refType="w" refFor="ch" refForName="picture_1" fact="1.4238"/>
                <dgm:constr type="ctrY" for="ch" forName="picture_6" refType="h" refFor="ch" refForName="picture_1" fact="0.91"/>
                <dgm:constr type="l" for="ch" forName="line_6" refType="ctrX" refFor="ch" refForName="picture_1"/>
                <dgm:constr type="h" for="ch" forName="line_6"/>
                <dgm:constr type="r" for="ch" forName="line_6" refType="ctrX" refFor="ch" refForName="picture_6"/>
                <dgm:constr type="ctrY" for="ch" forName="line_6" refType="ctrY" refFor="ch" refForName="picture_6"/>
                <dgm:constr type="r" for="ch" forName="textparent_6" refType="w"/>
                <dgm:constr type="h" for="ch" forName="textparent_6" refType="h" refFor="ch" refForName="picture_6"/>
                <dgm:constr type="l" for="ch" forName="textparent_6" refType="r" refFor="ch" refForName="picture_6"/>
                <dgm:constr type="ctrY" for="ch" forName="textparent_6" refType="ctrY" refFor="ch" refForName="picture_6"/>
                <dgm:constr type="primFontSz" for="des" forName="text_6" refType="primFontSz" refFor="des" refForName="text_2" op="equ"/>
              </dgm:constrLst>
            </dgm:if>
            <dgm:else name="Name23">
              <dgm:constrLst>
                <dgm:constr type="h" for="ch" forName="picture_1" refType="h"/>
                <dgm:constr type="w" for="ch" forName="picture_1" refType="h" refFor="ch" refForName="picture_1" op="equ"/>
                <dgm:constr type="r" for="ch" forName="picture_1" refType="w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18"/>
                <dgm:constr type="h" for="ch" forName="picture_2" refType="h" refFor="ch" refForName="picture_1" fact="0.18"/>
                <dgm:constr type="r" for="ch" forName="picture_2" refType="w"/>
                <dgm:constr type="rOff" for="ch" forName="picture_2" refType="w" refFor="ch" refForName="picture_1" fact="-1.4238"/>
                <dgm:constr type="ctrY" for="ch" forName="picture_2" refType="h" refFor="ch" refForName="picture_1" fact="0.09"/>
                <dgm:constr type="r" for="ch" forName="line_2" refType="ctrX" refFor="ch" refForName="picture_1"/>
                <dgm:constr type="h" for="ch" forName="line_2"/>
                <dgm:constr type="l" for="ch" forName="line_2" refType="ctrX" refFor="ch" refForName="picture_2"/>
                <dgm:constr type="ctrY" for="ch" forName="line_2" refType="ctrY" refFor="ch" refForName="picture_2"/>
                <dgm:constr type="l" for="ch" forName="textparent_2"/>
                <dgm:constr type="h" for="ch" forName="textparent_2" refType="h" refFor="ch" refForName="picture_2"/>
                <dgm:constr type="r" for="ch" forName="textparent_2" refType="l" refFor="ch" refForName="picture_2"/>
                <dgm:constr type="ctrY" for="ch" forName="textparent_2" refType="ctrY" refFor="ch" refForName="picture_2"/>
                <dgm:constr type="primFontSz" for="des" forName="text_2" val="65"/>
                <dgm:constr type="w" for="ch" forName="picture_3" refType="w" refFor="ch" refForName="picture_1" fact="0.18"/>
                <dgm:constr type="h" for="ch" forName="picture_3" refType="h" refFor="ch" refForName="picture_1" fact="0.18"/>
                <dgm:constr type="r" for="ch" forName="picture_3" refType="w"/>
                <dgm:constr type="rOff" for="ch" forName="picture_3" refType="w" refFor="ch" refForName="picture_1" fact="-1.2667"/>
                <dgm:constr type="ctrY" for="ch" forName="picture_3" refType="h" refFor="ch" refForName="picture_1" fact="0.261"/>
                <dgm:constr type="r" for="ch" forName="line_3" refType="ctrX" refFor="ch" refForName="picture_1"/>
                <dgm:constr type="h" for="ch" forName="line_3"/>
                <dgm:constr type="l" for="ch" forName="line_3" refType="ctrX" refFor="ch" refForName="picture_3"/>
                <dgm:constr type="ctrY" for="ch" forName="line_3" refType="ctrY" refFor="ch" refForName="picture_3"/>
                <dgm:constr type="l" for="ch" forName="textparent_3"/>
                <dgm:constr type="h" for="ch" forName="textparent_3" refType="h" refFor="ch" refForName="picture_3"/>
                <dgm:constr type="r" for="ch" forName="textparent_3" refType="l" refFor="ch" refForName="picture_3"/>
                <dgm:constr type="ctrY" for="ch" forName="textparent_3" refType="ctrY" refFor="ch" refForName="picture_3"/>
                <dgm:constr type="primFontSz" for="des" forName="text_3" refType="primFontSz" refFor="des" refForName="text_2" op="equ"/>
                <dgm:constr type="w" for="ch" forName="picture_4" refType="w" refFor="ch" refForName="picture_1" fact="0.18"/>
                <dgm:constr type="h" for="ch" forName="picture_4" refType="h" refFor="ch" refForName="picture_1" fact="0.18"/>
                <dgm:constr type="r" for="ch" forName="picture_4" refType="w"/>
                <dgm:constr type="rOff" for="ch" forName="picture_4" refType="w" refFor="ch" refForName="picture_1" fact="-1.21"/>
                <dgm:constr type="ctrY" for="ch" forName="picture_4" refType="h" refFor="ch" refForName="picture_1" fact="0.5"/>
                <dgm:constr type="r" for="ch" forName="line_4" refType="ctrX" refFor="ch" refForName="picture_1"/>
                <dgm:constr type="h" for="ch" forName="line_4"/>
                <dgm:constr type="l" for="ch" forName="line_4" refType="ctrX" refFor="ch" refForName="picture_4"/>
                <dgm:constr type="ctrY" for="ch" forName="line_4" refType="ctrY" refFor="ch" refForName="picture_4"/>
                <dgm:constr type="l" for="ch" forName="textparent_4"/>
                <dgm:constr type="h" for="ch" forName="textparent_4" refType="h" refFor="ch" refForName="picture_4"/>
                <dgm:constr type="r" for="ch" forName="textparent_4" refType="l" refFor="ch" refForName="picture_4"/>
                <dgm:constr type="ctrY" for="ch" forName="textparent_4" refType="ctrY" refFor="ch" refForName="picture_4"/>
                <dgm:constr type="primFontSz" for="des" forName="text_4" refType="primFontSz" refFor="des" refForName="text_2" op="equ"/>
                <dgm:constr type="w" for="ch" forName="picture_5" refType="w" refFor="ch" refForName="picture_1" fact="0.18"/>
                <dgm:constr type="h" for="ch" forName="picture_5" refType="h" refFor="ch" refForName="picture_1" fact="0.18"/>
                <dgm:constr type="r" for="ch" forName="picture_5" refType="w"/>
                <dgm:constr type="rOff" for="ch" forName="picture_5" refType="w" refFor="ch" refForName="picture_1" fact="-1.2667"/>
                <dgm:constr type="ctrY" for="ch" forName="picture_5" refType="h" refFor="ch" refForName="picture_1" fact="0.739"/>
                <dgm:constr type="r" for="ch" forName="line_5" refType="ctrX" refFor="ch" refForName="picture_1"/>
                <dgm:constr type="h" for="ch" forName="line_5"/>
                <dgm:constr type="l" for="ch" forName="line_5" refType="ctrX" refFor="ch" refForName="picture_5"/>
                <dgm:constr type="ctrY" for="ch" forName="line_5" refType="ctrY" refFor="ch" refForName="picture_5"/>
                <dgm:constr type="l" for="ch" forName="textparent_5"/>
                <dgm:constr type="h" for="ch" forName="textparent_5" refType="h" refFor="ch" refForName="picture_5"/>
                <dgm:constr type="r" for="ch" forName="textparent_5" refType="l" refFor="ch" refForName="picture_5"/>
                <dgm:constr type="ctrY" for="ch" forName="textparent_5" refType="ctrY" refFor="ch" refForName="picture_5"/>
                <dgm:constr type="primFontSz" for="des" forName="text_5" refType="primFontSz" refFor="des" refForName="text_2" op="equ"/>
                <dgm:constr type="w" for="ch" forName="picture_6" refType="w" refFor="ch" refForName="picture_1" fact="0.18"/>
                <dgm:constr type="h" for="ch" forName="picture_6" refType="h" refFor="ch" refForName="picture_1" fact="0.18"/>
                <dgm:constr type="r" for="ch" forName="picture_6" refType="w"/>
                <dgm:constr type="rOff" for="ch" forName="picture_6" refType="w" refFor="ch" refForName="picture_1" fact="-1.4238"/>
                <dgm:constr type="ctrY" for="ch" forName="picture_6" refType="h" refFor="ch" refForName="picture_1" fact="0.91"/>
                <dgm:constr type="r" for="ch" forName="line_6" refType="ctrX" refFor="ch" refForName="picture_1"/>
                <dgm:constr type="h" for="ch" forName="line_6"/>
                <dgm:constr type="l" for="ch" forName="line_6" refType="ctrX" refFor="ch" refForName="picture_6"/>
                <dgm:constr type="ctrY" for="ch" forName="line_6" refType="ctrY" refFor="ch" refForName="picture_6"/>
                <dgm:constr type="l" for="ch" forName="textparent_6"/>
                <dgm:constr type="h" for="ch" forName="textparent_6" refType="h" refFor="ch" refForName="picture_6"/>
                <dgm:constr type="r" for="ch" forName="textparent_6" refType="l" refFor="ch" refForName="picture_6"/>
                <dgm:constr type="ctrY" for="ch" forName="textparent_6" refType="ctrY" refFor="ch" refForName="picture_6"/>
                <dgm:constr type="primFontSz" for="des" forName="text_6" refType="primFontSz" refFor="des" refForName="text_2" op="equ"/>
              </dgm:constrLst>
            </dgm:else>
          </dgm:choose>
        </dgm:if>
        <dgm:else name="Name24">
          <dgm:choose name="Name25">
            <dgm:if name="Name26" func="var" arg="dir" op="equ" val="norm">
              <dgm:constrLst>
                <dgm:constr type="h" for="ch" forName="picture_1" refType="h"/>
                <dgm:constr type="w" for="ch" forName="picture_1" refType="h" refFor="ch" refForName="picture_1" op="equ"/>
                <dgm:constr type="l" for="ch" forName="picture_1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15"/>
                <dgm:constr type="h" for="ch" forName="picture_2" refType="h" refFor="ch" refForName="picture_1" fact="0.15"/>
                <dgm:constr type="l" for="ch" forName="picture_2" refType="w" refFor="ch" refForName="picture_1" fact="1.4363"/>
                <dgm:constr type="ctrY" for="ch" forName="picture_2" refType="h" refFor="ch" refForName="picture_1" fact="0.075"/>
                <dgm:constr type="l" for="ch" forName="line_2" refType="ctrX" refFor="ch" refForName="picture_1"/>
                <dgm:constr type="h" for="ch" forName="line_2"/>
                <dgm:constr type="r" for="ch" forName="line_2" refType="ctrX" refFor="ch" refForName="picture_2"/>
                <dgm:constr type="ctrY" for="ch" forName="line_2" refType="ctrY" refFor="ch" refForName="picture_2"/>
                <dgm:constr type="r" for="ch" forName="textparent_2" refType="w"/>
                <dgm:constr type="h" for="ch" forName="textparent_2" refType="h" refFor="ch" refForName="picture_2"/>
                <dgm:constr type="l" for="ch" forName="textparent_2" refType="r" refFor="ch" refForName="picture_2"/>
                <dgm:constr type="ctrY" for="ch" forName="textparent_2" refType="ctrY" refFor="ch" refForName="picture_2"/>
                <dgm:constr type="primFontSz" for="des" forName="text_2" val="65"/>
                <dgm:constr type="w" for="ch" forName="picture_3" refType="w" refFor="ch" refForName="picture_1" fact="0.15"/>
                <dgm:constr type="h" for="ch" forName="picture_3" refType="h" refFor="ch" refForName="picture_1" fact="0.15"/>
                <dgm:constr type="l" for="ch" forName="picture_3" refType="w" refFor="ch" refForName="picture_1" fact="1.2898"/>
                <dgm:constr type="ctrY" for="ch" forName="picture_3" refType="h" refFor="ch" refForName="picture_1" fact="0.227"/>
                <dgm:constr type="l" for="ch" forName="line_3" refType="ctrX" refFor="ch" refForName="picture_1"/>
                <dgm:constr type="h" for="ch" forName="line_3"/>
                <dgm:constr type="r" for="ch" forName="line_3" refType="ctrX" refFor="ch" refForName="picture_3"/>
                <dgm:constr type="ctrY" for="ch" forName="line_3" refType="ctrY" refFor="ch" refForName="picture_3"/>
                <dgm:constr type="r" for="ch" forName="textparent_3" refType="w"/>
                <dgm:constr type="h" for="ch" forName="textparent_3" refType="h" refFor="ch" refForName="picture_3"/>
                <dgm:constr type="l" for="ch" forName="textparent_3" refType="r" refFor="ch" refForName="picture_3"/>
                <dgm:constr type="ctrY" for="ch" forName="textparent_3" refType="ctrY" refFor="ch" refForName="picture_3"/>
                <dgm:constr type="primFontSz" for="des" forName="text_3" refType="primFontSz" refFor="des" refForName="text_2" op="equ"/>
                <dgm:constr type="w" for="ch" forName="picture_4" refType="w" refFor="ch" refForName="picture_1" fact="0.15"/>
                <dgm:constr type="h" for="ch" forName="picture_4" refType="h" refFor="ch" refForName="picture_1" fact="0.15"/>
                <dgm:constr type="l" for="ch" forName="picture_4" refType="w" refFor="ch" refForName="picture_1" fact="1.21"/>
                <dgm:constr type="ctrY" for="ch" forName="picture_4" refType="h" refFor="ch" refForName="picture_1" fact="0.405"/>
                <dgm:constr type="l" for="ch" forName="line_4" refType="ctrX" refFor="ch" refForName="picture_1"/>
                <dgm:constr type="h" for="ch" forName="line_4"/>
                <dgm:constr type="r" for="ch" forName="line_4" refType="ctrX" refFor="ch" refForName="picture_4"/>
                <dgm:constr type="ctrY" for="ch" forName="line_4" refType="ctrY" refFor="ch" refForName="picture_4"/>
                <dgm:constr type="r" for="ch" forName="textparent_4" refType="w"/>
                <dgm:constr type="h" for="ch" forName="textparent_4" refType="h" refFor="ch" refForName="picture_4"/>
                <dgm:constr type="l" for="ch" forName="textparent_4" refType="r" refFor="ch" refForName="picture_4"/>
                <dgm:constr type="ctrY" for="ch" forName="textparent_4" refType="ctrY" refFor="ch" refForName="picture_4"/>
                <dgm:constr type="primFontSz" for="des" forName="text_4" refType="primFontSz" refFor="des" refForName="text_2" op="equ"/>
                <dgm:constr type="w" for="ch" forName="picture_5" refType="w" refFor="ch" refForName="picture_1" fact="0.15"/>
                <dgm:constr type="h" for="ch" forName="picture_5" refType="h" refFor="ch" refForName="picture_1" fact="0.15"/>
                <dgm:constr type="l" for="ch" forName="picture_5" refType="w" refFor="ch" refForName="picture_1" fact="1.21"/>
                <dgm:constr type="ctrY" for="ch" forName="picture_5" refType="h" refFor="ch" refForName="picture_1" fact="0.595"/>
                <dgm:constr type="l" for="ch" forName="line_5" refType="ctrX" refFor="ch" refForName="picture_1"/>
                <dgm:constr type="h" for="ch" forName="line_5"/>
                <dgm:constr type="r" for="ch" forName="line_5" refType="ctrX" refFor="ch" refForName="picture_5"/>
                <dgm:constr type="ctrY" for="ch" forName="line_5" refType="ctrY" refFor="ch" refForName="picture_5"/>
                <dgm:constr type="r" for="ch" forName="textparent_5" refType="w"/>
                <dgm:constr type="h" for="ch" forName="textparent_5" refType="h" refFor="ch" refForName="picture_5"/>
                <dgm:constr type="l" for="ch" forName="textparent_5" refType="r" refFor="ch" refForName="picture_5"/>
                <dgm:constr type="ctrY" for="ch" forName="textparent_5" refType="ctrY" refFor="ch" refForName="picture_5"/>
                <dgm:constr type="primFontSz" for="des" forName="text_5" refType="primFontSz" refFor="des" refForName="text_2" op="equ"/>
                <dgm:constr type="w" for="ch" forName="picture_6" refType="w" refFor="ch" refForName="picture_1" fact="0.15"/>
                <dgm:constr type="h" for="ch" forName="picture_6" refType="h" refFor="ch" refForName="picture_1" fact="0.15"/>
                <dgm:constr type="l" for="ch" forName="picture_6" refType="w" refFor="ch" refForName="picture_1" fact="1.2898"/>
                <dgm:constr type="ctrY" for="ch" forName="picture_6" refType="h" refFor="ch" refForName="picture_1" fact="0.773"/>
                <dgm:constr type="l" for="ch" forName="line_6" refType="ctrX" refFor="ch" refForName="picture_1"/>
                <dgm:constr type="h" for="ch" forName="line_6"/>
                <dgm:constr type="r" for="ch" forName="line_6" refType="ctrX" refFor="ch" refForName="picture_6"/>
                <dgm:constr type="ctrY" for="ch" forName="line_6" refType="ctrY" refFor="ch" refForName="picture_6"/>
                <dgm:constr type="r" for="ch" forName="textparent_6" refType="w"/>
                <dgm:constr type="h" for="ch" forName="textparent_6" refType="h" refFor="ch" refForName="picture_6"/>
                <dgm:constr type="l" for="ch" forName="textparent_6" refType="r" refFor="ch" refForName="picture_6"/>
                <dgm:constr type="ctrY" for="ch" forName="textparent_6" refType="ctrY" refFor="ch" refForName="picture_6"/>
                <dgm:constr type="primFontSz" for="des" forName="text_6" refType="primFontSz" refFor="des" refForName="text_2" op="equ"/>
                <dgm:constr type="w" for="ch" forName="picture_7" refType="w" refFor="ch" refForName="picture_1" fact="0.15"/>
                <dgm:constr type="h" for="ch" forName="picture_7" refType="h" refFor="ch" refForName="picture_1" fact="0.15"/>
                <dgm:constr type="l" for="ch" forName="picture_7" refType="w" refFor="ch" refForName="picture_1" fact="1.4363"/>
                <dgm:constr type="ctrY" for="ch" forName="picture_7" refType="h" refFor="ch" refForName="picture_1" fact="0.925"/>
                <dgm:constr type="l" for="ch" forName="line_7" refType="ctrX" refFor="ch" refForName="picture_1"/>
                <dgm:constr type="h" for="ch" forName="line_7"/>
                <dgm:constr type="r" for="ch" forName="line_7" refType="ctrX" refFor="ch" refForName="picture_7"/>
                <dgm:constr type="ctrY" for="ch" forName="line_7" refType="ctrY" refFor="ch" refForName="picture_7"/>
                <dgm:constr type="r" for="ch" forName="textparent_7" refType="w"/>
                <dgm:constr type="h" for="ch" forName="textparent_7" refType="h" refFor="ch" refForName="picture_7"/>
                <dgm:constr type="l" for="ch" forName="textparent_7" refType="r" refFor="ch" refForName="picture_7"/>
                <dgm:constr type="ctrY" for="ch" forName="textparent_7" refType="ctrY" refFor="ch" refForName="picture_7"/>
                <dgm:constr type="primFontSz" for="des" forName="text_7" refType="primFontSz" refFor="des" refForName="text_2" op="equ"/>
              </dgm:constrLst>
            </dgm:if>
            <dgm:else name="Name27">
              <dgm:constrLst>
                <dgm:constr type="h" for="ch" forName="picture_1" refType="h"/>
                <dgm:constr type="w" for="ch" forName="picture_1" refType="h" refFor="ch" refForName="picture_1" op="equ"/>
                <dgm:constr type="r" for="ch" forName="picture_1" refType="w"/>
                <dgm:constr type="t" for="ch" forName="picture_1"/>
                <dgm:constr type="w" for="ch" forName="text_1" refType="w" refFor="ch" refForName="picture_1" fact="0.64"/>
                <dgm:constr type="h" for="ch" forName="text_1" refType="h" refFor="ch" refForName="picture_1" fact="0.33"/>
                <dgm:constr type="l" for="ch" forName="text_1" refType="l" refFor="ch" refForName="picture_1"/>
                <dgm:constr type="lOff" for="ch" forName="text_1" refType="w" refFor="ch" refForName="picture_1" fact="0.18"/>
                <dgm:constr type="t" for="ch" forName="text_1" refType="h" refFor="ch" refForName="picture_1" fact="0.531"/>
                <dgm:constr type="w" for="ch" forName="picture_2" refType="w" refFor="ch" refForName="picture_1" fact="0.15"/>
                <dgm:constr type="h" for="ch" forName="picture_2" refType="h" refFor="ch" refForName="picture_1" fact="0.15"/>
                <dgm:constr type="r" for="ch" forName="picture_2" refType="w"/>
                <dgm:constr type="rOff" for="ch" forName="picture_2" refType="w" refFor="ch" refForName="picture_1" fact="-1.4363"/>
                <dgm:constr type="ctrY" for="ch" forName="picture_2" refType="h" refFor="ch" refForName="picture_1" fact="0.075"/>
                <dgm:constr type="r" for="ch" forName="line_2" refType="ctrX" refFor="ch" refForName="picture_1"/>
                <dgm:constr type="h" for="ch" forName="line_2"/>
                <dgm:constr type="l" for="ch" forName="line_2" refType="ctrX" refFor="ch" refForName="picture_2"/>
                <dgm:constr type="ctrY" for="ch" forName="line_2" refType="ctrY" refFor="ch" refForName="picture_2"/>
                <dgm:constr type="l" for="ch" forName="textparent_2"/>
                <dgm:constr type="h" for="ch" forName="textparent_2" refType="h" refFor="ch" refForName="picture_2"/>
                <dgm:constr type="r" for="ch" forName="textparent_2" refType="l" refFor="ch" refForName="picture_2"/>
                <dgm:constr type="ctrY" for="ch" forName="textparent_2" refType="ctrY" refFor="ch" refForName="picture_2"/>
                <dgm:constr type="primFontSz" for="des" forName="text_2" val="65"/>
                <dgm:constr type="w" for="ch" forName="picture_3" refType="w" refFor="ch" refForName="picture_1" fact="0.15"/>
                <dgm:constr type="h" for="ch" forName="picture_3" refType="h" refFor="ch" refForName="picture_1" fact="0.15"/>
                <dgm:constr type="r" for="ch" forName="picture_3" refType="w"/>
                <dgm:constr type="rOff" for="ch" forName="picture_3" refType="w" refFor="ch" refForName="picture_1" fact="-1.2898"/>
                <dgm:constr type="ctrY" for="ch" forName="picture_3" refType="h" refFor="ch" refForName="picture_1" fact="0.227"/>
                <dgm:constr type="r" for="ch" forName="line_3" refType="ctrX" refFor="ch" refForName="picture_1"/>
                <dgm:constr type="h" for="ch" forName="line_3"/>
                <dgm:constr type="l" for="ch" forName="line_3" refType="ctrX" refFor="ch" refForName="picture_3"/>
                <dgm:constr type="ctrY" for="ch" forName="line_3" refType="ctrY" refFor="ch" refForName="picture_3"/>
                <dgm:constr type="l" for="ch" forName="textparent_3"/>
                <dgm:constr type="h" for="ch" forName="textparent_3" refType="h" refFor="ch" refForName="picture_3"/>
                <dgm:constr type="r" for="ch" forName="textparent_3" refType="l" refFor="ch" refForName="picture_3"/>
                <dgm:constr type="ctrY" for="ch" forName="textparent_3" refType="ctrY" refFor="ch" refForName="picture_3"/>
                <dgm:constr type="primFontSz" for="des" forName="text_3" refType="primFontSz" refFor="des" refForName="text_2" op="equ"/>
                <dgm:constr type="w" for="ch" forName="picture_4" refType="w" refFor="ch" refForName="picture_1" fact="0.15"/>
                <dgm:constr type="h" for="ch" forName="picture_4" refType="h" refFor="ch" refForName="picture_1" fact="0.15"/>
                <dgm:constr type="r" for="ch" forName="picture_4" refType="w"/>
                <dgm:constr type="rOff" for="ch" forName="picture_4" refType="w" refFor="ch" refForName="picture_1" fact="-1.21"/>
                <dgm:constr type="ctrY" for="ch" forName="picture_4" refType="h" refFor="ch" refForName="picture_1" fact="0.405"/>
                <dgm:constr type="r" for="ch" forName="line_4" refType="ctrX" refFor="ch" refForName="picture_1"/>
                <dgm:constr type="h" for="ch" forName="line_4"/>
                <dgm:constr type="l" for="ch" forName="line_4" refType="ctrX" refFor="ch" refForName="picture_4"/>
                <dgm:constr type="ctrY" for="ch" forName="line_4" refType="ctrY" refFor="ch" refForName="picture_4"/>
                <dgm:constr type="l" for="ch" forName="textparent_4"/>
                <dgm:constr type="h" for="ch" forName="textparent_4" refType="h" refFor="ch" refForName="picture_4"/>
                <dgm:constr type="r" for="ch" forName="textparent_4" refType="l" refFor="ch" refForName="picture_4"/>
                <dgm:constr type="ctrY" for="ch" forName="textparent_4" refType="ctrY" refFor="ch" refForName="picture_4"/>
                <dgm:constr type="primFontSz" for="des" forName="text_4" refType="primFontSz" refFor="des" refForName="text_2" op="equ"/>
                <dgm:constr type="w" for="ch" forName="picture_5" refType="w" refFor="ch" refForName="picture_1" fact="0.15"/>
                <dgm:constr type="h" for="ch" forName="picture_5" refType="h" refFor="ch" refForName="picture_1" fact="0.15"/>
                <dgm:constr type="r" for="ch" forName="picture_5" refType="w"/>
                <dgm:constr type="rOff" for="ch" forName="picture_5" refType="w" refFor="ch" refForName="picture_1" fact="-1.21"/>
                <dgm:constr type="ctrY" for="ch" forName="picture_5" refType="h" refFor="ch" refForName="picture_1" fact="0.595"/>
                <dgm:constr type="r" for="ch" forName="line_5" refType="ctrX" refFor="ch" refForName="picture_1"/>
                <dgm:constr type="h" for="ch" forName="line_5"/>
                <dgm:constr type="l" for="ch" forName="line_5" refType="ctrX" refFor="ch" refForName="picture_5"/>
                <dgm:constr type="ctrY" for="ch" forName="line_5" refType="ctrY" refFor="ch" refForName="picture_5"/>
                <dgm:constr type="l" for="ch" forName="textparent_5"/>
                <dgm:constr type="h" for="ch" forName="textparent_5" refType="h" refFor="ch" refForName="picture_5"/>
                <dgm:constr type="r" for="ch" forName="textparent_5" refType="l" refFor="ch" refForName="picture_5"/>
                <dgm:constr type="ctrY" for="ch" forName="textparent_5" refType="ctrY" refFor="ch" refForName="picture_5"/>
                <dgm:constr type="primFontSz" for="des" forName="text_5" refType="primFontSz" refFor="des" refForName="text_2" op="equ"/>
                <dgm:constr type="w" for="ch" forName="picture_6" refType="w" refFor="ch" refForName="picture_1" fact="0.15"/>
                <dgm:constr type="h" for="ch" forName="picture_6" refType="h" refFor="ch" refForName="picture_1" fact="0.15"/>
                <dgm:constr type="r" for="ch" forName="picture_6" refType="w"/>
                <dgm:constr type="rOff" for="ch" forName="picture_6" refType="w" refFor="ch" refForName="picture_1" fact="-1.2898"/>
                <dgm:constr type="ctrY" for="ch" forName="picture_6" refType="h" refFor="ch" refForName="picture_1" fact="0.773"/>
                <dgm:constr type="r" for="ch" forName="line_6" refType="ctrX" refFor="ch" refForName="picture_1"/>
                <dgm:constr type="h" for="ch" forName="line_6"/>
                <dgm:constr type="l" for="ch" forName="line_6" refType="ctrX" refFor="ch" refForName="picture_6"/>
                <dgm:constr type="ctrY" for="ch" forName="line_6" refType="ctrY" refFor="ch" refForName="picture_6"/>
                <dgm:constr type="l" for="ch" forName="textparent_6"/>
                <dgm:constr type="h" for="ch" forName="textparent_6" refType="h" refFor="ch" refForName="picture_6"/>
                <dgm:constr type="r" for="ch" forName="textparent_6" refType="l" refFor="ch" refForName="picture_6"/>
                <dgm:constr type="ctrY" for="ch" forName="textparent_6" refType="ctrY" refFor="ch" refForName="picture_6"/>
                <dgm:constr type="primFontSz" for="des" forName="text_6" refType="primFontSz" refFor="des" refForName="text_2" op="equ"/>
                <dgm:constr type="w" for="ch" forName="picture_7" refType="w" refFor="ch" refForName="picture_1" fact="0.15"/>
                <dgm:constr type="h" for="ch" forName="picture_7" refType="h" refFor="ch" refForName="picture_1" fact="0.15"/>
                <dgm:constr type="r" for="ch" forName="picture_7" refType="w"/>
                <dgm:constr type="rOff" for="ch" forName="picture_7" refType="w" refFor="ch" refForName="picture_1" fact="-1.4363"/>
                <dgm:constr type="ctrY" for="ch" forName="picture_7" refType="h" refFor="ch" refForName="picture_1" fact="0.925"/>
                <dgm:constr type="r" for="ch" forName="line_7" refType="ctrX" refFor="ch" refForName="picture_1"/>
                <dgm:constr type="h" for="ch" forName="line_7"/>
                <dgm:constr type="l" for="ch" forName="line_7" refType="ctrX" refFor="ch" refForName="picture_7"/>
                <dgm:constr type="ctrY" for="ch" forName="line_7" refType="ctrY" refFor="ch" refForName="picture_7"/>
                <dgm:constr type="l" for="ch" forName="textparent_7"/>
                <dgm:constr type="h" for="ch" forName="textparent_7" refType="h" refFor="ch" refForName="picture_7"/>
                <dgm:constr type="r" for="ch" forName="textparent_7" refType="l" refFor="ch" refForName="picture_7"/>
                <dgm:constr type="ctrY" for="ch" forName="textparent_7" refType="ctrY" refFor="ch" refForName="picture_7"/>
                <dgm:constr type="primFontSz" for="des" forName="text_7" refType="primFontSz" refFor="des" refForName="text_2" op="equ"/>
              </dgm:constrLst>
            </dgm:else>
          </dgm:choose>
        </dgm:else>
      </dgm:choose>
      <dgm:forEach name="wrapper" axis="self" ptType="parTrans">
        <dgm:forEach name="wrapper2" axis="self" ptType="sibTrans" st="2">
          <dgm:forEach name="pictureRepeat" axis="self">
            <dgm:layoutNode name="pictureRepeatNode" styleLbl="alignImgPlace1">
              <dgm:alg type="sp"/>
              <dgm:shape xmlns:r="http://schemas.openxmlformats.org/officeDocument/2006/relationships" type="ellipse" r:blip="" blipPhldr="1">
                <dgm:adjLst/>
              </dgm:shape>
              <dgm:presOf axis="self"/>
            </dgm:layoutNode>
          </dgm:forEach>
        </dgm:forEach>
      </dgm:forEach>
      <dgm:forEach name="Name28" axis="ch" ptType="sibTrans" hideLastTrans="0" cnt="1">
        <dgm:layoutNode name="picture_1">
          <dgm:alg type="sp"/>
          <dgm:shape xmlns:r="http://schemas.openxmlformats.org/officeDocument/2006/relationships" r:blip="">
            <dgm:adjLst/>
          </dgm:shape>
          <dgm:presOf/>
          <dgm:constrLst/>
          <dgm:forEach name="Name29" ref="pictureRepeat"/>
        </dgm:layoutNode>
      </dgm:forEach>
      <dgm:forEach name="Name30" axis="ch" ptType="node" cnt="1">
        <dgm:layoutNode name="text_1" styleLbl="node1">
          <dgm:varLst>
            <dgm:bulletEnabled val="1"/>
          </dgm:varLst>
          <dgm:alg type="tx">
            <dgm:param type="txAnchorVert" val="b"/>
            <dgm:param type="txAnchorVertCh" val="b"/>
            <dgm:param type="parTxRTLAlign" val="r"/>
            <dgm:param type="shpTxRTLAlignCh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primFontSz" val="65"/>
            <dgm:constr type="lMarg"/>
            <dgm:constr type="rMarg"/>
            <dgm:constr type="tMarg"/>
            <dgm:constr type="bMarg"/>
          </dgm:constrLst>
          <dgm:ruleLst>
            <dgm:rule type="primFontSz" val="5" fact="NaN" max="NaN"/>
          </dgm:ruleLst>
        </dgm:layoutNode>
      </dgm:forEach>
      <dgm:forEach name="Name31" axis="ch" ptType="sibTrans" hideLastTrans="0" st="2" cnt="1">
        <dgm:layoutNode name="picture_2">
          <dgm:alg type="sp"/>
          <dgm:shape xmlns:r="http://schemas.openxmlformats.org/officeDocument/2006/relationships" r:blip="">
            <dgm:adjLst/>
          </dgm:shape>
          <dgm:presOf/>
          <dgm:constrLst/>
          <dgm:forEach name="Name32" ref="pictureRepeat"/>
        </dgm:layoutNode>
      </dgm:forEach>
      <dgm:forEach name="Name33" axis="ch" ptType="node" st="2" cnt="1">
        <dgm:layoutNode name="line_2" styleLbl="parChTrans1D1">
          <dgm:alg type="sp"/>
          <dgm:shape xmlns:r="http://schemas.openxmlformats.org/officeDocument/2006/relationships" type="line" r:blip="" zOrderOff="-100">
            <dgm:adjLst/>
          </dgm:shape>
          <dgm:presOf/>
        </dgm:layoutNode>
        <dgm:layoutNode name="textparent_2">
          <dgm:choose name="Name34">
            <dgm:if name="Name35" func="var" arg="dir" op="equ" val="norm">
              <dgm:alg type="lin">
                <dgm:param type="horzAlign" val="l"/>
              </dgm:alg>
            </dgm:if>
            <dgm:else name="Name36">
              <dgm:alg type="lin">
                <dgm:param type="horzAlign" val="r"/>
              </dgm:alg>
            </dgm:else>
          </dgm:choose>
          <dgm:shape xmlns:r="http://schemas.openxmlformats.org/officeDocument/2006/relationships" type="rect" r:blip="" hideGeom="1">
            <dgm:adjLst/>
          </dgm:shape>
          <dgm:constrLst>
            <dgm:constr type="userW" for="ch" forName="text_2" refType="w"/>
            <dgm:constr type="h" for="ch" forName="text_2" refType="h"/>
          </dgm:constrLst>
          <dgm:presOf/>
          <dgm:layoutNode name="text_2" styleLbl="revTx">
            <dgm:varLst>
              <dgm:bulletEnabled val="1"/>
            </dgm:varLst>
            <dgm:choose name="Name37">
              <dgm:if name="Name38" func="var" arg="dir" op="equ" val="norm">
                <dgm:alg type="tx">
                  <dgm:param type="parTxLTRAlign" val="l"/>
                  <dgm:param type="shpTxLTRAlignCh" val="l"/>
                  <dgm:param type="parTxRTLAlign" val="r"/>
                  <dgm:param type="shpTxRTLAlignCh" val="r"/>
                </dgm:alg>
              </dgm:if>
              <dgm:else name="Name39">
                <dgm:alg type="tx">
                  <dgm:param type="parTxLTRAlign" val="r"/>
                  <dgm:param type="shpTxLTRAlignCh" val="r"/>
                  <dgm:param type="parTxRTLAlign" val="r"/>
                  <dgm:param type="shpTxRTLAlignCh" val="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userW"/>
              <dgm:constr type="w" refType="userW" fact="0.1"/>
              <dgm:constr type="lMarg" refType="primFontSz" fact="0.3"/>
              <dgm:constr type="rMarg" refType="primFontSz" fact="0.3"/>
              <dgm:constr type="tMarg"/>
              <dgm:constr type="bMarg"/>
            </dgm:constrLst>
            <dgm:ruleLst>
              <dgm:rule type="w" val="NaN" fact="1" max="NaN"/>
              <dgm:rule type="primFontSz" val="5" fact="NaN" max="NaN"/>
            </dgm:ruleLst>
          </dgm:layoutNode>
        </dgm:layoutNode>
      </dgm:forEach>
      <dgm:forEach name="Name40" axis="ch" ptType="sibTrans" hideLastTrans="0" st="3" cnt="1">
        <dgm:layoutNode name="picture_3">
          <dgm:alg type="sp"/>
          <dgm:shape xmlns:r="http://schemas.openxmlformats.org/officeDocument/2006/relationships" r:blip="">
            <dgm:adjLst/>
          </dgm:shape>
          <dgm:presOf/>
          <dgm:constrLst/>
          <dgm:forEach name="Name41" ref="pictureRepeat"/>
        </dgm:layoutNode>
      </dgm:forEach>
      <dgm:forEach name="Name42" axis="ch" ptType="node" st="3" cnt="1">
        <dgm:layoutNode name="line_3" styleLbl="parChTrans1D1">
          <dgm:alg type="sp"/>
          <dgm:shape xmlns:r="http://schemas.openxmlformats.org/officeDocument/2006/relationships" type="line" r:blip="" zOrderOff="-100">
            <dgm:adjLst/>
          </dgm:shape>
          <dgm:presOf/>
        </dgm:layoutNode>
        <dgm:layoutNode name="textparent_3">
          <dgm:choose name="Name43">
            <dgm:if name="Name44" func="var" arg="dir" op="equ" val="norm">
              <dgm:alg type="lin">
                <dgm:param type="horzAlign" val="l"/>
              </dgm:alg>
            </dgm:if>
            <dgm:else name="Name45">
              <dgm:alg type="lin">
                <dgm:param type="horzAlign" val="r"/>
              </dgm:alg>
            </dgm:else>
          </dgm:choose>
          <dgm:shape xmlns:r="http://schemas.openxmlformats.org/officeDocument/2006/relationships" type="rect" r:blip="" hideGeom="1">
            <dgm:adjLst/>
          </dgm:shape>
          <dgm:constrLst>
            <dgm:constr type="userW" for="ch" forName="text_3" refType="w"/>
            <dgm:constr type="h" for="ch" forName="text_3" refType="h"/>
          </dgm:constrLst>
          <dgm:presOf/>
          <dgm:layoutNode name="text_3" styleLbl="revTx">
            <dgm:varLst>
              <dgm:bulletEnabled val="1"/>
            </dgm:varLst>
            <dgm:choose name="Name46">
              <dgm:if name="Name47" func="var" arg="dir" op="equ" val="norm">
                <dgm:alg type="tx">
                  <dgm:param type="parTxLTRAlign" val="l"/>
                  <dgm:param type="shpTxLTRAlignCh" val="l"/>
                  <dgm:param type="parTxRTLAlign" val="r"/>
                  <dgm:param type="shpTxRTLAlignCh" val="r"/>
                </dgm:alg>
              </dgm:if>
              <dgm:else name="Name48">
                <dgm:alg type="tx">
                  <dgm:param type="parTxLTRAlign" val="r"/>
                  <dgm:param type="shpTxLTRAlignCh" val="r"/>
                  <dgm:param type="parTxRTLAlign" val="r"/>
                  <dgm:param type="shpTxRTLAlignCh" val="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userW"/>
              <dgm:constr type="w" refType="userW" fact="0.1"/>
              <dgm:constr type="lMarg" refType="primFontSz" fact="0.3"/>
              <dgm:constr type="rMarg" refType="primFontSz" fact="0.3"/>
              <dgm:constr type="tMarg"/>
              <dgm:constr type="bMarg"/>
            </dgm:constrLst>
            <dgm:ruleLst>
              <dgm:rule type="w" val="NaN" fact="1" max="NaN"/>
              <dgm:rule type="primFontSz" val="5" fact="NaN" max="NaN"/>
            </dgm:ruleLst>
          </dgm:layoutNode>
        </dgm:layoutNode>
      </dgm:forEach>
      <dgm:forEach name="Name49" axis="ch" ptType="sibTrans" hideLastTrans="0" st="4" cnt="1">
        <dgm:layoutNode name="picture_4">
          <dgm:alg type="sp"/>
          <dgm:shape xmlns:r="http://schemas.openxmlformats.org/officeDocument/2006/relationships" r:blip="">
            <dgm:adjLst/>
          </dgm:shape>
          <dgm:presOf/>
          <dgm:constrLst/>
          <dgm:forEach name="Name50" ref="pictureRepeat"/>
        </dgm:layoutNode>
      </dgm:forEach>
      <dgm:forEach name="Name51" axis="ch" ptType="node" st="4" cnt="1">
        <dgm:layoutNode name="line_4" styleLbl="parChTrans1D1">
          <dgm:alg type="sp"/>
          <dgm:shape xmlns:r="http://schemas.openxmlformats.org/officeDocument/2006/relationships" type="line" r:blip="" zOrderOff="-100">
            <dgm:adjLst/>
          </dgm:shape>
          <dgm:presOf/>
        </dgm:layoutNode>
        <dgm:layoutNode name="textparent_4">
          <dgm:choose name="Name52">
            <dgm:if name="Name53" func="var" arg="dir" op="equ" val="norm">
              <dgm:alg type="lin">
                <dgm:param type="horzAlign" val="l"/>
              </dgm:alg>
            </dgm:if>
            <dgm:else name="Name54">
              <dgm:alg type="lin">
                <dgm:param type="horzAlign" val="r"/>
              </dgm:alg>
            </dgm:else>
          </dgm:choose>
          <dgm:shape xmlns:r="http://schemas.openxmlformats.org/officeDocument/2006/relationships" type="rect" r:blip="" hideGeom="1">
            <dgm:adjLst/>
          </dgm:shape>
          <dgm:constrLst>
            <dgm:constr type="userW" for="ch" forName="text_4" refType="w"/>
            <dgm:constr type="h" for="ch" forName="text_4" refType="h"/>
          </dgm:constrLst>
          <dgm:presOf/>
          <dgm:layoutNode name="text_4" styleLbl="revTx">
            <dgm:varLst>
              <dgm:bulletEnabled val="1"/>
            </dgm:varLst>
            <dgm:choose name="Name55">
              <dgm:if name="Name56" func="var" arg="dir" op="equ" val="norm">
                <dgm:alg type="tx">
                  <dgm:param type="parTxLTRAlign" val="l"/>
                  <dgm:param type="shpTxLTRAlignCh" val="l"/>
                  <dgm:param type="parTxRTLAlign" val="r"/>
                  <dgm:param type="shpTxRTLAlignCh" val="r"/>
                </dgm:alg>
              </dgm:if>
              <dgm:else name="Name57">
                <dgm:alg type="tx">
                  <dgm:param type="parTxLTRAlign" val="r"/>
                  <dgm:param type="shpTxLTRAlignCh" val="r"/>
                  <dgm:param type="parTxRTLAlign" val="r"/>
                  <dgm:param type="shpTxRTLAlignCh" val="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userW"/>
              <dgm:constr type="w" refType="userW" fact="0.1"/>
              <dgm:constr type="lMarg" refType="primFontSz" fact="0.3"/>
              <dgm:constr type="rMarg" refType="primFontSz" fact="0.3"/>
              <dgm:constr type="tMarg"/>
              <dgm:constr type="bMarg"/>
            </dgm:constrLst>
            <dgm:ruleLst>
              <dgm:rule type="w" val="NaN" fact="1" max="NaN"/>
              <dgm:rule type="primFontSz" val="5" fact="NaN" max="NaN"/>
            </dgm:ruleLst>
          </dgm:layoutNode>
        </dgm:layoutNode>
      </dgm:forEach>
      <dgm:forEach name="Name58" axis="ch" ptType="sibTrans" hideLastTrans="0" st="5" cnt="1">
        <dgm:layoutNode name="picture_5">
          <dgm:alg type="sp"/>
          <dgm:shape xmlns:r="http://schemas.openxmlformats.org/officeDocument/2006/relationships" r:blip="">
            <dgm:adjLst/>
          </dgm:shape>
          <dgm:presOf/>
          <dgm:constrLst/>
          <dgm:forEach name="Name59" ref="pictureRepeat"/>
        </dgm:layoutNode>
      </dgm:forEach>
      <dgm:forEach name="Name60" axis="ch" ptType="node" st="5" cnt="1">
        <dgm:layoutNode name="line_5" styleLbl="parChTrans1D1">
          <dgm:alg type="sp"/>
          <dgm:shape xmlns:r="http://schemas.openxmlformats.org/officeDocument/2006/relationships" type="line" r:blip="" zOrderOff="-100">
            <dgm:adjLst/>
          </dgm:shape>
          <dgm:presOf/>
        </dgm:layoutNode>
        <dgm:layoutNode name="textparent_5">
          <dgm:choose name="Name61">
            <dgm:if name="Name62" func="var" arg="dir" op="equ" val="norm">
              <dgm:alg type="lin">
                <dgm:param type="horzAlign" val="l"/>
              </dgm:alg>
            </dgm:if>
            <dgm:else name="Name63">
              <dgm:alg type="lin">
                <dgm:param type="horzAlign" val="r"/>
              </dgm:alg>
            </dgm:else>
          </dgm:choose>
          <dgm:shape xmlns:r="http://schemas.openxmlformats.org/officeDocument/2006/relationships" type="rect" r:blip="" hideGeom="1">
            <dgm:adjLst/>
          </dgm:shape>
          <dgm:constrLst>
            <dgm:constr type="userW" for="ch" forName="text_5" refType="w"/>
            <dgm:constr type="h" for="ch" forName="text_5" refType="h"/>
          </dgm:constrLst>
          <dgm:presOf/>
          <dgm:layoutNode name="text_5" styleLbl="revTx">
            <dgm:varLst>
              <dgm:bulletEnabled val="1"/>
            </dgm:varLst>
            <dgm:choose name="Name64">
              <dgm:if name="Name65" func="var" arg="dir" op="equ" val="norm">
                <dgm:alg type="tx">
                  <dgm:param type="parTxLTRAlign" val="l"/>
                  <dgm:param type="shpTxLTRAlignCh" val="l"/>
                  <dgm:param type="parTxRTLAlign" val="r"/>
                  <dgm:param type="shpTxRTLAlignCh" val="r"/>
                </dgm:alg>
              </dgm:if>
              <dgm:else name="Name66">
                <dgm:alg type="tx">
                  <dgm:param type="parTxLTRAlign" val="r"/>
                  <dgm:param type="shpTxLTRAlignCh" val="r"/>
                  <dgm:param type="parTxRTLAlign" val="r"/>
                  <dgm:param type="shpTxRTLAlignCh" val="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userW"/>
              <dgm:constr type="w" refType="userW" fact="0.1"/>
              <dgm:constr type="lMarg" refType="primFontSz" fact="0.3"/>
              <dgm:constr type="rMarg" refType="primFontSz" fact="0.3"/>
              <dgm:constr type="tMarg"/>
              <dgm:constr type="bMarg"/>
            </dgm:constrLst>
            <dgm:ruleLst>
              <dgm:rule type="w" val="NaN" fact="1" max="NaN"/>
              <dgm:rule type="primFontSz" val="5" fact="NaN" max="NaN"/>
            </dgm:ruleLst>
          </dgm:layoutNode>
        </dgm:layoutNode>
      </dgm:forEach>
      <dgm:forEach name="Name67" axis="ch" ptType="sibTrans" hideLastTrans="0" st="6" cnt="1">
        <dgm:layoutNode name="picture_6">
          <dgm:alg type="sp"/>
          <dgm:shape xmlns:r="http://schemas.openxmlformats.org/officeDocument/2006/relationships" r:blip="">
            <dgm:adjLst/>
          </dgm:shape>
          <dgm:presOf/>
          <dgm:constrLst/>
          <dgm:forEach name="Name68" ref="pictureRepeat"/>
        </dgm:layoutNode>
      </dgm:forEach>
      <dgm:forEach name="Name69" axis="ch" ptType="node" st="6" cnt="1">
        <dgm:layoutNode name="line_6" styleLbl="parChTrans1D1">
          <dgm:alg type="sp"/>
          <dgm:shape xmlns:r="http://schemas.openxmlformats.org/officeDocument/2006/relationships" type="line" r:blip="" zOrderOff="-100">
            <dgm:adjLst/>
          </dgm:shape>
          <dgm:presOf/>
        </dgm:layoutNode>
        <dgm:layoutNode name="textparent_6">
          <dgm:choose name="Name70">
            <dgm:if name="Name71" func="var" arg="dir" op="equ" val="norm">
              <dgm:alg type="lin">
                <dgm:param type="horzAlign" val="l"/>
              </dgm:alg>
            </dgm:if>
            <dgm:else name="Name72">
              <dgm:alg type="lin">
                <dgm:param type="horzAlign" val="r"/>
              </dgm:alg>
            </dgm:else>
          </dgm:choose>
          <dgm:shape xmlns:r="http://schemas.openxmlformats.org/officeDocument/2006/relationships" type="rect" r:blip="" hideGeom="1">
            <dgm:adjLst/>
          </dgm:shape>
          <dgm:constrLst>
            <dgm:constr type="userW" for="ch" forName="text_6" refType="w"/>
            <dgm:constr type="h" for="ch" forName="text_6" refType="h"/>
          </dgm:constrLst>
          <dgm:presOf/>
          <dgm:layoutNode name="text_6" styleLbl="revTx">
            <dgm:varLst>
              <dgm:bulletEnabled val="1"/>
            </dgm:varLst>
            <dgm:choose name="Name73">
              <dgm:if name="Name74" func="var" arg="dir" op="equ" val="norm">
                <dgm:alg type="tx">
                  <dgm:param type="parTxLTRAlign" val="l"/>
                  <dgm:param type="shpTxLTRAlignCh" val="l"/>
                  <dgm:param type="parTxRTLAlign" val="r"/>
                  <dgm:param type="shpTxRTLAlignCh" val="r"/>
                </dgm:alg>
              </dgm:if>
              <dgm:else name="Name75">
                <dgm:alg type="tx">
                  <dgm:param type="parTxLTRAlign" val="r"/>
                  <dgm:param type="shpTxLTRAlignCh" val="r"/>
                  <dgm:param type="parTxRTLAlign" val="r"/>
                  <dgm:param type="shpTxRTLAlignCh" val="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userW"/>
              <dgm:constr type="w" refType="userW" fact="0.1"/>
              <dgm:constr type="lMarg" refType="primFontSz" fact="0.3"/>
              <dgm:constr type="rMarg" refType="primFontSz" fact="0.3"/>
              <dgm:constr type="tMarg"/>
              <dgm:constr type="bMarg"/>
            </dgm:constrLst>
            <dgm:ruleLst>
              <dgm:rule type="w" val="NaN" fact="1" max="NaN"/>
              <dgm:rule type="primFontSz" val="5" fact="NaN" max="NaN"/>
            </dgm:ruleLst>
          </dgm:layoutNode>
        </dgm:layoutNode>
      </dgm:forEach>
      <dgm:forEach name="Name76" axis="ch" ptType="sibTrans" hideLastTrans="0" st="7" cnt="1">
        <dgm:layoutNode name="picture_7">
          <dgm:alg type="sp"/>
          <dgm:shape xmlns:r="http://schemas.openxmlformats.org/officeDocument/2006/relationships" r:blip="">
            <dgm:adjLst/>
          </dgm:shape>
          <dgm:presOf/>
          <dgm:constrLst/>
          <dgm:forEach name="Name77" ref="pictureRepeat"/>
        </dgm:layoutNode>
      </dgm:forEach>
      <dgm:forEach name="Name78" axis="ch" ptType="node" st="7" cnt="1">
        <dgm:layoutNode name="line_7" styleLbl="parChTrans1D1">
          <dgm:alg type="sp"/>
          <dgm:shape xmlns:r="http://schemas.openxmlformats.org/officeDocument/2006/relationships" type="line" r:blip="" zOrderOff="-100">
            <dgm:adjLst/>
          </dgm:shape>
          <dgm:presOf/>
        </dgm:layoutNode>
        <dgm:layoutNode name="textparent_7">
          <dgm:choose name="Name79">
            <dgm:if name="Name80" func="var" arg="dir" op="equ" val="norm">
              <dgm:alg type="lin">
                <dgm:param type="horzAlign" val="l"/>
              </dgm:alg>
            </dgm:if>
            <dgm:else name="Name81">
              <dgm:alg type="lin">
                <dgm:param type="horzAlign" val="r"/>
              </dgm:alg>
            </dgm:else>
          </dgm:choose>
          <dgm:shape xmlns:r="http://schemas.openxmlformats.org/officeDocument/2006/relationships" type="rect" r:blip="" hideGeom="1">
            <dgm:adjLst/>
          </dgm:shape>
          <dgm:constrLst>
            <dgm:constr type="userW" for="ch" forName="text_7" refType="w"/>
            <dgm:constr type="h" for="ch" forName="text_7" refType="h"/>
          </dgm:constrLst>
          <dgm:presOf/>
          <dgm:layoutNode name="text_7" styleLbl="revTx">
            <dgm:varLst>
              <dgm:bulletEnabled val="1"/>
            </dgm:varLst>
            <dgm:choose name="Name82">
              <dgm:if name="Name83" func="var" arg="dir" op="equ" val="norm">
                <dgm:alg type="tx">
                  <dgm:param type="parTxLTRAlign" val="l"/>
                  <dgm:param type="shpTxLTRAlignCh" val="l"/>
                  <dgm:param type="parTxRTLAlign" val="r"/>
                  <dgm:param type="shpTxRTLAlignCh" val="r"/>
                </dgm:alg>
              </dgm:if>
              <dgm:else name="Name84">
                <dgm:alg type="tx">
                  <dgm:param type="parTxLTRAlign" val="r"/>
                  <dgm:param type="shpTxLTRAlignCh" val="r"/>
                  <dgm:param type="parTxRTLAlign" val="r"/>
                  <dgm:param type="shpTxRTLAlignCh" val="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userW"/>
              <dgm:constr type="w" refType="userW" fact="0.1"/>
              <dgm:constr type="lMarg" refType="primFontSz" fact="0.3"/>
              <dgm:constr type="rMarg" refType="primFontSz" fact="0.3"/>
              <dgm:constr type="tMarg"/>
              <dgm:constr type="bMarg"/>
            </dgm:constrLst>
            <dgm:ruleLst>
              <dgm:rule type="w" val="NaN" fact="1" max="NaN"/>
              <dgm:rule type="primFontSz" val="5" fact="NaN" max="NaN"/>
            </dgm:ruleLst>
          </dgm:layoutNode>
        </dgm:layoutNod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chart" Target="../charts/chart1.xml"/><Relationship Id="rId3" Type="http://schemas.openxmlformats.org/officeDocument/2006/relationships/image" Target="../media/image3.png"/><Relationship Id="rId21" Type="http://schemas.openxmlformats.org/officeDocument/2006/relationships/diagramQuickStyle" Target="../diagrams/quickStyle1.xml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3.sv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20" Type="http://schemas.openxmlformats.org/officeDocument/2006/relationships/diagramLayout" Target="../diagrams/layout1.xml"/><Relationship Id="rId29" Type="http://schemas.microsoft.com/office/2014/relationships/chartEx" Target="../charts/chartEx1.xml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microsoft.com/office/2007/relationships/diagramDrawing" Target="../diagrams/drawing1.xml"/><Relationship Id="rId28" Type="http://schemas.openxmlformats.org/officeDocument/2006/relationships/chart" Target="../charts/chart3.xml"/><Relationship Id="rId10" Type="http://schemas.openxmlformats.org/officeDocument/2006/relationships/image" Target="../media/image10.svg"/><Relationship Id="rId19" Type="http://schemas.openxmlformats.org/officeDocument/2006/relationships/diagramData" Target="../diagrams/data1.xml"/><Relationship Id="rId31" Type="http://schemas.openxmlformats.org/officeDocument/2006/relationships/chart" Target="../charts/chart5.xml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diagramColors" Target="../diagrams/colors1.xml"/><Relationship Id="rId27" Type="http://schemas.openxmlformats.org/officeDocument/2006/relationships/chart" Target="../charts/chart2.xml"/><Relationship Id="rId30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276225</xdr:colOff>
          <xdr:row>5</xdr:row>
          <xdr:rowOff>104775</xdr:rowOff>
        </xdr:from>
        <xdr:to>
          <xdr:col>15</xdr:col>
          <xdr:colOff>742950</xdr:colOff>
          <xdr:row>6</xdr:row>
          <xdr:rowOff>104775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292D0709-9D4D-1150-67AA-B42D46C91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190500</xdr:colOff>
      <xdr:row>38</xdr:row>
      <xdr:rowOff>0</xdr:rowOff>
    </xdr:to>
    <xdr:grpSp>
      <xdr:nvGrpSpPr>
        <xdr:cNvPr id="94" name="Agrupar 93">
          <a:extLst>
            <a:ext uri="{FF2B5EF4-FFF2-40B4-BE49-F238E27FC236}">
              <a16:creationId xmlns:a16="http://schemas.microsoft.com/office/drawing/2014/main" id="{F6B1DA34-6D14-514D-A502-195EC774768D}"/>
            </a:ext>
          </a:extLst>
        </xdr:cNvPr>
        <xdr:cNvGrpSpPr/>
      </xdr:nvGrpSpPr>
      <xdr:grpSpPr>
        <a:xfrm>
          <a:off x="0" y="0"/>
          <a:ext cx="12382500" cy="7239000"/>
          <a:chOff x="0" y="18836"/>
          <a:chExt cx="12448796" cy="6927272"/>
        </a:xfrm>
      </xdr:grpSpPr>
      <xdr:sp macro="" textlink="">
        <xdr:nvSpPr>
          <xdr:cNvPr id="67" name="Fluxograma: Processo Alternativo 46">
            <a:extLst>
              <a:ext uri="{FF2B5EF4-FFF2-40B4-BE49-F238E27FC236}">
                <a16:creationId xmlns:a16="http://schemas.microsoft.com/office/drawing/2014/main" id="{12B542E0-0D40-AC4D-0A89-B00EB03D1FA7}"/>
              </a:ext>
            </a:extLst>
          </xdr:cNvPr>
          <xdr:cNvSpPr/>
        </xdr:nvSpPr>
        <xdr:spPr>
          <a:xfrm>
            <a:off x="0" y="18836"/>
            <a:ext cx="12448796" cy="6927272"/>
          </a:xfrm>
          <a:custGeom>
            <a:avLst/>
            <a:gdLst>
              <a:gd name="connsiteX0" fmla="*/ 0 w 12441382"/>
              <a:gd name="connsiteY0" fmla="*/ 1173018 h 7038109"/>
              <a:gd name="connsiteX1" fmla="*/ 1173018 w 12441382"/>
              <a:gd name="connsiteY1" fmla="*/ 0 h 7038109"/>
              <a:gd name="connsiteX2" fmla="*/ 11268364 w 12441382"/>
              <a:gd name="connsiteY2" fmla="*/ 0 h 7038109"/>
              <a:gd name="connsiteX3" fmla="*/ 12441382 w 12441382"/>
              <a:gd name="connsiteY3" fmla="*/ 1173018 h 7038109"/>
              <a:gd name="connsiteX4" fmla="*/ 12441382 w 12441382"/>
              <a:gd name="connsiteY4" fmla="*/ 5865091 h 7038109"/>
              <a:gd name="connsiteX5" fmla="*/ 11268364 w 12441382"/>
              <a:gd name="connsiteY5" fmla="*/ 7038109 h 7038109"/>
              <a:gd name="connsiteX6" fmla="*/ 1173018 w 12441382"/>
              <a:gd name="connsiteY6" fmla="*/ 7038109 h 7038109"/>
              <a:gd name="connsiteX7" fmla="*/ 0 w 12441382"/>
              <a:gd name="connsiteY7" fmla="*/ 5865091 h 7038109"/>
              <a:gd name="connsiteX8" fmla="*/ 0 w 12441382"/>
              <a:gd name="connsiteY8" fmla="*/ 1173018 h 7038109"/>
              <a:gd name="connsiteX0" fmla="*/ 5325 w 12446707"/>
              <a:gd name="connsiteY0" fmla="*/ 1173018 h 7038109"/>
              <a:gd name="connsiteX1" fmla="*/ 554888 w 12446707"/>
              <a:gd name="connsiteY1" fmla="*/ 277091 h 7038109"/>
              <a:gd name="connsiteX2" fmla="*/ 11273689 w 12446707"/>
              <a:gd name="connsiteY2" fmla="*/ 0 h 7038109"/>
              <a:gd name="connsiteX3" fmla="*/ 12446707 w 12446707"/>
              <a:gd name="connsiteY3" fmla="*/ 1173018 h 7038109"/>
              <a:gd name="connsiteX4" fmla="*/ 12446707 w 12446707"/>
              <a:gd name="connsiteY4" fmla="*/ 5865091 h 7038109"/>
              <a:gd name="connsiteX5" fmla="*/ 11273689 w 12446707"/>
              <a:gd name="connsiteY5" fmla="*/ 7038109 h 7038109"/>
              <a:gd name="connsiteX6" fmla="*/ 1178343 w 12446707"/>
              <a:gd name="connsiteY6" fmla="*/ 7038109 h 7038109"/>
              <a:gd name="connsiteX7" fmla="*/ 5325 w 12446707"/>
              <a:gd name="connsiteY7" fmla="*/ 5865091 h 7038109"/>
              <a:gd name="connsiteX8" fmla="*/ 5325 w 12446707"/>
              <a:gd name="connsiteY8" fmla="*/ 1173018 h 7038109"/>
              <a:gd name="connsiteX0" fmla="*/ 5325 w 12446707"/>
              <a:gd name="connsiteY0" fmla="*/ 979054 h 6844145"/>
              <a:gd name="connsiteX1" fmla="*/ 554888 w 12446707"/>
              <a:gd name="connsiteY1" fmla="*/ 83127 h 6844145"/>
              <a:gd name="connsiteX2" fmla="*/ 11717034 w 12446707"/>
              <a:gd name="connsiteY2" fmla="*/ 0 h 6844145"/>
              <a:gd name="connsiteX3" fmla="*/ 12446707 w 12446707"/>
              <a:gd name="connsiteY3" fmla="*/ 979054 h 6844145"/>
              <a:gd name="connsiteX4" fmla="*/ 12446707 w 12446707"/>
              <a:gd name="connsiteY4" fmla="*/ 5671127 h 6844145"/>
              <a:gd name="connsiteX5" fmla="*/ 11273689 w 12446707"/>
              <a:gd name="connsiteY5" fmla="*/ 6844145 h 6844145"/>
              <a:gd name="connsiteX6" fmla="*/ 1178343 w 12446707"/>
              <a:gd name="connsiteY6" fmla="*/ 6844145 h 6844145"/>
              <a:gd name="connsiteX7" fmla="*/ 5325 w 12446707"/>
              <a:gd name="connsiteY7" fmla="*/ 5671127 h 6844145"/>
              <a:gd name="connsiteX8" fmla="*/ 5325 w 12446707"/>
              <a:gd name="connsiteY8" fmla="*/ 979054 h 6844145"/>
              <a:gd name="connsiteX0" fmla="*/ 5325 w 12446707"/>
              <a:gd name="connsiteY0" fmla="*/ 979054 h 6844145"/>
              <a:gd name="connsiteX1" fmla="*/ 554888 w 12446707"/>
              <a:gd name="connsiteY1" fmla="*/ 83127 h 6844145"/>
              <a:gd name="connsiteX2" fmla="*/ 11717034 w 12446707"/>
              <a:gd name="connsiteY2" fmla="*/ 0 h 6844145"/>
              <a:gd name="connsiteX3" fmla="*/ 12446707 w 12446707"/>
              <a:gd name="connsiteY3" fmla="*/ 979054 h 6844145"/>
              <a:gd name="connsiteX4" fmla="*/ 12446707 w 12446707"/>
              <a:gd name="connsiteY4" fmla="*/ 5671127 h 6844145"/>
              <a:gd name="connsiteX5" fmla="*/ 11273689 w 12446707"/>
              <a:gd name="connsiteY5" fmla="*/ 6844145 h 6844145"/>
              <a:gd name="connsiteX6" fmla="*/ 1178343 w 12446707"/>
              <a:gd name="connsiteY6" fmla="*/ 6844145 h 6844145"/>
              <a:gd name="connsiteX7" fmla="*/ 5325 w 12446707"/>
              <a:gd name="connsiteY7" fmla="*/ 5671127 h 6844145"/>
              <a:gd name="connsiteX8" fmla="*/ 5325 w 12446707"/>
              <a:gd name="connsiteY8" fmla="*/ 979054 h 6844145"/>
              <a:gd name="connsiteX0" fmla="*/ 5325 w 12446707"/>
              <a:gd name="connsiteY0" fmla="*/ 994357 h 6859448"/>
              <a:gd name="connsiteX1" fmla="*/ 554888 w 12446707"/>
              <a:gd name="connsiteY1" fmla="*/ 98430 h 6859448"/>
              <a:gd name="connsiteX2" fmla="*/ 11717034 w 12446707"/>
              <a:gd name="connsiteY2" fmla="*/ 15303 h 6859448"/>
              <a:gd name="connsiteX3" fmla="*/ 12446707 w 12446707"/>
              <a:gd name="connsiteY3" fmla="*/ 994357 h 6859448"/>
              <a:gd name="connsiteX4" fmla="*/ 12446707 w 12446707"/>
              <a:gd name="connsiteY4" fmla="*/ 5686430 h 6859448"/>
              <a:gd name="connsiteX5" fmla="*/ 11273689 w 12446707"/>
              <a:gd name="connsiteY5" fmla="*/ 6859448 h 6859448"/>
              <a:gd name="connsiteX6" fmla="*/ 1178343 w 12446707"/>
              <a:gd name="connsiteY6" fmla="*/ 6859448 h 6859448"/>
              <a:gd name="connsiteX7" fmla="*/ 5325 w 12446707"/>
              <a:gd name="connsiteY7" fmla="*/ 5686430 h 6859448"/>
              <a:gd name="connsiteX8" fmla="*/ 5325 w 12446707"/>
              <a:gd name="connsiteY8" fmla="*/ 994357 h 6859448"/>
              <a:gd name="connsiteX0" fmla="*/ 2259 w 12443641"/>
              <a:gd name="connsiteY0" fmla="*/ 1034472 h 6899563"/>
              <a:gd name="connsiteX1" fmla="*/ 579531 w 12443641"/>
              <a:gd name="connsiteY1" fmla="*/ 0 h 6899563"/>
              <a:gd name="connsiteX2" fmla="*/ 11713968 w 12443641"/>
              <a:gd name="connsiteY2" fmla="*/ 55418 h 6899563"/>
              <a:gd name="connsiteX3" fmla="*/ 12443641 w 12443641"/>
              <a:gd name="connsiteY3" fmla="*/ 1034472 h 6899563"/>
              <a:gd name="connsiteX4" fmla="*/ 12443641 w 12443641"/>
              <a:gd name="connsiteY4" fmla="*/ 5726545 h 6899563"/>
              <a:gd name="connsiteX5" fmla="*/ 11270623 w 12443641"/>
              <a:gd name="connsiteY5" fmla="*/ 6899563 h 6899563"/>
              <a:gd name="connsiteX6" fmla="*/ 1175277 w 12443641"/>
              <a:gd name="connsiteY6" fmla="*/ 6899563 h 6899563"/>
              <a:gd name="connsiteX7" fmla="*/ 2259 w 12443641"/>
              <a:gd name="connsiteY7" fmla="*/ 5726545 h 6899563"/>
              <a:gd name="connsiteX8" fmla="*/ 2259 w 12443641"/>
              <a:gd name="connsiteY8" fmla="*/ 1034472 h 6899563"/>
              <a:gd name="connsiteX0" fmla="*/ 7414 w 12448796"/>
              <a:gd name="connsiteY0" fmla="*/ 1034472 h 6927272"/>
              <a:gd name="connsiteX1" fmla="*/ 584686 w 12448796"/>
              <a:gd name="connsiteY1" fmla="*/ 0 h 6927272"/>
              <a:gd name="connsiteX2" fmla="*/ 11719123 w 12448796"/>
              <a:gd name="connsiteY2" fmla="*/ 55418 h 6927272"/>
              <a:gd name="connsiteX3" fmla="*/ 12448796 w 12448796"/>
              <a:gd name="connsiteY3" fmla="*/ 1034472 h 6927272"/>
              <a:gd name="connsiteX4" fmla="*/ 12448796 w 12448796"/>
              <a:gd name="connsiteY4" fmla="*/ 5726545 h 6927272"/>
              <a:gd name="connsiteX5" fmla="*/ 11275778 w 12448796"/>
              <a:gd name="connsiteY5" fmla="*/ 6899563 h 6927272"/>
              <a:gd name="connsiteX6" fmla="*/ 543123 w 12448796"/>
              <a:gd name="connsiteY6" fmla="*/ 6927272 h 6927272"/>
              <a:gd name="connsiteX7" fmla="*/ 7414 w 12448796"/>
              <a:gd name="connsiteY7" fmla="*/ 5726545 h 6927272"/>
              <a:gd name="connsiteX8" fmla="*/ 7414 w 12448796"/>
              <a:gd name="connsiteY8" fmla="*/ 1034472 h 6927272"/>
              <a:gd name="connsiteX0" fmla="*/ 7414 w 12448796"/>
              <a:gd name="connsiteY0" fmla="*/ 1034472 h 6927272"/>
              <a:gd name="connsiteX1" fmla="*/ 584686 w 12448796"/>
              <a:gd name="connsiteY1" fmla="*/ 0 h 6927272"/>
              <a:gd name="connsiteX2" fmla="*/ 11719123 w 12448796"/>
              <a:gd name="connsiteY2" fmla="*/ 55418 h 6927272"/>
              <a:gd name="connsiteX3" fmla="*/ 12448796 w 12448796"/>
              <a:gd name="connsiteY3" fmla="*/ 1034472 h 6927272"/>
              <a:gd name="connsiteX4" fmla="*/ 12448796 w 12448796"/>
              <a:gd name="connsiteY4" fmla="*/ 5726545 h 6927272"/>
              <a:gd name="connsiteX5" fmla="*/ 11566724 w 12448796"/>
              <a:gd name="connsiteY5" fmla="*/ 6899563 h 6927272"/>
              <a:gd name="connsiteX6" fmla="*/ 543123 w 12448796"/>
              <a:gd name="connsiteY6" fmla="*/ 6927272 h 6927272"/>
              <a:gd name="connsiteX7" fmla="*/ 7414 w 12448796"/>
              <a:gd name="connsiteY7" fmla="*/ 5726545 h 6927272"/>
              <a:gd name="connsiteX8" fmla="*/ 7414 w 12448796"/>
              <a:gd name="connsiteY8" fmla="*/ 1034472 h 692727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2448796" h="6927272">
                <a:moveTo>
                  <a:pt x="7414" y="1034472"/>
                </a:moveTo>
                <a:cubicBezTo>
                  <a:pt x="7414" y="386632"/>
                  <a:pt x="-63154" y="0"/>
                  <a:pt x="584686" y="0"/>
                </a:cubicBezTo>
                <a:lnTo>
                  <a:pt x="11719123" y="55418"/>
                </a:lnTo>
                <a:cubicBezTo>
                  <a:pt x="12366963" y="55418"/>
                  <a:pt x="12448796" y="386632"/>
                  <a:pt x="12448796" y="1034472"/>
                </a:cubicBezTo>
                <a:lnTo>
                  <a:pt x="12448796" y="5726545"/>
                </a:lnTo>
                <a:cubicBezTo>
                  <a:pt x="12448796" y="6374385"/>
                  <a:pt x="12214564" y="6899563"/>
                  <a:pt x="11566724" y="6899563"/>
                </a:cubicBezTo>
                <a:lnTo>
                  <a:pt x="543123" y="6927272"/>
                </a:lnTo>
                <a:cubicBezTo>
                  <a:pt x="-104717" y="6927272"/>
                  <a:pt x="7414" y="6374385"/>
                  <a:pt x="7414" y="5726545"/>
                </a:cubicBezTo>
                <a:lnTo>
                  <a:pt x="7414" y="1034472"/>
                </a:lnTo>
                <a:close/>
              </a:path>
            </a:pathLst>
          </a:cu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/>
              <a:t> </a:t>
            </a:r>
          </a:p>
        </xdr:txBody>
      </xdr:sp>
      <xdr:sp macro="" textlink="">
        <xdr:nvSpPr>
          <xdr:cNvPr id="68" name="Fluxograma: Operação Manual 67">
            <a:extLst>
              <a:ext uri="{FF2B5EF4-FFF2-40B4-BE49-F238E27FC236}">
                <a16:creationId xmlns:a16="http://schemas.microsoft.com/office/drawing/2014/main" id="{F61D4465-65CB-8DA9-8C8A-4667D9021124}"/>
              </a:ext>
            </a:extLst>
          </xdr:cNvPr>
          <xdr:cNvSpPr/>
        </xdr:nvSpPr>
        <xdr:spPr>
          <a:xfrm flipV="1">
            <a:off x="10906393" y="1107125"/>
            <a:ext cx="1265833" cy="390408"/>
          </a:xfrm>
          <a:prstGeom prst="flowChartManualOperation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69" name="Fluxograma: Operação Manual 68">
            <a:extLst>
              <a:ext uri="{FF2B5EF4-FFF2-40B4-BE49-F238E27FC236}">
                <a16:creationId xmlns:a16="http://schemas.microsoft.com/office/drawing/2014/main" id="{D3DCC299-9C02-89E1-F663-A4D52B2C1029}"/>
              </a:ext>
            </a:extLst>
          </xdr:cNvPr>
          <xdr:cNvSpPr/>
        </xdr:nvSpPr>
        <xdr:spPr>
          <a:xfrm flipV="1">
            <a:off x="9556258" y="1107125"/>
            <a:ext cx="1265833" cy="390408"/>
          </a:xfrm>
          <a:prstGeom prst="flowChartManualOperation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0" name="Retângulo: Cantos Arredondados 69">
            <a:extLst>
              <a:ext uri="{FF2B5EF4-FFF2-40B4-BE49-F238E27FC236}">
                <a16:creationId xmlns:a16="http://schemas.microsoft.com/office/drawing/2014/main" id="{65E40E27-1FB9-29DF-CD22-90F1BAD30446}"/>
              </a:ext>
            </a:extLst>
          </xdr:cNvPr>
          <xdr:cNvSpPr/>
        </xdr:nvSpPr>
        <xdr:spPr>
          <a:xfrm>
            <a:off x="309946" y="109985"/>
            <a:ext cx="4688923" cy="683611"/>
          </a:xfrm>
          <a:prstGeom prst="roundRect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1" name="Retângulo: Cantos Arredondados 70">
            <a:extLst>
              <a:ext uri="{FF2B5EF4-FFF2-40B4-BE49-F238E27FC236}">
                <a16:creationId xmlns:a16="http://schemas.microsoft.com/office/drawing/2014/main" id="{98EF9F16-644E-64F7-37C2-BE04ADEE7E77}"/>
              </a:ext>
            </a:extLst>
          </xdr:cNvPr>
          <xdr:cNvSpPr/>
        </xdr:nvSpPr>
        <xdr:spPr>
          <a:xfrm>
            <a:off x="5208499" y="109984"/>
            <a:ext cx="6898016" cy="759569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2" name="Retângulo: Cantos Arredondados 71">
            <a:extLst>
              <a:ext uri="{FF2B5EF4-FFF2-40B4-BE49-F238E27FC236}">
                <a16:creationId xmlns:a16="http://schemas.microsoft.com/office/drawing/2014/main" id="{85D694F6-C905-3B49-0D85-94F05B236F0C}"/>
              </a:ext>
            </a:extLst>
          </xdr:cNvPr>
          <xdr:cNvSpPr/>
        </xdr:nvSpPr>
        <xdr:spPr>
          <a:xfrm>
            <a:off x="326068" y="1068325"/>
            <a:ext cx="1260763" cy="1316182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3" name="Retângulo: Cantos Arredondados 72">
            <a:extLst>
              <a:ext uri="{FF2B5EF4-FFF2-40B4-BE49-F238E27FC236}">
                <a16:creationId xmlns:a16="http://schemas.microsoft.com/office/drawing/2014/main" id="{AADD4511-FAA5-238A-C398-07657F492753}"/>
              </a:ext>
            </a:extLst>
          </xdr:cNvPr>
          <xdr:cNvSpPr/>
        </xdr:nvSpPr>
        <xdr:spPr>
          <a:xfrm>
            <a:off x="326068" y="2583162"/>
            <a:ext cx="1260763" cy="2972510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4" name="Retângulo: Cantos Arredondados 73">
            <a:extLst>
              <a:ext uri="{FF2B5EF4-FFF2-40B4-BE49-F238E27FC236}">
                <a16:creationId xmlns:a16="http://schemas.microsoft.com/office/drawing/2014/main" id="{428FF6F1-53A4-331A-7359-275E4AEC6DD0}"/>
              </a:ext>
            </a:extLst>
          </xdr:cNvPr>
          <xdr:cNvSpPr/>
        </xdr:nvSpPr>
        <xdr:spPr>
          <a:xfrm>
            <a:off x="1723104" y="960461"/>
            <a:ext cx="3437019" cy="790193"/>
          </a:xfrm>
          <a:prstGeom prst="roundRect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5" name="Retângulo: Cantos Arredondados 74">
            <a:extLst>
              <a:ext uri="{FF2B5EF4-FFF2-40B4-BE49-F238E27FC236}">
                <a16:creationId xmlns:a16="http://schemas.microsoft.com/office/drawing/2014/main" id="{09F0CEFF-BC15-C1BE-9105-2D8DA4607E23}"/>
              </a:ext>
            </a:extLst>
          </xdr:cNvPr>
          <xdr:cNvSpPr/>
        </xdr:nvSpPr>
        <xdr:spPr>
          <a:xfrm>
            <a:off x="5294485" y="945268"/>
            <a:ext cx="2563090" cy="790194"/>
          </a:xfrm>
          <a:prstGeom prst="roundRect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6" name="Retângulo: Cantos Arredondados 75">
            <a:extLst>
              <a:ext uri="{FF2B5EF4-FFF2-40B4-BE49-F238E27FC236}">
                <a16:creationId xmlns:a16="http://schemas.microsoft.com/office/drawing/2014/main" id="{62E99A19-F41C-1FD6-78CC-947A08039D09}"/>
              </a:ext>
            </a:extLst>
          </xdr:cNvPr>
          <xdr:cNvSpPr/>
        </xdr:nvSpPr>
        <xdr:spPr>
          <a:xfrm>
            <a:off x="7901439" y="945510"/>
            <a:ext cx="1548110" cy="772454"/>
          </a:xfrm>
          <a:prstGeom prst="roundRect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7" name="Fluxograma: Terminação 76">
            <a:extLst>
              <a:ext uri="{FF2B5EF4-FFF2-40B4-BE49-F238E27FC236}">
                <a16:creationId xmlns:a16="http://schemas.microsoft.com/office/drawing/2014/main" id="{FDDA10D9-0EF2-DEB8-2208-A22AA168D41F}"/>
              </a:ext>
            </a:extLst>
          </xdr:cNvPr>
          <xdr:cNvSpPr/>
        </xdr:nvSpPr>
        <xdr:spPr>
          <a:xfrm>
            <a:off x="326067" y="5835814"/>
            <a:ext cx="1260763" cy="828222"/>
          </a:xfrm>
          <a:prstGeom prst="flowChartTerminator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8" name="Fluxograma: Processo Alternativo 77">
            <a:extLst>
              <a:ext uri="{FF2B5EF4-FFF2-40B4-BE49-F238E27FC236}">
                <a16:creationId xmlns:a16="http://schemas.microsoft.com/office/drawing/2014/main" id="{30817BDE-B542-21A2-6A75-2FFECB6345B6}"/>
              </a:ext>
            </a:extLst>
          </xdr:cNvPr>
          <xdr:cNvSpPr/>
        </xdr:nvSpPr>
        <xdr:spPr>
          <a:xfrm>
            <a:off x="1732159" y="1856509"/>
            <a:ext cx="3436258" cy="2340000"/>
          </a:xfrm>
          <a:prstGeom prst="flowChartAlternateProcess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9" name="Fluxograma: Processo Alternativo 78">
            <a:extLst>
              <a:ext uri="{FF2B5EF4-FFF2-40B4-BE49-F238E27FC236}">
                <a16:creationId xmlns:a16="http://schemas.microsoft.com/office/drawing/2014/main" id="{D96AC60C-D183-52AE-1F52-DFEECDAFD6F9}"/>
              </a:ext>
            </a:extLst>
          </xdr:cNvPr>
          <xdr:cNvSpPr/>
        </xdr:nvSpPr>
        <xdr:spPr>
          <a:xfrm>
            <a:off x="5342833" y="1874891"/>
            <a:ext cx="2340000" cy="2340000"/>
          </a:xfrm>
          <a:prstGeom prst="flowChartAlternateProcess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0" name="Fluxograma: Processo Alternativo 79">
            <a:extLst>
              <a:ext uri="{FF2B5EF4-FFF2-40B4-BE49-F238E27FC236}">
                <a16:creationId xmlns:a16="http://schemas.microsoft.com/office/drawing/2014/main" id="{6D1730B1-F4CD-A64E-BF9F-FD1D1D760012}"/>
              </a:ext>
            </a:extLst>
          </xdr:cNvPr>
          <xdr:cNvSpPr/>
        </xdr:nvSpPr>
        <xdr:spPr>
          <a:xfrm>
            <a:off x="7740185" y="1881817"/>
            <a:ext cx="1677040" cy="2375415"/>
          </a:xfrm>
          <a:prstGeom prst="flowChartAlternateProcess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1" name="Fluxograma: Processo Alternativo 80">
            <a:extLst>
              <a:ext uri="{FF2B5EF4-FFF2-40B4-BE49-F238E27FC236}">
                <a16:creationId xmlns:a16="http://schemas.microsoft.com/office/drawing/2014/main" id="{F37708D5-8F98-B033-3AEC-AB8CE54CD212}"/>
              </a:ext>
            </a:extLst>
          </xdr:cNvPr>
          <xdr:cNvSpPr/>
        </xdr:nvSpPr>
        <xdr:spPr>
          <a:xfrm>
            <a:off x="7740184" y="4324036"/>
            <a:ext cx="1693165" cy="2340000"/>
          </a:xfrm>
          <a:prstGeom prst="flowChartAlternateProcess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2" name="Fluxograma: Processo Alternativo 81">
            <a:extLst>
              <a:ext uri="{FF2B5EF4-FFF2-40B4-BE49-F238E27FC236}">
                <a16:creationId xmlns:a16="http://schemas.microsoft.com/office/drawing/2014/main" id="{ACB230A8-2B0D-100F-F310-B6B3C9C4F06A}"/>
              </a:ext>
            </a:extLst>
          </xdr:cNvPr>
          <xdr:cNvSpPr/>
        </xdr:nvSpPr>
        <xdr:spPr>
          <a:xfrm>
            <a:off x="1764673" y="4369610"/>
            <a:ext cx="5902035" cy="2340000"/>
          </a:xfrm>
          <a:prstGeom prst="flowChartAlternateProcess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3" name="Fluxograma: Conector fora de Página 82">
            <a:extLst>
              <a:ext uri="{FF2B5EF4-FFF2-40B4-BE49-F238E27FC236}">
                <a16:creationId xmlns:a16="http://schemas.microsoft.com/office/drawing/2014/main" id="{03BA6BBE-EA24-EB4F-7117-342584F7D39A}"/>
              </a:ext>
            </a:extLst>
          </xdr:cNvPr>
          <xdr:cNvSpPr/>
        </xdr:nvSpPr>
        <xdr:spPr>
          <a:xfrm>
            <a:off x="9678832" y="1110397"/>
            <a:ext cx="1054359" cy="1804637"/>
          </a:xfrm>
          <a:prstGeom prst="flowChartOffpageConnector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4" name="Fluxograma: Processo Alternativo 83">
            <a:extLst>
              <a:ext uri="{FF2B5EF4-FFF2-40B4-BE49-F238E27FC236}">
                <a16:creationId xmlns:a16="http://schemas.microsoft.com/office/drawing/2014/main" id="{BAA60A45-44E8-F588-DA68-95C4042E0C1C}"/>
              </a:ext>
            </a:extLst>
          </xdr:cNvPr>
          <xdr:cNvSpPr/>
        </xdr:nvSpPr>
        <xdr:spPr>
          <a:xfrm>
            <a:off x="9502365" y="3020290"/>
            <a:ext cx="2603368" cy="3643746"/>
          </a:xfrm>
          <a:prstGeom prst="flowChartAlternateProcess">
            <a:avLst/>
          </a:prstGeom>
          <a:gradFill flip="none" rotWithShape="1">
            <a:gsLst>
              <a:gs pos="0">
                <a:schemeClr val="accent1">
                  <a:lumMod val="67000"/>
                </a:schemeClr>
              </a:gs>
              <a:gs pos="48000">
                <a:schemeClr val="accent1">
                  <a:lumMod val="97000"/>
                  <a:lumOff val="3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5" name="Fluxograma: Conector fora de Página 84">
            <a:extLst>
              <a:ext uri="{FF2B5EF4-FFF2-40B4-BE49-F238E27FC236}">
                <a16:creationId xmlns:a16="http://schemas.microsoft.com/office/drawing/2014/main" id="{1DF640F2-6F66-6E74-8F06-FFFD04F04BAE}"/>
              </a:ext>
            </a:extLst>
          </xdr:cNvPr>
          <xdr:cNvSpPr/>
        </xdr:nvSpPr>
        <xdr:spPr>
          <a:xfrm>
            <a:off x="11012129" y="1110397"/>
            <a:ext cx="1054359" cy="1804637"/>
          </a:xfrm>
          <a:prstGeom prst="flowChartOffpageConnector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PT"/>
              <a:t> </a:t>
            </a:r>
            <a:endParaRPr lang="pt-BR"/>
          </a:p>
        </xdr:txBody>
      </xdr:sp>
      <xdr:sp macro="" textlink="">
        <xdr:nvSpPr>
          <xdr:cNvPr id="86" name="Fluxograma: Conector fora de Página 85">
            <a:extLst>
              <a:ext uri="{FF2B5EF4-FFF2-40B4-BE49-F238E27FC236}">
                <a16:creationId xmlns:a16="http://schemas.microsoft.com/office/drawing/2014/main" id="{7C4F39CC-2EEA-E53C-C795-DF78D7070117}"/>
              </a:ext>
            </a:extLst>
          </xdr:cNvPr>
          <xdr:cNvSpPr/>
        </xdr:nvSpPr>
        <xdr:spPr>
          <a:xfrm>
            <a:off x="9707481" y="1173381"/>
            <a:ext cx="999774" cy="1686244"/>
          </a:xfrm>
          <a:prstGeom prst="flowChartOffpageConnector">
            <a:avLst/>
          </a:prstGeom>
          <a:noFill/>
          <a:ln>
            <a:noFill/>
            <a:prstDash val="lg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7" name="Fluxograma: Conector fora de Página 86">
            <a:extLst>
              <a:ext uri="{FF2B5EF4-FFF2-40B4-BE49-F238E27FC236}">
                <a16:creationId xmlns:a16="http://schemas.microsoft.com/office/drawing/2014/main" id="{1DEFDD9F-DA30-172F-1E3B-E8F2F7CB6DCA}"/>
              </a:ext>
            </a:extLst>
          </xdr:cNvPr>
          <xdr:cNvSpPr/>
        </xdr:nvSpPr>
        <xdr:spPr>
          <a:xfrm>
            <a:off x="11045888" y="1173381"/>
            <a:ext cx="1015899" cy="1671051"/>
          </a:xfrm>
          <a:prstGeom prst="flowChartOffpageConnector">
            <a:avLst/>
          </a:prstGeom>
          <a:noFill/>
          <a:ln>
            <a:noFill/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cxnSp macro="">
        <xdr:nvCxnSpPr>
          <xdr:cNvPr id="88" name="Conector reto 87">
            <a:extLst>
              <a:ext uri="{FF2B5EF4-FFF2-40B4-BE49-F238E27FC236}">
                <a16:creationId xmlns:a16="http://schemas.microsoft.com/office/drawing/2014/main" id="{520AE1E0-897A-5465-291D-28A670C82259}"/>
              </a:ext>
            </a:extLst>
          </xdr:cNvPr>
          <xdr:cNvCxnSpPr>
            <a:cxnSpLocks/>
          </xdr:cNvCxnSpPr>
        </xdr:nvCxnSpPr>
        <xdr:spPr>
          <a:xfrm>
            <a:off x="1891633" y="2147454"/>
            <a:ext cx="3089564" cy="0"/>
          </a:xfrm>
          <a:prstGeom prst="line">
            <a:avLst/>
          </a:prstGeom>
          <a:ln>
            <a:noFill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Conector reto 88">
            <a:extLst>
              <a:ext uri="{FF2B5EF4-FFF2-40B4-BE49-F238E27FC236}">
                <a16:creationId xmlns:a16="http://schemas.microsoft.com/office/drawing/2014/main" id="{4FF94474-D7E6-E1D3-8E3D-3DED91AA06E5}"/>
              </a:ext>
            </a:extLst>
          </xdr:cNvPr>
          <xdr:cNvCxnSpPr>
            <a:cxnSpLocks/>
          </xdr:cNvCxnSpPr>
        </xdr:nvCxnSpPr>
        <xdr:spPr>
          <a:xfrm>
            <a:off x="5520470" y="2147454"/>
            <a:ext cx="1926836" cy="0"/>
          </a:xfrm>
          <a:prstGeom prst="line">
            <a:avLst/>
          </a:prstGeom>
          <a:ln>
            <a:noFill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0" name="Conector reto 89">
            <a:extLst>
              <a:ext uri="{FF2B5EF4-FFF2-40B4-BE49-F238E27FC236}">
                <a16:creationId xmlns:a16="http://schemas.microsoft.com/office/drawing/2014/main" id="{FBA79F2F-BCCF-552A-2CDF-B9672863FE99}"/>
              </a:ext>
            </a:extLst>
          </xdr:cNvPr>
          <xdr:cNvCxnSpPr>
            <a:cxnSpLocks/>
          </xdr:cNvCxnSpPr>
        </xdr:nvCxnSpPr>
        <xdr:spPr>
          <a:xfrm>
            <a:off x="8036380" y="2147454"/>
            <a:ext cx="1154564" cy="0"/>
          </a:xfrm>
          <a:prstGeom prst="line">
            <a:avLst/>
          </a:prstGeom>
          <a:ln>
            <a:noFill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>
            <a:extLst>
              <a:ext uri="{FF2B5EF4-FFF2-40B4-BE49-F238E27FC236}">
                <a16:creationId xmlns:a16="http://schemas.microsoft.com/office/drawing/2014/main" id="{4E5C6702-E6EF-ADD4-4BEA-6380C56A26A7}"/>
              </a:ext>
            </a:extLst>
          </xdr:cNvPr>
          <xdr:cNvCxnSpPr>
            <a:cxnSpLocks/>
          </xdr:cNvCxnSpPr>
        </xdr:nvCxnSpPr>
        <xdr:spPr>
          <a:xfrm>
            <a:off x="9628263" y="3463636"/>
            <a:ext cx="2387656" cy="0"/>
          </a:xfrm>
          <a:prstGeom prst="line">
            <a:avLst/>
          </a:prstGeom>
          <a:ln>
            <a:noFill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>
            <a:extLst>
              <a:ext uri="{FF2B5EF4-FFF2-40B4-BE49-F238E27FC236}">
                <a16:creationId xmlns:a16="http://schemas.microsoft.com/office/drawing/2014/main" id="{508449F3-1DB3-7903-9988-296DDA56C56A}"/>
              </a:ext>
            </a:extLst>
          </xdr:cNvPr>
          <xdr:cNvCxnSpPr>
            <a:cxnSpLocks/>
          </xdr:cNvCxnSpPr>
        </xdr:nvCxnSpPr>
        <xdr:spPr>
          <a:xfrm>
            <a:off x="2008263" y="4627418"/>
            <a:ext cx="5439043" cy="0"/>
          </a:xfrm>
          <a:prstGeom prst="line">
            <a:avLst/>
          </a:prstGeom>
          <a:ln>
            <a:noFill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Conector reto 92">
            <a:extLst>
              <a:ext uri="{FF2B5EF4-FFF2-40B4-BE49-F238E27FC236}">
                <a16:creationId xmlns:a16="http://schemas.microsoft.com/office/drawing/2014/main" id="{7B5DE44B-A5AE-51A7-45DB-02103E48BB4D}"/>
              </a:ext>
            </a:extLst>
          </xdr:cNvPr>
          <xdr:cNvCxnSpPr>
            <a:cxnSpLocks/>
          </xdr:cNvCxnSpPr>
        </xdr:nvCxnSpPr>
        <xdr:spPr>
          <a:xfrm flipV="1">
            <a:off x="7946581" y="4627417"/>
            <a:ext cx="1166356" cy="1"/>
          </a:xfrm>
          <a:prstGeom prst="line">
            <a:avLst/>
          </a:prstGeom>
          <a:ln>
            <a:noFill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11</xdr:col>
      <xdr:colOff>504825</xdr:colOff>
      <xdr:row>6</xdr:row>
      <xdr:rowOff>6350</xdr:rowOff>
    </xdr:from>
    <xdr:to>
      <xdr:col>12</xdr:col>
      <xdr:colOff>510094</xdr:colOff>
      <xdr:row>9</xdr:row>
      <xdr:rowOff>47625</xdr:rowOff>
    </xdr:to>
    <xdr:pic>
      <xdr:nvPicPr>
        <xdr:cNvPr id="3" name="Gráfico 2" descr="Gráfico de barras com tendência ascendente com preenchimento sólido">
          <a:extLst>
            <a:ext uri="{FF2B5EF4-FFF2-40B4-BE49-F238E27FC236}">
              <a16:creationId xmlns:a16="http://schemas.microsoft.com/office/drawing/2014/main" id="{A94B5487-F0C4-18D8-41CA-258FE1E29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0575" y="1149350"/>
          <a:ext cx="608519" cy="612775"/>
        </a:xfrm>
        <a:prstGeom prst="rect">
          <a:avLst/>
        </a:prstGeom>
      </xdr:spPr>
    </xdr:pic>
    <xdr:clientData/>
  </xdr:twoCellAnchor>
  <xdr:twoCellAnchor editAs="oneCell">
    <xdr:from>
      <xdr:col>16</xdr:col>
      <xdr:colOff>213500</xdr:colOff>
      <xdr:row>13</xdr:row>
      <xdr:rowOff>57926</xdr:rowOff>
    </xdr:from>
    <xdr:to>
      <xdr:col>17</xdr:col>
      <xdr:colOff>9905</xdr:colOff>
      <xdr:row>15</xdr:row>
      <xdr:rowOff>79375</xdr:rowOff>
    </xdr:to>
    <xdr:pic>
      <xdr:nvPicPr>
        <xdr:cNvPr id="5" name="Gráfico 4" descr="Lista de Verificação com preenchimento sólido">
          <a:extLst>
            <a:ext uri="{FF2B5EF4-FFF2-40B4-BE49-F238E27FC236}">
              <a16:creationId xmlns:a16="http://schemas.microsoft.com/office/drawing/2014/main" id="{2C2E79DE-089B-AD1E-6AAC-33C1EE154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65500" y="2534426"/>
          <a:ext cx="399655" cy="402449"/>
        </a:xfrm>
        <a:prstGeom prst="rect">
          <a:avLst/>
        </a:prstGeom>
      </xdr:spPr>
    </xdr:pic>
    <xdr:clientData/>
  </xdr:twoCellAnchor>
  <xdr:twoCellAnchor editAs="oneCell">
    <xdr:from>
      <xdr:col>15</xdr:col>
      <xdr:colOff>572200</xdr:colOff>
      <xdr:row>17</xdr:row>
      <xdr:rowOff>7050</xdr:rowOff>
    </xdr:from>
    <xdr:to>
      <xdr:col>16</xdr:col>
      <xdr:colOff>317500</xdr:colOff>
      <xdr:row>18</xdr:row>
      <xdr:rowOff>170009</xdr:rowOff>
    </xdr:to>
    <xdr:pic>
      <xdr:nvPicPr>
        <xdr:cNvPr id="13" name="Gráfico 12" descr="Montanhas com preenchimento sólido">
          <a:extLst>
            <a:ext uri="{FF2B5EF4-FFF2-40B4-BE49-F238E27FC236}">
              <a16:creationId xmlns:a16="http://schemas.microsoft.com/office/drawing/2014/main" id="{DFEF0E5C-1C43-0E9B-3675-79EFDDEED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620950" y="3245550"/>
          <a:ext cx="348550" cy="353459"/>
        </a:xfrm>
        <a:prstGeom prst="rect">
          <a:avLst/>
        </a:prstGeom>
      </xdr:spPr>
    </xdr:pic>
    <xdr:clientData/>
  </xdr:twoCellAnchor>
  <xdr:twoCellAnchor editAs="oneCell">
    <xdr:from>
      <xdr:col>14</xdr:col>
      <xdr:colOff>195151</xdr:colOff>
      <xdr:row>5</xdr:row>
      <xdr:rowOff>185625</xdr:rowOff>
    </xdr:from>
    <xdr:to>
      <xdr:col>15</xdr:col>
      <xdr:colOff>254197</xdr:colOff>
      <xdr:row>9</xdr:row>
      <xdr:rowOff>95250</xdr:rowOff>
    </xdr:to>
    <xdr:pic>
      <xdr:nvPicPr>
        <xdr:cNvPr id="15" name="Gráfico 14" descr="Cofrinho com preenchimento sólido">
          <a:extLst>
            <a:ext uri="{FF2B5EF4-FFF2-40B4-BE49-F238E27FC236}">
              <a16:creationId xmlns:a16="http://schemas.microsoft.com/office/drawing/2014/main" id="{350550B4-0198-898A-B1B9-8184F4B40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640651" y="1138125"/>
          <a:ext cx="662296" cy="671625"/>
        </a:xfrm>
        <a:prstGeom prst="rect">
          <a:avLst/>
        </a:prstGeom>
      </xdr:spPr>
    </xdr:pic>
    <xdr:clientData/>
  </xdr:twoCellAnchor>
  <xdr:twoCellAnchor editAs="oneCell">
    <xdr:from>
      <xdr:col>7</xdr:col>
      <xdr:colOff>76125</xdr:colOff>
      <xdr:row>5</xdr:row>
      <xdr:rowOff>66600</xdr:rowOff>
    </xdr:from>
    <xdr:to>
      <xdr:col>8</xdr:col>
      <xdr:colOff>158751</xdr:colOff>
      <xdr:row>8</xdr:row>
      <xdr:rowOff>185773</xdr:rowOff>
    </xdr:to>
    <xdr:pic>
      <xdr:nvPicPr>
        <xdr:cNvPr id="11" name="Gráfico 10" descr="Dinheiro com preenchimento sólido">
          <a:extLst>
            <a:ext uri="{FF2B5EF4-FFF2-40B4-BE49-F238E27FC236}">
              <a16:creationId xmlns:a16="http://schemas.microsoft.com/office/drawing/2014/main" id="{D348AB63-A283-B292-7C90-92904F00B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298875" y="1019100"/>
          <a:ext cx="685876" cy="690673"/>
        </a:xfrm>
        <a:prstGeom prst="rect">
          <a:avLst/>
        </a:prstGeom>
      </xdr:spPr>
    </xdr:pic>
    <xdr:clientData/>
  </xdr:twoCellAnchor>
  <xdr:twoCellAnchor editAs="oneCell">
    <xdr:from>
      <xdr:col>13</xdr:col>
      <xdr:colOff>20601</xdr:colOff>
      <xdr:row>23</xdr:row>
      <xdr:rowOff>122200</xdr:rowOff>
    </xdr:from>
    <xdr:to>
      <xdr:col>13</xdr:col>
      <xdr:colOff>349251</xdr:colOff>
      <xdr:row>25</xdr:row>
      <xdr:rowOff>72149</xdr:rowOff>
    </xdr:to>
    <xdr:pic>
      <xdr:nvPicPr>
        <xdr:cNvPr id="7" name="Gráfico 6" descr="Moedas com preenchimento sólido">
          <a:extLst>
            <a:ext uri="{FF2B5EF4-FFF2-40B4-BE49-F238E27FC236}">
              <a16:creationId xmlns:a16="http://schemas.microsoft.com/office/drawing/2014/main" id="{CDE1375E-57C3-21B9-4C5A-43F19B0C9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862851" y="4503700"/>
          <a:ext cx="328650" cy="330949"/>
        </a:xfrm>
        <a:prstGeom prst="rect">
          <a:avLst/>
        </a:prstGeom>
      </xdr:spPr>
    </xdr:pic>
    <xdr:clientData/>
  </xdr:twoCellAnchor>
  <xdr:twoCellAnchor editAs="oneCell">
    <xdr:from>
      <xdr:col>0</xdr:col>
      <xdr:colOff>520550</xdr:colOff>
      <xdr:row>31</xdr:row>
      <xdr:rowOff>177650</xdr:rowOff>
    </xdr:from>
    <xdr:to>
      <xdr:col>2</xdr:col>
      <xdr:colOff>62483</xdr:colOff>
      <xdr:row>35</xdr:row>
      <xdr:rowOff>174625</xdr:rowOff>
    </xdr:to>
    <xdr:pic>
      <xdr:nvPicPr>
        <xdr:cNvPr id="19" name="Gráfico 18" descr="Carrinho de compras com preenchimento sólido">
          <a:extLst>
            <a:ext uri="{FF2B5EF4-FFF2-40B4-BE49-F238E27FC236}">
              <a16:creationId xmlns:a16="http://schemas.microsoft.com/office/drawing/2014/main" id="{37003B31-1D95-6FB9-303C-39527997F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0550" y="6083150"/>
          <a:ext cx="748433" cy="758975"/>
        </a:xfrm>
        <a:prstGeom prst="rect">
          <a:avLst/>
        </a:prstGeom>
      </xdr:spPr>
    </xdr:pic>
    <xdr:clientData/>
  </xdr:twoCellAnchor>
  <xdr:twoCellAnchor editAs="oneCell">
    <xdr:from>
      <xdr:col>18</xdr:col>
      <xdr:colOff>317501</xdr:colOff>
      <xdr:row>13</xdr:row>
      <xdr:rowOff>1</xdr:rowOff>
    </xdr:from>
    <xdr:to>
      <xdr:col>19</xdr:col>
      <xdr:colOff>111125</xdr:colOff>
      <xdr:row>15</xdr:row>
      <xdr:rowOff>15875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F080AA0-B0CA-5790-EC6B-EECFDC010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6001" y="2476501"/>
          <a:ext cx="396874" cy="396874"/>
        </a:xfrm>
        <a:prstGeom prst="rect">
          <a:avLst/>
        </a:prstGeom>
      </xdr:spPr>
    </xdr:pic>
    <xdr:clientData/>
  </xdr:twoCellAnchor>
  <xdr:twoCellAnchor editAs="oneCell">
    <xdr:from>
      <xdr:col>13</xdr:col>
      <xdr:colOff>15875</xdr:colOff>
      <xdr:row>10</xdr:row>
      <xdr:rowOff>63500</xdr:rowOff>
    </xdr:from>
    <xdr:to>
      <xdr:col>13</xdr:col>
      <xdr:colOff>254000</xdr:colOff>
      <xdr:row>11</xdr:row>
      <xdr:rowOff>111125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D40F294-FD9F-2DC3-A908-D8867CAA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19685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3</xdr:col>
      <xdr:colOff>105401</xdr:colOff>
      <xdr:row>10</xdr:row>
      <xdr:rowOff>10150</xdr:rowOff>
    </xdr:from>
    <xdr:to>
      <xdr:col>3</xdr:col>
      <xdr:colOff>428625</xdr:colOff>
      <xdr:row>11</xdr:row>
      <xdr:rowOff>147427</xdr:rowOff>
    </xdr:to>
    <xdr:pic>
      <xdr:nvPicPr>
        <xdr:cNvPr id="21" name="Gráfico 20" descr="Cronômetro com preenchimento sólido">
          <a:extLst>
            <a:ext uri="{FF2B5EF4-FFF2-40B4-BE49-F238E27FC236}">
              <a16:creationId xmlns:a16="http://schemas.microsoft.com/office/drawing/2014/main" id="{AFE26825-C721-3F6E-1033-ED324363A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915151" y="1915150"/>
          <a:ext cx="323224" cy="327777"/>
        </a:xfrm>
        <a:prstGeom prst="rect">
          <a:avLst/>
        </a:prstGeom>
      </xdr:spPr>
    </xdr:pic>
    <xdr:clientData/>
  </xdr:twoCellAnchor>
  <xdr:twoCellAnchor editAs="oneCell">
    <xdr:from>
      <xdr:col>3</xdr:col>
      <xdr:colOff>210176</xdr:colOff>
      <xdr:row>23</xdr:row>
      <xdr:rowOff>130800</xdr:rowOff>
    </xdr:from>
    <xdr:to>
      <xdr:col>3</xdr:col>
      <xdr:colOff>533400</xdr:colOff>
      <xdr:row>25</xdr:row>
      <xdr:rowOff>77577</xdr:rowOff>
    </xdr:to>
    <xdr:pic>
      <xdr:nvPicPr>
        <xdr:cNvPr id="12" name="Gráfico 11" descr="Cronômetro com preenchimento sólido">
          <a:extLst>
            <a:ext uri="{FF2B5EF4-FFF2-40B4-BE49-F238E27FC236}">
              <a16:creationId xmlns:a16="http://schemas.microsoft.com/office/drawing/2014/main" id="{5A489609-4506-4D95-8994-46FC5DD2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019926" y="4512300"/>
          <a:ext cx="323224" cy="327777"/>
        </a:xfrm>
        <a:prstGeom prst="rect">
          <a:avLst/>
        </a:prstGeom>
      </xdr:spPr>
    </xdr:pic>
    <xdr:clientData/>
  </xdr:twoCellAnchor>
  <xdr:twoCellAnchor>
    <xdr:from>
      <xdr:col>16</xdr:col>
      <xdr:colOff>444500</xdr:colOff>
      <xdr:row>1</xdr:row>
      <xdr:rowOff>15875</xdr:rowOff>
    </xdr:from>
    <xdr:to>
      <xdr:col>19</xdr:col>
      <xdr:colOff>396874</xdr:colOff>
      <xdr:row>3</xdr:row>
      <xdr:rowOff>158750</xdr:rowOff>
    </xdr:to>
    <xdr:graphicFrame macro="">
      <xdr:nvGraphicFramePr>
        <xdr:cNvPr id="14" name="Diagrama 13">
          <a:extLst>
            <a:ext uri="{FF2B5EF4-FFF2-40B4-BE49-F238E27FC236}">
              <a16:creationId xmlns:a16="http://schemas.microsoft.com/office/drawing/2014/main" id="{1EDDACE7-C070-04FE-7B0B-7D479D295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9" r:lo="rId20" r:qs="rId21" r:cs="rId22"/>
        </a:graphicData>
      </a:graphic>
    </xdr:graphicFrame>
    <xdr:clientData/>
  </xdr:twoCellAnchor>
  <xdr:twoCellAnchor editAs="oneCell">
    <xdr:from>
      <xdr:col>0</xdr:col>
      <xdr:colOff>322925</xdr:colOff>
      <xdr:row>0</xdr:row>
      <xdr:rowOff>161000</xdr:rowOff>
    </xdr:from>
    <xdr:to>
      <xdr:col>1</xdr:col>
      <xdr:colOff>327982</xdr:colOff>
      <xdr:row>4</xdr:row>
      <xdr:rowOff>15875</xdr:rowOff>
    </xdr:to>
    <xdr:pic>
      <xdr:nvPicPr>
        <xdr:cNvPr id="17" name="Gráfico 16" descr="Apresentação com gráfico de barras com preenchimento sólido">
          <a:extLst>
            <a:ext uri="{FF2B5EF4-FFF2-40B4-BE49-F238E27FC236}">
              <a16:creationId xmlns:a16="http://schemas.microsoft.com/office/drawing/2014/main" id="{8B415844-4D93-0B87-55E8-C34EE4970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322925" y="161000"/>
          <a:ext cx="608307" cy="616875"/>
        </a:xfrm>
        <a:prstGeom prst="rect">
          <a:avLst/>
        </a:prstGeom>
      </xdr:spPr>
    </xdr:pic>
    <xdr:clientData/>
  </xdr:twoCellAnchor>
  <xdr:oneCellAnchor>
    <xdr:from>
      <xdr:col>14</xdr:col>
      <xdr:colOff>555624</xdr:colOff>
      <xdr:row>0</xdr:row>
      <xdr:rowOff>31750</xdr:rowOff>
    </xdr:from>
    <xdr:ext cx="1714501" cy="365125"/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1407A372-54B2-AF84-5F7A-DC79C051AC9A}"/>
            </a:ext>
          </a:extLst>
        </xdr:cNvPr>
        <xdr:cNvSpPr/>
      </xdr:nvSpPr>
      <xdr:spPr>
        <a:xfrm>
          <a:off x="9001124" y="31750"/>
          <a:ext cx="1714501" cy="3651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2400" b="0" i="1" cap="none" spc="50">
              <a:ln w="0"/>
              <a:solidFill>
                <a:schemeClr val="bg1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Jairo</a:t>
          </a:r>
          <a:r>
            <a:rPr lang="pt-BR" sz="2400" b="1" i="1" u="sng" cap="none" spc="50">
              <a:ln w="0"/>
              <a:solidFill>
                <a:schemeClr val="bg1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Abiúd</a:t>
          </a:r>
        </a:p>
      </xdr:txBody>
    </xdr:sp>
    <xdr:clientData/>
  </xdr:oneCellAnchor>
  <xdr:oneCellAnchor>
    <xdr:from>
      <xdr:col>15</xdr:col>
      <xdr:colOff>158750</xdr:colOff>
      <xdr:row>1</xdr:row>
      <xdr:rowOff>158750</xdr:rowOff>
    </xdr:from>
    <xdr:ext cx="1285876" cy="396876"/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AAF31533-1CAF-4E32-BD28-D21EB287DFDC}"/>
            </a:ext>
          </a:extLst>
        </xdr:cNvPr>
        <xdr:cNvSpPr/>
      </xdr:nvSpPr>
      <xdr:spPr>
        <a:xfrm>
          <a:off x="9207500" y="349250"/>
          <a:ext cx="1285876" cy="39687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2000" b="1" cap="none" spc="50">
              <a:ln w="0"/>
              <a:solidFill>
                <a:schemeClr val="bg1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solutions</a:t>
          </a:r>
        </a:p>
      </xdr:txBody>
    </xdr:sp>
    <xdr:clientData/>
  </xdr:oneCellAnchor>
  <xdr:twoCellAnchor>
    <xdr:from>
      <xdr:col>1</xdr:col>
      <xdr:colOff>333375</xdr:colOff>
      <xdr:row>0</xdr:row>
      <xdr:rowOff>0</xdr:rowOff>
    </xdr:from>
    <xdr:to>
      <xdr:col>8</xdr:col>
      <xdr:colOff>15875</xdr:colOff>
      <xdr:row>3</xdr:row>
      <xdr:rowOff>79374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344BDA10-A3BA-2213-5D82-11D44E961A84}"/>
            </a:ext>
          </a:extLst>
        </xdr:cNvPr>
        <xdr:cNvSpPr txBox="1"/>
      </xdr:nvSpPr>
      <xdr:spPr>
        <a:xfrm>
          <a:off x="936625" y="0"/>
          <a:ext cx="3905250" cy="650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b="1">
              <a:solidFill>
                <a:schemeClr val="bg1"/>
              </a:solidFill>
            </a:rPr>
            <a:t>DASHBOARD</a:t>
          </a:r>
          <a:r>
            <a:rPr lang="pt-BR" sz="2800" b="1" baseline="0">
              <a:solidFill>
                <a:schemeClr val="bg1"/>
              </a:solidFill>
            </a:rPr>
            <a:t> </a:t>
          </a:r>
          <a:r>
            <a:rPr lang="pt-BR" sz="28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DE</a:t>
          </a:r>
          <a:r>
            <a:rPr lang="pt-BR" sz="2800" b="1" baseline="0">
              <a:solidFill>
                <a:schemeClr val="bg1"/>
              </a:solidFill>
            </a:rPr>
            <a:t> VENDAS</a:t>
          </a:r>
          <a:endParaRPr lang="pt-BR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454024</xdr:colOff>
      <xdr:row>2</xdr:row>
      <xdr:rowOff>88900</xdr:rowOff>
    </xdr:from>
    <xdr:to>
      <xdr:col>4</xdr:col>
      <xdr:colOff>301625</xdr:colOff>
      <xdr:row>3</xdr:row>
      <xdr:rowOff>158750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1B1AD2FF-0B88-436B-9EAD-809AEECB2144}"/>
            </a:ext>
          </a:extLst>
        </xdr:cNvPr>
        <xdr:cNvSpPr txBox="1"/>
      </xdr:nvSpPr>
      <xdr:spPr>
        <a:xfrm>
          <a:off x="1057274" y="469900"/>
          <a:ext cx="1657351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accent2"/>
              </a:solidFill>
            </a:rPr>
            <a:t>SUPERMERCADO</a:t>
          </a:r>
        </a:p>
      </xdr:txBody>
    </xdr:sp>
    <xdr:clientData/>
  </xdr:twoCellAnchor>
  <xdr:twoCellAnchor>
    <xdr:from>
      <xdr:col>3</xdr:col>
      <xdr:colOff>3174</xdr:colOff>
      <xdr:row>5</xdr:row>
      <xdr:rowOff>130175</xdr:rowOff>
    </xdr:from>
    <xdr:to>
      <xdr:col>4</xdr:col>
      <xdr:colOff>571499</xdr:colOff>
      <xdr:row>7</xdr:row>
      <xdr:rowOff>15875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B3172CEC-7CF5-4AC9-A9FC-F4CBC294CF7A}"/>
            </a:ext>
          </a:extLst>
        </xdr:cNvPr>
        <xdr:cNvSpPr txBox="1"/>
      </xdr:nvSpPr>
      <xdr:spPr>
        <a:xfrm>
          <a:off x="1812924" y="1082675"/>
          <a:ext cx="11715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solidFill>
                <a:schemeClr val="accent2"/>
              </a:solidFill>
            </a:rPr>
            <a:t>Total de vendas</a:t>
          </a:r>
        </a:p>
      </xdr:txBody>
    </xdr:sp>
    <xdr:clientData/>
  </xdr:twoCellAnchor>
  <xdr:twoCellAnchor>
    <xdr:from>
      <xdr:col>8</xdr:col>
      <xdr:colOff>504824</xdr:colOff>
      <xdr:row>5</xdr:row>
      <xdr:rowOff>76201</xdr:rowOff>
    </xdr:from>
    <xdr:to>
      <xdr:col>10</xdr:col>
      <xdr:colOff>571499</xdr:colOff>
      <xdr:row>6</xdr:row>
      <xdr:rowOff>95251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FB22F827-21B2-4B3A-9C78-CE0DDF168F45}"/>
            </a:ext>
          </a:extLst>
        </xdr:cNvPr>
        <xdr:cNvSpPr txBox="1"/>
      </xdr:nvSpPr>
      <xdr:spPr>
        <a:xfrm>
          <a:off x="5330824" y="1028701"/>
          <a:ext cx="12731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accent2"/>
              </a:solidFill>
            </a:rPr>
            <a:t>TOTAL</a:t>
          </a:r>
          <a:r>
            <a:rPr lang="pt-BR" sz="1100" b="1" baseline="0">
              <a:solidFill>
                <a:schemeClr val="accent2"/>
              </a:solidFill>
            </a:rPr>
            <a:t> DE LUCROS</a:t>
          </a:r>
          <a:endParaRPr lang="pt-BR" sz="1100" b="1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403224</xdr:colOff>
      <xdr:row>6</xdr:row>
      <xdr:rowOff>88900</xdr:rowOff>
    </xdr:from>
    <xdr:to>
      <xdr:col>7</xdr:col>
      <xdr:colOff>0</xdr:colOff>
      <xdr:row>8</xdr:row>
      <xdr:rowOff>177800</xdr:rowOff>
    </xdr:to>
    <xdr:sp macro="" textlink="Analise!E5">
      <xdr:nvSpPr>
        <xdr:cNvPr id="26" name="CaixaDeTexto 25">
          <a:extLst>
            <a:ext uri="{FF2B5EF4-FFF2-40B4-BE49-F238E27FC236}">
              <a16:creationId xmlns:a16="http://schemas.microsoft.com/office/drawing/2014/main" id="{922D05E0-E111-4712-9664-20F091A2502A}"/>
            </a:ext>
          </a:extLst>
        </xdr:cNvPr>
        <xdr:cNvSpPr txBox="1"/>
      </xdr:nvSpPr>
      <xdr:spPr>
        <a:xfrm>
          <a:off x="1609724" y="1231900"/>
          <a:ext cx="2613026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 defTabSz="914400" rtl="0" eaLnBrk="1" latinLnBrk="0" hangingPunct="1"/>
          <a:fld id="{EA3F09B7-1F5B-4660-8BCE-67447099C6F5}" type="TxLink">
            <a:rPr lang="en-US" sz="28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ctr" defTabSz="914400" rtl="0" eaLnBrk="1" latinLnBrk="0" hangingPunct="1"/>
            <a:t> 155.589,13 Kz </a:t>
          </a:fld>
          <a:endParaRPr lang="pt-BR" sz="28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412749</xdr:colOff>
      <xdr:row>6</xdr:row>
      <xdr:rowOff>88900</xdr:rowOff>
    </xdr:from>
    <xdr:to>
      <xdr:col>12</xdr:col>
      <xdr:colOff>142874</xdr:colOff>
      <xdr:row>9</xdr:row>
      <xdr:rowOff>9525</xdr:rowOff>
    </xdr:to>
    <xdr:sp macro="" textlink="Analise!E6">
      <xdr:nvSpPr>
        <xdr:cNvPr id="27" name="CaixaDeTexto 26">
          <a:extLst>
            <a:ext uri="{FF2B5EF4-FFF2-40B4-BE49-F238E27FC236}">
              <a16:creationId xmlns:a16="http://schemas.microsoft.com/office/drawing/2014/main" id="{6EBC1779-0368-49AB-B202-A14CB8D782BD}"/>
            </a:ext>
          </a:extLst>
        </xdr:cNvPr>
        <xdr:cNvSpPr txBox="1"/>
      </xdr:nvSpPr>
      <xdr:spPr>
        <a:xfrm>
          <a:off x="5238749" y="1231900"/>
          <a:ext cx="2143125" cy="492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009CA5A-A881-41B2-8954-AD2C8B0BF7EC}" type="TxLink">
            <a:rPr lang="en-US" sz="28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/>
            <a:t>-495.198,87 Kz </a:t>
          </a:fld>
          <a:endParaRPr lang="pt-BR" sz="28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481166</xdr:colOff>
      <xdr:row>6</xdr:row>
      <xdr:rowOff>26425</xdr:rowOff>
    </xdr:from>
    <xdr:to>
      <xdr:col>17</xdr:col>
      <xdr:colOff>328766</xdr:colOff>
      <xdr:row>8</xdr:row>
      <xdr:rowOff>128025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5FDA909F-FADE-4999-A568-6123916A9C31}"/>
            </a:ext>
          </a:extLst>
        </xdr:cNvPr>
        <xdr:cNvSpPr txBox="1"/>
      </xdr:nvSpPr>
      <xdr:spPr>
        <a:xfrm>
          <a:off x="9698908" y="1194006"/>
          <a:ext cx="1076632" cy="4907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chemeClr val="accent2"/>
              </a:solidFill>
            </a:rPr>
            <a:t>TOP</a:t>
          </a:r>
        </a:p>
        <a:p>
          <a:pPr algn="ctr"/>
          <a:r>
            <a:rPr lang="pt-BR" sz="1200" b="1">
              <a:solidFill>
                <a:schemeClr val="accent2"/>
              </a:solidFill>
            </a:rPr>
            <a:t>PRODUTO</a:t>
          </a:r>
        </a:p>
      </xdr:txBody>
    </xdr:sp>
    <xdr:clientData/>
  </xdr:twoCellAnchor>
  <xdr:twoCellAnchor>
    <xdr:from>
      <xdr:col>16</xdr:col>
      <xdr:colOff>82550</xdr:colOff>
      <xdr:row>8</xdr:row>
      <xdr:rowOff>177801</xdr:rowOff>
    </xdr:from>
    <xdr:to>
      <xdr:col>17</xdr:col>
      <xdr:colOff>381000</xdr:colOff>
      <xdr:row>11</xdr:row>
      <xdr:rowOff>31751</xdr:rowOff>
    </xdr:to>
    <xdr:sp macro="" textlink="Analise!X1">
      <xdr:nvSpPr>
        <xdr:cNvPr id="29" name="CaixaDeTexto 28">
          <a:extLst>
            <a:ext uri="{FF2B5EF4-FFF2-40B4-BE49-F238E27FC236}">
              <a16:creationId xmlns:a16="http://schemas.microsoft.com/office/drawing/2014/main" id="{878F7000-BDD4-4D56-B2B7-D1DC35BCDB09}"/>
            </a:ext>
          </a:extLst>
        </xdr:cNvPr>
        <xdr:cNvSpPr txBox="1"/>
      </xdr:nvSpPr>
      <xdr:spPr>
        <a:xfrm>
          <a:off x="9914808" y="1734575"/>
          <a:ext cx="912966" cy="437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E8FDD98-7E4B-4A7A-84CB-688E7C270995}" type="TxLink"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/>
            <a:t>Feijão</a:t>
          </a:fld>
          <a:endParaRPr lang="en-US" sz="12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176410</xdr:colOff>
      <xdr:row>10</xdr:row>
      <xdr:rowOff>28575</xdr:rowOff>
    </xdr:from>
    <xdr:to>
      <xdr:col>17</xdr:col>
      <xdr:colOff>20835</xdr:colOff>
      <xdr:row>11</xdr:row>
      <xdr:rowOff>63500</xdr:rowOff>
    </xdr:to>
    <xdr:sp macro="" textlink="Analise!Z1">
      <xdr:nvSpPr>
        <xdr:cNvPr id="30" name="CaixaDeTexto 29">
          <a:extLst>
            <a:ext uri="{FF2B5EF4-FFF2-40B4-BE49-F238E27FC236}">
              <a16:creationId xmlns:a16="http://schemas.microsoft.com/office/drawing/2014/main" id="{4403F8F1-EDDD-48B9-BF15-4CDC1B4B4CD8}"/>
            </a:ext>
          </a:extLst>
        </xdr:cNvPr>
        <xdr:cNvSpPr txBox="1"/>
      </xdr:nvSpPr>
      <xdr:spPr>
        <a:xfrm>
          <a:off x="9939535" y="1963341"/>
          <a:ext cx="454620" cy="228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7849AAD-51F2-4742-9A1F-FBD5F6DDE52C}" type="TxLink"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/>
            <a:t>24</a:t>
          </a:fld>
          <a:endParaRPr lang="pt-BR" sz="12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472678</xdr:colOff>
      <xdr:row>11</xdr:row>
      <xdr:rowOff>113506</xdr:rowOff>
    </xdr:from>
    <xdr:to>
      <xdr:col>17</xdr:col>
      <xdr:colOff>355204</xdr:colOff>
      <xdr:row>12</xdr:row>
      <xdr:rowOff>186531</xdr:rowOff>
    </xdr:to>
    <xdr:sp macro="" textlink="Analise!Y1">
      <xdr:nvSpPr>
        <xdr:cNvPr id="31" name="CaixaDeTexto 30">
          <a:extLst>
            <a:ext uri="{FF2B5EF4-FFF2-40B4-BE49-F238E27FC236}">
              <a16:creationId xmlns:a16="http://schemas.microsoft.com/office/drawing/2014/main" id="{6C7BFB5F-BF49-46E8-BB87-1D76098AE0C0}"/>
            </a:ext>
          </a:extLst>
        </xdr:cNvPr>
        <xdr:cNvSpPr txBox="1"/>
      </xdr:nvSpPr>
      <xdr:spPr>
        <a:xfrm>
          <a:off x="9625608" y="2241748"/>
          <a:ext cx="1102916" cy="266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91A3870-1826-4EE7-9175-723D95C22CAA}" type="TxLink"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/>
            <a:t> 51.060,00 Kz </a:t>
          </a:fld>
          <a:endParaRPr lang="pt-BR" sz="12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464471</xdr:colOff>
      <xdr:row>6</xdr:row>
      <xdr:rowOff>36870</xdr:rowOff>
    </xdr:from>
    <xdr:to>
      <xdr:col>19</xdr:col>
      <xdr:colOff>523363</xdr:colOff>
      <xdr:row>9</xdr:row>
      <xdr:rowOff>20995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6D7A2BCE-7243-482A-A945-6DDA385C1267}"/>
            </a:ext>
          </a:extLst>
        </xdr:cNvPr>
        <xdr:cNvSpPr txBox="1"/>
      </xdr:nvSpPr>
      <xdr:spPr>
        <a:xfrm>
          <a:off x="10911245" y="1204451"/>
          <a:ext cx="1287924" cy="56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chemeClr val="accent2"/>
              </a:solidFill>
            </a:rPr>
            <a:t>TOP</a:t>
          </a:r>
        </a:p>
        <a:p>
          <a:pPr algn="ctr"/>
          <a:r>
            <a:rPr lang="pt-BR" sz="1200" b="1">
              <a:solidFill>
                <a:schemeClr val="accent2"/>
              </a:solidFill>
            </a:rPr>
            <a:t>CATEGORIA</a:t>
          </a:r>
        </a:p>
      </xdr:txBody>
    </xdr:sp>
    <xdr:clientData/>
  </xdr:twoCellAnchor>
  <xdr:twoCellAnchor>
    <xdr:from>
      <xdr:col>18</xdr:col>
      <xdr:colOff>73025</xdr:colOff>
      <xdr:row>10</xdr:row>
      <xdr:rowOff>9525</xdr:rowOff>
    </xdr:from>
    <xdr:to>
      <xdr:col>19</xdr:col>
      <xdr:colOff>523875</xdr:colOff>
      <xdr:row>11</xdr:row>
      <xdr:rowOff>63500</xdr:rowOff>
    </xdr:to>
    <xdr:sp macro="" textlink="Analise!AM1">
      <xdr:nvSpPr>
        <xdr:cNvPr id="33" name="CaixaDeTexto 32">
          <a:extLst>
            <a:ext uri="{FF2B5EF4-FFF2-40B4-BE49-F238E27FC236}">
              <a16:creationId xmlns:a16="http://schemas.microsoft.com/office/drawing/2014/main" id="{0933F226-68D4-44D7-A91C-C82354C20429}"/>
            </a:ext>
          </a:extLst>
        </xdr:cNvPr>
        <xdr:cNvSpPr txBox="1"/>
      </xdr:nvSpPr>
      <xdr:spPr>
        <a:xfrm>
          <a:off x="10931525" y="1914525"/>
          <a:ext cx="1054100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4D0EE55-B0E3-49FA-9F73-3301615E3BD2}" type="TxLink"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/>
            <a:t>Alimentos</a:t>
          </a:fld>
          <a:endParaRPr lang="pt-BR" sz="12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558799</xdr:colOff>
      <xdr:row>11</xdr:row>
      <xdr:rowOff>95251</xdr:rowOff>
    </xdr:from>
    <xdr:to>
      <xdr:col>20</xdr:col>
      <xdr:colOff>15874</xdr:colOff>
      <xdr:row>14</xdr:row>
      <xdr:rowOff>174625</xdr:rowOff>
    </xdr:to>
    <xdr:sp macro="" textlink="Analise!AN1">
      <xdr:nvSpPr>
        <xdr:cNvPr id="34" name="CaixaDeTexto 33">
          <a:extLst>
            <a:ext uri="{FF2B5EF4-FFF2-40B4-BE49-F238E27FC236}">
              <a16:creationId xmlns:a16="http://schemas.microsoft.com/office/drawing/2014/main" id="{64DCB538-0B1E-4B40-99DF-8C11A7B80374}"/>
            </a:ext>
          </a:extLst>
        </xdr:cNvPr>
        <xdr:cNvSpPr txBox="1"/>
      </xdr:nvSpPr>
      <xdr:spPr>
        <a:xfrm>
          <a:off x="10814049" y="2190751"/>
          <a:ext cx="1266825" cy="650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FBA9DB3-134C-4099-9A72-59650FDDDA06}" type="TxLink"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/>
            <a:t> 141.237,50 Kz </a:t>
          </a:fld>
          <a:endParaRPr lang="pt-BR" sz="12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359443</xdr:colOff>
      <xdr:row>10</xdr:row>
      <xdr:rowOff>67009</xdr:rowOff>
    </xdr:from>
    <xdr:to>
      <xdr:col>4</xdr:col>
      <xdr:colOff>489619</xdr:colOff>
      <xdr:row>11</xdr:row>
      <xdr:rowOff>117809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B7305C33-CE9E-4E40-B54A-D27AF67325A9}"/>
            </a:ext>
          </a:extLst>
        </xdr:cNvPr>
        <xdr:cNvSpPr txBox="1"/>
      </xdr:nvSpPr>
      <xdr:spPr>
        <a:xfrm>
          <a:off x="2194259" y="1972009"/>
          <a:ext cx="74178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MENSAL</a:t>
          </a:r>
          <a:endParaRPr lang="pt-BR" sz="12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196850</xdr:colOff>
      <xdr:row>10</xdr:row>
      <xdr:rowOff>85725</xdr:rowOff>
    </xdr:from>
    <xdr:to>
      <xdr:col>11</xdr:col>
      <xdr:colOff>44450</xdr:colOff>
      <xdr:row>11</xdr:row>
      <xdr:rowOff>139700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9D2BB0E0-A589-4FC3-A7A3-3B33A8DB3343}"/>
            </a:ext>
          </a:extLst>
        </xdr:cNvPr>
        <xdr:cNvSpPr txBox="1"/>
      </xdr:nvSpPr>
      <xdr:spPr>
        <a:xfrm>
          <a:off x="5626100" y="1990725"/>
          <a:ext cx="1054100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PRODUTO</a:t>
          </a:r>
        </a:p>
      </xdr:txBody>
    </xdr:sp>
    <xdr:clientData/>
  </xdr:twoCellAnchor>
  <xdr:twoCellAnchor>
    <xdr:from>
      <xdr:col>13</xdr:col>
      <xdr:colOff>190500</xdr:colOff>
      <xdr:row>10</xdr:row>
      <xdr:rowOff>63500</xdr:rowOff>
    </xdr:from>
    <xdr:to>
      <xdr:col>15</xdr:col>
      <xdr:colOff>158750</xdr:colOff>
      <xdr:row>11</xdr:row>
      <xdr:rowOff>158750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627858E0-04CB-4EA9-9DD0-C3EAEEF175F8}"/>
            </a:ext>
          </a:extLst>
        </xdr:cNvPr>
        <xdr:cNvSpPr txBox="1"/>
      </xdr:nvSpPr>
      <xdr:spPr>
        <a:xfrm>
          <a:off x="8032750" y="1968500"/>
          <a:ext cx="1174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TIPO DE VENDA</a:t>
          </a:r>
        </a:p>
      </xdr:txBody>
    </xdr:sp>
    <xdr:clientData/>
  </xdr:twoCellAnchor>
  <xdr:twoCellAnchor>
    <xdr:from>
      <xdr:col>3</xdr:col>
      <xdr:colOff>469900</xdr:colOff>
      <xdr:row>23</xdr:row>
      <xdr:rowOff>184150</xdr:rowOff>
    </xdr:from>
    <xdr:to>
      <xdr:col>5</xdr:col>
      <xdr:colOff>317500</xdr:colOff>
      <xdr:row>25</xdr:row>
      <xdr:rowOff>47625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54757FA0-EB24-41C0-AAA8-53186663C325}"/>
            </a:ext>
          </a:extLst>
        </xdr:cNvPr>
        <xdr:cNvSpPr txBox="1"/>
      </xdr:nvSpPr>
      <xdr:spPr>
        <a:xfrm>
          <a:off x="2279650" y="4565650"/>
          <a:ext cx="1054100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DIÁRIO</a:t>
          </a:r>
        </a:p>
      </xdr:txBody>
    </xdr:sp>
    <xdr:clientData/>
  </xdr:twoCellAnchor>
  <xdr:twoCellAnchor>
    <xdr:from>
      <xdr:col>13</xdr:col>
      <xdr:colOff>304800</xdr:colOff>
      <xdr:row>23</xdr:row>
      <xdr:rowOff>161925</xdr:rowOff>
    </xdr:from>
    <xdr:to>
      <xdr:col>15</xdr:col>
      <xdr:colOff>152400</xdr:colOff>
      <xdr:row>25</xdr:row>
      <xdr:rowOff>25400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B570BEC2-73CE-4651-84B9-BBDCE666593A}"/>
            </a:ext>
          </a:extLst>
        </xdr:cNvPr>
        <xdr:cNvSpPr txBox="1"/>
      </xdr:nvSpPr>
      <xdr:spPr>
        <a:xfrm>
          <a:off x="8147050" y="4543425"/>
          <a:ext cx="1054100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PAGAMENTO</a:t>
          </a:r>
        </a:p>
      </xdr:txBody>
    </xdr:sp>
    <xdr:clientData/>
  </xdr:twoCellAnchor>
  <xdr:twoCellAnchor>
    <xdr:from>
      <xdr:col>16</xdr:col>
      <xdr:colOff>346075</xdr:colOff>
      <xdr:row>17</xdr:row>
      <xdr:rowOff>60325</xdr:rowOff>
    </xdr:from>
    <xdr:to>
      <xdr:col>18</xdr:col>
      <xdr:colOff>193675</xdr:colOff>
      <xdr:row>18</xdr:row>
      <xdr:rowOff>114300</xdr:rowOff>
    </xdr:to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8B0AAF5E-F368-47C5-A12C-97FCBA3AA301}"/>
            </a:ext>
          </a:extLst>
        </xdr:cNvPr>
        <xdr:cNvSpPr txBox="1"/>
      </xdr:nvSpPr>
      <xdr:spPr>
        <a:xfrm>
          <a:off x="9998075" y="3298825"/>
          <a:ext cx="1054100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CATEGORIA</a:t>
          </a:r>
        </a:p>
      </xdr:txBody>
    </xdr:sp>
    <xdr:clientData/>
  </xdr:twoCellAnchor>
  <xdr:twoCellAnchor>
    <xdr:from>
      <xdr:col>13</xdr:col>
      <xdr:colOff>28574</xdr:colOff>
      <xdr:row>5</xdr:row>
      <xdr:rowOff>28576</xdr:rowOff>
    </xdr:from>
    <xdr:to>
      <xdr:col>14</xdr:col>
      <xdr:colOff>479424</xdr:colOff>
      <xdr:row>6</xdr:row>
      <xdr:rowOff>82551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89348A12-DEEA-4132-8399-868B687AA5D6}"/>
            </a:ext>
          </a:extLst>
        </xdr:cNvPr>
        <xdr:cNvSpPr txBox="1"/>
      </xdr:nvSpPr>
      <xdr:spPr>
        <a:xfrm>
          <a:off x="7870824" y="981076"/>
          <a:ext cx="1054100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solidFill>
                <a:schemeClr val="accent2"/>
              </a:solidFill>
            </a:rPr>
            <a:t>LUCRO %</a:t>
          </a:r>
        </a:p>
      </xdr:txBody>
    </xdr:sp>
    <xdr:clientData/>
  </xdr:twoCellAnchor>
  <xdr:twoCellAnchor>
    <xdr:from>
      <xdr:col>12</xdr:col>
      <xdr:colOff>533400</xdr:colOff>
      <xdr:row>6</xdr:row>
      <xdr:rowOff>88900</xdr:rowOff>
    </xdr:from>
    <xdr:to>
      <xdr:col>14</xdr:col>
      <xdr:colOff>381000</xdr:colOff>
      <xdr:row>9</xdr:row>
      <xdr:rowOff>15875</xdr:rowOff>
    </xdr:to>
    <xdr:sp macro="" textlink="Analise!E7">
      <xdr:nvSpPr>
        <xdr:cNvPr id="42" name="CaixaDeTexto 41">
          <a:extLst>
            <a:ext uri="{FF2B5EF4-FFF2-40B4-BE49-F238E27FC236}">
              <a16:creationId xmlns:a16="http://schemas.microsoft.com/office/drawing/2014/main" id="{ED4D818B-7EF0-4002-B299-EECE4D47E6C5}"/>
            </a:ext>
          </a:extLst>
        </xdr:cNvPr>
        <xdr:cNvSpPr txBox="1"/>
      </xdr:nvSpPr>
      <xdr:spPr>
        <a:xfrm>
          <a:off x="7772400" y="1231900"/>
          <a:ext cx="1054100" cy="498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B7AF41A-A47F-4943-A7EB-CDB8EF7736BF}" type="TxLink">
            <a:rPr lang="en-US" sz="28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/>
            <a:t>-76%</a:t>
          </a:fld>
          <a:endParaRPr lang="pt-BR" sz="28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776</xdr:colOff>
      <xdr:row>10</xdr:row>
      <xdr:rowOff>51578</xdr:rowOff>
    </xdr:from>
    <xdr:to>
      <xdr:col>9</xdr:col>
      <xdr:colOff>280618</xdr:colOff>
      <xdr:row>11</xdr:row>
      <xdr:rowOff>142876</xdr:rowOff>
    </xdr:to>
    <xdr:pic>
      <xdr:nvPicPr>
        <xdr:cNvPr id="44" name="Gráfico 43" descr="Lista de Verificação com preenchimento sólido">
          <a:extLst>
            <a:ext uri="{FF2B5EF4-FFF2-40B4-BE49-F238E27FC236}">
              <a16:creationId xmlns:a16="http://schemas.microsoft.com/office/drawing/2014/main" id="{9F03F60A-ACF0-4632-AF7F-CF7C4E292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30026" y="1956578"/>
          <a:ext cx="279842" cy="28179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149225</xdr:colOff>
          <xdr:row>39</xdr:row>
          <xdr:rowOff>133350</xdr:rowOff>
        </xdr:from>
        <xdr:to>
          <xdr:col>73</xdr:col>
          <xdr:colOff>396875</xdr:colOff>
          <xdr:row>53</xdr:row>
          <xdr:rowOff>66675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3B4D59C6-A063-46F7-9324-AC7992AA0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371474</xdr:colOff>
      <xdr:row>0</xdr:row>
      <xdr:rowOff>152401</xdr:rowOff>
    </xdr:from>
    <xdr:to>
      <xdr:col>11</xdr:col>
      <xdr:colOff>539750</xdr:colOff>
      <xdr:row>4</xdr:row>
      <xdr:rowOff>63501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5" name="TIPO DE VENDA 1">
              <a:extLst>
                <a:ext uri="{FF2B5EF4-FFF2-40B4-BE49-F238E27FC236}">
                  <a16:creationId xmlns:a16="http://schemas.microsoft.com/office/drawing/2014/main" id="{CE596D1B-58C3-4717-99BF-3498209BB7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VEND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8274" y="152401"/>
              <a:ext cx="1997076" cy="67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587375</xdr:colOff>
      <xdr:row>0</xdr:row>
      <xdr:rowOff>142875</xdr:rowOff>
    </xdr:from>
    <xdr:to>
      <xdr:col>15</xdr:col>
      <xdr:colOff>142875</xdr:colOff>
      <xdr:row>4</xdr:row>
      <xdr:rowOff>79375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6" name="MODO DE PAGAMENTO 1">
              <a:extLst>
                <a:ext uri="{FF2B5EF4-FFF2-40B4-BE49-F238E27FC236}">
                  <a16:creationId xmlns:a16="http://schemas.microsoft.com/office/drawing/2014/main" id="{0567481B-5DBD-458F-8361-A3032A2D03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O DE PAGAMEN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2975" y="142875"/>
              <a:ext cx="1993900" cy="69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396876</xdr:colOff>
      <xdr:row>14</xdr:row>
      <xdr:rowOff>158750</xdr:rowOff>
    </xdr:from>
    <xdr:to>
      <xdr:col>2</xdr:col>
      <xdr:colOff>301626</xdr:colOff>
      <xdr:row>29</xdr:row>
      <xdr:rowOff>158750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7" name="MÊS 1">
              <a:extLst>
                <a:ext uri="{FF2B5EF4-FFF2-40B4-BE49-F238E27FC236}">
                  <a16:creationId xmlns:a16="http://schemas.microsoft.com/office/drawing/2014/main" id="{9A82BF96-3A5C-4CC2-A038-DD11A555F5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6876" y="2825750"/>
              <a:ext cx="112395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428625</xdr:colOff>
      <xdr:row>6</xdr:row>
      <xdr:rowOff>60324</xdr:rowOff>
    </xdr:from>
    <xdr:to>
      <xdr:col>2</xdr:col>
      <xdr:colOff>254000</xdr:colOff>
      <xdr:row>12</xdr:row>
      <xdr:rowOff>158749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8" name="ANO 1">
              <a:extLst>
                <a:ext uri="{FF2B5EF4-FFF2-40B4-BE49-F238E27FC236}">
                  <a16:creationId xmlns:a16="http://schemas.microsoft.com/office/drawing/2014/main" id="{CAF773D8-9611-499D-AA9A-8680388356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5" y="1203324"/>
              <a:ext cx="1044575" cy="1241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3</xdr:col>
      <xdr:colOff>29766</xdr:colOff>
      <xdr:row>25</xdr:row>
      <xdr:rowOff>119063</xdr:rowOff>
    </xdr:from>
    <xdr:to>
      <xdr:col>12</xdr:col>
      <xdr:colOff>148827</xdr:colOff>
      <xdr:row>36</xdr:row>
      <xdr:rowOff>44649</xdr:rowOff>
    </xdr:to>
    <xdr:graphicFrame macro="">
      <xdr:nvGraphicFramePr>
        <xdr:cNvPr id="59" name="Gráfico 58">
          <a:extLst>
            <a:ext uri="{FF2B5EF4-FFF2-40B4-BE49-F238E27FC236}">
              <a16:creationId xmlns:a16="http://schemas.microsoft.com/office/drawing/2014/main" id="{BAE9295A-497B-46B4-830E-1F9DD00067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565394</xdr:colOff>
      <xdr:row>12</xdr:row>
      <xdr:rowOff>37855</xdr:rowOff>
    </xdr:from>
    <xdr:to>
      <xdr:col>8</xdr:col>
      <xdr:colOff>190499</xdr:colOff>
      <xdr:row>22</xdr:row>
      <xdr:rowOff>65942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74060E5D-C659-4081-A10E-B651A19B1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</xdr:col>
      <xdr:colOff>206375</xdr:colOff>
      <xdr:row>11</xdr:row>
      <xdr:rowOff>174624</xdr:rowOff>
    </xdr:from>
    <xdr:to>
      <xdr:col>12</xdr:col>
      <xdr:colOff>142875</xdr:colOff>
      <xdr:row>22</xdr:row>
      <xdr:rowOff>0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4C4CA6BB-C88F-415F-B3AD-166707B9A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514155</xdr:colOff>
          <xdr:row>12</xdr:row>
          <xdr:rowOff>19383</xdr:rowOff>
        </xdr:from>
        <xdr:to>
          <xdr:col>9</xdr:col>
          <xdr:colOff>75086</xdr:colOff>
          <xdr:row>22</xdr:row>
          <xdr:rowOff>17057</xdr:rowOff>
        </xdr:to>
        <xdr:sp macro="" textlink="">
          <xdr:nvSpPr>
            <xdr:cNvPr id="5122" name="Scroll Bar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EF06F650-59CF-4CC1-A590-C6BEB85A7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15</xdr:col>
      <xdr:colOff>416719</xdr:colOff>
      <xdr:row>19</xdr:row>
      <xdr:rowOff>14882</xdr:rowOff>
    </xdr:from>
    <xdr:to>
      <xdr:col>19</xdr:col>
      <xdr:colOff>386954</xdr:colOff>
      <xdr:row>35</xdr:row>
      <xdr:rowOff>95248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2" name="Gráfico 61">
              <a:extLst>
                <a:ext uri="{FF2B5EF4-FFF2-40B4-BE49-F238E27FC236}">
                  <a16:creationId xmlns:a16="http://schemas.microsoft.com/office/drawing/2014/main" id="{0F3F0D07-B4E6-40C1-BEFF-9CCCCA4FB7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69649" y="3690937"/>
              <a:ext cx="2411016" cy="31759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12</xdr:col>
      <xdr:colOff>476250</xdr:colOff>
      <xdr:row>12</xdr:row>
      <xdr:rowOff>63499</xdr:rowOff>
    </xdr:from>
    <xdr:to>
      <xdr:col>15</xdr:col>
      <xdr:colOff>158749</xdr:colOff>
      <xdr:row>22</xdr:row>
      <xdr:rowOff>142874</xdr:rowOff>
    </xdr:to>
    <xdr:graphicFrame macro="">
      <xdr:nvGraphicFramePr>
        <xdr:cNvPr id="63" name="Gráfico 62">
          <a:extLst>
            <a:ext uri="{FF2B5EF4-FFF2-40B4-BE49-F238E27FC236}">
              <a16:creationId xmlns:a16="http://schemas.microsoft.com/office/drawing/2014/main" id="{E3A2E3AD-4CE0-4308-B016-513F48EFF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12</xdr:col>
      <xdr:colOff>416719</xdr:colOff>
      <xdr:row>25</xdr:row>
      <xdr:rowOff>59532</xdr:rowOff>
    </xdr:from>
    <xdr:to>
      <xdr:col>15</xdr:col>
      <xdr:colOff>223242</xdr:colOff>
      <xdr:row>36</xdr:row>
      <xdr:rowOff>44650</xdr:rowOff>
    </xdr:to>
    <xdr:graphicFrame macro="">
      <xdr:nvGraphicFramePr>
        <xdr:cNvPr id="64" name="Gráfico 63">
          <a:extLst>
            <a:ext uri="{FF2B5EF4-FFF2-40B4-BE49-F238E27FC236}">
              <a16:creationId xmlns:a16="http://schemas.microsoft.com/office/drawing/2014/main" id="{2FA4FE93-6483-4599-A5D3-8D5CF988F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573043</xdr:colOff>
          <xdr:row>10</xdr:row>
          <xdr:rowOff>29634</xdr:rowOff>
        </xdr:from>
        <xdr:to>
          <xdr:col>5</xdr:col>
          <xdr:colOff>287898</xdr:colOff>
          <xdr:row>10</xdr:row>
          <xdr:rowOff>163029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1EEA6DC2-0A8B-8CA1-5E5B-60E514833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576218</xdr:colOff>
          <xdr:row>10</xdr:row>
          <xdr:rowOff>26459</xdr:rowOff>
        </xdr:from>
        <xdr:to>
          <xdr:col>6</xdr:col>
          <xdr:colOff>291073</xdr:colOff>
          <xdr:row>10</xdr:row>
          <xdr:rowOff>159854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633F10F1-84DD-46EE-BEC8-028D55FB1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532230</xdr:colOff>
      <xdr:row>10</xdr:row>
      <xdr:rowOff>140557</xdr:rowOff>
    </xdr:from>
    <xdr:to>
      <xdr:col>5</xdr:col>
      <xdr:colOff>481263</xdr:colOff>
      <xdr:row>11</xdr:row>
      <xdr:rowOff>140056</xdr:rowOff>
    </xdr:to>
    <xdr:sp macro="" textlink="">
      <xdr:nvSpPr>
        <xdr:cNvPr id="121" name="CaixaDeTexto 120">
          <a:extLst>
            <a:ext uri="{FF2B5EF4-FFF2-40B4-BE49-F238E27FC236}">
              <a16:creationId xmlns:a16="http://schemas.microsoft.com/office/drawing/2014/main" id="{1788F142-E6F7-46CD-9250-E1283746406C}"/>
            </a:ext>
          </a:extLst>
        </xdr:cNvPr>
        <xdr:cNvSpPr txBox="1"/>
      </xdr:nvSpPr>
      <xdr:spPr>
        <a:xfrm>
          <a:off x="2973011" y="2075323"/>
          <a:ext cx="559229" cy="19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000" b="1">
              <a:solidFill>
                <a:schemeClr val="bg1"/>
              </a:solidFill>
              <a:latin typeface="+mn-lt"/>
              <a:ea typeface="+mn-ea"/>
              <a:cs typeface="+mn-cs"/>
            </a:rPr>
            <a:t>VENDA</a:t>
          </a:r>
          <a:endParaRPr lang="pt-BR" sz="105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520690</xdr:colOff>
      <xdr:row>10</xdr:row>
      <xdr:rowOff>134885</xdr:rowOff>
    </xdr:from>
    <xdr:to>
      <xdr:col>6</xdr:col>
      <xdr:colOff>568314</xdr:colOff>
      <xdr:row>11</xdr:row>
      <xdr:rowOff>174990</xdr:rowOff>
    </xdr:to>
    <xdr:sp macro="" textlink="">
      <xdr:nvSpPr>
        <xdr:cNvPr id="122" name="CaixaDeTexto 121">
          <a:extLst>
            <a:ext uri="{FF2B5EF4-FFF2-40B4-BE49-F238E27FC236}">
              <a16:creationId xmlns:a16="http://schemas.microsoft.com/office/drawing/2014/main" id="{8D2EF24D-CEAB-433E-AC99-A46F54B89B56}"/>
            </a:ext>
          </a:extLst>
        </xdr:cNvPr>
        <xdr:cNvSpPr txBox="1"/>
      </xdr:nvSpPr>
      <xdr:spPr>
        <a:xfrm>
          <a:off x="3571667" y="2069651"/>
          <a:ext cx="657819" cy="233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LUCRO</a:t>
          </a:r>
          <a:endParaRPr lang="pt-BR" sz="12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ro Abiúd" refreshedDate="45587.537261111109" createdVersion="8" refreshedVersion="8" minRefreshableVersion="3" recordCount="19" xr:uid="{C6E7C17D-8D62-4BE8-8D26-4AD13D2EB657}">
  <cacheSource type="worksheet">
    <worksheetSource ref="A1:U20" sheet="Dados de entrada"/>
  </cacheSource>
  <cacheFields count="21">
    <cacheField name="DATA" numFmtId="16">
      <sharedItems containsSemiMixedTypes="0" containsNonDate="0" containsDate="1" containsString="0" minDate="1900-10-04T00:00:00" maxDate="2024-10-14T00:00:00"/>
    </cacheField>
    <cacheField name="PRODUTO ID" numFmtId="0">
      <sharedItems containsSemiMixedTypes="0" containsString="0" containsNumber="1" containsInteger="1" minValue="10001" maxValue="10024"/>
    </cacheField>
    <cacheField name="QUANTIDADE" numFmtId="0">
      <sharedItems containsSemiMixedTypes="0" containsString="0" containsNumber="1" containsInteger="1" minValue="1" maxValue="20"/>
    </cacheField>
    <cacheField name="TIPO DE VENDA" numFmtId="0">
      <sharedItems count="2">
        <s v="Fisica"/>
        <s v="Online"/>
      </sharedItems>
    </cacheField>
    <cacheField name="MODO DE PAGAMENTO" numFmtId="0">
      <sharedItems count="2">
        <s v="Cash"/>
        <s v="Multicaixa"/>
      </sharedItems>
    </cacheField>
    <cacheField name="DESCONTO" numFmtId="9">
      <sharedItems containsSemiMixedTypes="0" containsString="0" containsNumber="1" containsInteger="1" minValue="0" maxValue="0"/>
    </cacheField>
    <cacheField name="PRODUTO" numFmtId="0">
      <sharedItems count="13">
        <s v="Arroz"/>
        <s v="Óleo de cozinha"/>
        <s v="Feijão"/>
        <s v="Farinha de milho"/>
        <s v="Blue"/>
        <s v="Eka"/>
        <s v="Sabonete"/>
        <s v="Shampo"/>
        <s v="Sabão em pó"/>
        <s v="Leite em pó"/>
        <s v="Pasta de dentes"/>
        <s v="Papel higiénico"/>
        <s v="Macarrão"/>
      </sharedItems>
    </cacheField>
    <cacheField name="CATEGORIA" numFmtId="0">
      <sharedItems count="4">
        <s v="Alimentos"/>
        <s v="Bebidas"/>
        <s v="Higiene Pessoal"/>
        <s v="Materiais de Limpeza"/>
      </sharedItems>
    </cacheField>
    <cacheField name="PESO" numFmtId="0">
      <sharedItems containsSemiMixedTypes="0" containsString="0" containsNumber="1" containsInteger="1" minValue="1" maxValue="400" count="8">
        <n v="1"/>
        <n v="400"/>
        <n v="330"/>
        <n v="90"/>
        <n v="200"/>
        <n v="40"/>
        <n v="4"/>
        <n v="350"/>
      </sharedItems>
    </cacheField>
    <cacheField name="UNIDADE" numFmtId="0">
      <sharedItems count="5">
        <s v="kg"/>
        <s v="L"/>
        <s v="ml"/>
        <s v="g"/>
        <s v="rolos"/>
      </sharedItems>
    </cacheField>
    <cacheField name="IVA" numFmtId="9">
      <sharedItems containsSemiMixedTypes="0" containsString="0" containsNumber="1" minValue="0.05" maxValue="0.14000000000000001"/>
    </cacheField>
    <cacheField name="LUCRO" numFmtId="9">
      <sharedItems containsSemiMixedTypes="0" containsString="0" containsNumber="1" minValue="0.1" maxValue="0.2"/>
    </cacheField>
    <cacheField name="QUANT COMPRA" numFmtId="0">
      <sharedItems containsSemiMixedTypes="0" containsString="0" containsNumber="1" containsInteger="1" minValue="20" maxValue="100"/>
    </cacheField>
    <cacheField name="PREÇO DA COMPRA" numFmtId="164">
      <sharedItems containsSemiMixedTypes="0" containsString="0" containsNumber="1" containsInteger="1" minValue="35" maxValue="2300"/>
    </cacheField>
    <cacheField name="PREÇO DA VENDA" numFmtId="164">
      <sharedItems containsSemiMixedTypes="0" containsString="0" containsNumber="1" minValue="45.15" maxValue="2806"/>
    </cacheField>
    <cacheField name="TOTAL COMPRADO" numFmtId="164">
      <sharedItems containsSemiMixedTypes="0" containsString="0" containsNumber="1" containsInteger="1" minValue="1800" maxValue="100320"/>
    </cacheField>
    <cacheField name="TOTAL VENDIDO" numFmtId="164">
      <sharedItems containsSemiMixedTypes="0" containsString="0" containsNumber="1" minValue="571.5" maxValue="30866"/>
    </cacheField>
    <cacheField name="TOTAL STOCK" numFmtId="164">
      <sharedItems containsSemiMixedTypes="0" containsString="0" containsNumber="1" minValue="1809" maxValue="108157.5"/>
    </cacheField>
    <cacheField name="DIA" numFmtId="0">
      <sharedItems containsSemiMixedTypes="0" containsString="0" containsNumber="1" containsInteger="1" minValue="2" maxValue="30" count="15">
        <n v="21"/>
        <n v="22"/>
        <n v="30"/>
        <n v="4"/>
        <n v="2"/>
        <n v="3"/>
        <n v="5"/>
        <n v="6"/>
        <n v="7"/>
        <n v="8"/>
        <n v="9"/>
        <n v="10"/>
        <n v="11"/>
        <n v="12"/>
        <n v="13"/>
      </sharedItems>
    </cacheField>
    <cacheField name="MÊS" numFmtId="0">
      <sharedItems count="2">
        <s v="set"/>
        <s v="out"/>
      </sharedItems>
    </cacheField>
    <cacheField name="ANO" numFmtId="0">
      <sharedItems containsSemiMixedTypes="0" containsString="0" containsNumber="1" containsInteger="1" minValue="1900" maxValue="2024" count="2">
        <n v="2024"/>
        <n v="1900"/>
      </sharedItems>
    </cacheField>
  </cacheFields>
  <extLst>
    <ext xmlns:x14="http://schemas.microsoft.com/office/spreadsheetml/2009/9/main" uri="{725AE2AE-9491-48be-B2B4-4EB974FC3084}">
      <x14:pivotCacheDefinition pivotCacheId="11832929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d v="2024-09-21T00:00:00"/>
    <n v="10002"/>
    <n v="5"/>
    <x v="0"/>
    <x v="0"/>
    <n v="0"/>
    <x v="0"/>
    <x v="0"/>
    <x v="0"/>
    <x v="0"/>
    <n v="0.05"/>
    <n v="0.1"/>
    <n v="50"/>
    <n v="870"/>
    <n v="1000.5"/>
    <n v="43500"/>
    <n v="5002.5"/>
    <n v="45022.5"/>
    <x v="0"/>
    <x v="0"/>
    <x v="0"/>
  </r>
  <r>
    <d v="2024-09-21T00:00:00"/>
    <n v="10011"/>
    <n v="3"/>
    <x v="0"/>
    <x v="0"/>
    <n v="0"/>
    <x v="1"/>
    <x v="0"/>
    <x v="0"/>
    <x v="1"/>
    <n v="0.05"/>
    <n v="0.1"/>
    <n v="48"/>
    <n v="2090"/>
    <n v="2403.5"/>
    <n v="100320"/>
    <n v="7210.5"/>
    <n v="108157.5"/>
    <x v="0"/>
    <x v="0"/>
    <x v="0"/>
  </r>
  <r>
    <d v="2024-09-22T00:00:00"/>
    <n v="10009"/>
    <n v="10"/>
    <x v="0"/>
    <x v="0"/>
    <n v="0"/>
    <x v="2"/>
    <x v="0"/>
    <x v="0"/>
    <x v="0"/>
    <n v="0.05"/>
    <n v="0.1"/>
    <n v="50"/>
    <n v="1850"/>
    <n v="2127.5"/>
    <n v="92500"/>
    <n v="21275"/>
    <n v="85100"/>
    <x v="1"/>
    <x v="0"/>
    <x v="0"/>
  </r>
  <r>
    <d v="2024-09-30T00:00:00"/>
    <n v="10005"/>
    <n v="13"/>
    <x v="0"/>
    <x v="1"/>
    <n v="0"/>
    <x v="3"/>
    <x v="0"/>
    <x v="0"/>
    <x v="0"/>
    <n v="0.05"/>
    <n v="0.15"/>
    <n v="25"/>
    <n v="650"/>
    <n v="780"/>
    <n v="16250"/>
    <n v="10140"/>
    <n v="9360"/>
    <x v="2"/>
    <x v="0"/>
    <x v="0"/>
  </r>
  <r>
    <d v="2024-10-04T00:00:00"/>
    <n v="10004"/>
    <n v="7"/>
    <x v="1"/>
    <x v="1"/>
    <n v="0"/>
    <x v="3"/>
    <x v="0"/>
    <x v="0"/>
    <x v="0"/>
    <n v="0.05"/>
    <n v="0.15"/>
    <n v="25"/>
    <n v="650"/>
    <n v="780"/>
    <n v="16250"/>
    <n v="5460"/>
    <n v="14040"/>
    <x v="3"/>
    <x v="1"/>
    <x v="0"/>
  </r>
  <r>
    <d v="2024-10-02T00:00:00"/>
    <n v="10007"/>
    <n v="3"/>
    <x v="0"/>
    <x v="0"/>
    <n v="0"/>
    <x v="4"/>
    <x v="1"/>
    <x v="1"/>
    <x v="2"/>
    <n v="7.0000000000000007E-2"/>
    <n v="0.2"/>
    <n v="72"/>
    <n v="150"/>
    <n v="190.5"/>
    <n v="10800"/>
    <n v="571.5"/>
    <n v="13144.5"/>
    <x v="4"/>
    <x v="1"/>
    <x v="0"/>
  </r>
  <r>
    <d v="2024-10-03T00:00:00"/>
    <n v="10001"/>
    <n v="1"/>
    <x v="0"/>
    <x v="0"/>
    <n v="0"/>
    <x v="0"/>
    <x v="0"/>
    <x v="0"/>
    <x v="0"/>
    <n v="0.05"/>
    <n v="0.1"/>
    <n v="50"/>
    <n v="870"/>
    <n v="1000.5"/>
    <n v="43500"/>
    <n v="1000.5"/>
    <n v="49024.5"/>
    <x v="5"/>
    <x v="1"/>
    <x v="0"/>
  </r>
  <r>
    <d v="2024-10-04T00:00:00"/>
    <n v="10013"/>
    <n v="9"/>
    <x v="0"/>
    <x v="0"/>
    <n v="0"/>
    <x v="5"/>
    <x v="1"/>
    <x v="2"/>
    <x v="2"/>
    <n v="7.0000000000000007E-2"/>
    <n v="0.2"/>
    <n v="72"/>
    <n v="237"/>
    <n v="300.99"/>
    <n v="17064"/>
    <n v="2708.91"/>
    <n v="18962.37"/>
    <x v="3"/>
    <x v="1"/>
    <x v="0"/>
  </r>
  <r>
    <d v="1900-10-04T00:00:00"/>
    <n v="10017"/>
    <n v="6"/>
    <x v="0"/>
    <x v="1"/>
    <n v="0"/>
    <x v="6"/>
    <x v="2"/>
    <x v="3"/>
    <x v="3"/>
    <n v="0.14000000000000001"/>
    <n v="0.2"/>
    <n v="24"/>
    <n v="75"/>
    <n v="100.5"/>
    <n v="1800"/>
    <n v="603"/>
    <n v="1809"/>
    <x v="3"/>
    <x v="1"/>
    <x v="1"/>
  </r>
  <r>
    <d v="2024-10-04T00:00:00"/>
    <n v="10010"/>
    <n v="2"/>
    <x v="0"/>
    <x v="1"/>
    <n v="0"/>
    <x v="7"/>
    <x v="2"/>
    <x v="4"/>
    <x v="2"/>
    <n v="0.14000000000000001"/>
    <n v="0.15"/>
    <n v="24"/>
    <n v="1010"/>
    <n v="1302.9000000000001"/>
    <n v="24240"/>
    <n v="2605.8000000000002"/>
    <n v="28663.800000000003"/>
    <x v="3"/>
    <x v="1"/>
    <x v="0"/>
  </r>
  <r>
    <d v="2024-10-05T00:00:00"/>
    <n v="10003"/>
    <n v="14"/>
    <x v="1"/>
    <x v="1"/>
    <n v="0"/>
    <x v="2"/>
    <x v="0"/>
    <x v="0"/>
    <x v="0"/>
    <n v="0.05"/>
    <n v="0.1"/>
    <n v="50"/>
    <n v="1850"/>
    <n v="2127.5"/>
    <n v="92500"/>
    <n v="29785"/>
    <n v="76590"/>
    <x v="6"/>
    <x v="1"/>
    <x v="0"/>
  </r>
  <r>
    <d v="2024-10-06T00:00:00"/>
    <n v="10021"/>
    <n v="13"/>
    <x v="1"/>
    <x v="1"/>
    <n v="0"/>
    <x v="8"/>
    <x v="3"/>
    <x v="5"/>
    <x v="3"/>
    <n v="0.14000000000000001"/>
    <n v="0.15"/>
    <n v="60"/>
    <n v="35"/>
    <n v="45.15"/>
    <n v="2100"/>
    <n v="586.94999999999993"/>
    <n v="2122.0499999999997"/>
    <x v="7"/>
    <x v="1"/>
    <x v="0"/>
  </r>
  <r>
    <d v="2024-10-07T00:00:00"/>
    <n v="10006"/>
    <n v="11"/>
    <x v="0"/>
    <x v="0"/>
    <n v="0"/>
    <x v="4"/>
    <x v="1"/>
    <x v="1"/>
    <x v="2"/>
    <n v="7.0000000000000007E-2"/>
    <n v="0.2"/>
    <n v="72"/>
    <n v="150"/>
    <n v="190.5"/>
    <n v="10800"/>
    <n v="2095.5"/>
    <n v="11620.5"/>
    <x v="8"/>
    <x v="1"/>
    <x v="0"/>
  </r>
  <r>
    <d v="2024-10-08T00:00:00"/>
    <n v="10018"/>
    <n v="8"/>
    <x v="0"/>
    <x v="1"/>
    <n v="0"/>
    <x v="9"/>
    <x v="0"/>
    <x v="1"/>
    <x v="3"/>
    <n v="7.0000000000000007E-2"/>
    <n v="0.15"/>
    <n v="20"/>
    <n v="2300"/>
    <n v="2806"/>
    <n v="46000"/>
    <n v="22448"/>
    <n v="33672"/>
    <x v="9"/>
    <x v="1"/>
    <x v="0"/>
  </r>
  <r>
    <d v="2024-10-09T00:00:00"/>
    <n v="10008"/>
    <n v="3"/>
    <x v="0"/>
    <x v="1"/>
    <n v="0"/>
    <x v="5"/>
    <x v="1"/>
    <x v="2"/>
    <x v="2"/>
    <n v="7.0000000000000007E-2"/>
    <n v="0.2"/>
    <n v="72"/>
    <n v="237"/>
    <n v="300.99"/>
    <n v="17064"/>
    <n v="902.97"/>
    <n v="20768.310000000001"/>
    <x v="10"/>
    <x v="1"/>
    <x v="0"/>
  </r>
  <r>
    <d v="2024-10-10T00:00:00"/>
    <n v="10020"/>
    <n v="1"/>
    <x v="0"/>
    <x v="0"/>
    <n v="0"/>
    <x v="10"/>
    <x v="2"/>
    <x v="3"/>
    <x v="3"/>
    <n v="7.0000000000000007E-2"/>
    <n v="0.15"/>
    <n v="30"/>
    <n v="720"/>
    <n v="878.4"/>
    <n v="21600"/>
    <n v="878.4"/>
    <n v="25473.599999999999"/>
    <x v="11"/>
    <x v="1"/>
    <x v="0"/>
  </r>
  <r>
    <d v="2024-10-11T00:00:00"/>
    <n v="10024"/>
    <n v="10"/>
    <x v="0"/>
    <x v="0"/>
    <n v="0"/>
    <x v="11"/>
    <x v="2"/>
    <x v="6"/>
    <x v="4"/>
    <n v="7.0000000000000007E-2"/>
    <n v="0.15"/>
    <n v="100"/>
    <n v="328"/>
    <n v="400.15999999999997"/>
    <n v="32800"/>
    <n v="4001.5999999999995"/>
    <n v="36014.399999999994"/>
    <x v="12"/>
    <x v="1"/>
    <x v="0"/>
  </r>
  <r>
    <d v="2024-10-12T00:00:00"/>
    <n v="10015"/>
    <n v="20"/>
    <x v="1"/>
    <x v="1"/>
    <n v="0"/>
    <x v="12"/>
    <x v="0"/>
    <x v="7"/>
    <x v="3"/>
    <n v="0.05"/>
    <n v="0.1"/>
    <n v="50"/>
    <n v="350"/>
    <n v="402.5"/>
    <n v="17500"/>
    <n v="8050"/>
    <n v="12075"/>
    <x v="13"/>
    <x v="1"/>
    <x v="0"/>
  </r>
  <r>
    <d v="2024-10-13T00:00:00"/>
    <n v="10014"/>
    <n v="11"/>
    <x v="0"/>
    <x v="1"/>
    <n v="0"/>
    <x v="9"/>
    <x v="0"/>
    <x v="1"/>
    <x v="3"/>
    <n v="7.0000000000000007E-2"/>
    <n v="0.15"/>
    <n v="20"/>
    <n v="2300"/>
    <n v="2806"/>
    <n v="46000"/>
    <n v="30866"/>
    <n v="25254"/>
    <x v="14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58051A-15CF-4B09-9B65-113CF57E6271}" name="PRODUTO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rowHeaderCaption="ALIMENTO">
  <location ref="S3:U16" firstHeaderRow="0" firstDataRow="1" firstDataCol="1"/>
  <pivotFields count="21">
    <pivotField numFmtId="16" showAll="0"/>
    <pivotField showAll="0"/>
    <pivotField dataField="1"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9" showAll="0"/>
    <pivotField axis="axisRow" showAll="0">
      <items count="14">
        <item sd="0" x="0"/>
        <item x="4"/>
        <item sd="0" x="5"/>
        <item sd="0" x="3"/>
        <item sd="0" x="2"/>
        <item sd="0" x="9"/>
        <item sd="0" x="12"/>
        <item sd="0" x="1"/>
        <item sd="0" x="11"/>
        <item sd="0" x="10"/>
        <item sd="0" x="8"/>
        <item sd="0" x="6"/>
        <item sd="0" x="7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9">
        <item x="0"/>
        <item x="6"/>
        <item x="5"/>
        <item x="3"/>
        <item x="4"/>
        <item sd="0" x="2"/>
        <item x="7"/>
        <item x="1"/>
        <item t="default"/>
      </items>
    </pivotField>
    <pivotField axis="axisRow" showAll="0">
      <items count="6">
        <item x="3"/>
        <item sd="0" x="0"/>
        <item x="1"/>
        <item x="4"/>
        <item x="2"/>
        <item t="default"/>
      </items>
    </pivotField>
    <pivotField numFmtId="9" showAll="0"/>
    <pivotField numFmtId="9" showAll="0"/>
    <pivotField showAll="0"/>
    <pivotField numFmtId="164" showAll="0"/>
    <pivotField numFmtId="164" showAll="0"/>
    <pivotField numFmtId="164" showAll="0"/>
    <pivotField dataField="1" numFmtId="164" showAll="0"/>
    <pivotField numFmtId="164" showAll="0"/>
    <pivotField showAll="0">
      <items count="16">
        <item x="4"/>
        <item x="5"/>
        <item x="3"/>
        <item x="6"/>
        <item x="7"/>
        <item x="8"/>
        <item x="9"/>
        <item x="10"/>
        <item x="11"/>
        <item x="12"/>
        <item x="13"/>
        <item x="14"/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h="1" x="1"/>
        <item x="0"/>
        <item t="default"/>
      </items>
    </pivotField>
  </pivotFields>
  <rowFields count="2">
    <field x="6"/>
    <field x="9"/>
  </rowFields>
  <rowItems count="13">
    <i>
      <x/>
    </i>
    <i>
      <x v="1"/>
    </i>
    <i r="1">
      <x v="4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</rowItems>
  <colFields count="1">
    <field x="-2"/>
  </colFields>
  <colItems count="2">
    <i>
      <x/>
    </i>
    <i i="1">
      <x v="1"/>
    </i>
  </colItems>
  <dataFields count="2">
    <dataField name="Soma de TOTAL VENDIDO" fld="16" baseField="0" baseItem="0" numFmtId="164"/>
    <dataField name="Soma de QUANTIDADE" fld="2" baseField="0" baseItem="0"/>
  </dataFields>
  <formats count="1">
    <format dxfId="5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F4D8AF-85BC-4E6F-A432-B31341181B36}" name="TOTALV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ia">
  <location ref="D1:F2" firstHeaderRow="0" firstDataRow="1" firstDataCol="0"/>
  <pivotFields count="21">
    <pivotField numFmtId="16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9" showAll="0"/>
    <pivotField showAll="0"/>
    <pivotField showAll="0"/>
    <pivotField showAll="0"/>
    <pivotField showAll="0"/>
    <pivotField numFmtId="9" showAll="0"/>
    <pivotField numFmtId="9" showAll="0"/>
    <pivotField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showAll="0">
      <items count="16">
        <item x="4"/>
        <item x="5"/>
        <item x="3"/>
        <item x="6"/>
        <item x="7"/>
        <item x="8"/>
        <item x="9"/>
        <item x="10"/>
        <item x="11"/>
        <item x="12"/>
        <item x="13"/>
        <item x="14"/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h="1" x="1"/>
        <item x="0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oma de TOTAL COMPRADO" fld="15" baseField="0" baseItem="0"/>
    <dataField name="Soma de TOTAL VENDIDO" fld="16" baseField="0" baseItem="0"/>
    <dataField name="Soma de TOTAL STOCK" fld="17" baseField="0" baseItem="0"/>
  </dataFields>
  <formats count="1">
    <format dxfId="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68C5F-A9B7-483A-819D-A9E1D6A69D85}" name="MPAGAMENTO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6" rowHeaderCaption="MODO DE PAGAMENTO">
  <location ref="AT1:AV3" firstHeaderRow="0" firstDataRow="1" firstDataCol="1"/>
  <pivotFields count="21">
    <pivotField numFmtId="16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numFmtId="9" showAll="0"/>
    <pivotField showAll="0"/>
    <pivotField showAll="0"/>
    <pivotField showAll="0"/>
    <pivotField showAll="0"/>
    <pivotField numFmtId="9" showAll="0"/>
    <pivotField numFmtId="9" showAll="0"/>
    <pivotField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showAll="0">
      <items count="16">
        <item x="4"/>
        <item x="5"/>
        <item x="3"/>
        <item x="6"/>
        <item x="7"/>
        <item x="8"/>
        <item x="9"/>
        <item x="10"/>
        <item x="11"/>
        <item x="12"/>
        <item x="13"/>
        <item x="14"/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h="1" x="1"/>
        <item x="0"/>
        <item t="default"/>
      </items>
    </pivotField>
  </pivotFields>
  <rowFields count="1">
    <field x="4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Soma de TOTAL VENDIDO" fld="16" baseField="0" baseItem="0"/>
    <dataField name="Soma de TOTAL STOCK" fld="17" baseField="0" baseItem="0"/>
  </dataFields>
  <formats count="1">
    <format dxfId="55">
      <pivotArea outline="0" collapsedLevelsAreSubtotals="1" fieldPosition="0"/>
    </format>
  </formats>
  <chartFormats count="6"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CC666D-C9FB-456F-AFD0-B5EB511D376E}" name="MES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rowHeaderCaption="Mês">
  <location ref="H1:K3" firstHeaderRow="0" firstDataRow="1" firstDataCol="1"/>
  <pivotFields count="21">
    <pivotField numFmtId="16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9" showAll="0"/>
    <pivotField showAll="0"/>
    <pivotField showAll="0"/>
    <pivotField showAll="0"/>
    <pivotField showAll="0"/>
    <pivotField numFmtId="9" showAll="0"/>
    <pivotField numFmtId="9" showAll="0"/>
    <pivotField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showAll="0">
      <items count="16">
        <item x="4"/>
        <item x="5"/>
        <item x="3"/>
        <item x="6"/>
        <item x="7"/>
        <item x="8"/>
        <item x="9"/>
        <item x="10"/>
        <item x="11"/>
        <item x="12"/>
        <item x="13"/>
        <item x="14"/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h="1" x="1"/>
        <item x="0"/>
        <item t="default"/>
      </items>
    </pivotField>
  </pivotFields>
  <rowFields count="1">
    <field x="19"/>
  </rowFields>
  <rowItems count="2">
    <i>
      <x/>
    </i>
    <i>
      <x v="1"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TOTAL COMPRADO" fld="15" baseField="0" baseItem="0"/>
    <dataField name="Soma de TOTAL VENDIDO" fld="16" baseField="0" baseItem="0"/>
    <dataField name="Soma de TOTAL STOCK" fld="17" baseField="0" baseItem="0"/>
  </dataFields>
  <formats count="1">
    <format dxfId="5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238C50-E8FF-4503-A6FF-03C94F27B4E6}" name="TVENDA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22" rowHeaderCaption="TIPO DE VENDA">
  <location ref="AP1:AR3" firstHeaderRow="0" firstDataRow="1" firstDataCol="1"/>
  <pivotFields count="21">
    <pivotField numFmtId="16"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9" showAll="0"/>
    <pivotField showAll="0"/>
    <pivotField showAll="0"/>
    <pivotField showAll="0"/>
    <pivotField showAll="0"/>
    <pivotField numFmtId="9" showAll="0"/>
    <pivotField numFmtId="9" showAll="0"/>
    <pivotField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showAll="0">
      <items count="16">
        <item x="4"/>
        <item x="5"/>
        <item x="3"/>
        <item x="6"/>
        <item x="7"/>
        <item x="8"/>
        <item x="9"/>
        <item x="10"/>
        <item x="11"/>
        <item x="12"/>
        <item x="13"/>
        <item x="14"/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h="1" x="1"/>
        <item x="0"/>
        <item t="default"/>
      </items>
    </pivotField>
  </pivotFields>
  <rowFields count="1">
    <field x="3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name="Soma de TOTAL VENDIDO" fld="16" baseField="0" baseItem="0"/>
    <dataField name="Soma de TOTAL STOCK" fld="17" baseField="0" baseItem="0"/>
  </dataFields>
  <formats count="1">
    <format dxfId="57">
      <pivotArea outline="0" collapsedLevelsAreSubtotals="1" fieldPosition="0"/>
    </format>
  </formats>
  <chartFormats count="6"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A0E2D-9F6B-4F3C-8035-A0C48915423D}" name="DIARIO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7" rowHeaderCaption="Dia">
  <location ref="A1:B16" firstHeaderRow="1" firstDataRow="1" firstDataCol="1"/>
  <pivotFields count="21">
    <pivotField numFmtId="16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9" showAll="0"/>
    <pivotField showAll="0"/>
    <pivotField showAll="0"/>
    <pivotField showAll="0"/>
    <pivotField showAll="0"/>
    <pivotField numFmtId="9" showAll="0"/>
    <pivotField numFmtId="9" showAll="0"/>
    <pivotField showAll="0"/>
    <pivotField numFmtId="164" showAll="0"/>
    <pivotField numFmtId="164" showAll="0"/>
    <pivotField numFmtId="164" showAll="0"/>
    <pivotField dataField="1" numFmtId="164" showAll="0"/>
    <pivotField numFmtId="164" showAll="0"/>
    <pivotField name="DIA" axis="axisRow" showAll="0">
      <items count="16">
        <item x="4"/>
        <item x="5"/>
        <item x="3"/>
        <item x="6"/>
        <item x="7"/>
        <item x="8"/>
        <item x="9"/>
        <item x="10"/>
        <item x="11"/>
        <item x="12"/>
        <item x="13"/>
        <item x="14"/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h="1" x="1"/>
        <item x="0"/>
        <item t="default"/>
      </items>
    </pivotField>
  </pivotFields>
  <rowFields count="1">
    <field x="1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Soma de TOTAL VENDIDO" fld="16" baseField="0" baseItem="0" numFmtId="164"/>
  </dataFields>
  <formats count="1">
    <format dxfId="58">
      <pivotArea outline="0" collapsedLevelsAreSubtotals="1" fieldPosition="0"/>
    </format>
  </format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DF023-9F7A-4B94-BCC3-234278441A5A}" name="CATEGORIA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rowHeaderCaption="CATEGORIA">
  <location ref="AG1:AJ5" firstHeaderRow="0" firstDataRow="1" firstDataCol="1"/>
  <pivotFields count="21">
    <pivotField numFmtId="16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numFmtId="9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numFmtId="9" showAll="0"/>
    <pivotField numFmtId="9" showAll="0"/>
    <pivotField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showAll="0">
      <items count="16">
        <item x="4"/>
        <item x="5"/>
        <item x="3"/>
        <item x="6"/>
        <item x="7"/>
        <item x="8"/>
        <item x="9"/>
        <item x="10"/>
        <item x="11"/>
        <item x="12"/>
        <item x="13"/>
        <item x="14"/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h="1" x="1"/>
        <item x="0"/>
        <item t="default"/>
      </items>
    </pivotField>
  </pivotFields>
  <rowFields count="1">
    <field x="7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TOTAL COMPRADO" fld="15" baseField="0" baseItem="0"/>
    <dataField name="Soma de TOTAL VENDIDO" fld="16" baseField="0" baseItem="0"/>
    <dataField name="Soma de TOTAL STOCK" fld="17" baseField="0" baseItem="0"/>
  </dataFields>
  <formats count="1">
    <format dxfId="5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_DE_VENDA" xr10:uid="{DEE442C3-C79E-4781-B357-A7702D19E3BA}" sourceName="TIPO DE VENDA">
  <pivotTables>
    <pivotTable tabId="4" name="DIARIO"/>
    <pivotTable tabId="4" name="CATEGORIA"/>
    <pivotTable tabId="4" name="MES"/>
    <pivotTable tabId="4" name="MPAGAMENTO"/>
    <pivotTable tabId="4" name="PRODUTO"/>
    <pivotTable tabId="4" name="TOTALVD"/>
  </pivotTables>
  <data>
    <tabular pivotCacheId="1183292996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ODO_DE_PAGAMENTO" xr10:uid="{3D2E74AB-2407-4B4E-98D8-0A4F041F94CE}" sourceName="MODO DE PAGAMENTO">
  <pivotTables>
    <pivotTable tabId="4" name="DIARIO"/>
    <pivotTable tabId="4" name="CATEGORIA"/>
    <pivotTable tabId="4" name="MES"/>
    <pivotTable tabId="4" name="PRODUTO"/>
    <pivotTable tabId="4" name="TOTALVD"/>
    <pivotTable tabId="4" name="TVENDA"/>
  </pivotTables>
  <data>
    <tabular pivotCacheId="1183292996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7DAEB13E-9EC5-48F8-A8D1-D260895D1053}" sourceName="MÊS">
  <pivotTables>
    <pivotTable tabId="4" name="DIARIO"/>
    <pivotTable tabId="4" name="CATEGORIA"/>
    <pivotTable tabId="4" name="MPAGAMENTO"/>
    <pivotTable tabId="4" name="PRODUTO"/>
    <pivotTable tabId="4" name="TOTALVD"/>
    <pivotTable tabId="4" name="TVENDA"/>
  </pivotTables>
  <data>
    <tabular pivotCacheId="1183292996">
      <items count="2"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F15D786D-F3A3-4CA1-827C-B98013A248D2}" sourceName="ANO">
  <pivotTables>
    <pivotTable tabId="4" name="DIARIO"/>
    <pivotTable tabId="4" name="CATEGORIA"/>
    <pivotTable tabId="4" name="MES"/>
    <pivotTable tabId="4" name="MPAGAMENTO"/>
    <pivotTable tabId="4" name="PRODUTO"/>
    <pivotTable tabId="4" name="TOTALVD"/>
    <pivotTable tabId="4" name="TVENDA"/>
  </pivotTables>
  <data>
    <tabular pivotCacheId="1183292996">
      <items count="2">
        <i x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VENDA 1" xr10:uid="{C8512EE3-84D8-4C3E-B065-83FB68FB744E}" cache="SegmentaçãodeDados_TIPO_DE_VENDA" caption="TIPO DE VENDA" columnCount="2" style="NOVO" rowHeight="257175"/>
  <slicer name="MODO DE PAGAMENTO 1" xr10:uid="{58794DF5-9A6C-44D3-B69E-7B7E8B6B600D}" cache="SegmentaçãodeDados_MODO_DE_PAGAMENTO" caption="MODO DE PAGAMENTO" columnCount="2" style="NOVO" rowHeight="257175"/>
  <slicer name="MÊS 1" xr10:uid="{444D5689-70FD-4A48-ADF2-52A0034BD6B0}" cache="SegmentaçãodeDados_MÊS" caption="MÊS" style="NOVO" rowHeight="257175"/>
  <slicer name="ANO 1" xr10:uid="{93E5292F-657F-4806-8124-71E633AACEBE}" cache="SegmentaçãodeDados_ANO" caption="ANO" style="NOVO" rowHeight="257175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ctrlProp" Target="../ctrlProps/ctrlProp1.xml"/><Relationship Id="rId4" Type="http://schemas.openxmlformats.org/officeDocument/2006/relationships/pivotTable" Target="../pivotTables/pivotTable4.xml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D3F8-825B-4B3A-9311-CD4D7DE3DA7F}">
  <dimension ref="A1:J28"/>
  <sheetViews>
    <sheetView workbookViewId="0">
      <selection activeCell="H6" sqref="H6"/>
    </sheetView>
  </sheetViews>
  <sheetFormatPr defaultRowHeight="15" x14ac:dyDescent="0.25"/>
  <cols>
    <col min="1" max="1" width="16.5703125" customWidth="1"/>
    <col min="2" max="3" width="19.42578125" customWidth="1"/>
    <col min="4" max="4" width="15.140625" customWidth="1"/>
    <col min="5" max="5" width="11.85546875" customWidth="1"/>
    <col min="6" max="6" width="7.42578125" customWidth="1"/>
    <col min="7" max="7" width="9.7109375" customWidth="1"/>
    <col min="8" max="8" width="17.28515625" customWidth="1"/>
    <col min="9" max="9" width="19.7109375" customWidth="1"/>
    <col min="10" max="10" width="18.42578125" customWidth="1"/>
  </cols>
  <sheetData>
    <row r="1" spans="1:10" x14ac:dyDescent="0.25">
      <c r="A1" t="s">
        <v>0</v>
      </c>
    </row>
    <row r="3" spans="1:10" x14ac:dyDescent="0.25">
      <c r="A3" s="3" t="s">
        <v>44</v>
      </c>
      <c r="B3" s="3" t="s">
        <v>5</v>
      </c>
      <c r="C3" s="3" t="s">
        <v>31</v>
      </c>
      <c r="D3" s="3" t="s">
        <v>53</v>
      </c>
      <c r="E3" s="3" t="s">
        <v>4</v>
      </c>
      <c r="F3" s="3" t="s">
        <v>3</v>
      </c>
      <c r="G3" s="3" t="s">
        <v>42</v>
      </c>
      <c r="H3" s="3" t="s">
        <v>54</v>
      </c>
      <c r="I3" s="3" t="s">
        <v>2</v>
      </c>
      <c r="J3" s="3" t="s">
        <v>6</v>
      </c>
    </row>
    <row r="4" spans="1:10" x14ac:dyDescent="0.25">
      <c r="A4">
        <v>10001</v>
      </c>
      <c r="B4" t="s">
        <v>7</v>
      </c>
      <c r="C4" t="s">
        <v>32</v>
      </c>
      <c r="D4">
        <v>1</v>
      </c>
      <c r="E4" t="s">
        <v>37</v>
      </c>
      <c r="F4" s="1">
        <v>0.05</v>
      </c>
      <c r="G4" s="1">
        <v>0.1</v>
      </c>
      <c r="H4" s="6">
        <v>50</v>
      </c>
      <c r="I4" s="2">
        <v>870</v>
      </c>
      <c r="J4" s="2">
        <f t="shared" ref="J4:J28" si="0">I4+(I4*F4)+(I4*G4)</f>
        <v>1000.5</v>
      </c>
    </row>
    <row r="5" spans="1:10" x14ac:dyDescent="0.25">
      <c r="A5">
        <v>10002</v>
      </c>
      <c r="B5" t="s">
        <v>8</v>
      </c>
      <c r="C5" t="s">
        <v>32</v>
      </c>
      <c r="D5">
        <v>1</v>
      </c>
      <c r="E5" t="s">
        <v>38</v>
      </c>
      <c r="F5" s="1">
        <v>0.05</v>
      </c>
      <c r="G5" s="1">
        <v>0.1</v>
      </c>
      <c r="H5" s="6">
        <v>48</v>
      </c>
      <c r="I5" s="2">
        <v>2090</v>
      </c>
      <c r="J5" s="2">
        <f t="shared" si="0"/>
        <v>2403.5</v>
      </c>
    </row>
    <row r="6" spans="1:10" x14ac:dyDescent="0.25">
      <c r="A6">
        <v>10003</v>
      </c>
      <c r="B6" t="s">
        <v>9</v>
      </c>
      <c r="C6" t="s">
        <v>32</v>
      </c>
      <c r="D6">
        <v>1</v>
      </c>
      <c r="E6" t="s">
        <v>37</v>
      </c>
      <c r="F6" s="1">
        <v>0.05</v>
      </c>
      <c r="G6" s="1">
        <v>0.1</v>
      </c>
      <c r="H6" s="6">
        <v>50</v>
      </c>
      <c r="I6" s="2">
        <v>1850</v>
      </c>
      <c r="J6" s="2">
        <f t="shared" si="0"/>
        <v>2127.5</v>
      </c>
    </row>
    <row r="7" spans="1:10" x14ac:dyDescent="0.25">
      <c r="A7">
        <v>10004</v>
      </c>
      <c r="B7" t="s">
        <v>10</v>
      </c>
      <c r="C7" t="s">
        <v>32</v>
      </c>
      <c r="D7">
        <v>1</v>
      </c>
      <c r="E7" t="s">
        <v>37</v>
      </c>
      <c r="F7" s="1">
        <v>0.05</v>
      </c>
      <c r="G7" s="1">
        <v>0.15</v>
      </c>
      <c r="H7" s="6">
        <v>25</v>
      </c>
      <c r="I7" s="2">
        <v>650</v>
      </c>
      <c r="J7" s="2">
        <f t="shared" si="0"/>
        <v>780</v>
      </c>
    </row>
    <row r="8" spans="1:10" x14ac:dyDescent="0.25">
      <c r="A8">
        <v>10005</v>
      </c>
      <c r="B8" t="s">
        <v>11</v>
      </c>
      <c r="C8" t="s">
        <v>33</v>
      </c>
      <c r="D8">
        <v>1.5</v>
      </c>
      <c r="E8" t="s">
        <v>38</v>
      </c>
      <c r="F8" s="1">
        <v>0.05</v>
      </c>
      <c r="G8" s="1">
        <v>0.1</v>
      </c>
      <c r="H8" s="6">
        <v>40</v>
      </c>
      <c r="I8" s="2">
        <v>180</v>
      </c>
      <c r="J8" s="2">
        <f t="shared" si="0"/>
        <v>207</v>
      </c>
    </row>
    <row r="9" spans="1:10" x14ac:dyDescent="0.25">
      <c r="A9">
        <v>10006</v>
      </c>
      <c r="B9" t="s">
        <v>12</v>
      </c>
      <c r="C9" t="s">
        <v>33</v>
      </c>
      <c r="D9">
        <v>400</v>
      </c>
      <c r="E9" t="s">
        <v>39</v>
      </c>
      <c r="F9" s="1">
        <v>7.0000000000000007E-2</v>
      </c>
      <c r="G9" s="1">
        <v>0.2</v>
      </c>
      <c r="H9" s="6">
        <v>72</v>
      </c>
      <c r="I9" s="2">
        <v>150</v>
      </c>
      <c r="J9" s="2">
        <f t="shared" si="0"/>
        <v>190.5</v>
      </c>
    </row>
    <row r="10" spans="1:10" x14ac:dyDescent="0.25">
      <c r="A10">
        <v>10007</v>
      </c>
      <c r="B10" t="s">
        <v>13</v>
      </c>
      <c r="C10" t="s">
        <v>33</v>
      </c>
      <c r="D10">
        <v>330</v>
      </c>
      <c r="E10" t="s">
        <v>39</v>
      </c>
      <c r="F10" s="1">
        <v>7.0000000000000007E-2</v>
      </c>
      <c r="G10" s="1">
        <v>0.2</v>
      </c>
      <c r="H10" s="6">
        <v>72</v>
      </c>
      <c r="I10" s="2">
        <v>237</v>
      </c>
      <c r="J10" s="2">
        <f t="shared" si="0"/>
        <v>300.99</v>
      </c>
    </row>
    <row r="11" spans="1:10" x14ac:dyDescent="0.25">
      <c r="A11">
        <v>10008</v>
      </c>
      <c r="B11" t="s">
        <v>14</v>
      </c>
      <c r="C11" t="s">
        <v>33</v>
      </c>
      <c r="D11">
        <v>330</v>
      </c>
      <c r="E11" t="s">
        <v>39</v>
      </c>
      <c r="F11" s="1">
        <v>7.0000000000000007E-2</v>
      </c>
      <c r="G11" s="1">
        <v>0.2</v>
      </c>
      <c r="H11" s="6">
        <v>72</v>
      </c>
      <c r="I11" s="2">
        <v>237</v>
      </c>
      <c r="J11" s="2">
        <f t="shared" si="0"/>
        <v>300.99</v>
      </c>
    </row>
    <row r="12" spans="1:10" x14ac:dyDescent="0.25">
      <c r="A12">
        <v>10009</v>
      </c>
      <c r="B12" t="s">
        <v>15</v>
      </c>
      <c r="C12" t="s">
        <v>34</v>
      </c>
      <c r="D12">
        <v>90</v>
      </c>
      <c r="E12" t="s">
        <v>40</v>
      </c>
      <c r="F12" s="1">
        <v>0.14000000000000001</v>
      </c>
      <c r="G12" s="1">
        <v>0.2</v>
      </c>
      <c r="H12" s="6">
        <v>24</v>
      </c>
      <c r="I12" s="2">
        <v>75</v>
      </c>
      <c r="J12" s="2">
        <f t="shared" si="0"/>
        <v>100.5</v>
      </c>
    </row>
    <row r="13" spans="1:10" x14ac:dyDescent="0.25">
      <c r="A13">
        <v>10010</v>
      </c>
      <c r="B13" t="s">
        <v>16</v>
      </c>
      <c r="C13" t="s">
        <v>34</v>
      </c>
      <c r="D13">
        <v>200</v>
      </c>
      <c r="E13" t="s">
        <v>39</v>
      </c>
      <c r="F13" s="1">
        <v>0.14000000000000001</v>
      </c>
      <c r="G13" s="1">
        <v>0.15</v>
      </c>
      <c r="H13" s="6">
        <v>24</v>
      </c>
      <c r="I13" s="2">
        <v>1010</v>
      </c>
      <c r="J13" s="2">
        <f t="shared" si="0"/>
        <v>1302.9000000000001</v>
      </c>
    </row>
    <row r="14" spans="1:10" x14ac:dyDescent="0.25">
      <c r="A14">
        <v>10011</v>
      </c>
      <c r="B14" t="s">
        <v>17</v>
      </c>
      <c r="C14" t="s">
        <v>35</v>
      </c>
      <c r="D14">
        <v>1</v>
      </c>
      <c r="E14" t="s">
        <v>38</v>
      </c>
      <c r="F14" s="1">
        <v>0.14000000000000001</v>
      </c>
      <c r="G14" s="1">
        <v>0.15</v>
      </c>
      <c r="H14" s="6">
        <v>30</v>
      </c>
      <c r="I14" s="2">
        <v>600</v>
      </c>
      <c r="J14" s="2">
        <f t="shared" si="0"/>
        <v>774</v>
      </c>
    </row>
    <row r="15" spans="1:10" x14ac:dyDescent="0.25">
      <c r="A15">
        <v>10012</v>
      </c>
      <c r="B15" t="s">
        <v>18</v>
      </c>
      <c r="C15" t="s">
        <v>35</v>
      </c>
      <c r="D15">
        <v>40</v>
      </c>
      <c r="E15" t="s">
        <v>40</v>
      </c>
      <c r="F15" s="1">
        <v>0.14000000000000001</v>
      </c>
      <c r="G15" s="1">
        <v>0.15</v>
      </c>
      <c r="H15" s="6">
        <v>60</v>
      </c>
      <c r="I15" s="2">
        <v>35</v>
      </c>
      <c r="J15" s="2">
        <f t="shared" si="0"/>
        <v>45.15</v>
      </c>
    </row>
    <row r="16" spans="1:10" x14ac:dyDescent="0.25">
      <c r="A16">
        <v>10013</v>
      </c>
      <c r="B16" t="s">
        <v>19</v>
      </c>
      <c r="C16" t="s">
        <v>32</v>
      </c>
      <c r="D16">
        <v>1</v>
      </c>
      <c r="E16" t="s">
        <v>37</v>
      </c>
      <c r="F16" s="1">
        <v>0.05</v>
      </c>
      <c r="G16" s="1">
        <v>0.1</v>
      </c>
      <c r="H16" s="6">
        <v>50</v>
      </c>
      <c r="I16" s="2">
        <v>900</v>
      </c>
      <c r="J16" s="2">
        <f t="shared" si="0"/>
        <v>1035</v>
      </c>
    </row>
    <row r="17" spans="1:10" x14ac:dyDescent="0.25">
      <c r="A17">
        <v>10014</v>
      </c>
      <c r="B17" t="s">
        <v>20</v>
      </c>
      <c r="C17" t="s">
        <v>32</v>
      </c>
      <c r="D17">
        <v>400</v>
      </c>
      <c r="E17" t="s">
        <v>40</v>
      </c>
      <c r="F17" s="1">
        <v>7.0000000000000007E-2</v>
      </c>
      <c r="G17" s="1">
        <v>0.15</v>
      </c>
      <c r="H17" s="6">
        <v>20</v>
      </c>
      <c r="I17" s="2">
        <v>2300</v>
      </c>
      <c r="J17" s="2">
        <f t="shared" si="0"/>
        <v>2806</v>
      </c>
    </row>
    <row r="18" spans="1:10" x14ac:dyDescent="0.25">
      <c r="A18">
        <v>10015</v>
      </c>
      <c r="B18" t="s">
        <v>21</v>
      </c>
      <c r="C18" t="s">
        <v>32</v>
      </c>
      <c r="D18">
        <v>350</v>
      </c>
      <c r="E18" t="s">
        <v>40</v>
      </c>
      <c r="F18" s="1">
        <v>0.05</v>
      </c>
      <c r="G18" s="1">
        <v>0.1</v>
      </c>
      <c r="H18" s="6">
        <v>50</v>
      </c>
      <c r="I18" s="2">
        <v>350</v>
      </c>
      <c r="J18" s="2">
        <f t="shared" si="0"/>
        <v>402.5</v>
      </c>
    </row>
    <row r="19" spans="1:10" x14ac:dyDescent="0.25">
      <c r="A19">
        <v>10016</v>
      </c>
      <c r="B19" t="s">
        <v>22</v>
      </c>
      <c r="C19" t="s">
        <v>34</v>
      </c>
      <c r="D19">
        <v>90</v>
      </c>
      <c r="E19" t="s">
        <v>40</v>
      </c>
      <c r="F19" s="1">
        <v>7.0000000000000007E-2</v>
      </c>
      <c r="G19" s="1">
        <v>0.15</v>
      </c>
      <c r="H19" s="6">
        <v>30</v>
      </c>
      <c r="I19" s="2">
        <v>720</v>
      </c>
      <c r="J19" s="2">
        <f t="shared" si="0"/>
        <v>878.4</v>
      </c>
    </row>
    <row r="20" spans="1:10" x14ac:dyDescent="0.25">
      <c r="A20">
        <v>10017</v>
      </c>
      <c r="B20" t="s">
        <v>23</v>
      </c>
      <c r="C20" t="s">
        <v>34</v>
      </c>
      <c r="D20">
        <v>4</v>
      </c>
      <c r="E20" t="s">
        <v>41</v>
      </c>
      <c r="F20" s="1">
        <v>7.0000000000000007E-2</v>
      </c>
      <c r="G20" s="1">
        <v>0.15</v>
      </c>
      <c r="H20" s="6">
        <v>100</v>
      </c>
      <c r="I20" s="2">
        <v>328</v>
      </c>
      <c r="J20" s="2">
        <f t="shared" si="0"/>
        <v>400.15999999999997</v>
      </c>
    </row>
    <row r="21" spans="1:10" x14ac:dyDescent="0.25">
      <c r="A21">
        <v>10018</v>
      </c>
      <c r="B21" t="s">
        <v>24</v>
      </c>
      <c r="C21" t="s">
        <v>34</v>
      </c>
      <c r="D21">
        <v>1</v>
      </c>
      <c r="E21" t="s">
        <v>1</v>
      </c>
      <c r="F21" s="1">
        <v>0.14000000000000001</v>
      </c>
      <c r="G21" s="1">
        <v>0.2</v>
      </c>
      <c r="H21" s="6">
        <v>100</v>
      </c>
      <c r="I21" s="2">
        <v>35</v>
      </c>
      <c r="J21" s="2">
        <f t="shared" si="0"/>
        <v>46.9</v>
      </c>
    </row>
    <row r="22" spans="1:10" x14ac:dyDescent="0.25">
      <c r="A22">
        <v>10019</v>
      </c>
      <c r="B22" t="s">
        <v>36</v>
      </c>
      <c r="C22" t="s">
        <v>34</v>
      </c>
      <c r="D22">
        <v>50</v>
      </c>
      <c r="E22" t="s">
        <v>39</v>
      </c>
      <c r="F22" s="1">
        <v>0.14000000000000001</v>
      </c>
      <c r="G22" s="1">
        <v>0.3</v>
      </c>
      <c r="H22" s="6">
        <v>20</v>
      </c>
      <c r="I22" s="2">
        <v>899</v>
      </c>
      <c r="J22" s="2">
        <f t="shared" si="0"/>
        <v>1294.5600000000002</v>
      </c>
    </row>
    <row r="23" spans="1:10" x14ac:dyDescent="0.25">
      <c r="A23">
        <v>10020</v>
      </c>
      <c r="B23" t="s">
        <v>25</v>
      </c>
      <c r="C23" t="s">
        <v>32</v>
      </c>
      <c r="D23">
        <v>200</v>
      </c>
      <c r="E23" t="s">
        <v>40</v>
      </c>
      <c r="F23" s="1">
        <v>0.14000000000000001</v>
      </c>
      <c r="G23" s="1">
        <v>0.2</v>
      </c>
      <c r="H23" s="6">
        <v>50</v>
      </c>
      <c r="I23" s="2">
        <v>350</v>
      </c>
      <c r="J23" s="2">
        <f t="shared" si="0"/>
        <v>469</v>
      </c>
    </row>
    <row r="24" spans="1:10" x14ac:dyDescent="0.25">
      <c r="A24">
        <v>10021</v>
      </c>
      <c r="B24" t="s">
        <v>26</v>
      </c>
      <c r="C24" t="s">
        <v>32</v>
      </c>
      <c r="D24">
        <v>200</v>
      </c>
      <c r="E24" t="s">
        <v>40</v>
      </c>
      <c r="F24" s="1">
        <v>7.0000000000000007E-2</v>
      </c>
      <c r="G24" s="1">
        <v>0.15</v>
      </c>
      <c r="H24" s="6">
        <v>50</v>
      </c>
      <c r="I24" s="2">
        <v>375</v>
      </c>
      <c r="J24" s="2">
        <f t="shared" si="0"/>
        <v>457.5</v>
      </c>
    </row>
    <row r="25" spans="1:10" x14ac:dyDescent="0.25">
      <c r="A25">
        <v>10022</v>
      </c>
      <c r="B25" t="s">
        <v>27</v>
      </c>
      <c r="C25" t="s">
        <v>32</v>
      </c>
      <c r="D25">
        <v>125</v>
      </c>
      <c r="E25" t="s">
        <v>40</v>
      </c>
      <c r="F25" s="1">
        <v>0.14000000000000001</v>
      </c>
      <c r="G25" s="1">
        <v>0.25</v>
      </c>
      <c r="H25" s="6">
        <v>20</v>
      </c>
      <c r="I25" s="2">
        <v>899</v>
      </c>
      <c r="J25" s="2">
        <f t="shared" si="0"/>
        <v>1249.6100000000001</v>
      </c>
    </row>
    <row r="26" spans="1:10" x14ac:dyDescent="0.25">
      <c r="A26">
        <v>10023</v>
      </c>
      <c r="B26" t="s">
        <v>28</v>
      </c>
      <c r="C26" t="s">
        <v>32</v>
      </c>
      <c r="D26">
        <v>400</v>
      </c>
      <c r="E26" t="s">
        <v>40</v>
      </c>
      <c r="F26" s="1">
        <v>0.05</v>
      </c>
      <c r="G26" s="1">
        <v>0.15</v>
      </c>
      <c r="H26" s="6">
        <v>30</v>
      </c>
      <c r="I26" s="2">
        <v>755</v>
      </c>
      <c r="J26" s="2">
        <f t="shared" si="0"/>
        <v>906</v>
      </c>
    </row>
    <row r="27" spans="1:10" x14ac:dyDescent="0.25">
      <c r="A27">
        <v>10024</v>
      </c>
      <c r="B27" t="s">
        <v>29</v>
      </c>
      <c r="C27" t="s">
        <v>32</v>
      </c>
      <c r="D27">
        <v>390</v>
      </c>
      <c r="E27" t="s">
        <v>40</v>
      </c>
      <c r="F27" s="1">
        <v>0.14000000000000001</v>
      </c>
      <c r="G27" s="1">
        <v>0.25</v>
      </c>
      <c r="H27" s="6">
        <v>24</v>
      </c>
      <c r="I27" s="2">
        <v>650</v>
      </c>
      <c r="J27" s="2">
        <f t="shared" si="0"/>
        <v>903.5</v>
      </c>
    </row>
    <row r="28" spans="1:10" x14ac:dyDescent="0.25">
      <c r="A28">
        <v>10025</v>
      </c>
      <c r="B28" t="s">
        <v>30</v>
      </c>
      <c r="C28" t="s">
        <v>32</v>
      </c>
      <c r="D28">
        <v>1</v>
      </c>
      <c r="E28" t="s">
        <v>37</v>
      </c>
      <c r="F28" s="1">
        <v>0.05</v>
      </c>
      <c r="G28" s="1">
        <v>0.1</v>
      </c>
      <c r="H28" s="6">
        <v>30</v>
      </c>
      <c r="I28" s="2">
        <v>392</v>
      </c>
      <c r="J28" s="2">
        <f t="shared" si="0"/>
        <v>450.8</v>
      </c>
    </row>
  </sheetData>
  <autoFilter ref="A3:J28" xr:uid="{C476D3F8-825B-4B3A-9311-CD4D7DE3DA7F}">
    <sortState xmlns:xlrd2="http://schemas.microsoft.com/office/spreadsheetml/2017/richdata2" ref="A4:J28">
      <sortCondition ref="A3:A28"/>
    </sortState>
  </autoFilter>
  <dataValidations count="4">
    <dataValidation type="list" allowBlank="1" showInputMessage="1" showErrorMessage="1" sqref="C4:C28" xr:uid="{E2C553EB-DFE0-4E49-A58C-F1A64FF26036}">
      <formula1>"Alimentos, Bebidas, Higiene Pessoal, Materiais de Limpeza"</formula1>
    </dataValidation>
    <dataValidation type="list" allowBlank="1" showInputMessage="1" showErrorMessage="1" sqref="E4:E28" xr:uid="{F180B973-D875-4A68-B0D9-A3315AA004F1}">
      <formula1>"kg, g, L, ml, unidade, rolos"</formula1>
    </dataValidation>
    <dataValidation type="list" allowBlank="1" showInputMessage="1" showErrorMessage="1" sqref="F4:F28" xr:uid="{B57FB598-8B75-4377-9DBF-8131765488D9}">
      <formula1>"5%, 7%, 14%"</formula1>
    </dataValidation>
    <dataValidation type="list" allowBlank="1" showInputMessage="1" showErrorMessage="1" sqref="G4:G28" xr:uid="{2DF7CF19-306E-4DB6-B30A-CD973EEAF2FE}">
      <formula1>"10%, 15%, 20%, 25%, 30%"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8C17-AF21-4652-8897-4C7D67CFBB98}">
  <dimension ref="A1:U22"/>
  <sheetViews>
    <sheetView workbookViewId="0">
      <selection activeCell="E19" sqref="E19"/>
    </sheetView>
  </sheetViews>
  <sheetFormatPr defaultRowHeight="15" x14ac:dyDescent="0.25"/>
  <cols>
    <col min="1" max="1" width="11.85546875" customWidth="1"/>
    <col min="2" max="2" width="14.5703125" customWidth="1"/>
    <col min="3" max="3" width="15.140625" customWidth="1"/>
    <col min="4" max="4" width="16.7109375" customWidth="1"/>
    <col min="5" max="5" width="23.42578125" customWidth="1"/>
    <col min="6" max="6" width="14.7109375" customWidth="1"/>
    <col min="7" max="7" width="18.85546875" customWidth="1"/>
    <col min="8" max="8" width="19.42578125" customWidth="1"/>
    <col min="13" max="13" width="15.42578125" customWidth="1"/>
    <col min="14" max="14" width="19.28515625" customWidth="1"/>
    <col min="15" max="15" width="17.85546875" customWidth="1"/>
    <col min="16" max="16" width="18.7109375" customWidth="1"/>
    <col min="17" max="17" width="21.85546875" customWidth="1"/>
    <col min="18" max="18" width="14.85546875" customWidth="1"/>
    <col min="20" max="20" width="6.5703125" customWidth="1"/>
  </cols>
  <sheetData>
    <row r="1" spans="1:21" x14ac:dyDescent="0.25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5</v>
      </c>
      <c r="H1" s="5" t="s">
        <v>31</v>
      </c>
      <c r="I1" s="5" t="s">
        <v>53</v>
      </c>
      <c r="J1" s="5" t="s">
        <v>4</v>
      </c>
      <c r="K1" s="5" t="s">
        <v>3</v>
      </c>
      <c r="L1" s="5" t="s">
        <v>42</v>
      </c>
      <c r="M1" s="5" t="s">
        <v>54</v>
      </c>
      <c r="N1" s="5" t="s">
        <v>2</v>
      </c>
      <c r="O1" s="5" t="s">
        <v>6</v>
      </c>
      <c r="P1" s="5" t="s">
        <v>55</v>
      </c>
      <c r="Q1" s="5" t="s">
        <v>56</v>
      </c>
      <c r="R1" s="5" t="s">
        <v>57</v>
      </c>
      <c r="S1" s="5" t="s">
        <v>58</v>
      </c>
      <c r="T1" s="5" t="s">
        <v>59</v>
      </c>
      <c r="U1" s="5" t="s">
        <v>60</v>
      </c>
    </row>
    <row r="2" spans="1:21" x14ac:dyDescent="0.25">
      <c r="A2" s="13">
        <v>45556</v>
      </c>
      <c r="B2" s="14">
        <v>10002</v>
      </c>
      <c r="C2" s="15">
        <v>5</v>
      </c>
      <c r="D2" s="15" t="s">
        <v>49</v>
      </c>
      <c r="E2" s="15" t="s">
        <v>52</v>
      </c>
      <c r="F2" s="16">
        <v>0</v>
      </c>
      <c r="G2" s="7" t="str">
        <f>VLOOKUP(B2,'Dados principais'!A$4:J4,2)</f>
        <v>Arroz</v>
      </c>
      <c r="H2" s="8" t="str">
        <f>VLOOKUP(B2,'Dados principais'!A$4:J4,3)</f>
        <v>Alimentos</v>
      </c>
      <c r="I2" s="8">
        <f>VLOOKUP(B2,'Dados principais'!A$4:J4,4)</f>
        <v>1</v>
      </c>
      <c r="J2" s="8" t="str">
        <f>VLOOKUP(B2,'Dados principais'!A$4:J4,5)</f>
        <v>kg</v>
      </c>
      <c r="K2" s="9">
        <f>VLOOKUP(B2,'Dados principais'!A$4:J4,6)</f>
        <v>0.05</v>
      </c>
      <c r="L2" s="9">
        <f>VLOOKUP(B2,'Dados principais'!A$4:J4,7)</f>
        <v>0.1</v>
      </c>
      <c r="M2" s="10">
        <f>VLOOKUP(B2,'Dados principais'!A$4:J4,8)</f>
        <v>50</v>
      </c>
      <c r="N2" s="11">
        <f>VLOOKUP(B2,'Dados principais'!A$4:J4,9)</f>
        <v>870</v>
      </c>
      <c r="O2" s="11">
        <f>VLOOKUP(B2,'Dados principais'!A$4:J4,10)</f>
        <v>1000.5</v>
      </c>
      <c r="P2" s="11">
        <f>M2*N2</f>
        <v>43500</v>
      </c>
      <c r="Q2" s="11">
        <f>C2*O2</f>
        <v>5002.5</v>
      </c>
      <c r="R2" s="12">
        <f>(M2-C2)*O2</f>
        <v>45022.5</v>
      </c>
      <c r="S2" s="8">
        <f>DAY(A2)</f>
        <v>21</v>
      </c>
      <c r="T2" s="8" t="str">
        <f>TEXT(A2,"mmm")</f>
        <v>set</v>
      </c>
      <c r="U2" s="17">
        <f>YEAR(A2)</f>
        <v>2024</v>
      </c>
    </row>
    <row r="3" spans="1:21" x14ac:dyDescent="0.25">
      <c r="A3" s="13">
        <v>45556</v>
      </c>
      <c r="B3" s="14">
        <v>10011</v>
      </c>
      <c r="C3" s="15">
        <v>3</v>
      </c>
      <c r="D3" s="15" t="s">
        <v>49</v>
      </c>
      <c r="E3" s="15" t="s">
        <v>52</v>
      </c>
      <c r="F3" s="16">
        <v>0</v>
      </c>
      <c r="G3" s="7" t="str">
        <f>VLOOKUP(B3,'Dados principais'!A$4:J5,2)</f>
        <v>Óleo de cozinha</v>
      </c>
      <c r="H3" s="8" t="str">
        <f>VLOOKUP(B3,'Dados principais'!A$4:J5,3)</f>
        <v>Alimentos</v>
      </c>
      <c r="I3" s="8">
        <f>VLOOKUP(B3,'Dados principais'!A$4:J5,4)</f>
        <v>1</v>
      </c>
      <c r="J3" s="8" t="str">
        <f>VLOOKUP(B3,'Dados principais'!A$4:J5,5)</f>
        <v>L</v>
      </c>
      <c r="K3" s="9">
        <f>VLOOKUP(B3,'Dados principais'!A$4:J5,6)</f>
        <v>0.05</v>
      </c>
      <c r="L3" s="9">
        <f>VLOOKUP(B3,'Dados principais'!A$4:J5,7)</f>
        <v>0.1</v>
      </c>
      <c r="M3" s="10">
        <f>VLOOKUP(B3,'Dados principais'!A$4:J5,8)</f>
        <v>48</v>
      </c>
      <c r="N3" s="11">
        <f>VLOOKUP(B3,'Dados principais'!A$4:J5,9)</f>
        <v>2090</v>
      </c>
      <c r="O3" s="11">
        <f>VLOOKUP(B3,'Dados principais'!A$4:J5,10)</f>
        <v>2403.5</v>
      </c>
      <c r="P3" s="11">
        <f t="shared" ref="P3:P20" si="0">M3*N3</f>
        <v>100320</v>
      </c>
      <c r="Q3" s="11">
        <f t="shared" ref="Q3:Q20" si="1">C3*O3</f>
        <v>7210.5</v>
      </c>
      <c r="R3" s="12">
        <f t="shared" ref="R3:R20" si="2">(M3-C3)*O3</f>
        <v>108157.5</v>
      </c>
      <c r="S3" s="8">
        <f t="shared" ref="S3:S20" si="3">DAY(A3)</f>
        <v>21</v>
      </c>
      <c r="T3" s="8" t="str">
        <f t="shared" ref="T3:T20" si="4">TEXT(A3,"mmm")</f>
        <v>set</v>
      </c>
      <c r="U3" s="17">
        <f t="shared" ref="U3:U20" si="5">YEAR(A3)</f>
        <v>2024</v>
      </c>
    </row>
    <row r="4" spans="1:21" x14ac:dyDescent="0.25">
      <c r="A4" s="13">
        <v>45557</v>
      </c>
      <c r="B4" s="14">
        <v>10009</v>
      </c>
      <c r="C4" s="15">
        <v>10</v>
      </c>
      <c r="D4" s="15" t="s">
        <v>49</v>
      </c>
      <c r="E4" s="15" t="s">
        <v>52</v>
      </c>
      <c r="F4" s="16">
        <v>0</v>
      </c>
      <c r="G4" s="7" t="str">
        <f>VLOOKUP(B4,'Dados principais'!A$4:J6,2)</f>
        <v>Feijão</v>
      </c>
      <c r="H4" s="8" t="str">
        <f>VLOOKUP(B4,'Dados principais'!A$4:J6,3)</f>
        <v>Alimentos</v>
      </c>
      <c r="I4" s="8">
        <f>VLOOKUP(B4,'Dados principais'!A$4:J6,4)</f>
        <v>1</v>
      </c>
      <c r="J4" s="8" t="str">
        <f>VLOOKUP(B4,'Dados principais'!A$4:J6,5)</f>
        <v>kg</v>
      </c>
      <c r="K4" s="9">
        <f>VLOOKUP(B4,'Dados principais'!A$4:J6,6)</f>
        <v>0.05</v>
      </c>
      <c r="L4" s="9">
        <f>VLOOKUP(B4,'Dados principais'!A$4:J6,7)</f>
        <v>0.1</v>
      </c>
      <c r="M4" s="10">
        <f>VLOOKUP(B4,'Dados principais'!A$4:J6,8)</f>
        <v>50</v>
      </c>
      <c r="N4" s="11">
        <f>VLOOKUP(B4,'Dados principais'!A$4:J6,9)</f>
        <v>1850</v>
      </c>
      <c r="O4" s="11">
        <f>VLOOKUP(B4,'Dados principais'!A$4:J6,10)</f>
        <v>2127.5</v>
      </c>
      <c r="P4" s="11">
        <f t="shared" si="0"/>
        <v>92500</v>
      </c>
      <c r="Q4" s="11">
        <f t="shared" si="1"/>
        <v>21275</v>
      </c>
      <c r="R4" s="12">
        <f t="shared" si="2"/>
        <v>85100</v>
      </c>
      <c r="S4" s="8">
        <f t="shared" si="3"/>
        <v>22</v>
      </c>
      <c r="T4" s="8" t="str">
        <f t="shared" si="4"/>
        <v>set</v>
      </c>
      <c r="U4" s="17">
        <f t="shared" si="5"/>
        <v>2024</v>
      </c>
    </row>
    <row r="5" spans="1:21" x14ac:dyDescent="0.25">
      <c r="A5" s="13">
        <v>45565</v>
      </c>
      <c r="B5" s="14">
        <v>10005</v>
      </c>
      <c r="C5" s="15">
        <v>13</v>
      </c>
      <c r="D5" s="15" t="s">
        <v>49</v>
      </c>
      <c r="E5" s="15" t="s">
        <v>51</v>
      </c>
      <c r="F5" s="16">
        <v>0</v>
      </c>
      <c r="G5" s="7" t="str">
        <f>VLOOKUP(B5,'Dados principais'!A$4:J7,2)</f>
        <v>Farinha de milho</v>
      </c>
      <c r="H5" s="8" t="str">
        <f>VLOOKUP(B5,'Dados principais'!A$4:J7,3)</f>
        <v>Alimentos</v>
      </c>
      <c r="I5" s="8">
        <f>VLOOKUP(B5,'Dados principais'!A$4:J7,4)</f>
        <v>1</v>
      </c>
      <c r="J5" s="8" t="str">
        <f>VLOOKUP(B5,'Dados principais'!A$4:J7,5)</f>
        <v>kg</v>
      </c>
      <c r="K5" s="9">
        <f>VLOOKUP(B5,'Dados principais'!A$4:J7,6)</f>
        <v>0.05</v>
      </c>
      <c r="L5" s="9">
        <f>VLOOKUP(B5,'Dados principais'!A$4:J7,7)</f>
        <v>0.15</v>
      </c>
      <c r="M5" s="10">
        <f>VLOOKUP(B5,'Dados principais'!A$4:J7,8)</f>
        <v>25</v>
      </c>
      <c r="N5" s="11">
        <f>VLOOKUP(B5,'Dados principais'!A$4:J7,9)</f>
        <v>650</v>
      </c>
      <c r="O5" s="11">
        <f>VLOOKUP(B5,'Dados principais'!A$4:J7,10)</f>
        <v>780</v>
      </c>
      <c r="P5" s="11">
        <f t="shared" si="0"/>
        <v>16250</v>
      </c>
      <c r="Q5" s="11">
        <f t="shared" si="1"/>
        <v>10140</v>
      </c>
      <c r="R5" s="12">
        <f t="shared" si="2"/>
        <v>9360</v>
      </c>
      <c r="S5" s="8">
        <f t="shared" si="3"/>
        <v>30</v>
      </c>
      <c r="T5" s="8" t="str">
        <f t="shared" si="4"/>
        <v>set</v>
      </c>
      <c r="U5" s="17">
        <f t="shared" si="5"/>
        <v>2024</v>
      </c>
    </row>
    <row r="6" spans="1:21" x14ac:dyDescent="0.25">
      <c r="A6" s="13">
        <v>45569</v>
      </c>
      <c r="B6" s="14">
        <v>10004</v>
      </c>
      <c r="C6" s="15">
        <v>7</v>
      </c>
      <c r="D6" s="15" t="s">
        <v>50</v>
      </c>
      <c r="E6" s="15" t="s">
        <v>51</v>
      </c>
      <c r="F6" s="16">
        <v>0</v>
      </c>
      <c r="G6" s="7" t="str">
        <f>VLOOKUP(B6,'Dados principais'!A$4:J8,2)</f>
        <v>Farinha de milho</v>
      </c>
      <c r="H6" s="8" t="str">
        <f>VLOOKUP(B6,'Dados principais'!A$4:J8,3)</f>
        <v>Alimentos</v>
      </c>
      <c r="I6" s="8">
        <f>VLOOKUP(B6,'Dados principais'!A$4:J8,4)</f>
        <v>1</v>
      </c>
      <c r="J6" s="8" t="str">
        <f>VLOOKUP(B6,'Dados principais'!A$4:J8,5)</f>
        <v>kg</v>
      </c>
      <c r="K6" s="9">
        <f>VLOOKUP(B6,'Dados principais'!A$4:J8,6)</f>
        <v>0.05</v>
      </c>
      <c r="L6" s="9">
        <f>VLOOKUP(B6,'Dados principais'!A$4:J8,7)</f>
        <v>0.15</v>
      </c>
      <c r="M6" s="10">
        <f>VLOOKUP(B6,'Dados principais'!A$4:J8,8)</f>
        <v>25</v>
      </c>
      <c r="N6" s="11">
        <f>VLOOKUP(B6,'Dados principais'!A$4:J8,9)</f>
        <v>650</v>
      </c>
      <c r="O6" s="11">
        <f>VLOOKUP(B6,'Dados principais'!A$4:J8,10)</f>
        <v>780</v>
      </c>
      <c r="P6" s="11">
        <f t="shared" si="0"/>
        <v>16250</v>
      </c>
      <c r="Q6" s="11">
        <f t="shared" si="1"/>
        <v>5460</v>
      </c>
      <c r="R6" s="12">
        <f t="shared" si="2"/>
        <v>14040</v>
      </c>
      <c r="S6" s="8">
        <f t="shared" si="3"/>
        <v>4</v>
      </c>
      <c r="T6" s="8" t="str">
        <f t="shared" si="4"/>
        <v>out</v>
      </c>
      <c r="U6" s="17">
        <f t="shared" si="5"/>
        <v>2024</v>
      </c>
    </row>
    <row r="7" spans="1:21" x14ac:dyDescent="0.25">
      <c r="A7" s="13">
        <v>45567</v>
      </c>
      <c r="B7" s="14">
        <v>10007</v>
      </c>
      <c r="C7" s="15">
        <v>3</v>
      </c>
      <c r="D7" s="15" t="s">
        <v>49</v>
      </c>
      <c r="E7" s="15" t="s">
        <v>52</v>
      </c>
      <c r="F7" s="16">
        <v>0</v>
      </c>
      <c r="G7" s="7" t="str">
        <f>VLOOKUP(B7,'Dados principais'!A$4:J9,2)</f>
        <v>Blue</v>
      </c>
      <c r="H7" s="8" t="str">
        <f>VLOOKUP(B7,'Dados principais'!A$4:J9,3)</f>
        <v>Bebidas</v>
      </c>
      <c r="I7" s="8">
        <f>VLOOKUP(B7,'Dados principais'!A$4:J9,4)</f>
        <v>400</v>
      </c>
      <c r="J7" s="8" t="str">
        <f>VLOOKUP(B7,'Dados principais'!A$4:J9,5)</f>
        <v>ml</v>
      </c>
      <c r="K7" s="9">
        <f>VLOOKUP(B7,'Dados principais'!A$4:J9,6)</f>
        <v>7.0000000000000007E-2</v>
      </c>
      <c r="L7" s="9">
        <f>VLOOKUP(B7,'Dados principais'!A$4:J9,7)</f>
        <v>0.2</v>
      </c>
      <c r="M7" s="10">
        <f>VLOOKUP(B7,'Dados principais'!A$4:J9,8)</f>
        <v>72</v>
      </c>
      <c r="N7" s="11">
        <f>VLOOKUP(B7,'Dados principais'!A$4:J9,9)</f>
        <v>150</v>
      </c>
      <c r="O7" s="11">
        <f>VLOOKUP(B7,'Dados principais'!A$4:J9,10)</f>
        <v>190.5</v>
      </c>
      <c r="P7" s="11">
        <f t="shared" si="0"/>
        <v>10800</v>
      </c>
      <c r="Q7" s="11">
        <f t="shared" si="1"/>
        <v>571.5</v>
      </c>
      <c r="R7" s="12">
        <f t="shared" si="2"/>
        <v>13144.5</v>
      </c>
      <c r="S7" s="8">
        <f t="shared" si="3"/>
        <v>2</v>
      </c>
      <c r="T7" s="8" t="str">
        <f t="shared" si="4"/>
        <v>out</v>
      </c>
      <c r="U7" s="17">
        <f t="shared" si="5"/>
        <v>2024</v>
      </c>
    </row>
    <row r="8" spans="1:21" x14ac:dyDescent="0.25">
      <c r="A8" s="13">
        <v>45568</v>
      </c>
      <c r="B8" s="14">
        <v>10001</v>
      </c>
      <c r="C8" s="15">
        <v>1</v>
      </c>
      <c r="D8" s="15" t="s">
        <v>49</v>
      </c>
      <c r="E8" s="15" t="s">
        <v>52</v>
      </c>
      <c r="F8" s="16">
        <v>0</v>
      </c>
      <c r="G8" s="7" t="str">
        <f>VLOOKUP(B8,'Dados principais'!A$4:J10,2)</f>
        <v>Arroz</v>
      </c>
      <c r="H8" s="8" t="str">
        <f>VLOOKUP(B8,'Dados principais'!A$4:J10,3)</f>
        <v>Alimentos</v>
      </c>
      <c r="I8" s="8">
        <f>VLOOKUP(B8,'Dados principais'!A$4:J10,4)</f>
        <v>1</v>
      </c>
      <c r="J8" s="8" t="str">
        <f>VLOOKUP(B8,'Dados principais'!A$4:J10,5)</f>
        <v>kg</v>
      </c>
      <c r="K8" s="9">
        <f>VLOOKUP(B8,'Dados principais'!A$4:J10,6)</f>
        <v>0.05</v>
      </c>
      <c r="L8" s="9">
        <f>VLOOKUP(B8,'Dados principais'!A$4:J10,7)</f>
        <v>0.1</v>
      </c>
      <c r="M8" s="10">
        <f>VLOOKUP(B8,'Dados principais'!A$4:J10,8)</f>
        <v>50</v>
      </c>
      <c r="N8" s="11">
        <f>VLOOKUP(B8,'Dados principais'!A$4:J10,9)</f>
        <v>870</v>
      </c>
      <c r="O8" s="11">
        <f>VLOOKUP(B8,'Dados principais'!A$4:J10,10)</f>
        <v>1000.5</v>
      </c>
      <c r="P8" s="11">
        <f t="shared" si="0"/>
        <v>43500</v>
      </c>
      <c r="Q8" s="11">
        <f t="shared" si="1"/>
        <v>1000.5</v>
      </c>
      <c r="R8" s="12">
        <f t="shared" si="2"/>
        <v>49024.5</v>
      </c>
      <c r="S8" s="8">
        <f t="shared" si="3"/>
        <v>3</v>
      </c>
      <c r="T8" s="8" t="str">
        <f t="shared" si="4"/>
        <v>out</v>
      </c>
      <c r="U8" s="17">
        <f t="shared" si="5"/>
        <v>2024</v>
      </c>
    </row>
    <row r="9" spans="1:21" x14ac:dyDescent="0.25">
      <c r="A9" s="13">
        <v>45569</v>
      </c>
      <c r="B9" s="14">
        <v>10013</v>
      </c>
      <c r="C9" s="15">
        <v>9</v>
      </c>
      <c r="D9" s="15" t="s">
        <v>49</v>
      </c>
      <c r="E9" s="15" t="s">
        <v>52</v>
      </c>
      <c r="F9" s="16">
        <v>0</v>
      </c>
      <c r="G9" s="7" t="str">
        <f>VLOOKUP(B9,'Dados principais'!A$4:J11,2)</f>
        <v>Eka</v>
      </c>
      <c r="H9" s="8" t="str">
        <f>VLOOKUP(B9,'Dados principais'!A$4:J11,3)</f>
        <v>Bebidas</v>
      </c>
      <c r="I9" s="8">
        <f>VLOOKUP(B9,'Dados principais'!A$4:J11,4)</f>
        <v>330</v>
      </c>
      <c r="J9" s="8" t="str">
        <f>VLOOKUP(B9,'Dados principais'!A$4:J11,5)</f>
        <v>ml</v>
      </c>
      <c r="K9" s="9">
        <f>VLOOKUP(B9,'Dados principais'!A$4:J11,6)</f>
        <v>7.0000000000000007E-2</v>
      </c>
      <c r="L9" s="9">
        <f>VLOOKUP(B9,'Dados principais'!A$4:J11,7)</f>
        <v>0.2</v>
      </c>
      <c r="M9" s="10">
        <f>VLOOKUP(B9,'Dados principais'!A$4:J11,8)</f>
        <v>72</v>
      </c>
      <c r="N9" s="11">
        <f>VLOOKUP(B9,'Dados principais'!A$4:J11,9)</f>
        <v>237</v>
      </c>
      <c r="O9" s="11">
        <f>VLOOKUP(B9,'Dados principais'!A$4:J11,10)</f>
        <v>300.99</v>
      </c>
      <c r="P9" s="11">
        <f t="shared" si="0"/>
        <v>17064</v>
      </c>
      <c r="Q9" s="11">
        <f t="shared" si="1"/>
        <v>2708.91</v>
      </c>
      <c r="R9" s="12">
        <f t="shared" si="2"/>
        <v>18962.37</v>
      </c>
      <c r="S9" s="8">
        <f t="shared" si="3"/>
        <v>4</v>
      </c>
      <c r="T9" s="8" t="str">
        <f t="shared" si="4"/>
        <v>out</v>
      </c>
      <c r="U9" s="17">
        <f t="shared" si="5"/>
        <v>2024</v>
      </c>
    </row>
    <row r="10" spans="1:21" x14ac:dyDescent="0.25">
      <c r="A10" s="13">
        <v>278</v>
      </c>
      <c r="B10" s="14">
        <v>10017</v>
      </c>
      <c r="C10" s="15">
        <v>6</v>
      </c>
      <c r="D10" s="15" t="s">
        <v>49</v>
      </c>
      <c r="E10" s="15" t="s">
        <v>51</v>
      </c>
      <c r="F10" s="16">
        <v>0</v>
      </c>
      <c r="G10" s="7" t="str">
        <f>VLOOKUP(B10,'Dados principais'!A$4:J12,2)</f>
        <v>Sabonete</v>
      </c>
      <c r="H10" s="8" t="str">
        <f>VLOOKUP(B10,'Dados principais'!A$4:J12,3)</f>
        <v>Higiene Pessoal</v>
      </c>
      <c r="I10" s="8">
        <f>VLOOKUP(B10,'Dados principais'!A$4:J12,4)</f>
        <v>90</v>
      </c>
      <c r="J10" s="8" t="str">
        <f>VLOOKUP(B10,'Dados principais'!A$4:J12,5)</f>
        <v>g</v>
      </c>
      <c r="K10" s="9">
        <f>VLOOKUP(B10,'Dados principais'!A$4:J12,6)</f>
        <v>0.14000000000000001</v>
      </c>
      <c r="L10" s="9">
        <f>VLOOKUP(B10,'Dados principais'!A$4:J12,7)</f>
        <v>0.2</v>
      </c>
      <c r="M10" s="10">
        <f>VLOOKUP(B10,'Dados principais'!A$4:J12,8)</f>
        <v>24</v>
      </c>
      <c r="N10" s="11">
        <f>VLOOKUP(B10,'Dados principais'!A$4:J12,9)</f>
        <v>75</v>
      </c>
      <c r="O10" s="11">
        <f>VLOOKUP(B10,'Dados principais'!A$4:J12,10)</f>
        <v>100.5</v>
      </c>
      <c r="P10" s="11">
        <f t="shared" si="0"/>
        <v>1800</v>
      </c>
      <c r="Q10" s="11">
        <f t="shared" si="1"/>
        <v>603</v>
      </c>
      <c r="R10" s="12">
        <f t="shared" si="2"/>
        <v>1809</v>
      </c>
      <c r="S10" s="8">
        <f t="shared" si="3"/>
        <v>4</v>
      </c>
      <c r="T10" s="8" t="str">
        <f t="shared" si="4"/>
        <v>out</v>
      </c>
      <c r="U10" s="17">
        <f t="shared" si="5"/>
        <v>1900</v>
      </c>
    </row>
    <row r="11" spans="1:21" x14ac:dyDescent="0.25">
      <c r="A11" s="13">
        <v>45569</v>
      </c>
      <c r="B11" s="14">
        <v>10010</v>
      </c>
      <c r="C11" s="15">
        <v>2</v>
      </c>
      <c r="D11" s="15" t="s">
        <v>49</v>
      </c>
      <c r="E11" s="15" t="s">
        <v>51</v>
      </c>
      <c r="F11" s="16">
        <v>0</v>
      </c>
      <c r="G11" s="7" t="str">
        <f>VLOOKUP(B11,'Dados principais'!A$4:J13,2)</f>
        <v>Shampo</v>
      </c>
      <c r="H11" s="8" t="str">
        <f>VLOOKUP(B11,'Dados principais'!A$4:J13,3)</f>
        <v>Higiene Pessoal</v>
      </c>
      <c r="I11" s="8">
        <f>VLOOKUP(B11,'Dados principais'!A$4:J13,4)</f>
        <v>200</v>
      </c>
      <c r="J11" s="8" t="str">
        <f>VLOOKUP(B11,'Dados principais'!A$4:J13,5)</f>
        <v>ml</v>
      </c>
      <c r="K11" s="9">
        <f>VLOOKUP(B11,'Dados principais'!A$4:J13,6)</f>
        <v>0.14000000000000001</v>
      </c>
      <c r="L11" s="9">
        <f>VLOOKUP(B11,'Dados principais'!A$4:J13,7)</f>
        <v>0.15</v>
      </c>
      <c r="M11" s="10">
        <f>VLOOKUP(B11,'Dados principais'!A$4:J13,8)</f>
        <v>24</v>
      </c>
      <c r="N11" s="11">
        <f>VLOOKUP(B11,'Dados principais'!A$4:J13,9)</f>
        <v>1010</v>
      </c>
      <c r="O11" s="11">
        <f>VLOOKUP(B11,'Dados principais'!A$4:J13,10)</f>
        <v>1302.9000000000001</v>
      </c>
      <c r="P11" s="11">
        <f t="shared" si="0"/>
        <v>24240</v>
      </c>
      <c r="Q11" s="11">
        <f t="shared" si="1"/>
        <v>2605.8000000000002</v>
      </c>
      <c r="R11" s="12">
        <f t="shared" si="2"/>
        <v>28663.800000000003</v>
      </c>
      <c r="S11" s="8">
        <f t="shared" si="3"/>
        <v>4</v>
      </c>
      <c r="T11" s="8" t="str">
        <f t="shared" si="4"/>
        <v>out</v>
      </c>
      <c r="U11" s="17">
        <f t="shared" si="5"/>
        <v>2024</v>
      </c>
    </row>
    <row r="12" spans="1:21" x14ac:dyDescent="0.25">
      <c r="A12" s="13">
        <v>45570</v>
      </c>
      <c r="B12" s="14">
        <v>10003</v>
      </c>
      <c r="C12" s="15">
        <v>14</v>
      </c>
      <c r="D12" s="15" t="s">
        <v>50</v>
      </c>
      <c r="E12" s="15" t="s">
        <v>51</v>
      </c>
      <c r="F12" s="16">
        <v>0</v>
      </c>
      <c r="G12" s="7" t="str">
        <f>VLOOKUP(B12,'Dados principais'!A$4:J14,2)</f>
        <v>Feijão</v>
      </c>
      <c r="H12" s="8" t="str">
        <f>VLOOKUP(B12,'Dados principais'!A$4:J14,3)</f>
        <v>Alimentos</v>
      </c>
      <c r="I12" s="8">
        <f>VLOOKUP(B12,'Dados principais'!A$4:J14,4)</f>
        <v>1</v>
      </c>
      <c r="J12" s="8" t="str">
        <f>VLOOKUP(B12,'Dados principais'!A$4:J14,5)</f>
        <v>kg</v>
      </c>
      <c r="K12" s="9">
        <f>VLOOKUP(B12,'Dados principais'!A$4:J14,6)</f>
        <v>0.05</v>
      </c>
      <c r="L12" s="9">
        <f>VLOOKUP(B12,'Dados principais'!A$4:J14,7)</f>
        <v>0.1</v>
      </c>
      <c r="M12" s="10">
        <f>VLOOKUP(B12,'Dados principais'!A$4:J14,8)</f>
        <v>50</v>
      </c>
      <c r="N12" s="11">
        <f>VLOOKUP(B12,'Dados principais'!A$4:J14,9)</f>
        <v>1850</v>
      </c>
      <c r="O12" s="11">
        <f>VLOOKUP(B12,'Dados principais'!A$4:J14,10)</f>
        <v>2127.5</v>
      </c>
      <c r="P12" s="11">
        <f t="shared" si="0"/>
        <v>92500</v>
      </c>
      <c r="Q12" s="11">
        <f>C12*O12</f>
        <v>29785</v>
      </c>
      <c r="R12" s="12">
        <f t="shared" si="2"/>
        <v>76590</v>
      </c>
      <c r="S12" s="8">
        <f t="shared" si="3"/>
        <v>5</v>
      </c>
      <c r="T12" s="8" t="str">
        <f t="shared" si="4"/>
        <v>out</v>
      </c>
      <c r="U12" s="17">
        <f t="shared" si="5"/>
        <v>2024</v>
      </c>
    </row>
    <row r="13" spans="1:21" x14ac:dyDescent="0.25">
      <c r="A13" s="13">
        <v>45571</v>
      </c>
      <c r="B13" s="14">
        <v>10021</v>
      </c>
      <c r="C13" s="15">
        <v>13</v>
      </c>
      <c r="D13" s="15" t="s">
        <v>50</v>
      </c>
      <c r="E13" s="15" t="s">
        <v>51</v>
      </c>
      <c r="F13" s="16">
        <v>0</v>
      </c>
      <c r="G13" s="7" t="str">
        <f>VLOOKUP(B13,'Dados principais'!A$4:J15,2)</f>
        <v>Sabão em pó</v>
      </c>
      <c r="H13" s="8" t="str">
        <f>VLOOKUP(B13,'Dados principais'!A$4:J15,3)</f>
        <v>Materiais de Limpeza</v>
      </c>
      <c r="I13" s="8">
        <f>VLOOKUP(B13,'Dados principais'!A$4:J15,4)</f>
        <v>40</v>
      </c>
      <c r="J13" s="8" t="str">
        <f>VLOOKUP(B13,'Dados principais'!A$4:J15,5)</f>
        <v>g</v>
      </c>
      <c r="K13" s="9">
        <f>VLOOKUP(B13,'Dados principais'!A$4:J15,6)</f>
        <v>0.14000000000000001</v>
      </c>
      <c r="L13" s="9">
        <f>VLOOKUP(B13,'Dados principais'!A$4:J15,7)</f>
        <v>0.15</v>
      </c>
      <c r="M13" s="10">
        <f>VLOOKUP(B13,'Dados principais'!A$4:J15,8)</f>
        <v>60</v>
      </c>
      <c r="N13" s="11">
        <f>VLOOKUP(B13,'Dados principais'!A$4:J15,9)</f>
        <v>35</v>
      </c>
      <c r="O13" s="11">
        <f>VLOOKUP(B13,'Dados principais'!A$4:J15,10)</f>
        <v>45.15</v>
      </c>
      <c r="P13" s="11">
        <f t="shared" si="0"/>
        <v>2100</v>
      </c>
      <c r="Q13" s="11">
        <f t="shared" si="1"/>
        <v>586.94999999999993</v>
      </c>
      <c r="R13" s="12">
        <f t="shared" si="2"/>
        <v>2122.0499999999997</v>
      </c>
      <c r="S13" s="8">
        <f t="shared" si="3"/>
        <v>6</v>
      </c>
      <c r="T13" s="8" t="str">
        <f t="shared" si="4"/>
        <v>out</v>
      </c>
      <c r="U13" s="17">
        <f t="shared" si="5"/>
        <v>2024</v>
      </c>
    </row>
    <row r="14" spans="1:21" x14ac:dyDescent="0.25">
      <c r="A14" s="13">
        <v>45572</v>
      </c>
      <c r="B14" s="14">
        <v>10006</v>
      </c>
      <c r="C14" s="15">
        <v>11</v>
      </c>
      <c r="D14" s="15" t="s">
        <v>49</v>
      </c>
      <c r="E14" s="15" t="s">
        <v>52</v>
      </c>
      <c r="F14" s="16">
        <v>0</v>
      </c>
      <c r="G14" s="7" t="str">
        <f>VLOOKUP(B14,'Dados principais'!A$4:J16,2)</f>
        <v>Blue</v>
      </c>
      <c r="H14" s="8" t="str">
        <f>VLOOKUP(B14,'Dados principais'!A$4:J16,3)</f>
        <v>Bebidas</v>
      </c>
      <c r="I14" s="8">
        <f>VLOOKUP(B14,'Dados principais'!A$4:J16,4)</f>
        <v>400</v>
      </c>
      <c r="J14" s="8" t="str">
        <f>VLOOKUP(B14,'Dados principais'!A$4:J16,5)</f>
        <v>ml</v>
      </c>
      <c r="K14" s="9">
        <f>VLOOKUP(B14,'Dados principais'!A$4:J16,6)</f>
        <v>7.0000000000000007E-2</v>
      </c>
      <c r="L14" s="9">
        <f>VLOOKUP(B14,'Dados principais'!A$4:J16,7)</f>
        <v>0.2</v>
      </c>
      <c r="M14" s="10">
        <f>VLOOKUP(B14,'Dados principais'!A$4:J16,8)</f>
        <v>72</v>
      </c>
      <c r="N14" s="11">
        <f>VLOOKUP(B14,'Dados principais'!A$4:J16,9)</f>
        <v>150</v>
      </c>
      <c r="O14" s="11">
        <f>VLOOKUP(B14,'Dados principais'!A$4:J16,10)</f>
        <v>190.5</v>
      </c>
      <c r="P14" s="11">
        <f t="shared" si="0"/>
        <v>10800</v>
      </c>
      <c r="Q14" s="11">
        <f t="shared" si="1"/>
        <v>2095.5</v>
      </c>
      <c r="R14" s="12">
        <f t="shared" si="2"/>
        <v>11620.5</v>
      </c>
      <c r="S14" s="8">
        <f t="shared" si="3"/>
        <v>7</v>
      </c>
      <c r="T14" s="8" t="str">
        <f t="shared" si="4"/>
        <v>out</v>
      </c>
      <c r="U14" s="17">
        <f t="shared" si="5"/>
        <v>2024</v>
      </c>
    </row>
    <row r="15" spans="1:21" x14ac:dyDescent="0.25">
      <c r="A15" s="13">
        <v>45573</v>
      </c>
      <c r="B15" s="14">
        <v>10018</v>
      </c>
      <c r="C15" s="15">
        <v>8</v>
      </c>
      <c r="D15" s="15" t="s">
        <v>49</v>
      </c>
      <c r="E15" s="15" t="s">
        <v>51</v>
      </c>
      <c r="F15" s="16">
        <v>0</v>
      </c>
      <c r="G15" s="7" t="str">
        <f>VLOOKUP(B15,'Dados principais'!A$4:J17,2)</f>
        <v>Leite em pó</v>
      </c>
      <c r="H15" s="8" t="str">
        <f>VLOOKUP(B15,'Dados principais'!A$4:J17,3)</f>
        <v>Alimentos</v>
      </c>
      <c r="I15" s="8">
        <f>VLOOKUP(B15,'Dados principais'!A$4:J17,4)</f>
        <v>400</v>
      </c>
      <c r="J15" s="8" t="str">
        <f>VLOOKUP(B15,'Dados principais'!A$4:J17,5)</f>
        <v>g</v>
      </c>
      <c r="K15" s="9">
        <f>VLOOKUP(B15,'Dados principais'!A$4:J17,6)</f>
        <v>7.0000000000000007E-2</v>
      </c>
      <c r="L15" s="9">
        <f>VLOOKUP(B15,'Dados principais'!A$4:J17,7)</f>
        <v>0.15</v>
      </c>
      <c r="M15" s="10">
        <f>VLOOKUP(B15,'Dados principais'!A$4:J17,8)</f>
        <v>20</v>
      </c>
      <c r="N15" s="11">
        <f>VLOOKUP(B15,'Dados principais'!A$4:J17,9)</f>
        <v>2300</v>
      </c>
      <c r="O15" s="11">
        <f>VLOOKUP(B15,'Dados principais'!A$4:J17,10)</f>
        <v>2806</v>
      </c>
      <c r="P15" s="11">
        <f t="shared" si="0"/>
        <v>46000</v>
      </c>
      <c r="Q15" s="11">
        <f t="shared" si="1"/>
        <v>22448</v>
      </c>
      <c r="R15" s="12">
        <f t="shared" si="2"/>
        <v>33672</v>
      </c>
      <c r="S15" s="8">
        <f t="shared" si="3"/>
        <v>8</v>
      </c>
      <c r="T15" s="8" t="str">
        <f t="shared" si="4"/>
        <v>out</v>
      </c>
      <c r="U15" s="17">
        <f t="shared" si="5"/>
        <v>2024</v>
      </c>
    </row>
    <row r="16" spans="1:21" x14ac:dyDescent="0.25">
      <c r="A16" s="13">
        <v>45574</v>
      </c>
      <c r="B16" s="14">
        <v>10008</v>
      </c>
      <c r="C16" s="15">
        <v>3</v>
      </c>
      <c r="D16" s="15" t="s">
        <v>49</v>
      </c>
      <c r="E16" s="15" t="s">
        <v>51</v>
      </c>
      <c r="F16" s="16">
        <v>0</v>
      </c>
      <c r="G16" s="7" t="str">
        <f>VLOOKUP(B16,'Dados principais'!A$4:J18,2)</f>
        <v>Eka</v>
      </c>
      <c r="H16" s="8" t="str">
        <f>VLOOKUP(B16,'Dados principais'!A$4:J18,3)</f>
        <v>Bebidas</v>
      </c>
      <c r="I16" s="8">
        <f>VLOOKUP(B16,'Dados principais'!A$4:J18,4)</f>
        <v>330</v>
      </c>
      <c r="J16" s="8" t="str">
        <f>VLOOKUP(B16,'Dados principais'!A$4:J18,5)</f>
        <v>ml</v>
      </c>
      <c r="K16" s="9">
        <f>VLOOKUP(B16,'Dados principais'!A$4:J18,6)</f>
        <v>7.0000000000000007E-2</v>
      </c>
      <c r="L16" s="9">
        <f>VLOOKUP(B16,'Dados principais'!A$4:J18,7)</f>
        <v>0.2</v>
      </c>
      <c r="M16" s="10">
        <f>VLOOKUP(B16,'Dados principais'!A$4:J18,8)</f>
        <v>72</v>
      </c>
      <c r="N16" s="11">
        <f>VLOOKUP(B16,'Dados principais'!A$4:J18,9)</f>
        <v>237</v>
      </c>
      <c r="O16" s="11">
        <f>VLOOKUP(B16,'Dados principais'!A$4:J18,10)</f>
        <v>300.99</v>
      </c>
      <c r="P16" s="11">
        <f t="shared" si="0"/>
        <v>17064</v>
      </c>
      <c r="Q16" s="11">
        <f t="shared" si="1"/>
        <v>902.97</v>
      </c>
      <c r="R16" s="12">
        <f t="shared" si="2"/>
        <v>20768.310000000001</v>
      </c>
      <c r="S16" s="8">
        <f t="shared" si="3"/>
        <v>9</v>
      </c>
      <c r="T16" s="8" t="str">
        <f t="shared" si="4"/>
        <v>out</v>
      </c>
      <c r="U16" s="17">
        <f t="shared" si="5"/>
        <v>2024</v>
      </c>
    </row>
    <row r="17" spans="1:21" x14ac:dyDescent="0.25">
      <c r="A17" s="13">
        <v>45575</v>
      </c>
      <c r="B17" s="14">
        <v>10020</v>
      </c>
      <c r="C17" s="15">
        <v>1</v>
      </c>
      <c r="D17" s="15" t="s">
        <v>49</v>
      </c>
      <c r="E17" s="15" t="s">
        <v>52</v>
      </c>
      <c r="F17" s="16">
        <v>0</v>
      </c>
      <c r="G17" s="7" t="str">
        <f>VLOOKUP(B17,'Dados principais'!A$4:J19,2)</f>
        <v>Pasta de dentes</v>
      </c>
      <c r="H17" s="8" t="str">
        <f>VLOOKUP(B17,'Dados principais'!A$4:J19,3)</f>
        <v>Higiene Pessoal</v>
      </c>
      <c r="I17" s="8">
        <f>VLOOKUP(B17,'Dados principais'!A$4:J19,4)</f>
        <v>90</v>
      </c>
      <c r="J17" s="8" t="str">
        <f>VLOOKUP(B17,'Dados principais'!A$4:J19,5)</f>
        <v>g</v>
      </c>
      <c r="K17" s="9">
        <f>VLOOKUP(B17,'Dados principais'!A$4:J19,6)</f>
        <v>7.0000000000000007E-2</v>
      </c>
      <c r="L17" s="9">
        <f>VLOOKUP(B17,'Dados principais'!A$4:J19,7)</f>
        <v>0.15</v>
      </c>
      <c r="M17" s="10">
        <f>VLOOKUP(B17,'Dados principais'!A$4:J19,8)</f>
        <v>30</v>
      </c>
      <c r="N17" s="11">
        <f>VLOOKUP(B17,'Dados principais'!A$4:J19,9)</f>
        <v>720</v>
      </c>
      <c r="O17" s="11">
        <f>VLOOKUP(B17,'Dados principais'!A$4:J19,10)</f>
        <v>878.4</v>
      </c>
      <c r="P17" s="11">
        <f t="shared" si="0"/>
        <v>21600</v>
      </c>
      <c r="Q17" s="11">
        <f t="shared" si="1"/>
        <v>878.4</v>
      </c>
      <c r="R17" s="12">
        <f t="shared" si="2"/>
        <v>25473.599999999999</v>
      </c>
      <c r="S17" s="8">
        <f t="shared" si="3"/>
        <v>10</v>
      </c>
      <c r="T17" s="8" t="str">
        <f t="shared" si="4"/>
        <v>out</v>
      </c>
      <c r="U17" s="17">
        <f t="shared" si="5"/>
        <v>2024</v>
      </c>
    </row>
    <row r="18" spans="1:21" x14ac:dyDescent="0.25">
      <c r="A18" s="13">
        <v>45576</v>
      </c>
      <c r="B18" s="14">
        <v>10024</v>
      </c>
      <c r="C18" s="15">
        <v>10</v>
      </c>
      <c r="D18" s="15" t="s">
        <v>49</v>
      </c>
      <c r="E18" s="15" t="s">
        <v>52</v>
      </c>
      <c r="F18" s="16">
        <v>0</v>
      </c>
      <c r="G18" s="7" t="str">
        <f>VLOOKUP(B18,'Dados principais'!A$4:J20,2)</f>
        <v>Papel higiénico</v>
      </c>
      <c r="H18" s="8" t="str">
        <f>VLOOKUP(B18,'Dados principais'!A$4:J20,3)</f>
        <v>Higiene Pessoal</v>
      </c>
      <c r="I18" s="8">
        <f>VLOOKUP(B18,'Dados principais'!A$4:J20,4)</f>
        <v>4</v>
      </c>
      <c r="J18" s="8" t="str">
        <f>VLOOKUP(B18,'Dados principais'!A$4:J20,5)</f>
        <v>rolos</v>
      </c>
      <c r="K18" s="9">
        <f>VLOOKUP(B18,'Dados principais'!A$4:J20,6)</f>
        <v>7.0000000000000007E-2</v>
      </c>
      <c r="L18" s="9">
        <f>VLOOKUP(B18,'Dados principais'!A$4:J20,7)</f>
        <v>0.15</v>
      </c>
      <c r="M18" s="10">
        <f>VLOOKUP(B18,'Dados principais'!A$4:J20,8)</f>
        <v>100</v>
      </c>
      <c r="N18" s="11">
        <f>VLOOKUP(B18,'Dados principais'!A$4:J20,9)</f>
        <v>328</v>
      </c>
      <c r="O18" s="11">
        <f>VLOOKUP(B18,'Dados principais'!A$4:J20,10)</f>
        <v>400.15999999999997</v>
      </c>
      <c r="P18" s="11">
        <f t="shared" si="0"/>
        <v>32800</v>
      </c>
      <c r="Q18" s="11">
        <f t="shared" si="1"/>
        <v>4001.5999999999995</v>
      </c>
      <c r="R18" s="12">
        <f t="shared" si="2"/>
        <v>36014.399999999994</v>
      </c>
      <c r="S18" s="8">
        <f t="shared" si="3"/>
        <v>11</v>
      </c>
      <c r="T18" s="8" t="str">
        <f t="shared" si="4"/>
        <v>out</v>
      </c>
      <c r="U18" s="17">
        <f t="shared" si="5"/>
        <v>2024</v>
      </c>
    </row>
    <row r="19" spans="1:21" x14ac:dyDescent="0.25">
      <c r="A19" s="13">
        <v>45577</v>
      </c>
      <c r="B19" s="14">
        <v>10015</v>
      </c>
      <c r="C19" s="15">
        <v>20</v>
      </c>
      <c r="D19" s="15" t="s">
        <v>50</v>
      </c>
      <c r="E19" s="15" t="s">
        <v>51</v>
      </c>
      <c r="F19" s="16">
        <v>0</v>
      </c>
      <c r="G19" s="7" t="str">
        <f>VLOOKUP(B19,'Dados principais'!A$4:J21,2)</f>
        <v>Macarrão</v>
      </c>
      <c r="H19" s="8" t="str">
        <f>VLOOKUP(B19,'Dados principais'!A$4:J21,3)</f>
        <v>Alimentos</v>
      </c>
      <c r="I19" s="8">
        <f>VLOOKUP(B19,'Dados principais'!A$4:J21,4)</f>
        <v>350</v>
      </c>
      <c r="J19" s="8" t="str">
        <f>VLOOKUP(B19,'Dados principais'!A$4:J21,5)</f>
        <v>g</v>
      </c>
      <c r="K19" s="9">
        <f>VLOOKUP(B19,'Dados principais'!A$4:J21,6)</f>
        <v>0.05</v>
      </c>
      <c r="L19" s="9">
        <f>VLOOKUP(B19,'Dados principais'!A$4:J21,7)</f>
        <v>0.1</v>
      </c>
      <c r="M19" s="10">
        <f>VLOOKUP(B19,'Dados principais'!A$4:J21,8)</f>
        <v>50</v>
      </c>
      <c r="N19" s="11">
        <f>VLOOKUP(B19,'Dados principais'!A$4:J21,9)</f>
        <v>350</v>
      </c>
      <c r="O19" s="11">
        <f>VLOOKUP(B19,'Dados principais'!A$4:J21,10)</f>
        <v>402.5</v>
      </c>
      <c r="P19" s="11">
        <f t="shared" si="0"/>
        <v>17500</v>
      </c>
      <c r="Q19" s="11">
        <f t="shared" si="1"/>
        <v>8050</v>
      </c>
      <c r="R19" s="12">
        <f t="shared" si="2"/>
        <v>12075</v>
      </c>
      <c r="S19" s="8">
        <f t="shared" si="3"/>
        <v>12</v>
      </c>
      <c r="T19" s="8" t="str">
        <f t="shared" si="4"/>
        <v>out</v>
      </c>
      <c r="U19" s="17">
        <f t="shared" si="5"/>
        <v>2024</v>
      </c>
    </row>
    <row r="20" spans="1:21" x14ac:dyDescent="0.25">
      <c r="A20" s="13">
        <v>45578</v>
      </c>
      <c r="B20" s="14">
        <v>10014</v>
      </c>
      <c r="C20" s="15">
        <v>11</v>
      </c>
      <c r="D20" s="15" t="s">
        <v>49</v>
      </c>
      <c r="E20" s="15" t="s">
        <v>51</v>
      </c>
      <c r="F20" s="16">
        <v>0</v>
      </c>
      <c r="G20" s="7" t="str">
        <f>VLOOKUP(B20,'Dados principais'!A$4:J22,2)</f>
        <v>Leite em pó</v>
      </c>
      <c r="H20" s="8" t="str">
        <f>VLOOKUP(B20,'Dados principais'!A$4:J22,3)</f>
        <v>Alimentos</v>
      </c>
      <c r="I20" s="8">
        <f>VLOOKUP(B20,'Dados principais'!A$4:J22,4)</f>
        <v>400</v>
      </c>
      <c r="J20" s="8" t="str">
        <f>VLOOKUP(B20,'Dados principais'!A$4:J22,5)</f>
        <v>g</v>
      </c>
      <c r="K20" s="9">
        <f>VLOOKUP(B20,'Dados principais'!A$4:J22,6)</f>
        <v>7.0000000000000007E-2</v>
      </c>
      <c r="L20" s="9">
        <f>VLOOKUP(B20,'Dados principais'!A$4:J22,7)</f>
        <v>0.15</v>
      </c>
      <c r="M20" s="10">
        <f>VLOOKUP(B20,'Dados principais'!A$4:J22,8)</f>
        <v>20</v>
      </c>
      <c r="N20" s="11">
        <f>VLOOKUP(B20,'Dados principais'!A$4:J22,9)</f>
        <v>2300</v>
      </c>
      <c r="O20" s="11">
        <f>VLOOKUP(B20,'Dados principais'!A$4:J22,10)</f>
        <v>2806</v>
      </c>
      <c r="P20" s="11">
        <f t="shared" si="0"/>
        <v>46000</v>
      </c>
      <c r="Q20" s="11">
        <f t="shared" si="1"/>
        <v>30866</v>
      </c>
      <c r="R20" s="12">
        <f t="shared" si="2"/>
        <v>25254</v>
      </c>
      <c r="S20" s="8">
        <f t="shared" si="3"/>
        <v>13</v>
      </c>
      <c r="T20" s="8" t="str">
        <f t="shared" si="4"/>
        <v>out</v>
      </c>
      <c r="U20" s="17">
        <f t="shared" si="5"/>
        <v>2024</v>
      </c>
    </row>
    <row r="21" spans="1:21" x14ac:dyDescent="0.25">
      <c r="P21" s="2"/>
    </row>
    <row r="22" spans="1:21" x14ac:dyDescent="0.25">
      <c r="P22" s="2"/>
    </row>
  </sheetData>
  <autoFilter ref="A1:U20" xr:uid="{4FFD8C17-AF21-4652-8897-4C7D67CFBB98}"/>
  <dataValidations count="2">
    <dataValidation type="list" allowBlank="1" showInputMessage="1" showErrorMessage="1" sqref="E2:E20" xr:uid="{E2808E70-1B93-450C-B1BD-DCA9B9C9580F}">
      <formula1>"Cash, Multicaixa"</formula1>
    </dataValidation>
    <dataValidation type="list" allowBlank="1" showInputMessage="1" showErrorMessage="1" sqref="D2:D20" xr:uid="{CB4F2A5A-4DE7-49A7-88B3-2707837F4074}">
      <formula1>"Fisica, Online,"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402E-DD84-4508-A14F-632E0DC0EE43}">
  <dimension ref="A1:AV17"/>
  <sheetViews>
    <sheetView workbookViewId="0">
      <selection activeCell="AI16" sqref="AI16"/>
    </sheetView>
  </sheetViews>
  <sheetFormatPr defaultRowHeight="15" x14ac:dyDescent="0.25"/>
  <cols>
    <col min="1" max="1" width="6.28515625" bestFit="1" customWidth="1"/>
    <col min="2" max="2" width="24.140625" bestFit="1" customWidth="1"/>
    <col min="4" max="4" width="26.5703125" bestFit="1" customWidth="1"/>
    <col min="5" max="5" width="24.140625" bestFit="1" customWidth="1"/>
    <col min="6" max="6" width="21.7109375" bestFit="1" customWidth="1"/>
    <col min="8" max="8" width="7" bestFit="1" customWidth="1"/>
    <col min="9" max="9" width="26.5703125" bestFit="1" customWidth="1"/>
    <col min="10" max="10" width="24.140625" bestFit="1" customWidth="1"/>
    <col min="11" max="11" width="21.7109375" bestFit="1" customWidth="1"/>
    <col min="12" max="12" width="21.7109375" customWidth="1"/>
    <col min="13" max="13" width="6.5703125" customWidth="1"/>
    <col min="14" max="14" width="14.140625" customWidth="1"/>
    <col min="15" max="15" width="21.7109375" customWidth="1"/>
    <col min="16" max="16" width="17" customWidth="1"/>
    <col min="19" max="19" width="17.85546875" bestFit="1" customWidth="1"/>
    <col min="20" max="20" width="24.140625" bestFit="1" customWidth="1"/>
    <col min="21" max="21" width="21.5703125" bestFit="1" customWidth="1"/>
    <col min="22" max="22" width="12.5703125" customWidth="1"/>
    <col min="23" max="23" width="12.85546875" customWidth="1"/>
    <col min="24" max="24" width="14.42578125" customWidth="1"/>
    <col min="25" max="25" width="12.7109375" customWidth="1"/>
    <col min="26" max="27" width="11.28515625" customWidth="1"/>
    <col min="28" max="28" width="16.5703125" customWidth="1"/>
    <col min="29" max="29" width="14" customWidth="1"/>
    <col min="30" max="31" width="11.28515625" customWidth="1"/>
    <col min="32" max="32" width="11.140625" customWidth="1"/>
    <col min="33" max="33" width="19.85546875" bestFit="1" customWidth="1"/>
    <col min="34" max="34" width="26.5703125" bestFit="1" customWidth="1"/>
    <col min="35" max="35" width="24.140625" bestFit="1" customWidth="1"/>
    <col min="36" max="36" width="21.7109375" bestFit="1" customWidth="1"/>
    <col min="37" max="37" width="21.7109375" customWidth="1"/>
    <col min="38" max="39" width="10.42578125" customWidth="1"/>
    <col min="40" max="40" width="14.7109375" customWidth="1"/>
    <col min="41" max="41" width="12.85546875" customWidth="1"/>
    <col min="42" max="42" width="17.28515625" bestFit="1" customWidth="1"/>
    <col min="43" max="43" width="24.140625" bestFit="1" customWidth="1"/>
    <col min="44" max="45" width="21.7109375" bestFit="1" customWidth="1"/>
    <col min="46" max="46" width="24.42578125" bestFit="1" customWidth="1"/>
    <col min="47" max="47" width="24.140625" bestFit="1" customWidth="1"/>
    <col min="48" max="49" width="21.7109375" bestFit="1" customWidth="1"/>
  </cols>
  <sheetData>
    <row r="1" spans="1:48" x14ac:dyDescent="0.25">
      <c r="A1" s="18" t="s">
        <v>63</v>
      </c>
      <c r="B1" t="s">
        <v>62</v>
      </c>
      <c r="D1" t="s">
        <v>64</v>
      </c>
      <c r="E1" t="s">
        <v>62</v>
      </c>
      <c r="F1" t="s">
        <v>65</v>
      </c>
      <c r="H1" s="18" t="s">
        <v>68</v>
      </c>
      <c r="I1" t="s">
        <v>64</v>
      </c>
      <c r="J1" t="s">
        <v>62</v>
      </c>
      <c r="K1" t="s">
        <v>65</v>
      </c>
      <c r="M1" t="s">
        <v>68</v>
      </c>
      <c r="N1" t="s">
        <v>77</v>
      </c>
      <c r="O1" t="s">
        <v>78</v>
      </c>
      <c r="P1" t="s">
        <v>73</v>
      </c>
      <c r="X1" t="str">
        <f ca="1">VLOOKUP(1,W:Z,2,0)</f>
        <v>Feijão</v>
      </c>
      <c r="Y1" s="2">
        <f ca="1">VLOOKUP(1,W:Z,3,0)</f>
        <v>51060</v>
      </c>
      <c r="Z1">
        <f ca="1">VLOOKUP(1,W:Z,4,0)</f>
        <v>24</v>
      </c>
      <c r="AB1">
        <v>1</v>
      </c>
      <c r="AC1">
        <f>COUNT(U:U)-9</f>
        <v>4</v>
      </c>
      <c r="AD1">
        <f>MIN(AB1:AC1)</f>
        <v>1</v>
      </c>
      <c r="AG1" s="18" t="s">
        <v>31</v>
      </c>
      <c r="AH1" t="s">
        <v>64</v>
      </c>
      <c r="AI1" t="s">
        <v>62</v>
      </c>
      <c r="AJ1" t="s">
        <v>65</v>
      </c>
      <c r="AM1" t="str">
        <f ca="1">VLOOKUP(1,$AL:$AN,2,0)</f>
        <v>Alimentos</v>
      </c>
      <c r="AN1" s="2">
        <f ca="1">VLOOKUP(1,$AL:$AN,3,0)</f>
        <v>141237.5</v>
      </c>
      <c r="AP1" s="18" t="s">
        <v>46</v>
      </c>
      <c r="AQ1" t="s">
        <v>62</v>
      </c>
      <c r="AR1" t="s">
        <v>65</v>
      </c>
      <c r="AT1" s="18" t="s">
        <v>47</v>
      </c>
      <c r="AU1" t="s">
        <v>62</v>
      </c>
      <c r="AV1" t="s">
        <v>65</v>
      </c>
    </row>
    <row r="2" spans="1:48" x14ac:dyDescent="0.25">
      <c r="A2" s="19">
        <v>2</v>
      </c>
      <c r="B2" s="2">
        <v>571.5</v>
      </c>
      <c r="D2" s="2">
        <v>650788</v>
      </c>
      <c r="E2" s="2">
        <v>155589.13</v>
      </c>
      <c r="F2" s="2">
        <v>615065.03</v>
      </c>
      <c r="H2" s="19" t="s">
        <v>66</v>
      </c>
      <c r="I2" s="2">
        <v>252570</v>
      </c>
      <c r="J2" s="2">
        <v>43628</v>
      </c>
      <c r="K2" s="2">
        <v>247640</v>
      </c>
      <c r="L2" s="2"/>
      <c r="M2" s="19" t="s">
        <v>66</v>
      </c>
      <c r="N2" s="20" cm="1">
        <f t="array" ref="N2">IF(N$4=TRUE,VLOOKUP(H2,H1:J3,3),NÃO)</f>
        <v>43628</v>
      </c>
      <c r="O2" s="2" cm="1">
        <f t="array" ref="O2">IF(O$4=TRUE,VLOOKUP(H2,H1:J3,3)-VLOOKUP(H2,H1:J3,2),NÃO.DISP)</f>
        <v>-208942</v>
      </c>
      <c r="P2" s="4" cm="1">
        <f t="array" ref="P2">IF(P$4=TRUE,O2/VLOOKUP(H2,H1:J3,2),NÃO)</f>
        <v>-0.82726372886724475</v>
      </c>
      <c r="X2" s="6"/>
      <c r="Y2" s="6"/>
      <c r="Z2" s="6"/>
      <c r="AA2" s="6"/>
      <c r="AB2" s="6"/>
      <c r="AC2" s="6"/>
      <c r="AD2" s="6"/>
      <c r="AE2" s="6"/>
      <c r="AG2" s="19" t="s">
        <v>32</v>
      </c>
      <c r="AH2" s="2">
        <v>514320</v>
      </c>
      <c r="AI2" s="2">
        <v>141237.5</v>
      </c>
      <c r="AJ2" s="2">
        <v>458295.5</v>
      </c>
      <c r="AK2" s="2"/>
      <c r="AL2" s="2"/>
      <c r="AM2" s="2"/>
      <c r="AN2" s="2"/>
      <c r="AP2" s="19" t="s">
        <v>49</v>
      </c>
      <c r="AQ2" s="2">
        <v>111707.18000000001</v>
      </c>
      <c r="AR2" s="2">
        <v>510237.98</v>
      </c>
      <c r="AT2" s="19" t="s">
        <v>52</v>
      </c>
      <c r="AU2" s="2">
        <v>44744.41</v>
      </c>
      <c r="AV2" s="2">
        <v>392519.87</v>
      </c>
    </row>
    <row r="3" spans="1:48" x14ac:dyDescent="0.25">
      <c r="A3" s="19">
        <v>3</v>
      </c>
      <c r="B3" s="2">
        <v>1000.5</v>
      </c>
      <c r="H3" s="19" t="s">
        <v>67</v>
      </c>
      <c r="I3" s="2">
        <v>398218</v>
      </c>
      <c r="J3" s="2">
        <v>111961.13</v>
      </c>
      <c r="K3" s="2">
        <v>367425.02999999991</v>
      </c>
      <c r="L3" s="2"/>
      <c r="M3" s="19" t="s">
        <v>67</v>
      </c>
      <c r="N3" s="20" cm="1">
        <f t="array" ref="N3">IF(N$4=TRUE,VLOOKUP(H3,H2:J4,3),NÃO)</f>
        <v>111961.13</v>
      </c>
      <c r="O3" s="2" cm="1">
        <f t="array" ref="O3">IF(O$4=TRUE,VLOOKUP(H3,H2:J4,3)-VLOOKUP(H3,H2:J4,2),NÃO.DISP)</f>
        <v>-286256.87</v>
      </c>
      <c r="P3" s="4">
        <f>O3/VLOOKUP(H3,H2:J4,2)</f>
        <v>-0.71884462781692438</v>
      </c>
      <c r="S3" s="18" t="s">
        <v>70</v>
      </c>
      <c r="T3" t="s">
        <v>62</v>
      </c>
      <c r="U3" t="s">
        <v>69</v>
      </c>
      <c r="W3" cm="1">
        <f t="array" aca="1" ref="W3:W15" ca="1">RANK(_xlfn.ANCHORARRAY(Z3),_xlfn.ANCHORARRAY(Z3))</f>
        <v>10</v>
      </c>
      <c r="X3" s="6" t="str" cm="1">
        <f t="array" aca="1" ref="X3:X15" ca="1">OFFSET($S$3,1,0,COUNT($T:$T))</f>
        <v>Arroz</v>
      </c>
      <c r="Y3" s="2" cm="1">
        <f t="array" aca="1" ref="Y3:Y15" ca="1">OFFSET($T$3,1,0,COUNT($T:$T))</f>
        <v>6003</v>
      </c>
      <c r="Z3" s="6" cm="1">
        <f t="array" aca="1" ref="Z3:Z15" ca="1">OFFSET($U$3,1,0,COUNT($T:$T))</f>
        <v>6</v>
      </c>
      <c r="AA3" s="6"/>
      <c r="AB3" s="6" t="str" cm="1">
        <f t="array" aca="1" ref="AB3:AB12" ca="1">OFFSET($S$3,$AD1,0,10)</f>
        <v>Arroz</v>
      </c>
      <c r="AC3" s="2" cm="1">
        <f t="array" aca="1" ref="AC3:AC12" ca="1">OFFSET($T$3,$AD1,0,10)</f>
        <v>6003</v>
      </c>
      <c r="AD3" s="6" cm="1">
        <f t="array" aca="1" ref="AD3:AD12" ca="1">OFFSET($U$3,1,0,10)</f>
        <v>6</v>
      </c>
      <c r="AE3" s="6"/>
      <c r="AG3" s="19" t="s">
        <v>33</v>
      </c>
      <c r="AH3" s="2">
        <v>55728</v>
      </c>
      <c r="AI3" s="2">
        <v>6278.88</v>
      </c>
      <c r="AJ3" s="2">
        <v>64495.679999999993</v>
      </c>
      <c r="AK3" s="2"/>
      <c r="AL3" s="6" cm="1">
        <f t="array" aca="1" ref="AL3:AL6" ca="1">RANK(_xlfn.ANCHORARRAY(AN3),_xlfn.ANCHORARRAY(AN3))</f>
        <v>1</v>
      </c>
      <c r="AM3" s="2" t="str" cm="1">
        <f t="array" aca="1" ref="AM3:AM6" ca="1">OFFSET($AG$1,1,0,COUNT($AI:$AI))</f>
        <v>Alimentos</v>
      </c>
      <c r="AN3" s="2" cm="1">
        <f t="array" aca="1" ref="AN3:AN6" ca="1">OFFSET($AG$1,1,2,COUNT($AI:$AI))</f>
        <v>141237.5</v>
      </c>
      <c r="AP3" s="19" t="s">
        <v>50</v>
      </c>
      <c r="AQ3" s="2">
        <v>43881.95</v>
      </c>
      <c r="AR3" s="2">
        <v>104827.05</v>
      </c>
      <c r="AT3" s="19" t="s">
        <v>51</v>
      </c>
      <c r="AU3" s="2">
        <v>110844.72</v>
      </c>
      <c r="AV3" s="2">
        <v>222545.15999999997</v>
      </c>
    </row>
    <row r="4" spans="1:48" x14ac:dyDescent="0.25">
      <c r="A4" s="19">
        <v>4</v>
      </c>
      <c r="B4" s="2">
        <v>10774.71</v>
      </c>
      <c r="N4" t="b">
        <v>1</v>
      </c>
      <c r="O4" t="b">
        <v>1</v>
      </c>
      <c r="P4" t="b">
        <v>1</v>
      </c>
      <c r="S4" s="19" t="s">
        <v>7</v>
      </c>
      <c r="T4" s="2">
        <v>6003</v>
      </c>
      <c r="U4" s="6">
        <v>6</v>
      </c>
      <c r="V4" s="6"/>
      <c r="W4">
        <f ca="1"/>
        <v>5</v>
      </c>
      <c r="X4" s="6" t="str">
        <f ca="1"/>
        <v>Blue</v>
      </c>
      <c r="Y4" s="2">
        <f ca="1"/>
        <v>2667</v>
      </c>
      <c r="Z4" s="6">
        <f ca="1"/>
        <v>14</v>
      </c>
      <c r="AA4" s="6"/>
      <c r="AB4" s="6" t="str">
        <f ca="1"/>
        <v>Blue</v>
      </c>
      <c r="AC4" s="2">
        <f ca="1"/>
        <v>2667</v>
      </c>
      <c r="AD4" s="6">
        <f ca="1"/>
        <v>14</v>
      </c>
      <c r="AE4" s="6"/>
      <c r="AG4" s="19" t="s">
        <v>34</v>
      </c>
      <c r="AH4" s="2">
        <v>78640</v>
      </c>
      <c r="AI4" s="2">
        <v>7485.7999999999993</v>
      </c>
      <c r="AJ4" s="2">
        <v>90151.799999999988</v>
      </c>
      <c r="AK4" s="2"/>
      <c r="AL4" s="6">
        <f ca="1"/>
        <v>3</v>
      </c>
      <c r="AM4" s="2" t="str">
        <f ca="1"/>
        <v>Bebidas</v>
      </c>
      <c r="AN4" s="2">
        <f ca="1"/>
        <v>6278.88</v>
      </c>
    </row>
    <row r="5" spans="1:48" x14ac:dyDescent="0.25">
      <c r="A5" s="19">
        <v>5</v>
      </c>
      <c r="B5" s="2">
        <v>29785</v>
      </c>
      <c r="D5" t="s">
        <v>71</v>
      </c>
      <c r="E5" s="2">
        <f>GETPIVOTDATA("Soma de TOTAL VENDIDO",$D$1)</f>
        <v>155589.13</v>
      </c>
      <c r="L5" t="s">
        <v>61</v>
      </c>
      <c r="S5" s="19" t="s">
        <v>12</v>
      </c>
      <c r="T5" s="2">
        <v>2667</v>
      </c>
      <c r="U5" s="6">
        <v>14</v>
      </c>
      <c r="V5" s="6"/>
      <c r="W5">
        <f ca="1"/>
        <v>5</v>
      </c>
      <c r="X5" s="6" t="str">
        <f ca="1"/>
        <v>ml</v>
      </c>
      <c r="Y5" s="2">
        <f ca="1"/>
        <v>2667</v>
      </c>
      <c r="Z5" s="6">
        <f ca="1"/>
        <v>14</v>
      </c>
      <c r="AA5" s="6"/>
      <c r="AB5" s="6" t="str">
        <f ca="1"/>
        <v>ml</v>
      </c>
      <c r="AC5" s="2">
        <f ca="1"/>
        <v>2667</v>
      </c>
      <c r="AD5" s="6">
        <f ca="1"/>
        <v>14</v>
      </c>
      <c r="AE5" s="6"/>
      <c r="AG5" s="19" t="s">
        <v>35</v>
      </c>
      <c r="AH5" s="2">
        <v>2100</v>
      </c>
      <c r="AI5" s="2">
        <v>586.94999999999993</v>
      </c>
      <c r="AJ5" s="2">
        <v>2122.0499999999997</v>
      </c>
      <c r="AK5" s="2"/>
      <c r="AL5" s="6">
        <f ca="1"/>
        <v>2</v>
      </c>
      <c r="AM5" s="2" t="str">
        <f ca="1"/>
        <v>Higiene Pessoal</v>
      </c>
      <c r="AN5" s="2">
        <f ca="1"/>
        <v>7485.7999999999993</v>
      </c>
    </row>
    <row r="6" spans="1:48" x14ac:dyDescent="0.25">
      <c r="A6" s="19">
        <v>6</v>
      </c>
      <c r="B6" s="2">
        <v>586.94999999999993</v>
      </c>
      <c r="D6" t="s">
        <v>72</v>
      </c>
      <c r="E6" s="2">
        <f>GETPIVOTDATA("Soma de TOTAL VENDIDO",$D$1)-GETPIVOTDATA("Soma de TOTAL COMPRADO",$D$1)</f>
        <v>-495198.87</v>
      </c>
      <c r="P6" t="s">
        <v>61</v>
      </c>
      <c r="S6" s="21" t="s">
        <v>39</v>
      </c>
      <c r="T6" s="2">
        <v>2667</v>
      </c>
      <c r="U6" s="6">
        <v>14</v>
      </c>
      <c r="V6" s="6"/>
      <c r="W6">
        <f ca="1"/>
        <v>8</v>
      </c>
      <c r="X6" s="6" t="str">
        <f ca="1"/>
        <v>Eka</v>
      </c>
      <c r="Y6" s="2">
        <f ca="1"/>
        <v>3611.88</v>
      </c>
      <c r="Z6" s="6">
        <f ca="1"/>
        <v>12</v>
      </c>
      <c r="AA6" s="6"/>
      <c r="AB6" s="6" t="str">
        <f ca="1"/>
        <v>Eka</v>
      </c>
      <c r="AC6" s="2">
        <f ca="1"/>
        <v>3611.88</v>
      </c>
      <c r="AD6" s="6">
        <f ca="1"/>
        <v>12</v>
      </c>
      <c r="AE6" s="6"/>
      <c r="AL6" s="6">
        <f ca="1"/>
        <v>4</v>
      </c>
      <c r="AM6" t="str">
        <f ca="1"/>
        <v>Materiais de Limpeza</v>
      </c>
      <c r="AN6">
        <f ca="1"/>
        <v>586.94999999999993</v>
      </c>
    </row>
    <row r="7" spans="1:48" x14ac:dyDescent="0.25">
      <c r="A7" s="19">
        <v>7</v>
      </c>
      <c r="B7" s="2">
        <v>2095.5</v>
      </c>
      <c r="D7" t="s">
        <v>73</v>
      </c>
      <c r="E7" s="4">
        <f>E6/GETPIVOTDATA("Soma de TOTAL COMPRADO",$D$1)</f>
        <v>-0.76092194385882961</v>
      </c>
      <c r="S7" s="19" t="s">
        <v>14</v>
      </c>
      <c r="T7" s="2">
        <v>3611.88</v>
      </c>
      <c r="U7" s="6">
        <v>12</v>
      </c>
      <c r="V7" s="6"/>
      <c r="W7">
        <f ca="1"/>
        <v>2</v>
      </c>
      <c r="X7" s="6" t="str">
        <f ca="1"/>
        <v>Farinha de milho</v>
      </c>
      <c r="Y7" s="2">
        <f ca="1"/>
        <v>15600</v>
      </c>
      <c r="Z7" s="6">
        <f ca="1"/>
        <v>20</v>
      </c>
      <c r="AA7" s="6"/>
      <c r="AB7" s="6" t="str">
        <f ca="1"/>
        <v>Farinha de milho</v>
      </c>
      <c r="AC7" s="2">
        <f ca="1"/>
        <v>15600</v>
      </c>
      <c r="AD7" s="6">
        <f ca="1"/>
        <v>20</v>
      </c>
      <c r="AE7" s="6"/>
    </row>
    <row r="8" spans="1:48" x14ac:dyDescent="0.25">
      <c r="A8" s="19">
        <v>8</v>
      </c>
      <c r="B8" s="2">
        <v>22448</v>
      </c>
      <c r="D8" t="s">
        <v>74</v>
      </c>
      <c r="E8" s="2">
        <f>GETPIVOTDATA("Soma de TOTAL STOCK",$D$1)</f>
        <v>615065.03</v>
      </c>
      <c r="S8" s="19" t="s">
        <v>10</v>
      </c>
      <c r="T8" s="2">
        <v>15600</v>
      </c>
      <c r="U8" s="6">
        <v>20</v>
      </c>
      <c r="V8" s="6"/>
      <c r="W8">
        <f ca="1"/>
        <v>1</v>
      </c>
      <c r="X8" s="6" t="str">
        <f ca="1"/>
        <v>Feijão</v>
      </c>
      <c r="Y8" s="2">
        <f ca="1"/>
        <v>51060</v>
      </c>
      <c r="Z8" s="6">
        <f ca="1"/>
        <v>24</v>
      </c>
      <c r="AA8" s="6"/>
      <c r="AB8" s="6" t="str">
        <f ca="1"/>
        <v>Feijão</v>
      </c>
      <c r="AC8" s="2">
        <f ca="1"/>
        <v>51060</v>
      </c>
      <c r="AD8" s="6">
        <f ca="1"/>
        <v>24</v>
      </c>
      <c r="AE8" s="6"/>
    </row>
    <row r="9" spans="1:48" x14ac:dyDescent="0.25">
      <c r="A9" s="19">
        <v>9</v>
      </c>
      <c r="B9" s="2">
        <v>902.97</v>
      </c>
      <c r="D9" t="s">
        <v>75</v>
      </c>
      <c r="E9" s="2">
        <f>GETPIVOTDATA("Soma de TOTAL VENDIDO",$D$1)+GETPIVOTDATA("Soma de TOTAL STOCK",$D$1)-GETPIVOTDATA("Soma de TOTAL COMPRADO",$D$1)</f>
        <v>119866.16000000003</v>
      </c>
      <c r="S9" s="19" t="s">
        <v>9</v>
      </c>
      <c r="T9" s="2">
        <v>51060</v>
      </c>
      <c r="U9" s="6">
        <v>24</v>
      </c>
      <c r="V9" s="6"/>
      <c r="W9">
        <f ca="1"/>
        <v>4</v>
      </c>
      <c r="X9" s="6" t="str">
        <f ca="1"/>
        <v>Leite em pó</v>
      </c>
      <c r="Y9" s="2">
        <f ca="1"/>
        <v>53314</v>
      </c>
      <c r="Z9" s="6">
        <f ca="1"/>
        <v>19</v>
      </c>
      <c r="AA9" s="6"/>
      <c r="AB9" s="6" t="str">
        <f ca="1"/>
        <v>Leite em pó</v>
      </c>
      <c r="AC9" s="2">
        <f ca="1"/>
        <v>53314</v>
      </c>
      <c r="AD9" s="6">
        <f ca="1"/>
        <v>19</v>
      </c>
      <c r="AE9" s="6"/>
    </row>
    <row r="10" spans="1:48" x14ac:dyDescent="0.25">
      <c r="A10" s="19">
        <v>10</v>
      </c>
      <c r="B10" s="2">
        <v>878.4</v>
      </c>
      <c r="D10" t="s">
        <v>76</v>
      </c>
      <c r="E10" s="4">
        <f>E9/GETPIVOTDATA("Soma de TOTAL COMPRADO",$D$1)</f>
        <v>0.18418618659225436</v>
      </c>
      <c r="S10" s="19" t="s">
        <v>20</v>
      </c>
      <c r="T10" s="2">
        <v>53314</v>
      </c>
      <c r="U10" s="6">
        <v>19</v>
      </c>
      <c r="V10" s="6"/>
      <c r="W10">
        <f ca="1"/>
        <v>2</v>
      </c>
      <c r="X10" s="6" t="str">
        <f ca="1"/>
        <v>Macarrão</v>
      </c>
      <c r="Y10" s="2">
        <f ca="1"/>
        <v>8050</v>
      </c>
      <c r="Z10" s="6">
        <f ca="1"/>
        <v>20</v>
      </c>
      <c r="AA10" s="6"/>
      <c r="AB10" s="6" t="str">
        <f ca="1"/>
        <v>Macarrão</v>
      </c>
      <c r="AC10" s="2">
        <f ca="1"/>
        <v>8050</v>
      </c>
      <c r="AD10" s="6">
        <f ca="1"/>
        <v>20</v>
      </c>
      <c r="AE10" s="6"/>
    </row>
    <row r="11" spans="1:48" x14ac:dyDescent="0.25">
      <c r="A11" s="19">
        <v>11</v>
      </c>
      <c r="B11" s="2">
        <v>4001.5999999999995</v>
      </c>
      <c r="S11" s="19" t="s">
        <v>21</v>
      </c>
      <c r="T11" s="2">
        <v>8050</v>
      </c>
      <c r="U11" s="6">
        <v>20</v>
      </c>
      <c r="V11" s="6"/>
      <c r="W11">
        <f ca="1"/>
        <v>11</v>
      </c>
      <c r="X11" s="6" t="str">
        <f ca="1"/>
        <v>Óleo de cozinha</v>
      </c>
      <c r="Y11" s="2">
        <f ca="1"/>
        <v>7210.5</v>
      </c>
      <c r="Z11" s="6">
        <f ca="1"/>
        <v>3</v>
      </c>
      <c r="AA11" s="6"/>
      <c r="AB11" s="6" t="str">
        <f ca="1"/>
        <v>Óleo de cozinha</v>
      </c>
      <c r="AC11" s="2">
        <f ca="1"/>
        <v>7210.5</v>
      </c>
      <c r="AD11" s="6">
        <f ca="1"/>
        <v>3</v>
      </c>
      <c r="AE11" s="6"/>
    </row>
    <row r="12" spans="1:48" x14ac:dyDescent="0.25">
      <c r="A12" s="19">
        <v>12</v>
      </c>
      <c r="B12" s="2">
        <v>8050</v>
      </c>
      <c r="S12" s="19" t="s">
        <v>8</v>
      </c>
      <c r="T12" s="2">
        <v>7210.5</v>
      </c>
      <c r="U12" s="6">
        <v>3</v>
      </c>
      <c r="V12" s="6"/>
      <c r="W12">
        <f ca="1"/>
        <v>9</v>
      </c>
      <c r="X12" s="6" t="str">
        <f ca="1"/>
        <v>Papel higiénico</v>
      </c>
      <c r="Y12" s="2">
        <f ca="1"/>
        <v>4001.5999999999995</v>
      </c>
      <c r="Z12" s="6">
        <f ca="1"/>
        <v>10</v>
      </c>
      <c r="AA12" s="6"/>
      <c r="AB12" s="6" t="str">
        <f ca="1"/>
        <v>Papel higiénico</v>
      </c>
      <c r="AC12" s="2">
        <f ca="1"/>
        <v>4001.5999999999995</v>
      </c>
      <c r="AD12" s="6">
        <f ca="1"/>
        <v>10</v>
      </c>
      <c r="AE12" s="6"/>
    </row>
    <row r="13" spans="1:48" x14ac:dyDescent="0.25">
      <c r="A13" s="19">
        <v>13</v>
      </c>
      <c r="B13" s="2">
        <v>30866</v>
      </c>
      <c r="S13" s="19" t="s">
        <v>23</v>
      </c>
      <c r="T13" s="2">
        <v>4001.5999999999995</v>
      </c>
      <c r="U13" s="6">
        <v>10</v>
      </c>
      <c r="V13" s="6"/>
      <c r="W13">
        <f ca="1"/>
        <v>13</v>
      </c>
      <c r="X13" s="6" t="str">
        <f ca="1"/>
        <v>Pasta de dentes</v>
      </c>
      <c r="Y13" s="2">
        <f ca="1"/>
        <v>878.4</v>
      </c>
      <c r="Z13" s="6">
        <f ca="1"/>
        <v>1</v>
      </c>
      <c r="AA13" s="6"/>
      <c r="AB13" s="6"/>
      <c r="AC13" s="6"/>
      <c r="AD13" s="6"/>
      <c r="AE13" s="6"/>
      <c r="AJ13" t="s">
        <v>61</v>
      </c>
    </row>
    <row r="14" spans="1:48" x14ac:dyDescent="0.25">
      <c r="A14" s="19">
        <v>21</v>
      </c>
      <c r="B14" s="2">
        <v>12213</v>
      </c>
      <c r="S14" s="19" t="s">
        <v>22</v>
      </c>
      <c r="T14" s="2">
        <v>878.4</v>
      </c>
      <c r="U14" s="6">
        <v>1</v>
      </c>
      <c r="V14" s="6"/>
      <c r="W14">
        <f ca="1"/>
        <v>7</v>
      </c>
      <c r="X14" s="6" t="str">
        <f ca="1"/>
        <v>Sabão em pó</v>
      </c>
      <c r="Y14" s="2">
        <f ca="1"/>
        <v>586.94999999999993</v>
      </c>
      <c r="Z14" s="6">
        <f ca="1"/>
        <v>13</v>
      </c>
      <c r="AA14" s="6"/>
      <c r="AB14" s="6"/>
      <c r="AC14" s="6"/>
      <c r="AD14" s="6"/>
      <c r="AE14" s="6"/>
    </row>
    <row r="15" spans="1:48" x14ac:dyDescent="0.25">
      <c r="A15" s="19">
        <v>22</v>
      </c>
      <c r="B15" s="2">
        <v>21275</v>
      </c>
      <c r="S15" s="19" t="s">
        <v>18</v>
      </c>
      <c r="T15" s="2">
        <v>586.94999999999993</v>
      </c>
      <c r="U15" s="6">
        <v>13</v>
      </c>
      <c r="V15" s="6"/>
      <c r="W15">
        <f ca="1"/>
        <v>12</v>
      </c>
      <c r="X15" t="str">
        <f ca="1"/>
        <v>Shampo</v>
      </c>
      <c r="Y15" s="2">
        <f ca="1"/>
        <v>2605.8000000000002</v>
      </c>
      <c r="Z15">
        <f ca="1"/>
        <v>2</v>
      </c>
    </row>
    <row r="16" spans="1:48" x14ac:dyDescent="0.25">
      <c r="A16" s="19">
        <v>30</v>
      </c>
      <c r="B16" s="2">
        <v>10140</v>
      </c>
      <c r="S16" s="19" t="s">
        <v>16</v>
      </c>
      <c r="T16" s="2">
        <v>2605.8000000000002</v>
      </c>
      <c r="U16" s="6">
        <v>2</v>
      </c>
      <c r="V16" s="6"/>
      <c r="Y16" s="2"/>
    </row>
    <row r="17" spans="22:22" x14ac:dyDescent="0.25">
      <c r="V17" s="6"/>
    </row>
  </sheetData>
  <conditionalFormatting sqref="N4:P4">
    <cfRule type="aboveAverage" dxfId="52" priority="1"/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15</xdr:col>
                    <xdr:colOff>276225</xdr:colOff>
                    <xdr:row>5</xdr:row>
                    <xdr:rowOff>104775</xdr:rowOff>
                  </from>
                  <to>
                    <xdr:col>15</xdr:col>
                    <xdr:colOff>742950</xdr:colOff>
                    <xdr:row>6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F16A-8781-4580-96FD-9E3145F792D6}">
  <dimension ref="V30"/>
  <sheetViews>
    <sheetView tabSelected="1" zoomScale="75" zoomScaleNormal="75" workbookViewId="0">
      <selection activeCell="W10" sqref="W10"/>
    </sheetView>
  </sheetViews>
  <sheetFormatPr defaultRowHeight="15" x14ac:dyDescent="0.25"/>
  <sheetData>
    <row r="30" spans="22:22" x14ac:dyDescent="0.25">
      <c r="V30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73</xdr:col>
                    <xdr:colOff>152400</xdr:colOff>
                    <xdr:row>39</xdr:row>
                    <xdr:rowOff>133350</xdr:rowOff>
                  </from>
                  <to>
                    <xdr:col>73</xdr:col>
                    <xdr:colOff>400050</xdr:colOff>
                    <xdr:row>53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Scroll Bar 2">
              <controlPr defaultSize="0" autoPict="0">
                <anchor moveWithCells="1">
                  <from>
                    <xdr:col>8</xdr:col>
                    <xdr:colOff>514350</xdr:colOff>
                    <xdr:row>12</xdr:row>
                    <xdr:rowOff>19050</xdr:rowOff>
                  </from>
                  <to>
                    <xdr:col>9</xdr:col>
                    <xdr:colOff>76200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4</xdr:col>
                    <xdr:colOff>571500</xdr:colOff>
                    <xdr:row>10</xdr:row>
                    <xdr:rowOff>28575</xdr:rowOff>
                  </from>
                  <to>
                    <xdr:col>5</xdr:col>
                    <xdr:colOff>285750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5</xdr:col>
                    <xdr:colOff>571500</xdr:colOff>
                    <xdr:row>10</xdr:row>
                    <xdr:rowOff>28575</xdr:rowOff>
                  </from>
                  <to>
                    <xdr:col>6</xdr:col>
                    <xdr:colOff>295275</xdr:colOff>
                    <xdr:row>10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8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principais</vt:lpstr>
      <vt:lpstr>Dados de entrada</vt:lpstr>
      <vt:lpstr>Analise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Abiúd</dc:creator>
  <cp:lastModifiedBy>Jairo Abiúd</cp:lastModifiedBy>
  <dcterms:created xsi:type="dcterms:W3CDTF">2024-10-21T19:45:32Z</dcterms:created>
  <dcterms:modified xsi:type="dcterms:W3CDTF">2024-10-23T13:32:59Z</dcterms:modified>
</cp:coreProperties>
</file>