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ercer-my.sharepoint.com/personal/11062465_live_mercer_edu/Documents/SPRING 2025/BDA 640 DATA DRIVEN DECISION MAKING/DATA DRIVEN PROJECT/"/>
    </mc:Choice>
  </mc:AlternateContent>
  <xr:revisionPtr revIDLastSave="776" documentId="8_{B74940BC-90CF-1B49-8127-9B4852A5DE78}" xr6:coauthVersionLast="47" xr6:coauthVersionMax="47" xr10:uidLastSave="{3473A0C8-F70E-6649-A4B5-7BA1C474B7A4}"/>
  <bookViews>
    <workbookView xWindow="29240" yWindow="640" windowWidth="38400" windowHeight="19540" activeTab="3" xr2:uid="{00000000-000D-0000-FFFF-FFFF00000000}"/>
  </bookViews>
  <sheets>
    <sheet name="Logistic Reg Predictive Output" sheetId="1" r:id="rId1"/>
    <sheet name="Confusion Matrix" sheetId="2" r:id="rId2"/>
    <sheet name="Results Comparison" sheetId="4" r:id="rId3"/>
    <sheet name="Simulation" sheetId="3" r:id="rId4"/>
  </sheets>
  <calcPr calcId="191029"/>
  <pivotCaches>
    <pivotCache cacheId="100" r:id="rId5"/>
    <pivotCache cacheId="10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2" l="1"/>
  <c r="Q7" i="2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Q8" i="3"/>
  <c r="U7" i="3" l="1"/>
  <c r="G30" i="2"/>
  <c r="G29" i="2"/>
  <c r="G24" i="2"/>
  <c r="G23" i="2"/>
  <c r="J30" i="2"/>
  <c r="J29" i="2"/>
  <c r="J24" i="2"/>
  <c r="J23" i="2"/>
  <c r="G28" i="2"/>
  <c r="G22" i="2"/>
  <c r="S8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W6" i="3"/>
  <c r="V6" i="3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" i="3"/>
  <c r="G5" i="3" s="1"/>
  <c r="F2" i="3"/>
  <c r="K3" i="3"/>
  <c r="J3" i="3"/>
  <c r="H3" i="3"/>
  <c r="G3" i="3"/>
  <c r="B40" i="3"/>
  <c r="E40" i="3" s="1"/>
  <c r="B41" i="3"/>
  <c r="E41" i="3" s="1"/>
  <c r="B42" i="3"/>
  <c r="E42" i="3" s="1"/>
  <c r="B43" i="3"/>
  <c r="E43" i="3" s="1"/>
  <c r="B44" i="3"/>
  <c r="E44" i="3" s="1"/>
  <c r="B45" i="3"/>
  <c r="E45" i="3" s="1"/>
  <c r="B46" i="3"/>
  <c r="E46" i="3" s="1"/>
  <c r="B47" i="3"/>
  <c r="E47" i="3" s="1"/>
  <c r="B48" i="3"/>
  <c r="E48" i="3" s="1"/>
  <c r="B49" i="3"/>
  <c r="E49" i="3" s="1"/>
  <c r="B50" i="3"/>
  <c r="E50" i="3" s="1"/>
  <c r="B51" i="3"/>
  <c r="E51" i="3" s="1"/>
  <c r="B52" i="3"/>
  <c r="E52" i="3" s="1"/>
  <c r="B53" i="3"/>
  <c r="E53" i="3" s="1"/>
  <c r="B54" i="3"/>
  <c r="E54" i="3" s="1"/>
  <c r="B55" i="3"/>
  <c r="E55" i="3" s="1"/>
  <c r="B56" i="3"/>
  <c r="E56" i="3" s="1"/>
  <c r="C29" i="4"/>
  <c r="C28" i="4"/>
  <c r="H5" i="4"/>
  <c r="D22" i="4"/>
  <c r="E22" i="4"/>
  <c r="D19" i="4"/>
  <c r="E19" i="4"/>
  <c r="C19" i="4"/>
  <c r="C22" i="4"/>
  <c r="O2" i="1"/>
  <c r="H27" i="4"/>
  <c r="N2" i="1"/>
  <c r="C27" i="4"/>
  <c r="C26" i="4"/>
  <c r="H26" i="4"/>
  <c r="C14" i="4"/>
  <c r="D13" i="4"/>
  <c r="E13" i="4"/>
  <c r="D12" i="4"/>
  <c r="E12" i="4"/>
  <c r="B39" i="3"/>
  <c r="E39" i="3" s="1"/>
  <c r="C4" i="4"/>
  <c r="D7" i="4"/>
  <c r="E7" i="4"/>
  <c r="C7" i="4"/>
  <c r="C13" i="4"/>
  <c r="C12" i="4"/>
  <c r="C10" i="4"/>
  <c r="B35" i="3"/>
  <c r="E35" i="3" s="1"/>
  <c r="B36" i="3"/>
  <c r="E36" i="3" s="1"/>
  <c r="B37" i="3"/>
  <c r="E37" i="3" s="1"/>
  <c r="B38" i="3"/>
  <c r="E38" i="3" s="1"/>
  <c r="B34" i="3"/>
  <c r="E34" i="3" s="1"/>
  <c r="B30" i="3"/>
  <c r="E30" i="3" s="1"/>
  <c r="B31" i="3"/>
  <c r="B32" i="3"/>
  <c r="E32" i="3" s="1"/>
  <c r="B33" i="3"/>
  <c r="P667" i="1" l="1"/>
  <c r="P668" i="1" s="1"/>
  <c r="E4" i="4"/>
  <c r="E5" i="4"/>
  <c r="E9" i="4" s="1"/>
  <c r="E10" i="4" s="1"/>
  <c r="D4" i="4"/>
  <c r="D5" i="4"/>
  <c r="D9" i="4" s="1"/>
  <c r="D10" i="4" s="1"/>
  <c r="E33" i="3"/>
  <c r="E31" i="3"/>
  <c r="E14" i="4" l="1"/>
  <c r="D14" i="4"/>
  <c r="E26" i="4" l="1"/>
  <c r="E27" i="4"/>
  <c r="D26" i="4"/>
  <c r="D27" i="4"/>
  <c r="E28" i="4" l="1"/>
  <c r="E29" i="4" s="1"/>
  <c r="D28" i="4"/>
  <c r="D29" i="4" s="1"/>
  <c r="B6" i="3" l="1"/>
  <c r="E6" i="3" s="1"/>
  <c r="B7" i="3"/>
  <c r="E7" i="3" s="1"/>
  <c r="B8" i="3"/>
  <c r="E8" i="3" s="1"/>
  <c r="B9" i="3"/>
  <c r="E9" i="3" s="1"/>
  <c r="B10" i="3"/>
  <c r="E10" i="3" s="1"/>
  <c r="B11" i="3"/>
  <c r="E11" i="3" s="1"/>
  <c r="B12" i="3"/>
  <c r="E12" i="3" s="1"/>
  <c r="B13" i="3"/>
  <c r="E13" i="3" s="1"/>
  <c r="B14" i="3"/>
  <c r="E14" i="3" s="1"/>
  <c r="B15" i="3"/>
  <c r="E15" i="3" s="1"/>
  <c r="B16" i="3"/>
  <c r="E16" i="3" s="1"/>
  <c r="B17" i="3"/>
  <c r="E17" i="3" s="1"/>
  <c r="B18" i="3"/>
  <c r="E18" i="3" s="1"/>
  <c r="B19" i="3"/>
  <c r="E19" i="3" s="1"/>
  <c r="B20" i="3"/>
  <c r="E20" i="3" s="1"/>
  <c r="B21" i="3"/>
  <c r="E21" i="3" s="1"/>
  <c r="B22" i="3"/>
  <c r="E22" i="3" s="1"/>
  <c r="B23" i="3"/>
  <c r="E23" i="3" s="1"/>
  <c r="B24" i="3"/>
  <c r="E24" i="3" s="1"/>
  <c r="B25" i="3"/>
  <c r="E25" i="3" s="1"/>
  <c r="B26" i="3"/>
  <c r="E26" i="3" s="1"/>
  <c r="B27" i="3"/>
  <c r="E27" i="3" s="1"/>
  <c r="B28" i="3"/>
  <c r="E28" i="3" s="1"/>
  <c r="B29" i="3"/>
  <c r="E29" i="3" s="1"/>
  <c r="B5" i="3"/>
  <c r="E5" i="3" s="1"/>
  <c r="P3" i="3"/>
  <c r="K17" i="2"/>
  <c r="J17" i="2"/>
  <c r="I17" i="2"/>
  <c r="K16" i="2"/>
  <c r="J16" i="2"/>
  <c r="I16" i="2"/>
  <c r="K15" i="2"/>
  <c r="J15" i="2"/>
  <c r="I15" i="2"/>
  <c r="K8" i="2"/>
  <c r="J8" i="2"/>
  <c r="I8" i="2"/>
  <c r="K7" i="2"/>
  <c r="K6" i="2"/>
  <c r="J7" i="2"/>
  <c r="I7" i="2"/>
  <c r="J6" i="2"/>
  <c r="I6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I9" i="3" l="1"/>
  <c r="I16" i="3"/>
  <c r="I23" i="3"/>
  <c r="I32" i="3"/>
  <c r="I39" i="3"/>
  <c r="I48" i="3"/>
  <c r="I55" i="3"/>
  <c r="I6" i="3"/>
  <c r="I14" i="3"/>
  <c r="I30" i="3"/>
  <c r="I37" i="3"/>
  <c r="I46" i="3"/>
  <c r="I53" i="3"/>
  <c r="I12" i="3"/>
  <c r="I19" i="3"/>
  <c r="I21" i="3"/>
  <c r="I28" i="3"/>
  <c r="I35" i="3"/>
  <c r="I44" i="3"/>
  <c r="I51" i="3"/>
  <c r="I7" i="3"/>
  <c r="I10" i="3"/>
  <c r="I26" i="3"/>
  <c r="I33" i="3"/>
  <c r="I42" i="3"/>
  <c r="I49" i="3"/>
  <c r="I15" i="3"/>
  <c r="I17" i="3"/>
  <c r="I24" i="3"/>
  <c r="I31" i="3"/>
  <c r="I40" i="3"/>
  <c r="I47" i="3"/>
  <c r="I56" i="3"/>
  <c r="I8" i="3"/>
  <c r="I11" i="3"/>
  <c r="I13" i="3"/>
  <c r="I20" i="3"/>
  <c r="I27" i="3"/>
  <c r="I36" i="3"/>
  <c r="I43" i="3"/>
  <c r="I52" i="3"/>
  <c r="I22" i="3"/>
  <c r="I29" i="3"/>
  <c r="I45" i="3"/>
  <c r="I54" i="3"/>
  <c r="I18" i="3"/>
  <c r="I25" i="3"/>
  <c r="I34" i="3"/>
  <c r="I41" i="3"/>
  <c r="I50" i="3"/>
  <c r="I5" i="3"/>
  <c r="I38" i="3"/>
  <c r="C9" i="3"/>
  <c r="C45" i="3"/>
  <c r="C53" i="3"/>
  <c r="C30" i="3"/>
  <c r="C54" i="3"/>
  <c r="C32" i="3"/>
  <c r="C40" i="3"/>
  <c r="C48" i="3"/>
  <c r="C56" i="3"/>
  <c r="C37" i="3"/>
  <c r="C49" i="3"/>
  <c r="C33" i="3"/>
  <c r="C43" i="3"/>
  <c r="C51" i="3"/>
  <c r="C31" i="3"/>
  <c r="C46" i="3"/>
  <c r="C38" i="3"/>
  <c r="C44" i="3"/>
  <c r="C34" i="3"/>
  <c r="C47" i="3"/>
  <c r="C41" i="3"/>
  <c r="C52" i="3"/>
  <c r="C42" i="3"/>
  <c r="C50" i="3"/>
  <c r="C36" i="3"/>
  <c r="C39" i="3"/>
  <c r="C35" i="3"/>
  <c r="C55" i="3"/>
  <c r="S6" i="3"/>
  <c r="S5" i="3"/>
  <c r="C11" i="3"/>
  <c r="C23" i="3"/>
  <c r="C15" i="3"/>
  <c r="C27" i="3"/>
  <c r="C7" i="3"/>
  <c r="C19" i="3"/>
  <c r="C28" i="3"/>
  <c r="C24" i="3"/>
  <c r="C20" i="3"/>
  <c r="C16" i="3"/>
  <c r="C12" i="3"/>
  <c r="C8" i="3"/>
  <c r="C26" i="3"/>
  <c r="C22" i="3"/>
  <c r="C18" i="3"/>
  <c r="C14" i="3"/>
  <c r="C10" i="3"/>
  <c r="C6" i="3"/>
  <c r="C5" i="3"/>
  <c r="C29" i="3"/>
  <c r="C25" i="3"/>
  <c r="C21" i="3"/>
  <c r="C17" i="3"/>
  <c r="C13" i="3"/>
  <c r="H43" i="3" l="1"/>
  <c r="K43" i="3"/>
  <c r="J43" i="3"/>
  <c r="H7" i="3"/>
  <c r="K7" i="3"/>
  <c r="J7" i="3"/>
  <c r="J48" i="3"/>
  <c r="H48" i="3"/>
  <c r="K48" i="3"/>
  <c r="J56" i="3"/>
  <c r="H56" i="3"/>
  <c r="K56" i="3"/>
  <c r="H30" i="3"/>
  <c r="K30" i="3"/>
  <c r="J30" i="3"/>
  <c r="H22" i="3"/>
  <c r="K22" i="3"/>
  <c r="J22" i="3"/>
  <c r="H26" i="3"/>
  <c r="K26" i="3"/>
  <c r="J26" i="3"/>
  <c r="H51" i="3"/>
  <c r="K51" i="3"/>
  <c r="J51" i="3"/>
  <c r="K53" i="3"/>
  <c r="H53" i="3"/>
  <c r="J53" i="3"/>
  <c r="J36" i="3"/>
  <c r="H36" i="3"/>
  <c r="K36" i="3"/>
  <c r="J28" i="3"/>
  <c r="H28" i="3"/>
  <c r="K28" i="3"/>
  <c r="K39" i="3"/>
  <c r="H39" i="3"/>
  <c r="J39" i="3"/>
  <c r="H34" i="3"/>
  <c r="K34" i="3"/>
  <c r="J34" i="3"/>
  <c r="J8" i="3"/>
  <c r="H8" i="3"/>
  <c r="K8" i="3"/>
  <c r="H17" i="3"/>
  <c r="K17" i="3"/>
  <c r="J17" i="3"/>
  <c r="K25" i="3"/>
  <c r="H25" i="3"/>
  <c r="J25" i="3"/>
  <c r="J52" i="3"/>
  <c r="H52" i="3"/>
  <c r="K52" i="3"/>
  <c r="K15" i="3"/>
  <c r="H15" i="3"/>
  <c r="J15" i="3"/>
  <c r="H10" i="3"/>
  <c r="K10" i="3"/>
  <c r="J10" i="3"/>
  <c r="J44" i="3"/>
  <c r="H44" i="3"/>
  <c r="K44" i="3"/>
  <c r="H46" i="3"/>
  <c r="J46" i="3"/>
  <c r="K46" i="3"/>
  <c r="K55" i="3"/>
  <c r="H55" i="3"/>
  <c r="J55" i="3"/>
  <c r="H18" i="3"/>
  <c r="K18" i="3"/>
  <c r="J18" i="3"/>
  <c r="H35" i="3"/>
  <c r="K35" i="3"/>
  <c r="J35" i="3"/>
  <c r="K37" i="3"/>
  <c r="H37" i="3"/>
  <c r="J37" i="3"/>
  <c r="H27" i="3"/>
  <c r="K27" i="3"/>
  <c r="J27" i="3"/>
  <c r="H47" i="3"/>
  <c r="K47" i="3"/>
  <c r="J47" i="3"/>
  <c r="H21" i="3"/>
  <c r="K21" i="3"/>
  <c r="J21" i="3"/>
  <c r="H14" i="3"/>
  <c r="K14" i="3"/>
  <c r="J14" i="3"/>
  <c r="J32" i="3"/>
  <c r="H32" i="3"/>
  <c r="K32" i="3"/>
  <c r="H38" i="3"/>
  <c r="K38" i="3"/>
  <c r="J38" i="3"/>
  <c r="H54" i="3"/>
  <c r="K54" i="3"/>
  <c r="J54" i="3"/>
  <c r="J20" i="3"/>
  <c r="H20" i="3"/>
  <c r="K20" i="3"/>
  <c r="J40" i="3"/>
  <c r="H40" i="3"/>
  <c r="K40" i="3"/>
  <c r="K49" i="3"/>
  <c r="H49" i="3"/>
  <c r="M49" i="3" s="1"/>
  <c r="J49" i="3"/>
  <c r="H19" i="3"/>
  <c r="K19" i="3"/>
  <c r="J19" i="3"/>
  <c r="H6" i="3"/>
  <c r="J6" i="3"/>
  <c r="K6" i="3"/>
  <c r="K23" i="3"/>
  <c r="H23" i="3"/>
  <c r="J23" i="3"/>
  <c r="K5" i="3"/>
  <c r="J5" i="3"/>
  <c r="H5" i="3"/>
  <c r="H50" i="3"/>
  <c r="K50" i="3"/>
  <c r="J50" i="3"/>
  <c r="H45" i="3"/>
  <c r="K45" i="3"/>
  <c r="J45" i="3"/>
  <c r="H13" i="3"/>
  <c r="K13" i="3"/>
  <c r="J13" i="3"/>
  <c r="K31" i="3"/>
  <c r="H31" i="3"/>
  <c r="J31" i="3"/>
  <c r="H42" i="3"/>
  <c r="K42" i="3"/>
  <c r="J42" i="3"/>
  <c r="J12" i="3"/>
  <c r="H12" i="3"/>
  <c r="K12" i="3"/>
  <c r="J16" i="3"/>
  <c r="K16" i="3"/>
  <c r="H16" i="3"/>
  <c r="K41" i="3"/>
  <c r="H41" i="3"/>
  <c r="J41" i="3"/>
  <c r="H29" i="3"/>
  <c r="K29" i="3"/>
  <c r="J29" i="3"/>
  <c r="H11" i="3"/>
  <c r="K11" i="3"/>
  <c r="J11" i="3"/>
  <c r="J24" i="3"/>
  <c r="H24" i="3"/>
  <c r="K24" i="3"/>
  <c r="K33" i="3"/>
  <c r="H33" i="3"/>
  <c r="J33" i="3"/>
  <c r="H9" i="3"/>
  <c r="K9" i="3"/>
  <c r="J9" i="3"/>
  <c r="N49" i="3" l="1"/>
  <c r="AC7" i="3"/>
  <c r="M51" i="3"/>
  <c r="M41" i="3"/>
  <c r="N41" i="3" s="1"/>
  <c r="M16" i="3"/>
  <c r="N16" i="3" s="1"/>
  <c r="L5" i="3"/>
  <c r="M5" i="3" s="1"/>
  <c r="N5" i="3" s="1"/>
  <c r="M40" i="3"/>
  <c r="N40" i="3" s="1"/>
  <c r="M32" i="3"/>
  <c r="N32" i="3" s="1"/>
  <c r="M36" i="3"/>
  <c r="N36" i="3" s="1"/>
  <c r="M48" i="3"/>
  <c r="M35" i="3"/>
  <c r="N35" i="3" s="1"/>
  <c r="M38" i="3"/>
  <c r="N38" i="3" s="1"/>
  <c r="M24" i="3"/>
  <c r="N24" i="3" s="1"/>
  <c r="M54" i="3"/>
  <c r="M10" i="3"/>
  <c r="N10" i="3" s="1"/>
  <c r="M47" i="3"/>
  <c r="M31" i="3"/>
  <c r="N31" i="3" s="1"/>
  <c r="M25" i="3"/>
  <c r="N25" i="3" s="1"/>
  <c r="M39" i="3"/>
  <c r="N39" i="3" s="1"/>
  <c r="M22" i="3"/>
  <c r="N22" i="3" s="1"/>
  <c r="M20" i="3"/>
  <c r="N20" i="3" s="1"/>
  <c r="M27" i="3"/>
  <c r="N27" i="3" s="1"/>
  <c r="M55" i="3"/>
  <c r="M26" i="3"/>
  <c r="N26" i="3" s="1"/>
  <c r="M33" i="3"/>
  <c r="N33" i="3" s="1"/>
  <c r="M42" i="3"/>
  <c r="M28" i="3"/>
  <c r="N28" i="3" s="1"/>
  <c r="M43" i="3"/>
  <c r="M12" i="3"/>
  <c r="N12" i="3" s="1"/>
  <c r="M13" i="3"/>
  <c r="N13" i="3" s="1"/>
  <c r="M19" i="3"/>
  <c r="N19" i="3" s="1"/>
  <c r="M15" i="3"/>
  <c r="N15" i="3" s="1"/>
  <c r="M8" i="3"/>
  <c r="N8" i="3" s="1"/>
  <c r="M23" i="3"/>
  <c r="N23" i="3" s="1"/>
  <c r="M52" i="3"/>
  <c r="M29" i="3"/>
  <c r="N29" i="3" s="1"/>
  <c r="M44" i="3"/>
  <c r="M56" i="3"/>
  <c r="M9" i="3"/>
  <c r="N9" i="3" s="1"/>
  <c r="M11" i="3"/>
  <c r="N11" i="3" s="1"/>
  <c r="M50" i="3"/>
  <c r="M14" i="3"/>
  <c r="N14" i="3" s="1"/>
  <c r="M18" i="3"/>
  <c r="N18" i="3" s="1"/>
  <c r="M7" i="3"/>
  <c r="N7" i="3" s="1"/>
  <c r="M45" i="3"/>
  <c r="M17" i="3"/>
  <c r="N17" i="3" s="1"/>
  <c r="M21" i="3"/>
  <c r="N21" i="3" s="1"/>
  <c r="M37" i="3"/>
  <c r="N37" i="3" s="1"/>
  <c r="M34" i="3"/>
  <c r="N34" i="3" s="1"/>
  <c r="M53" i="3"/>
  <c r="M6" i="3"/>
  <c r="N6" i="3" s="1"/>
  <c r="M46" i="3"/>
  <c r="M30" i="3"/>
  <c r="N30" i="3" s="1"/>
  <c r="AB7" i="3" l="1"/>
  <c r="N48" i="3"/>
  <c r="N56" i="3"/>
  <c r="AJ7" i="3"/>
  <c r="N43" i="3"/>
  <c r="W7" i="3"/>
  <c r="N45" i="3"/>
  <c r="Y7" i="3"/>
  <c r="AH7" i="3"/>
  <c r="N54" i="3"/>
  <c r="V7" i="3"/>
  <c r="N42" i="3"/>
  <c r="AF7" i="3"/>
  <c r="N52" i="3"/>
  <c r="AE7" i="3"/>
  <c r="N51" i="3"/>
  <c r="N53" i="3"/>
  <c r="AG7" i="3"/>
  <c r="N55" i="3"/>
  <c r="AI7" i="3"/>
  <c r="X7" i="3"/>
  <c r="N44" i="3"/>
  <c r="AA7" i="3"/>
  <c r="N47" i="3"/>
  <c r="N46" i="3"/>
  <c r="Z7" i="3"/>
  <c r="AD7" i="3"/>
  <c r="N50" i="3"/>
</calcChain>
</file>

<file path=xl/sharedStrings.xml><?xml version="1.0" encoding="utf-8"?>
<sst xmlns="http://schemas.openxmlformats.org/spreadsheetml/2006/main" count="2787" uniqueCount="107">
  <si>
    <t>Age</t>
  </si>
  <si>
    <t>Gender</t>
  </si>
  <si>
    <t>PrimaryInsuranceCategory</t>
  </si>
  <si>
    <t>Flipped</t>
  </si>
  <si>
    <t>DRG01</t>
  </si>
  <si>
    <t>BloodPressureUpper</t>
  </si>
  <si>
    <t>BloodPressureLower</t>
  </si>
  <si>
    <t>BloodPressureDiff</t>
  </si>
  <si>
    <t>Pulse</t>
  </si>
  <si>
    <t>PulseOximetry</t>
  </si>
  <si>
    <t>Respirations</t>
  </si>
  <si>
    <t>Temperature</t>
  </si>
  <si>
    <t>0</t>
  </si>
  <si>
    <t>Private</t>
  </si>
  <si>
    <t>787</t>
  </si>
  <si>
    <t>1</t>
  </si>
  <si>
    <t>MEDICAID OTHER</t>
  </si>
  <si>
    <t>789</t>
  </si>
  <si>
    <t>MEDICARE</t>
  </si>
  <si>
    <t>786</t>
  </si>
  <si>
    <t>MEDICARE OTHER</t>
  </si>
  <si>
    <t>780</t>
  </si>
  <si>
    <t>558</t>
  </si>
  <si>
    <t>MEDICAID STATE</t>
  </si>
  <si>
    <t>276</t>
  </si>
  <si>
    <t>578</t>
  </si>
  <si>
    <t>599</t>
  </si>
  <si>
    <t>782</t>
  </si>
  <si>
    <t>486</t>
  </si>
  <si>
    <t>428</t>
  </si>
  <si>
    <t>577</t>
  </si>
  <si>
    <t>Flip Cutoff</t>
  </si>
  <si>
    <t>Predicted</t>
  </si>
  <si>
    <t>Predicted Probability of Flipping</t>
  </si>
  <si>
    <t>Column Labels</t>
  </si>
  <si>
    <t>Grand Total</t>
  </si>
  <si>
    <t>Row Labels</t>
  </si>
  <si>
    <t>Cutoff based on final model</t>
  </si>
  <si>
    <t>Flipped Predicted (Cutoff - 0.5)</t>
  </si>
  <si>
    <t>Actual</t>
  </si>
  <si>
    <t>CUTOFF USING LOGISTIC REGRESSIONS ACCURACY</t>
  </si>
  <si>
    <t>P(Not Flipping - Flipped = 0)</t>
  </si>
  <si>
    <t>P(Flipping - Flipped = 1)</t>
  </si>
  <si>
    <t>Patient</t>
  </si>
  <si>
    <t>Status Flipped?</t>
  </si>
  <si>
    <t>Count of Flipped Predicted (Cutoff - 0.5)</t>
  </si>
  <si>
    <t>Total NOT Flipped</t>
  </si>
  <si>
    <t>Total Flipped</t>
  </si>
  <si>
    <t>Random #</t>
  </si>
  <si>
    <t># Patients</t>
  </si>
  <si>
    <t>Accuracy</t>
  </si>
  <si>
    <t>Sensitivity</t>
  </si>
  <si>
    <t>Specificity</t>
  </si>
  <si>
    <t>After</t>
  </si>
  <si>
    <t>No Flipped</t>
  </si>
  <si>
    <t>Prob. Flipped (Flipped = 1)</t>
  </si>
  <si>
    <t>Current Scenario</t>
  </si>
  <si>
    <t>Medicine Service Patients</t>
  </si>
  <si>
    <t>Med. Serv. Pat. NOT Flipped</t>
  </si>
  <si>
    <t>Prob. NOT Flipped (Flipped = 0)</t>
  </si>
  <si>
    <t>Med. Serv. Pat. Flipped</t>
  </si>
  <si>
    <t>Postsurgery Patients</t>
  </si>
  <si>
    <t>Total Patients in OU</t>
  </si>
  <si>
    <t>Postsurgery Patients Flipped</t>
  </si>
  <si>
    <t>Postsurgery Patients NOT Flipped</t>
  </si>
  <si>
    <t>Time Data in Observation Unit</t>
  </si>
  <si>
    <t>HRS Stayed Avg.</t>
  </si>
  <si>
    <t>Patient in Hospital Ward</t>
  </si>
  <si>
    <t>Patient in Hosp.  Ward Add. Time</t>
  </si>
  <si>
    <t>Total Beds</t>
  </si>
  <si>
    <t>Hours</t>
  </si>
  <si>
    <t>Total Hrs</t>
  </si>
  <si>
    <t>Total Hrs / Week</t>
  </si>
  <si>
    <t>Cutoff 0.5</t>
  </si>
  <si>
    <t>Cutoff 0.7</t>
  </si>
  <si>
    <t>Total Hours Stayed</t>
  </si>
  <si>
    <t>Utilization %</t>
  </si>
  <si>
    <t>Data Given</t>
  </si>
  <si>
    <t>Impatient Flipped</t>
  </si>
  <si>
    <t>Patient No Transf. Before Discharge</t>
  </si>
  <si>
    <t>Avg. Hrs</t>
  </si>
  <si>
    <t>Observation Unit Utilization (%)</t>
  </si>
  <si>
    <t>Flipped Predicted (Cutoff - 0.3)</t>
  </si>
  <si>
    <t>Count of Flipped Predicted (Cutoff - 0.3)</t>
  </si>
  <si>
    <t>Expected Profit</t>
  </si>
  <si>
    <t>Inpatient #</t>
  </si>
  <si>
    <t>Inpatient $</t>
  </si>
  <si>
    <t>OU patient $</t>
  </si>
  <si>
    <t>Profit</t>
  </si>
  <si>
    <t>Assumptions</t>
  </si>
  <si>
    <t>Patients come to ER</t>
  </si>
  <si>
    <t>Avg Inpatient Revenue</t>
  </si>
  <si>
    <t>Avg OU Revenue</t>
  </si>
  <si>
    <t>Baseline Avg Revenue per 100</t>
  </si>
  <si>
    <t>DEFAULT 0.50 CUTOFF</t>
  </si>
  <si>
    <t>CUTOFF 0.5</t>
  </si>
  <si>
    <t>CUTOFF 0.3</t>
  </si>
  <si>
    <t>Standard Cutoff</t>
  </si>
  <si>
    <t>Cutoff:   .4</t>
  </si>
  <si>
    <t>Proposed Cutoff</t>
  </si>
  <si>
    <t>Cutoff:   .3</t>
  </si>
  <si>
    <t>Cutoff:   .2</t>
  </si>
  <si>
    <t>Observation Profit</t>
  </si>
  <si>
    <t>Ut</t>
  </si>
  <si>
    <t>patient</t>
  </si>
  <si>
    <t>Avg OU Profit</t>
  </si>
  <si>
    <t>We assumed each patient leaves a profit of $2000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</si>
</sst>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0" fontId="1" fillId="2" borderId="0" xfId="1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0" fillId="8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4" fontId="0" fillId="0" borderId="5" xfId="2" applyFont="1" applyBorder="1"/>
    <xf numFmtId="0" fontId="0" fillId="0" borderId="7" xfId="0" applyBorder="1"/>
    <xf numFmtId="44" fontId="0" fillId="0" borderId="8" xfId="2" applyFont="1" applyBorder="1"/>
    <xf numFmtId="0" fontId="1" fillId="4" borderId="0" xfId="0" applyFont="1" applyFill="1"/>
    <xf numFmtId="0" fontId="1" fillId="2" borderId="0" xfId="0" applyFont="1" applyFill="1"/>
    <xf numFmtId="0" fontId="0" fillId="8" borderId="11" xfId="0" applyFill="1" applyBorder="1"/>
    <xf numFmtId="0" fontId="0" fillId="8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3" xfId="0" applyFill="1" applyBorder="1"/>
    <xf numFmtId="44" fontId="0" fillId="0" borderId="14" xfId="2" applyFont="1" applyBorder="1"/>
    <xf numFmtId="0" fontId="0" fillId="0" borderId="0" xfId="0" applyAlignment="1">
      <alignment horizontal="left" vertical="center"/>
    </xf>
    <xf numFmtId="44" fontId="0" fillId="0" borderId="0" xfId="2" applyFont="1" applyAlignment="1">
      <alignment horizontal="center" vertical="center"/>
    </xf>
    <xf numFmtId="9" fontId="0" fillId="7" borderId="0" xfId="1" applyFont="1" applyFill="1" applyAlignment="1">
      <alignment horizontal="center" vertical="center"/>
    </xf>
    <xf numFmtId="165" fontId="0" fillId="0" borderId="0" xfId="2" applyNumberFormat="1" applyFont="1" applyAlignment="1">
      <alignment vertical="center"/>
    </xf>
    <xf numFmtId="165" fontId="0" fillId="9" borderId="0" xfId="2" applyNumberFormat="1" applyFont="1" applyFill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4" fontId="1" fillId="0" borderId="15" xfId="2" applyFont="1" applyBorder="1" applyAlignment="1">
      <alignment horizontal="center" vertical="center"/>
    </xf>
    <xf numFmtId="44" fontId="1" fillId="0" borderId="10" xfId="2" applyFont="1" applyBorder="1" applyAlignment="1">
      <alignment horizontal="center" vertical="center"/>
    </xf>
    <xf numFmtId="10" fontId="1" fillId="0" borderId="15" xfId="1" applyNumberFormat="1" applyFont="1" applyBorder="1" applyAlignment="1">
      <alignment horizontal="center" vertical="center"/>
    </xf>
    <xf numFmtId="10" fontId="1" fillId="0" borderId="10" xfId="1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165" fontId="0" fillId="0" borderId="16" xfId="2" applyNumberFormat="1" applyFont="1" applyBorder="1" applyAlignment="1">
      <alignment horizontal="center" vertical="center"/>
    </xf>
    <xf numFmtId="165" fontId="0" fillId="0" borderId="17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165" fontId="0" fillId="0" borderId="18" xfId="2" applyNumberFormat="1" applyFont="1" applyBorder="1" applyAlignment="1">
      <alignment horizontal="center" vertical="center"/>
    </xf>
    <xf numFmtId="165" fontId="0" fillId="0" borderId="19" xfId="2" applyNumberFormat="1" applyFont="1" applyBorder="1" applyAlignment="1">
      <alignment horizontal="center" vertical="center"/>
    </xf>
    <xf numFmtId="165" fontId="0" fillId="0" borderId="20" xfId="2" applyNumberFormat="1" applyFont="1" applyBorder="1" applyAlignment="1">
      <alignment horizontal="center" vertical="center"/>
    </xf>
    <xf numFmtId="44" fontId="5" fillId="0" borderId="0" xfId="2" applyFont="1"/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17</xdr:row>
          <xdr:rowOff>0</xdr:rowOff>
        </xdr:from>
        <xdr:to>
          <xdr:col>17</xdr:col>
          <xdr:colOff>0</xdr:colOff>
          <xdr:row>22</xdr:row>
          <xdr:rowOff>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76518281-C6D9-4370-8A15-FC4ADF4831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10:$Q$14" spid="_x0000_s327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586460" y="3291840"/>
              <a:ext cx="2705100" cy="967740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25</xdr:row>
          <xdr:rowOff>0</xdr:rowOff>
        </xdr:from>
        <xdr:to>
          <xdr:col>17</xdr:col>
          <xdr:colOff>0</xdr:colOff>
          <xdr:row>27</xdr:row>
          <xdr:rowOff>15240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7E107F96-BF4B-4EE2-A971-C9768CA1C78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P$7:$Q$8" spid="_x0000_s327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586460" y="4838700"/>
              <a:ext cx="2705100" cy="396240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502920</xdr:colOff>
          <xdr:row>17</xdr:row>
          <xdr:rowOff>114300</xdr:rowOff>
        </xdr:from>
        <xdr:to>
          <xdr:col>19</xdr:col>
          <xdr:colOff>845820</xdr:colOff>
          <xdr:row>21</xdr:row>
          <xdr:rowOff>129540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D64CFE5D-988F-4FFF-A58C-894A890DD54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S$6:$T$9" spid="_x0000_s327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6794480" y="3406140"/>
              <a:ext cx="2011680" cy="792480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 Onate Barrios" refreshedDate="45715.080511805558" createdVersion="8" refreshedVersion="8" minRefreshableVersion="3" recordCount="665" xr:uid="{973288D5-4C66-A74B-9843-ADD9BEFD8961}">
  <cacheSource type="worksheet">
    <worksheetSource ref="A1:O666" sheet="Logistic Reg Predictive Output"/>
  </cacheSource>
  <cacheFields count="15">
    <cacheField name="Age" numFmtId="0">
      <sharedItems containsSemiMixedTypes="0" containsString="0" containsNumber="1" minValue="-2.6167686086834112" maxValue="1.059976900951747"/>
    </cacheField>
    <cacheField name="Gender" numFmtId="0">
      <sharedItems/>
    </cacheField>
    <cacheField name="PrimaryInsuranceCategory" numFmtId="0">
      <sharedItems/>
    </cacheField>
    <cacheField name="Flipped" numFmtId="0">
      <sharedItems count="2">
        <s v="0"/>
        <s v="1"/>
      </sharedItems>
    </cacheField>
    <cacheField name="DRG01" numFmtId="0">
      <sharedItems/>
    </cacheField>
    <cacheField name="BloodPressureUpper" numFmtId="0">
      <sharedItems containsSemiMixedTypes="0" containsString="0" containsNumber="1" minValue="-2.3202020282108422" maxValue="3.447813024640805"/>
    </cacheField>
    <cacheField name="BloodPressureLower" numFmtId="0">
      <sharedItems containsSemiMixedTypes="0" containsString="0" containsNumber="1" minValue="-4.964327758697662" maxValue="4.6788754362916531"/>
    </cacheField>
    <cacheField name="BloodPressureDiff" numFmtId="0">
      <sharedItems containsSemiMixedTypes="0" containsString="0" containsNumber="1" minValue="-2.997571144472071" maxValue="3.7072534102865968"/>
    </cacheField>
    <cacheField name="Pulse" numFmtId="0">
      <sharedItems containsSemiMixedTypes="0" containsString="0" containsNumber="1" minValue="-2.2658248423429801" maxValue="4.1360519477062194"/>
    </cacheField>
    <cacheField name="PulseOximetry" numFmtId="0">
      <sharedItems containsSemiMixedTypes="0" containsString="0" containsNumber="1" minValue="-8.0262013498153379" maxValue="1.245954681084529"/>
    </cacheField>
    <cacheField name="Respirations" numFmtId="0">
      <sharedItems containsSemiMixedTypes="0" containsString="0" containsNumber="1" minValue="-2.6110190409971019" maxValue="4.9768143371476192"/>
    </cacheField>
    <cacheField name="Temperature" numFmtId="0">
      <sharedItems containsSemiMixedTypes="0" containsString="0" containsNumber="1" minValue="-2.641765430005349" maxValue="2.530956881524987"/>
    </cacheField>
    <cacheField name="Predicted Probability of Flipping" numFmtId="0">
      <sharedItems containsSemiMixedTypes="0" containsString="0" containsNumber="1" minValue="0.16270728608509161" maxValue="0.86800832323483246"/>
    </cacheField>
    <cacheField name="Flipped Predicted (Cutoff - 0.5)" numFmtId="0">
      <sharedItems containsSemiMixedTypes="0" containsString="0" containsNumber="1" containsInteger="1" minValue="0" maxValue="1"/>
    </cacheField>
    <cacheField name="Flipped Predicted (Cutoff - 0.3)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 Onate Barrios" refreshedDate="45715.08051226852" createdVersion="8" refreshedVersion="8" minRefreshableVersion="3" recordCount="665" xr:uid="{631F4FC2-AB4B-1A4D-8F97-4B94E89C6477}">
  <cacheSource type="worksheet">
    <worksheetSource ref="A1:N666" sheet="Logistic Reg Predictive Output"/>
  </cacheSource>
  <cacheFields count="14">
    <cacheField name="Age" numFmtId="0">
      <sharedItems containsSemiMixedTypes="0" containsString="0" containsNumber="1" minValue="-2.6167686086834112" maxValue="1.059976900951747"/>
    </cacheField>
    <cacheField name="Gender" numFmtId="0">
      <sharedItems/>
    </cacheField>
    <cacheField name="PrimaryInsuranceCategory" numFmtId="0">
      <sharedItems/>
    </cacheField>
    <cacheField name="Flipped" numFmtId="0">
      <sharedItems count="2">
        <s v="0"/>
        <s v="1"/>
      </sharedItems>
    </cacheField>
    <cacheField name="DRG01" numFmtId="0">
      <sharedItems/>
    </cacheField>
    <cacheField name="BloodPressureUpper" numFmtId="0">
      <sharedItems containsSemiMixedTypes="0" containsString="0" containsNumber="1" minValue="-2.3202020282108422" maxValue="3.447813024640805"/>
    </cacheField>
    <cacheField name="BloodPressureLower" numFmtId="0">
      <sharedItems containsSemiMixedTypes="0" containsString="0" containsNumber="1" minValue="-4.964327758697662" maxValue="4.6788754362916531"/>
    </cacheField>
    <cacheField name="BloodPressureDiff" numFmtId="0">
      <sharedItems containsSemiMixedTypes="0" containsString="0" containsNumber="1" minValue="-2.997571144472071" maxValue="3.7072534102865968"/>
    </cacheField>
    <cacheField name="Pulse" numFmtId="0">
      <sharedItems containsSemiMixedTypes="0" containsString="0" containsNumber="1" minValue="-2.2658248423429801" maxValue="4.1360519477062194"/>
    </cacheField>
    <cacheField name="PulseOximetry" numFmtId="0">
      <sharedItems containsSemiMixedTypes="0" containsString="0" containsNumber="1" minValue="-8.0262013498153379" maxValue="1.245954681084529"/>
    </cacheField>
    <cacheField name="Respirations" numFmtId="0">
      <sharedItems containsSemiMixedTypes="0" containsString="0" containsNumber="1" minValue="-2.6110190409971019" maxValue="4.9768143371476192"/>
    </cacheField>
    <cacheField name="Temperature" numFmtId="0">
      <sharedItems containsSemiMixedTypes="0" containsString="0" containsNumber="1" minValue="-2.641765430005349" maxValue="2.530956881524987"/>
    </cacheField>
    <cacheField name="Predicted Probability of Flipping" numFmtId="0">
      <sharedItems containsSemiMixedTypes="0" containsString="0" containsNumber="1" minValue="0.16270728608509161" maxValue="0.86800832323483246"/>
    </cacheField>
    <cacheField name="Flipped Predicted (Cutoff - 0.5)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5">
  <r>
    <n v="-0.98849559727355518"/>
    <s v="0"/>
    <s v="Private"/>
    <x v="0"/>
    <s v="787"/>
    <n v="1.16383390975324"/>
    <n v="1.9048032843084259"/>
    <n v="-0.52737262429782483"/>
    <n v="2.4740262425972919"/>
    <n v="0.13329595737654529"/>
    <n v="-2.3400249917776481"/>
    <n v="-0.71703154664522972"/>
    <n v="0.4836707886145229"/>
    <n v="0"/>
    <x v="0"/>
  </r>
  <r>
    <n v="-1.6713197633486561"/>
    <s v="1"/>
    <s v="MEDICAID OTHER"/>
    <x v="0"/>
    <s v="789"/>
    <n v="0.58316125342589287"/>
    <n v="1.5085072625965359"/>
    <n v="-0.57778483899525845"/>
    <n v="1.3660091058580079"/>
    <n v="-0.97936276633143882"/>
    <n v="-2.6110190409971019"/>
    <n v="0.36563126274484808"/>
    <n v="0.431929193155559"/>
    <n v="0"/>
    <x v="0"/>
  </r>
  <r>
    <n v="-1.3561701482370709"/>
    <s v="1"/>
    <s v="Private"/>
    <x v="0"/>
    <s v="789"/>
    <n v="0.58316125342589287"/>
    <n v="0.91406323002870171"/>
    <n v="-0.62819705369269196"/>
    <n v="-0.91158167521718803"/>
    <n v="0.13329595737654529"/>
    <n v="-0.44306664724146783"/>
    <n v="4.7436596148278378E-3"/>
    <n v="0.30814759565406757"/>
    <n v="0"/>
    <x v="0"/>
  </r>
  <r>
    <n v="-1.6713197633486561"/>
    <s v="0"/>
    <s v="MEDICARE"/>
    <x v="0"/>
    <s v="786"/>
    <n v="-0.81045312175973983"/>
    <n v="-0.40692350901093061"/>
    <n v="0.58169609904571429"/>
    <n v="-0.29601659925091889"/>
    <n v="0.87506843984853477"/>
    <n v="9.8921451197440932E-2"/>
    <n v="0.84681473358486936"/>
    <n v="0.53697119419566253"/>
    <n v="1"/>
    <x v="0"/>
  </r>
  <r>
    <n v="1.059976900951747"/>
    <s v="0"/>
    <s v="MEDICARE OTHER"/>
    <x v="0"/>
    <s v="780"/>
    <n v="1.2799684410187091"/>
    <n v="0.64986588222077524"/>
    <n v="-2.3250477323488849E-2"/>
    <n v="-0.97313818281381492"/>
    <n v="-0.60847652509544403"/>
    <n v="-0.44306664724146783"/>
    <n v="-0.47643981122521062"/>
    <n v="0.38434313687568361"/>
    <n v="0"/>
    <x v="0"/>
  </r>
  <r>
    <n v="1.059976900951747"/>
    <s v="1"/>
    <s v="MEDICARE OTHER"/>
    <x v="0"/>
    <s v="780"/>
    <n v="-0.3459149966978623"/>
    <n v="0.7159152191727568"/>
    <n v="-0.62819705369269196"/>
    <n v="-0.41912961444417268"/>
    <n v="0.50418219861253999"/>
    <n v="-0.44306664724146783"/>
    <n v="-0.47643981122521062"/>
    <n v="0.30533540782938318"/>
    <n v="0"/>
    <x v="0"/>
  </r>
  <r>
    <n v="1.0074519650998159"/>
    <s v="1"/>
    <s v="MEDICARE"/>
    <x v="0"/>
    <s v="558"/>
    <n v="0.1186231283640153"/>
    <n v="0.517767208316812"/>
    <n v="0.38004724025597991"/>
    <n v="0.56577450710185784"/>
    <n v="0.13329595737654529"/>
    <n v="9.8921451197440932E-2"/>
    <n v="4.7436596148278378E-3"/>
    <n v="0.85842847733514172"/>
    <n v="1"/>
    <x v="0"/>
  </r>
  <r>
    <n v="-9.5571687790731122E-2"/>
    <s v="0"/>
    <s v="MEDICARE"/>
    <x v="0"/>
    <s v="780"/>
    <n v="-0.26849197585421603"/>
    <n v="5.5421849652940738E-2"/>
    <n v="-0.72902148308755921"/>
    <n v="-1.28092072079695"/>
    <n v="1.245954681084529"/>
    <n v="9.8921451197440932E-2"/>
    <n v="0.36563126274484808"/>
    <n v="0.57781477104409895"/>
    <n v="1"/>
    <x v="0"/>
  </r>
  <r>
    <n v="-1.3036452123851401"/>
    <s v="1"/>
    <s v="MEDICAID STATE"/>
    <x v="0"/>
    <s v="789"/>
    <n v="-7.4934423745100398E-2"/>
    <n v="0.517767208316812"/>
    <n v="1.3378793195072181"/>
    <n v="7.3322446328842564E-2"/>
    <n v="1.245954681084529"/>
    <n v="-0.44306664724146783"/>
    <n v="4.7436596148278378E-3"/>
    <n v="0.39219716774904378"/>
    <n v="0"/>
    <x v="0"/>
  </r>
  <r>
    <n v="-1.828894570904448"/>
    <s v="0"/>
    <s v="MEDICAID OTHER"/>
    <x v="0"/>
    <s v="786"/>
    <n v="-0.19106895501056981"/>
    <n v="0.38566853441284882"/>
    <n v="-7.3662692020922446E-2"/>
    <n v="1.3660091058580079"/>
    <n v="0.50418219861253999"/>
    <n v="-0.17207259802201341"/>
    <n v="0.84681473358486936"/>
    <n v="0.40539871199019911"/>
    <n v="0"/>
    <x v="0"/>
  </r>
  <r>
    <n v="-1.776369635052518"/>
    <s v="1"/>
    <s v="MEDICARE OTHER"/>
    <x v="0"/>
    <s v="789"/>
    <n v="-0.11364593416692351"/>
    <n v="-0.27482483510696731"/>
    <n v="-0.17448712141578959"/>
    <n v="-1.096251198007069"/>
    <n v="0.50418219861253999"/>
    <n v="-0.44306664724146783"/>
    <n v="1.087406469004889"/>
    <n v="0.35261316417969341"/>
    <n v="0"/>
    <x v="0"/>
  </r>
  <r>
    <n v="1.059976900951747"/>
    <s v="1"/>
    <s v="MEDICARE"/>
    <x v="0"/>
    <s v="276"/>
    <n v="-0.42333801754150863"/>
    <n v="-0.60507151986687535"/>
    <n v="0.38004724025597991"/>
    <n v="0.87355704508499243"/>
    <n v="-0.23759028385944941"/>
    <n v="9.8921451197440932E-2"/>
    <n v="4.7436596148278378E-3"/>
    <n v="0.76147697909575496"/>
    <n v="1"/>
    <x v="0"/>
  </r>
  <r>
    <n v="0.3246277990247155"/>
    <s v="1"/>
    <s v="Private"/>
    <x v="0"/>
    <s v="786"/>
    <n v="1.938064118189702"/>
    <n v="-7.6676824251022485E-2"/>
    <n v="-0.88025812717985996"/>
    <n v="-1.096251198007069"/>
    <n v="-1.3502490075674329"/>
    <n v="9.8921451197440932E-2"/>
    <n v="-0.47643981122521062"/>
    <n v="0.23771478574268989"/>
    <n v="0"/>
    <x v="1"/>
  </r>
  <r>
    <n v="-0.98849559727355518"/>
    <s v="1"/>
    <s v="Private"/>
    <x v="0"/>
    <s v="789"/>
    <n v="-1.120145205134325"/>
    <n v="-0.47297284596291211"/>
    <n v="-1.132319200667028"/>
    <n v="-0.41912961444417268"/>
    <n v="-0.60847652509544403"/>
    <n v="9.8921451197440932E-2"/>
    <n v="4.7436596148278378E-3"/>
    <n v="0.31257573162861568"/>
    <n v="0"/>
    <x v="0"/>
  </r>
  <r>
    <n v="-0.25314649534652361"/>
    <s v="1"/>
    <s v="MEDICARE"/>
    <x v="0"/>
    <s v="578"/>
    <n v="-0.22978046543239289"/>
    <n v="-0.53902218291489379"/>
    <n v="-0.47696040960039121"/>
    <n v="-0.48068612204079958"/>
    <n v="0.50418219861253999"/>
    <n v="-0.44306664724146783"/>
    <n v="4.7436596148278378E-3"/>
    <n v="0.67724784884189038"/>
    <n v="1"/>
    <x v="0"/>
  </r>
  <r>
    <n v="1.059976900951747"/>
    <s v="1"/>
    <s v="MEDICARE OTHER"/>
    <x v="0"/>
    <s v="780"/>
    <n v="2.5961597953606961"/>
    <n v="5.5421849652940738E-2"/>
    <n v="0.4808716696508471"/>
    <n v="1.176593873221566E-2"/>
    <n v="0.13329595737654529"/>
    <n v="1.7248857465141669"/>
    <n v="-0.71703154664522972"/>
    <n v="0.30533540782938318"/>
    <n v="0"/>
    <x v="0"/>
  </r>
  <r>
    <n v="-1.7238446992005869"/>
    <s v="0"/>
    <s v="MEDICARE"/>
    <x v="0"/>
    <s v="786"/>
    <n v="0.89285333680047785"/>
    <n v="-0.20877549815498569"/>
    <n v="0.63210831374314791"/>
    <n v="-1.0346946904104419"/>
    <n v="-2.462907731275418"/>
    <n v="9.8921451197440932E-2"/>
    <n v="-1.3185108851952689"/>
    <n v="0.53623626563332361"/>
    <n v="1"/>
    <x v="0"/>
  </r>
  <r>
    <n v="0.48220260658050801"/>
    <s v="1"/>
    <s v="MEDICARE OTHER"/>
    <x v="0"/>
    <s v="599"/>
    <n v="-1.2362797363997939"/>
    <n v="-0.40692350901093061"/>
    <n v="-1.233143630061895"/>
    <n v="-0.85002516762056113"/>
    <n v="-0.23759028385944941"/>
    <n v="9.8921451197440932E-2"/>
    <n v="-2.1605819591653281"/>
    <n v="0.56624758840042011"/>
    <n v="1"/>
    <x v="0"/>
  </r>
  <r>
    <n v="-0.25314649534652361"/>
    <s v="1"/>
    <s v="MEDICARE OTHER"/>
    <x v="0"/>
    <s v="780"/>
    <n v="-0.6168955696506242"/>
    <n v="-0.1427261612030041"/>
    <n v="-0.3257237655080904"/>
    <n v="-0.35757310684754579"/>
    <n v="-0.60847652509544403"/>
    <n v="0.64090954963634961"/>
    <n v="0.36563126274484808"/>
    <n v="0.28989231059917209"/>
    <n v="0"/>
    <x v="1"/>
  </r>
  <r>
    <n v="1.059976900951747"/>
    <s v="1"/>
    <s v="MEDICARE OTHER"/>
    <x v="0"/>
    <s v="780"/>
    <n v="1.396102972284178"/>
    <n v="0.7159152191727568"/>
    <n v="0.12798616676881189"/>
    <n v="-0.78846866002393423"/>
    <n v="0.50418219861253999"/>
    <n v="9.8921451197440932E-2"/>
    <n v="0.84681473358486936"/>
    <n v="0.30533540782938318"/>
    <n v="0"/>
    <x v="0"/>
  </r>
  <r>
    <n v="-0.20062155949459279"/>
    <s v="1"/>
    <s v="Private"/>
    <x v="0"/>
    <s v="789"/>
    <n v="-0.30720348627603922"/>
    <n v="-0.80321953072282015"/>
    <n v="-1.132319200667028"/>
    <n v="-1.4040337359902031"/>
    <n v="0.13329595737654529"/>
    <n v="-0.17207259802201341"/>
    <n v="-0.71703154664522972"/>
    <n v="0.3221799567442804"/>
    <n v="0"/>
    <x v="0"/>
  </r>
  <r>
    <n v="0.90240209339595456"/>
    <s v="0"/>
    <s v="MEDICARE OTHER"/>
    <x v="0"/>
    <s v="599"/>
    <n v="1.589660524393294"/>
    <n v="1.838753947356444"/>
    <n v="-0.47696040960039121"/>
    <n v="1.489122121051262"/>
    <n v="-1.3502490075674329"/>
    <n v="0.64090954963634961"/>
    <n v="0.60622299816486735"/>
    <n v="0.65499443508152289"/>
    <n v="1"/>
    <x v="0"/>
  </r>
  <r>
    <n v="-2.1440441860160329"/>
    <s v="1"/>
    <s v="MEDICAID OTHER"/>
    <x v="0"/>
    <s v="787"/>
    <n v="-0.19106895501056981"/>
    <n v="0.25356986050888558"/>
    <n v="-0.124074906718356"/>
    <n v="-0.29601659925091889"/>
    <n v="0.87506843984853477"/>
    <n v="-0.44306664724146783"/>
    <n v="0.1250395273248289"/>
    <n v="0.51782149333400884"/>
    <n v="1"/>
    <x v="0"/>
  </r>
  <r>
    <n v="-0.30567143119845441"/>
    <s v="1"/>
    <s v="Private"/>
    <x v="0"/>
    <s v="276"/>
    <n v="1.2799684410187091"/>
    <n v="5.5421849652940738E-2"/>
    <n v="0.2288105961636791"/>
    <n v="-0.23446009165429199"/>
    <n v="-0.60847652509544403"/>
    <n v="-0.44306664724146783"/>
    <n v="-0.71703154664522972"/>
    <n v="0.50227459844287647"/>
    <n v="1"/>
    <x v="0"/>
  </r>
  <r>
    <n v="-1.6713197633486561"/>
    <s v="1"/>
    <s v="MEDICAID OTHER"/>
    <x v="0"/>
    <s v="787"/>
    <n v="-1.6233948406180261"/>
    <n v="-1.133466215482728"/>
    <n v="0.73293274313801504"/>
    <n v="-0.17290358405766509"/>
    <n v="0.87506843984853477"/>
    <n v="-0.17207259802201341"/>
    <n v="1.4482940721349089"/>
    <n v="0.52445950470450275"/>
    <n v="1"/>
    <x v="0"/>
  </r>
  <r>
    <n v="1.059976900951747"/>
    <s v="1"/>
    <s v="MEDICARE OTHER"/>
    <x v="0"/>
    <s v="782"/>
    <n v="0.1960461492076615"/>
    <n v="0.78196455612473847"/>
    <n v="0.93458160192774953"/>
    <n v="-1.2193642132003231"/>
    <n v="0.13329595737654529"/>
    <n v="-0.44306664724146783"/>
    <n v="-1.79969435603529"/>
    <n v="0.22154064040590599"/>
    <n v="0"/>
    <x v="1"/>
  </r>
  <r>
    <n v="-1.6713197633486561"/>
    <s v="1"/>
    <s v="Private"/>
    <x v="0"/>
    <s v="486"/>
    <n v="0.1960461492076615"/>
    <n v="0.38566853441284882"/>
    <n v="0.68252052844058153"/>
    <n v="7.3322446328842564E-2"/>
    <n v="-0.60847652509544403"/>
    <n v="-0.17207259802201341"/>
    <n v="1.3279982044249079"/>
    <n v="0.42099581754716697"/>
    <n v="0"/>
    <x v="0"/>
  </r>
  <r>
    <n v="-1.408695084089002"/>
    <s v="1"/>
    <s v="MEDICAID OTHER"/>
    <x v="0"/>
    <s v="786"/>
    <n v="-7.4934423745100398E-2"/>
    <n v="1.838753947356444"/>
    <n v="-1.0314947712721609"/>
    <n v="1.8584611666310229"/>
    <n v="0.50418219861253999"/>
    <n v="-0.44306664724146783"/>
    <n v="-0.83732741435523084"/>
    <n v="0.32954585265564629"/>
    <n v="0"/>
    <x v="0"/>
  </r>
  <r>
    <n v="0.58725247828436966"/>
    <s v="1"/>
    <s v="MEDICARE OTHER"/>
    <x v="0"/>
    <s v="786"/>
    <n v="-1.158856715556148"/>
    <n v="-0.60507151986687535"/>
    <n v="0.27922281086111272"/>
    <n v="0.99667006027824623"/>
    <n v="-0.60847652509544403"/>
    <n v="0.64090954963634961"/>
    <n v="1.2077023367149069"/>
    <n v="0.28381708649689491"/>
    <n v="0"/>
    <x v="1"/>
  </r>
  <r>
    <n v="-4.3046751938800289E-2"/>
    <s v="0"/>
    <s v="MEDICARE"/>
    <x v="0"/>
    <s v="578"/>
    <n v="-0.53947254880697793"/>
    <n v="-0.40692350901093061"/>
    <n v="0.63210831374314791"/>
    <n v="0.62733101469848473"/>
    <n v="0.50418219861253999"/>
    <n v="0.91190359885580397"/>
    <n v="-0.47643981122521062"/>
    <n v="0.75097873795520054"/>
    <n v="1"/>
    <x v="0"/>
  </r>
  <r>
    <n v="0.69230234998823126"/>
    <s v="1"/>
    <s v="MEDICARE OTHER"/>
    <x v="0"/>
    <s v="786"/>
    <n v="-0.81045312175973983"/>
    <n v="-0.20877549815498569"/>
    <n v="-0.3257237655080904"/>
    <n v="-0.91158167521718803"/>
    <n v="0.13329595737654529"/>
    <n v="9.8921451197440932E-2"/>
    <n v="-0.47643981122521062"/>
    <n v="0.28502014165524892"/>
    <n v="0"/>
    <x v="1"/>
  </r>
  <r>
    <n v="-0.62082104631003943"/>
    <s v="1"/>
    <s v="MEDICAID STATE"/>
    <x v="0"/>
    <s v="599"/>
    <n v="-0.8878761426033861"/>
    <n v="-0.53902218291489379"/>
    <n v="-2.3250477323488849E-2"/>
    <n v="-0.17290358405766509"/>
    <n v="0.50418219861253999"/>
    <n v="9.8921451197440932E-2"/>
    <n v="-0.83732741435523084"/>
    <n v="0.58598147190435779"/>
    <n v="1"/>
    <x v="0"/>
  </r>
  <r>
    <n v="0.84987715754402382"/>
    <s v="0"/>
    <s v="MEDICARE"/>
    <x v="0"/>
    <s v="428"/>
    <n v="-0.77174161133791674"/>
    <n v="-0.27482483510696731"/>
    <n v="-1.081906985969594"/>
    <n v="1.176593873221566E-2"/>
    <n v="0.13329595737654529"/>
    <n v="0.3699155004168953"/>
    <n v="0.60622299816486735"/>
    <n v="0.7668539239136849"/>
    <n v="1"/>
    <x v="0"/>
  </r>
  <r>
    <n v="0.3246277990247155"/>
    <s v="1"/>
    <s v="MEDICARE"/>
    <x v="0"/>
    <s v="428"/>
    <n v="0.62187276384771595"/>
    <n v="0.1214711866049223"/>
    <n v="-0.17448712141578959"/>
    <n v="-0.85002516762056113"/>
    <n v="-0.23759028385944941"/>
    <n v="0.91190359885580397"/>
    <n v="0.36563126274484808"/>
    <n v="0.69215454286668165"/>
    <n v="1"/>
    <x v="0"/>
  </r>
  <r>
    <n v="-0.56829611045810857"/>
    <s v="1"/>
    <s v="Private"/>
    <x v="0"/>
    <s v="789"/>
    <n v="-0.46204952796333171"/>
    <n v="0.517767208316812"/>
    <n v="-0.57778483899525845"/>
    <n v="0.38110498431197709"/>
    <n v="-0.60847652509544403"/>
    <n v="-0.71406069646092207"/>
    <n v="0.36563126274484808"/>
    <n v="0.31767863844310917"/>
    <n v="0"/>
    <x v="0"/>
  </r>
  <r>
    <n v="-1.828894570904448"/>
    <s v="1"/>
    <s v="MEDICAID STATE"/>
    <x v="0"/>
    <s v="780"/>
    <n v="-0.69431859049427047"/>
    <n v="0.18752052355690399"/>
    <n v="-1.233143630061895"/>
    <n v="0.50421799950523094"/>
    <n v="-0.23759028385944941"/>
    <n v="-0.44306664724146783"/>
    <n v="1.4482940721349089"/>
    <n v="0.30117956003056878"/>
    <n v="0"/>
    <x v="0"/>
  </r>
  <r>
    <n v="1.059976900951747"/>
    <s v="1"/>
    <s v="MEDICARE OTHER"/>
    <x v="0"/>
    <s v="780"/>
    <n v="0.69929578469136222"/>
    <n v="1.5085072625965359"/>
    <n v="-0.77943369778499283"/>
    <n v="0.2579919691187233"/>
    <n v="0.50418219861253999"/>
    <n v="0.64090954963634961"/>
    <n v="1.4482940721349089"/>
    <n v="0.30533540782938318"/>
    <n v="0"/>
    <x v="0"/>
  </r>
  <r>
    <n v="-1.618794827496725"/>
    <s v="1"/>
    <s v="Private"/>
    <x v="0"/>
    <s v="789"/>
    <n v="-1.4298372885089099"/>
    <n v="5.5421849652940738E-2"/>
    <n v="0.17839838146624551"/>
    <n v="7.3322446328842564E-2"/>
    <n v="0.50418219861253999"/>
    <n v="-0.98505474568037643"/>
    <n v="0.84681473358486936"/>
    <n v="0.3050060469400338"/>
    <n v="0"/>
    <x v="0"/>
  </r>
  <r>
    <n v="0.84987715754402382"/>
    <s v="1"/>
    <s v="MEDICARE OTHER"/>
    <x v="0"/>
    <s v="787"/>
    <n v="-1.2362797363997939"/>
    <n v="-0.53902218291489379"/>
    <n v="-0.9810825565747272"/>
    <n v="-1.0346946904104419"/>
    <n v="1.245954681084529"/>
    <n v="-0.98505474568037643"/>
    <n v="-1.3185108851952689"/>
    <n v="0.47804061080875038"/>
    <n v="0"/>
    <x v="0"/>
  </r>
  <r>
    <n v="0.58725247828436966"/>
    <s v="0"/>
    <s v="MEDICARE"/>
    <x v="0"/>
    <s v="786"/>
    <n v="0.46702672216042351"/>
    <n v="0.84801389307672004"/>
    <n v="0.93458160192774953"/>
    <n v="0.50421799950523094"/>
    <n v="0.50418219861253999"/>
    <n v="9.8921451197440932E-2"/>
    <n v="-2.4011736945853301"/>
    <n v="0.56837985111490852"/>
    <n v="1"/>
    <x v="0"/>
  </r>
  <r>
    <n v="-0.46324623875424692"/>
    <s v="0"/>
    <s v="MEDICAID STATE"/>
    <x v="0"/>
    <s v="276"/>
    <n v="-0.81045312175973983"/>
    <n v="-1.3976635632906551"/>
    <n v="-0.17448712141578959"/>
    <n v="-0.97313818281381492"/>
    <n v="0.50418219861253999"/>
    <n v="-0.44306664724146783"/>
    <n v="4.7436596148278378E-3"/>
    <n v="0.67235337399215689"/>
    <n v="1"/>
    <x v="0"/>
  </r>
  <r>
    <n v="1.059976900951747"/>
    <s v="1"/>
    <s v="MEDICARE OTHER"/>
    <x v="0"/>
    <s v="486"/>
    <n v="0.31218068047313091"/>
    <n v="-0.47297284596291211"/>
    <n v="-0.27531155081065678"/>
    <n v="-1.5271467511834571"/>
    <n v="-0.23759028385944941"/>
    <n v="9.8921451197440932E-2"/>
    <n v="-1.3185108851952689"/>
    <n v="0.51496249113136838"/>
    <n v="1"/>
    <x v="0"/>
  </r>
  <r>
    <n v="0.3246277990247155"/>
    <s v="0"/>
    <s v="MEDICARE OTHER"/>
    <x v="0"/>
    <s v="599"/>
    <n v="-0.81045312175973983"/>
    <n v="-0.27482483510696731"/>
    <n v="-0.82984591248242634"/>
    <n v="-0.48068612204079958"/>
    <n v="-0.97936276633143882"/>
    <n v="-1.798036893338739"/>
    <n v="0.60622299816486735"/>
    <n v="0.64761112860242354"/>
    <n v="1"/>
    <x v="0"/>
  </r>
  <r>
    <n v="-0.56829611045810857"/>
    <s v="1"/>
    <s v="Private"/>
    <x v="0"/>
    <s v="787"/>
    <n v="-0.84916463218156302"/>
    <n v="-0.53902218291489379"/>
    <n v="-0.77943369778499283"/>
    <n v="-1.342477228393576"/>
    <n v="-0.97936276633143882"/>
    <n v="-0.44306664724146783"/>
    <n v="-0.47643981122521062"/>
    <n v="0.40310121525382009"/>
    <n v="0"/>
    <x v="0"/>
  </r>
  <r>
    <n v="-9.5571687790731122E-2"/>
    <s v="1"/>
    <s v="MEDICARE"/>
    <x v="0"/>
    <s v="786"/>
    <n v="1.125122399331417"/>
    <n v="0.64986588222077524"/>
    <n v="-1.233143630061895"/>
    <n v="-0.23446009165429199"/>
    <n v="0.87506843984853477"/>
    <n v="-0.17207259802201341"/>
    <n v="0.84681473358486936"/>
    <n v="0.47152025784270479"/>
    <n v="0"/>
    <x v="0"/>
  </r>
  <r>
    <n v="1.0074519650998159"/>
    <s v="1"/>
    <s v="MEDICARE OTHER"/>
    <x v="0"/>
    <s v="780"/>
    <n v="0.97027635764412412"/>
    <n v="-0.93531820462678339"/>
    <n v="-1.233143630061895"/>
    <n v="-0.1113470764610382"/>
    <n v="-1.3502490075674329"/>
    <n v="0.64090954963634961"/>
    <n v="1.087406469004889"/>
    <n v="0.30470887878843272"/>
    <n v="0"/>
    <x v="0"/>
  </r>
  <r>
    <n v="-0.35819636705038532"/>
    <s v="1"/>
    <s v="Private"/>
    <x v="0"/>
    <s v="789"/>
    <n v="1.8219295869242329"/>
    <n v="1.178260577836628"/>
    <n v="-0.62819705369269196"/>
    <n v="0.99667006027824623"/>
    <n v="0.50418219861253999"/>
    <n v="9.8921451197440932E-2"/>
    <n v="-0.2358480758051914"/>
    <n v="0.32024671517397602"/>
    <n v="0"/>
    <x v="0"/>
  </r>
  <r>
    <n v="1.059976900951747"/>
    <s v="1"/>
    <s v="MEDICARE OTHER"/>
    <x v="0"/>
    <s v="780"/>
    <n v="2.4885970985458672E-3"/>
    <n v="-0.53902218291489379"/>
    <n v="0.43045945495341348"/>
    <n v="0.68888752229511163"/>
    <n v="-1.3502490075674329"/>
    <n v="1.182897648075258"/>
    <n v="-1.79969435603529"/>
    <n v="0.30533540782938318"/>
    <n v="0"/>
    <x v="0"/>
  </r>
  <r>
    <n v="-0.83092078971776273"/>
    <s v="0"/>
    <s v="MEDICARE"/>
    <x v="0"/>
    <s v="786"/>
    <n v="0.93156484722230104"/>
    <n v="1.9048032843084259"/>
    <n v="0.88416938723031591"/>
    <n v="-0.17290358405766509"/>
    <n v="-0.23759028385944941"/>
    <n v="-0.44306664724146783"/>
    <n v="1.087406469004889"/>
    <n v="0.54870607171546182"/>
    <n v="1"/>
    <x v="0"/>
  </r>
  <r>
    <n v="-0.98849559727355518"/>
    <s v="1"/>
    <s v="Private"/>
    <x v="0"/>
    <s v="789"/>
    <n v="-0.50076103838515484"/>
    <n v="0.84801389307672004"/>
    <n v="0.73293274313801504"/>
    <n v="-1.46559024358683"/>
    <n v="0.50418219861253999"/>
    <n v="-1.5270428441192849"/>
    <n v="-0.71703154664522972"/>
    <n v="0.31257573162861568"/>
    <n v="0"/>
    <x v="0"/>
  </r>
  <r>
    <n v="-1.828894570904448"/>
    <s v="1"/>
    <s v="MEDICAID OTHER"/>
    <x v="0"/>
    <s v="276"/>
    <n v="-0.30720348627603922"/>
    <n v="-1.0013675415787651"/>
    <n v="-0.124074906718356"/>
    <n v="0.1964354615220964"/>
    <n v="-0.23759028385944941"/>
    <n v="9.8921451197440932E-2"/>
    <n v="-0.83732741435523084"/>
    <n v="0.61678636051801894"/>
    <n v="1"/>
    <x v="0"/>
  </r>
  <r>
    <n v="0.27210286317278459"/>
    <s v="0"/>
    <s v="MEDICARE OTHER"/>
    <x v="0"/>
    <s v="780"/>
    <n v="1.512237503549648"/>
    <n v="0.78196455612473847"/>
    <n v="-0.88025812717985996"/>
    <n v="-1.46559024358683"/>
    <n v="0.50418219861253999"/>
    <n v="9.8921451197440932E-2"/>
    <n v="-0.2358480758051914"/>
    <n v="0.37390804674467071"/>
    <n v="0"/>
    <x v="0"/>
  </r>
  <r>
    <n v="0.69230234998823126"/>
    <s v="1"/>
    <s v="MEDICARE OTHER"/>
    <x v="0"/>
    <s v="780"/>
    <n v="1.744506566080587"/>
    <n v="0.3196191974608672"/>
    <n v="0.2288105961636791"/>
    <n v="0.31954847671535019"/>
    <n v="-1.7211352488034279"/>
    <n v="2.5378678941725301"/>
    <n v="0.60622299816486735"/>
    <n v="0.30096493557010567"/>
    <n v="0"/>
    <x v="0"/>
  </r>
  <r>
    <n v="0.63977741413630052"/>
    <s v="1"/>
    <s v="MEDICARE OTHER"/>
    <x v="0"/>
    <s v="780"/>
    <n v="-3.6222913323277262E-2"/>
    <n v="0.3196191974608672"/>
    <n v="-0.17448712141578959"/>
    <n v="-0.1113470764610382"/>
    <n v="-0.60847652509544403"/>
    <n v="-0.44306664724146783"/>
    <n v="-0.71703154664522972"/>
    <n v="0.30034349710899078"/>
    <n v="0"/>
    <x v="0"/>
  </r>
  <r>
    <n v="-1.3036452123851401"/>
    <s v="1"/>
    <s v="MEDICARE"/>
    <x v="0"/>
    <s v="786"/>
    <n v="0.38960370131677718"/>
    <n v="0.517767208316812"/>
    <n v="-0.52737262429782483"/>
    <n v="1.4275656134546351"/>
    <n v="-1.7211352488034279"/>
    <n v="9.8921451197440932E-2"/>
    <n v="-0.2358480758051914"/>
    <n v="0.45462018116984709"/>
    <n v="0"/>
    <x v="0"/>
  </r>
  <r>
    <n v="-0.25314649534652361"/>
    <s v="0"/>
    <s v="Private"/>
    <x v="0"/>
    <s v="276"/>
    <n v="-0.22978046543239289"/>
    <n v="0.25356986050888558"/>
    <n v="-0.124074906718356"/>
    <n v="-0.17290358405766509"/>
    <n v="0.13329595737654529"/>
    <n v="-0.44306664724146783"/>
    <n v="-0.2358480758051914"/>
    <n v="0.58974667367739608"/>
    <n v="1"/>
    <x v="0"/>
  </r>
  <r>
    <n v="-0.35819636705038532"/>
    <s v="1"/>
    <s v="MEDICAID OTHER"/>
    <x v="0"/>
    <s v="276"/>
    <n v="1.7832180765024099"/>
    <n v="0.25356986050888558"/>
    <n v="0.98499381662518304"/>
    <n v="1.181339583068127"/>
    <n v="-0.23759028385944941"/>
    <n v="9.8921451197440932E-2"/>
    <n v="-0.47643981122521062"/>
    <n v="0.63614835854943463"/>
    <n v="1"/>
    <x v="0"/>
  </r>
  <r>
    <n v="0.53472754243243881"/>
    <s v="1"/>
    <s v="Private"/>
    <x v="0"/>
    <s v="780"/>
    <n v="7.9911617942192134E-2"/>
    <n v="0.64986588222077524"/>
    <n v="-0.88025812717985996"/>
    <n v="-0.60379913723405343"/>
    <n v="-0.60847652509544403"/>
    <n v="-0.17207259802201341"/>
    <n v="0.24533539503483001"/>
    <n v="0.25418037922690379"/>
    <n v="0"/>
    <x v="1"/>
  </r>
  <r>
    <n v="-1.146070404829348"/>
    <s v="1"/>
    <s v="Private"/>
    <x v="0"/>
    <s v="276"/>
    <n v="0.50573823258224659"/>
    <n v="-0.27482483510696731"/>
    <n v="1.690764822389254"/>
    <n v="-0.17290358405766509"/>
    <n v="0.13329595737654529"/>
    <n v="-0.44306664724146783"/>
    <n v="-0.2358480758051914"/>
    <n v="0.49045355603594187"/>
    <n v="0"/>
    <x v="0"/>
  </r>
  <r>
    <n v="1.059976900951747"/>
    <s v="0"/>
    <s v="MEDICARE OTHER"/>
    <x v="0"/>
    <s v="780"/>
    <n v="0.23475765962948461"/>
    <n v="-0.34087417205894888"/>
    <n v="-0.22489933611322321"/>
    <n v="1.176593873221566E-2"/>
    <n v="0.50418219861253999"/>
    <n v="-0.17207259802201341"/>
    <n v="-0.2358480758051914"/>
    <n v="0.38434313687568361"/>
    <n v="0"/>
    <x v="0"/>
  </r>
  <r>
    <n v="1.059976900951747"/>
    <s v="1"/>
    <s v="MEDICARE"/>
    <x v="0"/>
    <s v="780"/>
    <n v="-0.50076103838515484"/>
    <n v="1.2443099147886101"/>
    <n v="1.287467104809785"/>
    <n v="-0.29601659925091889"/>
    <n v="1.245954681084529"/>
    <n v="-0.44306664724146783"/>
    <n v="1.3279982044249079"/>
    <n v="0.50699133809813701"/>
    <n v="1"/>
    <x v="0"/>
  </r>
  <r>
    <n v="0.58725247828436966"/>
    <s v="0"/>
    <s v="MEDICARE"/>
    <x v="0"/>
    <s v="780"/>
    <n v="0.23475765962948461"/>
    <n v="-0.40692350901093061"/>
    <n v="0.83375717253288228"/>
    <n v="0.56577450710185784"/>
    <n v="0.87506843984853477"/>
    <n v="-0.44306664724146783"/>
    <n v="-0.47643981122521062"/>
    <n v="0.58715858591231374"/>
    <n v="1"/>
    <x v="0"/>
  </r>
  <r>
    <n v="-0.46324623875424692"/>
    <s v="1"/>
    <s v="MEDICARE"/>
    <x v="0"/>
    <s v="486"/>
    <n v="-0.11364593416692351"/>
    <n v="1.3103592517405911"/>
    <n v="0.63210831374314791"/>
    <n v="0.2579919691187233"/>
    <n v="-0.97936276633143882"/>
    <n v="2.5378678941725301"/>
    <n v="0.60622299816486735"/>
    <n v="0.69511490377396945"/>
    <n v="1"/>
    <x v="0"/>
  </r>
  <r>
    <n v="0.37715273487664641"/>
    <s v="0"/>
    <s v="MEDICARE"/>
    <x v="0"/>
    <s v="780"/>
    <n v="-1.2749912468216169"/>
    <n v="-0.20877549815498569"/>
    <n v="-7.3662692020922446E-2"/>
    <n v="1.4275656134546351"/>
    <n v="-0.97936276633143882"/>
    <n v="-0.71406069646092207"/>
    <n v="4.7436596148278378E-3"/>
    <n v="0.58428991772370908"/>
    <n v="1"/>
    <x v="0"/>
  </r>
  <r>
    <n v="-0.20062155949459279"/>
    <s v="0"/>
    <s v="MEDICARE OTHER"/>
    <x v="0"/>
    <s v="428"/>
    <n v="0.46702672216042351"/>
    <n v="0.78196455612473847"/>
    <n v="1.64035260769182"/>
    <n v="1.2428960906647539"/>
    <n v="1.245954681084529"/>
    <n v="9.8921451197440932E-2"/>
    <n v="0.24533539503483001"/>
    <n v="0.56992241483263884"/>
    <n v="1"/>
    <x v="0"/>
  </r>
  <r>
    <n v="0.63977741413630052"/>
    <s v="0"/>
    <s v="MEDICARE OTHER"/>
    <x v="0"/>
    <s v="428"/>
    <n v="-0.81045312175973983"/>
    <n v="-1.133466215482728"/>
    <n v="0.83375717253288228"/>
    <n v="-0.85002516762056113"/>
    <n v="-0.60847652509544403"/>
    <n v="-0.44306664724146783"/>
    <n v="0.24533539503483001"/>
    <n v="0.5814730857630046"/>
    <n v="1"/>
    <x v="0"/>
  </r>
  <r>
    <n v="0.48220260658050801"/>
    <s v="1"/>
    <s v="MEDICARE OTHER"/>
    <x v="0"/>
    <s v="276"/>
    <n v="-0.96529916344703237"/>
    <n v="0.45171787136483038"/>
    <n v="-0.42654819490295759"/>
    <n v="-4.9790568864411251E-2"/>
    <n v="0.13329595737654529"/>
    <n v="0.91190359885580397"/>
    <n v="0.84681473358486936"/>
    <n v="0.56912880321849779"/>
    <n v="1"/>
    <x v="0"/>
  </r>
  <r>
    <n v="1.059976900951747"/>
    <s v="1"/>
    <s v="MEDICAID STATE"/>
    <x v="0"/>
    <s v="780"/>
    <n v="0.66058427426953914"/>
    <n v="1.0461619039326651"/>
    <n v="-2.0397390652208331"/>
    <n v="1.673791643841142"/>
    <n v="-0.60847652509544403"/>
    <n v="9.8921451197440932E-2"/>
    <n v="0.24533539503483001"/>
    <n v="0.3364551271445419"/>
    <n v="0"/>
    <x v="0"/>
  </r>
  <r>
    <n v="0.167052991468923"/>
    <s v="0"/>
    <s v="MEDICARE OTHER"/>
    <x v="0"/>
    <s v="780"/>
    <n v="-0.81045312175973983"/>
    <n v="5.5421849652940738E-2"/>
    <n v="0.43045945495341348"/>
    <n v="-1.1578077056036959"/>
    <n v="-0.23759028385944941"/>
    <n v="9.8921451197440932E-2"/>
    <n v="-0.83732741435523084"/>
    <n v="0.37252528589950479"/>
    <n v="0"/>
    <x v="0"/>
  </r>
  <r>
    <n v="0.95492702924788542"/>
    <s v="0"/>
    <s v="MEDICARE"/>
    <x v="0"/>
    <s v="276"/>
    <n v="-0.84916463218156302"/>
    <n v="5.5421849652940738E-2"/>
    <n v="0.4808716696508471"/>
    <n v="-1.2193642132003231"/>
    <n v="1.245954681084529"/>
    <n v="1.182897648075258"/>
    <n v="4.7436596148278378E-3"/>
    <n v="0.81843009134415479"/>
    <n v="1"/>
    <x v="0"/>
  </r>
  <r>
    <n v="-1.5137449557928639"/>
    <s v="0"/>
    <s v="MEDICAID OTHER"/>
    <x v="0"/>
    <s v="789"/>
    <n v="-1.3911257780870869"/>
    <n v="-1.331614226338673"/>
    <n v="1.438703748902086"/>
    <n v="-1.0346946904104419"/>
    <n v="0.50418219861253999"/>
    <n v="-0.44306664724146783"/>
    <n v="4.7436596148278378E-3"/>
    <n v="0.52142349829893553"/>
    <n v="1"/>
    <x v="0"/>
  </r>
  <r>
    <n v="1.059976900951747"/>
    <s v="1"/>
    <s v="MEDICARE"/>
    <x v="0"/>
    <s v="787"/>
    <n v="4.1200107520368998E-2"/>
    <n v="0.1214711866049223"/>
    <n v="-0.93067034187729358"/>
    <n v="0.68888752229511163"/>
    <n v="0.87506843984853477"/>
    <n v="0.91190359885580397"/>
    <n v="0.60622299816486735"/>
    <n v="0.6843668652943008"/>
    <n v="1"/>
    <x v="0"/>
  </r>
  <r>
    <n v="1.059976900951747"/>
    <s v="1"/>
    <s v="MEDICARE OTHER"/>
    <x v="0"/>
    <s v="276"/>
    <n v="0.1186231283640153"/>
    <n v="-0.53902218291489379"/>
    <n v="-0.93067034187729358"/>
    <n v="0.99667006027824623"/>
    <n v="1.245954681084529"/>
    <n v="-0.44306664724146783"/>
    <n v="-0.71703154664522972"/>
    <n v="0.57708263813415905"/>
    <n v="1"/>
    <x v="0"/>
  </r>
  <r>
    <n v="-1.618794827496725"/>
    <s v="1"/>
    <s v="Private"/>
    <x v="0"/>
    <s v="577"/>
    <n v="-0.22978046543239289"/>
    <n v="0.1214711866049223"/>
    <n v="-0.88025812717985996"/>
    <n v="-0.72691215242730722"/>
    <n v="0.50418219861253999"/>
    <n v="9.8921451197440932E-2"/>
    <n v="-0.2358480758051914"/>
    <n v="0.6152817847647607"/>
    <n v="1"/>
    <x v="0"/>
  </r>
  <r>
    <n v="1.059976900951747"/>
    <s v="0"/>
    <s v="MEDICARE OTHER"/>
    <x v="0"/>
    <s v="578"/>
    <n v="1.744506566080587"/>
    <n v="0.38566853441284882"/>
    <n v="-0.57778483899525845"/>
    <n v="-0.41912961444417268"/>
    <n v="0.13329595737654529"/>
    <n v="-0.44306664724146783"/>
    <n v="-0.47643981122521062"/>
    <n v="0.5783296703749442"/>
    <n v="1"/>
    <x v="0"/>
  </r>
  <r>
    <n v="-1.5137449557928639"/>
    <s v="0"/>
    <s v="MEDICARE OTHER"/>
    <x v="0"/>
    <s v="786"/>
    <n v="2.4885970985458672E-3"/>
    <n v="1.112211240884647"/>
    <n v="0.73293274313801504"/>
    <n v="1.92001767422765"/>
    <n v="0.13329595737654529"/>
    <n v="-0.17207259802201341"/>
    <n v="-2.641765430005349"/>
    <n v="0.33337413341395628"/>
    <n v="0"/>
    <x v="0"/>
  </r>
  <r>
    <n v="-2.038994314312172"/>
    <s v="1"/>
    <s v="MEDICAID OTHER"/>
    <x v="0"/>
    <s v="786"/>
    <n v="0.46702672216042351"/>
    <n v="-1.067416878530747"/>
    <n v="-0.17448712141578959"/>
    <n v="0.93511355268161933"/>
    <n v="1.245954681084529"/>
    <n v="9.8921451197440932E-2"/>
    <n v="0.24533539503483001"/>
    <n v="0.32175755896773411"/>
    <n v="0"/>
    <x v="0"/>
  </r>
  <r>
    <n v="0.53472754243243881"/>
    <s v="1"/>
    <s v="MEDICARE"/>
    <x v="0"/>
    <s v="780"/>
    <n v="0.31218068047313091"/>
    <n v="-0.47297284596291211"/>
    <n v="1.0858182460200501"/>
    <n v="1.4275656134546351"/>
    <n v="1.245954681084529"/>
    <n v="9.8921451197440932E-2"/>
    <n v="-0.71703154664522972"/>
    <n v="0.49960290739338131"/>
    <n v="0"/>
    <x v="0"/>
  </r>
  <r>
    <n v="-9.5571687790731122E-2"/>
    <s v="1"/>
    <s v="MEDICARE OTHER"/>
    <x v="0"/>
    <s v="786"/>
    <n v="-0.92658765302520929"/>
    <n v="-1.1995155524347101"/>
    <n v="0.12798616676881189"/>
    <n v="1.181339583068127"/>
    <n v="-0.23759028385944941"/>
    <n v="0.64090954963634961"/>
    <n v="0.84681473358486936"/>
    <n v="0.27607247923245493"/>
    <n v="0"/>
    <x v="1"/>
  </r>
  <r>
    <n v="0.21957792732085379"/>
    <s v="1"/>
    <s v="MEDICARE OTHER"/>
    <x v="0"/>
    <s v="780"/>
    <n v="-0.69431859049427047"/>
    <n v="-1.727910248050563"/>
    <n v="0.17839838146624551"/>
    <n v="-1.342477228393576"/>
    <n v="1.245954681084529"/>
    <n v="-0.98505474568037643"/>
    <n v="4.7436596148278378E-3"/>
    <n v="0.29539849404355673"/>
    <n v="0"/>
    <x v="1"/>
  </r>
  <r>
    <n v="1.059976900951747"/>
    <s v="0"/>
    <s v="MEDICARE OTHER"/>
    <x v="0"/>
    <s v="486"/>
    <n v="2.092910159876995"/>
    <n v="2.763444664684187"/>
    <n v="-0.93067034187729358"/>
    <n v="-0.35757310684754579"/>
    <n v="0.13329595737654529"/>
    <n v="3.0798559926114391"/>
    <n v="-0.71703154664522972"/>
    <n v="0.60126340211557383"/>
    <n v="1"/>
    <x v="0"/>
  </r>
  <r>
    <n v="1.059976900951747"/>
    <s v="1"/>
    <s v="MEDICARE"/>
    <x v="0"/>
    <s v="780"/>
    <n v="0.85414182637865477"/>
    <n v="-0.1427261612030041"/>
    <n v="1.035406031322617"/>
    <n v="-0.23446009165429199"/>
    <n v="0.13329595737654529"/>
    <n v="1.7248857465141669"/>
    <n v="0.24533539503483001"/>
    <n v="0.50699133809813701"/>
    <n v="1"/>
    <x v="0"/>
  </r>
  <r>
    <n v="-0.77839585386583188"/>
    <s v="1"/>
    <s v="MEDICARE OTHER"/>
    <x v="0"/>
    <s v="786"/>
    <n v="-1.352414267665264"/>
    <n v="-1.265564889386692"/>
    <n v="2.7161737373944748E-2"/>
    <n v="1.176593873221566E-2"/>
    <n v="0.87506843984853477"/>
    <n v="-0.98505474568037643"/>
    <n v="1.4482940721349089"/>
    <n v="0.2684599849943593"/>
    <n v="0"/>
    <x v="1"/>
  </r>
  <r>
    <n v="1.059976900951747"/>
    <s v="1"/>
    <s v="MEDICARE"/>
    <x v="0"/>
    <s v="786"/>
    <n v="2.0154871390333491"/>
    <n v="-0.40692350901093061"/>
    <n v="-0.3257237655080904"/>
    <n v="-1.0346946904104419"/>
    <n v="-0.23759028385944941"/>
    <n v="3.621844091050348"/>
    <n v="0.36563126274484808"/>
    <n v="0.48774740173820441"/>
    <n v="0"/>
    <x v="0"/>
  </r>
  <r>
    <n v="0.3246277990247155"/>
    <s v="1"/>
    <s v="MEDICARE OTHER"/>
    <x v="0"/>
    <s v="786"/>
    <n v="-0.69431859049427047"/>
    <n v="-1.0013675415787651"/>
    <n v="-1.636441347641364"/>
    <n v="-1.342477228393576"/>
    <n v="-0.97936276633143882"/>
    <n v="9.8921451197440932E-2"/>
    <n v="-1.3185108851952689"/>
    <n v="0.28082290325901538"/>
    <n v="0"/>
    <x v="1"/>
  </r>
  <r>
    <n v="-0.93597066142162433"/>
    <s v="0"/>
    <s v="MEDICAID OTHER"/>
    <x v="0"/>
    <s v="786"/>
    <n v="-0.57818405922880112"/>
    <n v="0.1214711866049223"/>
    <n v="-0.72902148308755921"/>
    <n v="-1.096251198007069"/>
    <n v="-1.3502490075674329"/>
    <n v="9.8921451197440932E-2"/>
    <n v="4.7436596148278378E-3"/>
    <n v="0.41756543257192152"/>
    <n v="0"/>
    <x v="0"/>
  </r>
  <r>
    <n v="0.53472754243243881"/>
    <s v="1"/>
    <s v="MEDICARE"/>
    <x v="0"/>
    <s v="786"/>
    <n v="-0.19106895501056981"/>
    <n v="0.38566853441284882"/>
    <n v="-0.42654819490295759"/>
    <n v="1.3660091058580079"/>
    <n v="0.50418219861253999"/>
    <n v="-0.17207259802201341"/>
    <n v="0.84681473358486936"/>
    <n v="0.48036616260764309"/>
    <n v="0"/>
    <x v="0"/>
  </r>
  <r>
    <n v="-2.1440441860160329"/>
    <s v="0"/>
    <s v="Private"/>
    <x v="0"/>
    <s v="786"/>
    <n v="-0.42333801754150863"/>
    <n v="1.178260577836628"/>
    <n v="2.3965358281533242"/>
    <n v="2.4740262425972919"/>
    <n v="-0.60847652509544403"/>
    <n v="-0.17207259802201341"/>
    <n v="2.4106610138149862"/>
    <n v="0.27822244431921772"/>
    <n v="0"/>
    <x v="1"/>
  </r>
  <r>
    <n v="-2.459193801127618"/>
    <s v="1"/>
    <s v="MEDICAID OTHER"/>
    <x v="0"/>
    <s v="787"/>
    <n v="-1.0814336947125021"/>
    <n v="5.5421849652940738E-2"/>
    <n v="1.186642675414918"/>
    <n v="-0.91158167521718803"/>
    <n v="0.87506843984853477"/>
    <n v="-0.71406069646092207"/>
    <n v="0.24533539503483001"/>
    <n v="0.51339251000487274"/>
    <n v="1"/>
    <x v="0"/>
  </r>
  <r>
    <n v="-0.30567143119845441"/>
    <s v="1"/>
    <s v="Private"/>
    <x v="0"/>
    <s v="787"/>
    <n v="2.0154871390333491"/>
    <n v="0.38566853441284882"/>
    <n v="-1.58602913294393"/>
    <n v="7.3322446328842564E-2"/>
    <n v="1.245954681084529"/>
    <n v="0.64090954963634961"/>
    <n v="0.36563126274484808"/>
    <n v="0.40666193842067189"/>
    <n v="0"/>
    <x v="0"/>
  </r>
  <r>
    <n v="-0.72587091801390102"/>
    <s v="0"/>
    <s v="Private"/>
    <x v="0"/>
    <s v="599"/>
    <n v="-1.584683330196202"/>
    <n v="0.7159152191727568"/>
    <n v="-0.27531155081065678"/>
    <n v="2.043130689420904"/>
    <n v="1.245954681084529"/>
    <n v="9.8921451197440932E-2"/>
    <n v="0.36563126274484808"/>
    <n v="0.58043958693529951"/>
    <n v="1"/>
    <x v="0"/>
  </r>
  <r>
    <n v="0.63977741413630052"/>
    <s v="0"/>
    <s v="MEDICARE OTHER"/>
    <x v="0"/>
    <s v="780"/>
    <n v="-0.42333801754150863"/>
    <n v="-0.20877549815498569"/>
    <n v="0.88416938723031591"/>
    <n v="-2.019598811956473"/>
    <n v="0.50418219861253999"/>
    <n v="-0.17207259802201341"/>
    <n v="-1.3185108851952689"/>
    <n v="0.3787638250813446"/>
    <n v="0"/>
    <x v="0"/>
  </r>
  <r>
    <n v="1.059976900951747"/>
    <s v="1"/>
    <s v="Private"/>
    <x v="0"/>
    <s v="780"/>
    <n v="-1.197568225977971"/>
    <n v="-1.1995155524347101"/>
    <n v="-0.52737262429782483"/>
    <n v="0.50421799950523094"/>
    <n v="-1.3502490075674329"/>
    <n v="0.64090954963634961"/>
    <n v="2.530956881524987"/>
    <n v="0.25982389549780599"/>
    <n v="0"/>
    <x v="1"/>
  </r>
  <r>
    <n v="0.42967767072857721"/>
    <s v="1"/>
    <s v="MEDICARE OTHER"/>
    <x v="0"/>
    <s v="782"/>
    <n v="0.1960461492076615"/>
    <n v="-0.60507151986687535"/>
    <n v="-0.42654819490295759"/>
    <n v="0.1348789539254695"/>
    <n v="0.13329595737654529"/>
    <n v="9.8921451197440932E-2"/>
    <n v="0.24533539503483001"/>
    <n v="0.2154844928713541"/>
    <n v="0"/>
    <x v="1"/>
  </r>
  <r>
    <n v="-0.20062155949459279"/>
    <s v="1"/>
    <s v="MEDICARE OTHER"/>
    <x v="0"/>
    <s v="786"/>
    <n v="1.125122399331417"/>
    <n v="0.64986588222077524"/>
    <n v="0.83375717253288228"/>
    <n v="0.81200053748836554"/>
    <n v="0.50418219861253999"/>
    <n v="0.64090954963634961"/>
    <n v="-1.919990223745309"/>
    <n v="0.27489267094458231"/>
    <n v="0"/>
    <x v="1"/>
  </r>
  <r>
    <n v="0.1145280556169922"/>
    <s v="0"/>
    <s v="MEDICARE OTHER"/>
    <x v="0"/>
    <s v="780"/>
    <n v="-1.158856715556148"/>
    <n v="-1.331614226338673"/>
    <n v="2.6990091163379248"/>
    <n v="-1.28092072079695"/>
    <n v="-0.23759028385944941"/>
    <n v="-0.17207259802201341"/>
    <n v="0.24533539503483001"/>
    <n v="0.37183468512306711"/>
    <n v="0"/>
    <x v="0"/>
  </r>
  <r>
    <n v="0.74482728584016211"/>
    <s v="1"/>
    <s v="MEDICARE OTHER"/>
    <x v="0"/>
    <s v="780"/>
    <n v="-0.65560708007244739"/>
    <n v="-0.93531820462678339"/>
    <n v="-0.82984591248242634"/>
    <n v="-0.1113470764610382"/>
    <n v="0.50418219861253999"/>
    <n v="1.7248857465141669"/>
    <n v="-0.2358480758051914"/>
    <n v="0.30158710559457053"/>
    <n v="0"/>
    <x v="0"/>
  </r>
  <r>
    <n v="-0.25314649534652361"/>
    <s v="1"/>
    <s v="Private"/>
    <x v="0"/>
    <s v="786"/>
    <n v="-0.46204952796333171"/>
    <n v="0.517767208316812"/>
    <n v="0.73293274313801504"/>
    <n v="0.1348789539254695"/>
    <n v="-0.97936276633143882"/>
    <n v="0.91190359885580397"/>
    <n v="-0.2358480758051914"/>
    <n v="0.23187388498211969"/>
    <n v="0"/>
    <x v="1"/>
  </r>
  <r>
    <n v="-0.56829611045810857"/>
    <s v="1"/>
    <s v="Private"/>
    <x v="0"/>
    <s v="786"/>
    <n v="-0.65560708007244739"/>
    <n v="5.5421849652940738E-2"/>
    <n v="7.7573952071378349E-2"/>
    <n v="-1.5271467511834571"/>
    <n v="-0.60847652509544403"/>
    <n v="-1.2560487948998309"/>
    <n v="-1.3185108851952689"/>
    <n v="0.22873045926239921"/>
    <n v="0"/>
    <x v="1"/>
  </r>
  <r>
    <n v="1.059976900951747"/>
    <s v="1"/>
    <s v="MEDICARE OTHER"/>
    <x v="0"/>
    <s v="599"/>
    <n v="-1.0427221842906791"/>
    <n v="-1.265564889386692"/>
    <n v="-0.3257237655080904"/>
    <n v="0.1348789539254695"/>
    <n v="-0.97936276633143882"/>
    <n v="-0.44306664724146783"/>
    <n v="0.24533539503483001"/>
    <n v="0.5742148192365164"/>
    <n v="1"/>
    <x v="0"/>
  </r>
  <r>
    <n v="0.84987715754402382"/>
    <s v="1"/>
    <s v="MEDICARE OTHER"/>
    <x v="0"/>
    <s v="786"/>
    <n v="0.62187276384771595"/>
    <n v="0.3196191974608672"/>
    <n v="0.17839838146624551"/>
    <n v="0.99667006027824623"/>
    <n v="-0.23759028385944941"/>
    <n v="0.3699155004168953"/>
    <n v="4.7436596148278378E-3"/>
    <n v="0.28683046174469817"/>
    <n v="0"/>
    <x v="1"/>
  </r>
  <r>
    <n v="-0.20062155949459279"/>
    <s v="1"/>
    <s v="MEDICAID STATE"/>
    <x v="0"/>
    <s v="782"/>
    <n v="0.69929578469136222"/>
    <n v="0.78196455612473847"/>
    <n v="-0.82984591248242634"/>
    <n v="-0.66535564483068033"/>
    <n v="-3.2046802137474071"/>
    <n v="9.8921451197440932E-2"/>
    <n v="-0.47643981122521062"/>
    <n v="0.23419786684574301"/>
    <n v="0"/>
    <x v="1"/>
  </r>
  <r>
    <n v="0.84987715754402382"/>
    <s v="1"/>
    <s v="MEDICARE OTHER"/>
    <x v="0"/>
    <s v="787"/>
    <n v="-0.6168955696506242"/>
    <n v="-1.133466215482728"/>
    <n v="-0.3257237655080904"/>
    <n v="-0.97313818281381492"/>
    <n v="1.245954681084529"/>
    <n v="9.8921451197440932E-2"/>
    <n v="0.60622299816486735"/>
    <n v="0.47804061080875038"/>
    <n v="0"/>
    <x v="0"/>
  </r>
  <r>
    <n v="1.0074519650998159"/>
    <s v="0"/>
    <s v="MEDICARE"/>
    <x v="0"/>
    <s v="780"/>
    <n v="0.23475765962948461"/>
    <n v="0.18752052355690399"/>
    <n v="1.64035260769182"/>
    <n v="-0.1113470764610382"/>
    <n v="0.87506843984853477"/>
    <n v="-0.98505474568037643"/>
    <n v="0.84681473358486936"/>
    <n v="0.59287802415190172"/>
    <n v="1"/>
    <x v="0"/>
  </r>
  <r>
    <n v="0.58725247828436966"/>
    <s v="0"/>
    <s v="MEDICARE OTHER"/>
    <x v="0"/>
    <s v="787"/>
    <n v="-1.313702757243441"/>
    <n v="-0.73717019377083859"/>
    <n v="1.3378793195072181"/>
    <n v="0.93511355268161933"/>
    <n v="0.50418219861253999"/>
    <n v="-0.44306664724146783"/>
    <n v="0.36563126274484808"/>
    <n v="0.56173152877486443"/>
    <n v="1"/>
    <x v="0"/>
  </r>
  <r>
    <n v="0.63977741413630052"/>
    <s v="1"/>
    <s v="MEDICARE OTHER"/>
    <x v="0"/>
    <s v="428"/>
    <n v="-1.4685487989307331"/>
    <n v="-1.0013675415787651"/>
    <n v="-0.67860926839012559"/>
    <n v="-0.78846866002393423"/>
    <n v="0.87506843984853477"/>
    <n v="-2.0690309425581939"/>
    <n v="0.84681473358486936"/>
    <n v="0.49449003773886541"/>
    <n v="0"/>
    <x v="0"/>
  </r>
  <r>
    <n v="-4.3046751938800289E-2"/>
    <s v="1"/>
    <s v="MEDICARE OTHER"/>
    <x v="0"/>
    <s v="786"/>
    <n v="-1.2362797363997939"/>
    <n v="-0.53902218291489379"/>
    <n v="-0.42654819490295759"/>
    <n v="-1.0346946904104419"/>
    <n v="1.245954681084529"/>
    <n v="-0.98505474568037643"/>
    <n v="-1.3185108851952689"/>
    <n v="0.27666355668911802"/>
    <n v="0"/>
    <x v="1"/>
  </r>
  <r>
    <n v="1.059976900951747"/>
    <s v="0"/>
    <s v="MEDICARE OTHER"/>
    <x v="0"/>
    <s v="780"/>
    <n v="0.42831521173860032"/>
    <n v="-1.062748729904087E-2"/>
    <n v="-0.88025812717985996"/>
    <n v="-0.78846866002393423"/>
    <n v="-0.97936276633143882"/>
    <n v="1.182897648075258"/>
    <n v="0.36563126274484808"/>
    <n v="0.38434313687568361"/>
    <n v="0"/>
    <x v="0"/>
  </r>
  <r>
    <n v="6.2003119765061357E-2"/>
    <s v="0"/>
    <s v="MEDICARE OTHER"/>
    <x v="0"/>
    <s v="486"/>
    <n v="-1.158856715556148"/>
    <n v="-0.53902218291489379"/>
    <n v="0.27922281086111272"/>
    <n v="-0.17290358405766509"/>
    <n v="-0.97936276633143882"/>
    <n v="-0.44306664724146783"/>
    <n v="0.36563126274484808"/>
    <n v="0.58772693410247123"/>
    <n v="1"/>
    <x v="0"/>
  </r>
  <r>
    <n v="-4.3046751938800289E-2"/>
    <s v="1"/>
    <s v="MEDICARE OTHER"/>
    <x v="0"/>
    <s v="780"/>
    <n v="-1.2362797363997939"/>
    <n v="-0.40692350901093061"/>
    <n v="-1.233143630061895"/>
    <n v="0.1964354615220964"/>
    <n v="-0.60847652509544403"/>
    <n v="9.8921451197440932E-2"/>
    <n v="0.84681473358486936"/>
    <n v="0.29233200213998162"/>
    <n v="0"/>
    <x v="1"/>
  </r>
  <r>
    <n v="0.69230234998823126"/>
    <s v="0"/>
    <s v="MEDICARE OTHER"/>
    <x v="0"/>
    <s v="780"/>
    <n v="-0.65560708007244739"/>
    <n v="0.25356986050888558"/>
    <n v="-1.081906985969594"/>
    <n v="0.2579919691187233"/>
    <n v="0.13329595737654529"/>
    <n v="1.7248857465141669"/>
    <n v="-1.3185108851952689"/>
    <n v="0.37945952114238579"/>
    <n v="0"/>
    <x v="0"/>
  </r>
  <r>
    <n v="-0.41072130290231612"/>
    <s v="1"/>
    <s v="MEDICARE"/>
    <x v="0"/>
    <s v="780"/>
    <n v="-1.894375413570788"/>
    <n v="-1.4637129002426359"/>
    <n v="0.2288105961636791"/>
    <n v="0.50421799950523094"/>
    <n v="1.245954681084529"/>
    <n v="-1.2560487948998309"/>
    <n v="1.4482940721349089"/>
    <n v="0.48630633690398017"/>
    <n v="0"/>
    <x v="0"/>
  </r>
  <r>
    <n v="-0.67334598216197017"/>
    <s v="0"/>
    <s v="Private"/>
    <x v="0"/>
    <s v="558"/>
    <n v="-1.0814336947125021"/>
    <n v="-1.3976635632906551"/>
    <n v="0.53128388434828067"/>
    <n v="-1.342477228393576"/>
    <n v="0.87506843984853477"/>
    <n v="-0.44306664724146783"/>
    <n v="1.9294775429749469"/>
    <n v="0.72784840820145802"/>
    <n v="1"/>
    <x v="0"/>
  </r>
  <r>
    <n v="-0.20062155949459279"/>
    <s v="1"/>
    <s v="Private"/>
    <x v="0"/>
    <s v="780"/>
    <n v="-0.26849197585421603"/>
    <n v="5.5421849652940738E-2"/>
    <n v="-0.82984591248242634"/>
    <n v="-4.9790568864411251E-2"/>
    <n v="0.50418219861253999"/>
    <n v="-0.44306664724146783"/>
    <n v="-0.47643981122521062"/>
    <n v="0.2464163632889948"/>
    <n v="0"/>
    <x v="1"/>
  </r>
  <r>
    <n v="1.059976900951747"/>
    <s v="1"/>
    <s v="MEDICARE OTHER"/>
    <x v="0"/>
    <s v="789"/>
    <n v="-1.004010673868855"/>
    <n v="0.98011256698068328"/>
    <n v="0.93458160192774953"/>
    <n v="-0.54224262963742653"/>
    <n v="-0.23759028385944941"/>
    <n v="-0.98505474568037643"/>
    <n v="-1.559102620615288"/>
    <n v="0.38984294091086341"/>
    <n v="0"/>
    <x v="0"/>
  </r>
  <r>
    <n v="0.3246277990247155"/>
    <s v="0"/>
    <s v="MEDICARE OTHER"/>
    <x v="0"/>
    <s v="782"/>
    <n v="1.4735259931278251"/>
    <n v="1.574556599548518"/>
    <n v="-1.485204703549063"/>
    <n v="-0.17290358405766509"/>
    <n v="0.87506843984853477"/>
    <n v="-0.44306664724146783"/>
    <n v="-0.47643981122521062"/>
    <n v="0.27944338596651891"/>
    <n v="0"/>
    <x v="1"/>
  </r>
  <r>
    <n v="1.059976900951747"/>
    <s v="0"/>
    <s v="MEDICARE OTHER"/>
    <x v="0"/>
    <s v="780"/>
    <n v="-0.19106895501056981"/>
    <n v="-0.1427261612030041"/>
    <n v="1.8420014664815541"/>
    <n v="-0.72691215242730722"/>
    <n v="0.13329595737654529"/>
    <n v="-0.44306664724146783"/>
    <n v="1.3279982044249079"/>
    <n v="0.38434313687568361"/>
    <n v="0"/>
    <x v="0"/>
  </r>
  <r>
    <n v="1.059976900951747"/>
    <s v="1"/>
    <s v="MEDICARE OTHER"/>
    <x v="0"/>
    <s v="486"/>
    <n v="-0.92658765302520929"/>
    <n v="-1.133466215482728"/>
    <n v="0.27922281086111272"/>
    <n v="0.75044402989173864"/>
    <n v="-1.3502490075674329"/>
    <n v="-0.17207259802201341"/>
    <n v="4.7436596148278378E-3"/>
    <n v="0.51496249113136838"/>
    <n v="1"/>
    <x v="0"/>
  </r>
  <r>
    <n v="-1.4612200199409331"/>
    <s v="1"/>
    <s v="Private"/>
    <x v="0"/>
    <s v="789"/>
    <n v="-0.65560708007244739"/>
    <n v="-1.067416878530747"/>
    <n v="-0.77943369778499283"/>
    <n v="-1.0346946904104419"/>
    <n v="1.245954681084529"/>
    <n v="-1.5270428441192849"/>
    <n v="0.36563126274484808"/>
    <n v="0.30688882178454358"/>
    <n v="0"/>
    <x v="0"/>
  </r>
  <r>
    <n v="0.167052991468923"/>
    <s v="0"/>
    <s v="MEDICARE OTHER"/>
    <x v="0"/>
    <s v="780"/>
    <n v="0.1186231283640153"/>
    <n v="0.517767208316812"/>
    <n v="-0.22489933611322321"/>
    <n v="-0.72691215242730722"/>
    <n v="-0.97936276633143882"/>
    <n v="9.8921451197440932E-2"/>
    <n v="0.84681473358486936"/>
    <n v="0.37252528589950479"/>
    <n v="0"/>
    <x v="0"/>
  </r>
  <r>
    <n v="-0.41072130290231612"/>
    <s v="1"/>
    <s v="Private"/>
    <x v="0"/>
    <s v="780"/>
    <n v="-0.11364593416692351"/>
    <n v="0.45171787136483038"/>
    <n v="-7.3662692020922446E-2"/>
    <n v="-0.66535564483068033"/>
    <n v="-0.60847652509544403"/>
    <n v="-0.98505474568037643"/>
    <n v="-0.2358480758051914"/>
    <n v="0.24422761961262321"/>
    <n v="0"/>
    <x v="1"/>
  </r>
  <r>
    <n v="-0.88344572556969359"/>
    <s v="0"/>
    <s v="MEDICAID OTHER"/>
    <x v="0"/>
    <s v="789"/>
    <n v="0.31218068047313091"/>
    <n v="-1.067416878530747"/>
    <n v="0.12798616676881189"/>
    <n v="-0.91158167521718803"/>
    <n v="1.245954681084529"/>
    <n v="-0.71406069646092207"/>
    <n v="-0.2358480758051914"/>
    <n v="0.53026623827761876"/>
    <n v="1"/>
    <x v="0"/>
  </r>
  <r>
    <n v="-1.041020533125486"/>
    <s v="0"/>
    <s v="MEDICAID STATE"/>
    <x v="0"/>
    <s v="786"/>
    <n v="-3.6222913323277262E-2"/>
    <n v="0.517767208316812"/>
    <n v="-0.67860926839012559"/>
    <n v="0.75044402989173864"/>
    <n v="0.50418219861253999"/>
    <n v="1.4538916972947129"/>
    <n v="0.84681473358486936"/>
    <n v="0.37203954780744508"/>
    <n v="0"/>
    <x v="0"/>
  </r>
  <r>
    <n v="-0.14809662364266191"/>
    <s v="1"/>
    <s v="MEDICARE OTHER"/>
    <x v="0"/>
    <s v="787"/>
    <n v="0.15733463878583839"/>
    <n v="1.178260577836628"/>
    <n v="1.136230460717484"/>
    <n v="0.1964354615220964"/>
    <n v="-0.23759028385944941"/>
    <n v="-0.44306664724146783"/>
    <n v="-1.0779191497752501"/>
    <n v="0.46404973468228061"/>
    <n v="0"/>
    <x v="0"/>
  </r>
  <r>
    <n v="-0.14809662364266191"/>
    <s v="0"/>
    <s v="MEDICARE OTHER"/>
    <x v="0"/>
    <s v="789"/>
    <n v="0.35089219089495399"/>
    <n v="0.18752052355690399"/>
    <n v="0.73293274313801504"/>
    <n v="-1.28092072079695"/>
    <n v="-0.60847652509544403"/>
    <n v="-0.44306664724146783"/>
    <n v="-0.2358480758051914"/>
    <n v="0.45882198201522939"/>
    <n v="0"/>
    <x v="0"/>
  </r>
  <r>
    <n v="0.48220260658050801"/>
    <s v="0"/>
    <s v="MEDICARE OTHER"/>
    <x v="0"/>
    <s v="578"/>
    <n v="-0.19106895501056981"/>
    <n v="0.18752052355690399"/>
    <n v="-0.72902148308755921"/>
    <n v="0.62733101469848473"/>
    <n v="0.13329595737654529"/>
    <n v="0.64090954963634961"/>
    <n v="4.7436596148278378E-3"/>
    <n v="0.57038182851225161"/>
    <n v="1"/>
    <x v="0"/>
  </r>
  <r>
    <n v="-1.881419506756379"/>
    <s v="1"/>
    <s v="Private"/>
    <x v="0"/>
    <s v="789"/>
    <n v="-1.3911257780870869"/>
    <n v="-0.53902218291489379"/>
    <n v="-0.93067034187729358"/>
    <n v="2.5971392577905461"/>
    <n v="-0.23759028385944941"/>
    <n v="9.8921451197440932E-2"/>
    <n v="-0.71703154664522972"/>
    <n v="0.30188255110178303"/>
    <n v="0"/>
    <x v="0"/>
  </r>
  <r>
    <n v="-0.41072130290231612"/>
    <s v="1"/>
    <s v="MEDICAID OTHER"/>
    <x v="0"/>
    <s v="558"/>
    <n v="-0.22978046543239289"/>
    <n v="-0.34087417205894888"/>
    <n v="2.7161737373944748E-2"/>
    <n v="-0.78846866002393423"/>
    <n v="1.245954681084529"/>
    <n v="-0.44306664724146783"/>
    <n v="0.24533539503483001"/>
    <n v="0.7685585465750715"/>
    <n v="1"/>
    <x v="0"/>
  </r>
  <r>
    <n v="0.167052991468923"/>
    <s v="0"/>
    <s v="MEDICARE"/>
    <x v="0"/>
    <s v="780"/>
    <n v="-1.004010673868855"/>
    <n v="-7.6676824251022485E-2"/>
    <n v="7.7573952071378349E-2"/>
    <n v="-1.5271467511834571"/>
    <n v="1.245954681084529"/>
    <n v="1.182897648075258"/>
    <n v="-2.641765430005349"/>
    <n v="0.58141552667876206"/>
    <n v="1"/>
    <x v="0"/>
  </r>
  <r>
    <n v="-0.41072130290231612"/>
    <s v="1"/>
    <s v="MEDICAID OTHER"/>
    <x v="0"/>
    <s v="786"/>
    <n v="1.086410888909594"/>
    <n v="0.78196455612473847"/>
    <n v="-0.17448712141578959"/>
    <n v="0.1964354615220964"/>
    <n v="0.87506843984853477"/>
    <n v="9.8921451197440932E-2"/>
    <n v="-1.79969435603529"/>
    <n v="0.3420697464450112"/>
    <n v="0"/>
    <x v="0"/>
  </r>
  <r>
    <n v="-0.30567143119845441"/>
    <s v="1"/>
    <s v="Private"/>
    <x v="0"/>
    <s v="780"/>
    <n v="0.77671880553500849"/>
    <n v="0.84801389307672004"/>
    <n v="-0.3257237655080904"/>
    <n v="-0.66535564483068033"/>
    <n v="1.245954681084529"/>
    <n v="0.64090954963634961"/>
    <n v="0.84681473358486936"/>
    <n v="0.24532034394528271"/>
    <n v="0"/>
    <x v="1"/>
  </r>
  <r>
    <n v="1.059976900951747"/>
    <s v="0"/>
    <s v="MEDICARE OTHER"/>
    <x v="0"/>
    <s v="786"/>
    <n v="1.2412569305968859"/>
    <n v="1.2443099147886101"/>
    <n v="1.287467104809785"/>
    <n v="-1.2193642132003231"/>
    <n v="-0.60847652509544403"/>
    <n v="0.3699155004168953"/>
    <n v="1.688885807554928"/>
    <n v="0.36629572328871812"/>
    <n v="0"/>
    <x v="0"/>
  </r>
  <r>
    <n v="0.84987715754402382"/>
    <s v="1"/>
    <s v="MEDICARE OTHER"/>
    <x v="0"/>
    <s v="786"/>
    <n v="-0.77174161133791674"/>
    <n v="0.1214711866049223"/>
    <n v="-7.3662692020922446E-2"/>
    <n v="-4.9790568864411251E-2"/>
    <n v="-0.60847652509544403"/>
    <n v="0.64090954963634961"/>
    <n v="0.60622299816486735"/>
    <n v="0.28683046174469817"/>
    <n v="0"/>
    <x v="1"/>
  </r>
  <r>
    <n v="0.53472754243243881"/>
    <s v="1"/>
    <s v="MEDICARE"/>
    <x v="0"/>
    <s v="599"/>
    <n v="-0.19106895501056981"/>
    <n v="0.7159152191727568"/>
    <n v="0.68252052844058153"/>
    <n v="-1.896485796763218"/>
    <n v="1.245954681084529"/>
    <n v="-0.44306664724146783"/>
    <n v="-0.2358480758051914"/>
    <n v="0.75389568413651276"/>
    <n v="1"/>
    <x v="0"/>
  </r>
  <r>
    <n v="0.58725247828436966"/>
    <s v="1"/>
    <s v="MEDICARE OTHER"/>
    <x v="0"/>
    <s v="789"/>
    <n v="2.3251792224079342"/>
    <n v="0.58381654526879356"/>
    <n v="-0.3257237655080904"/>
    <n v="-0.35757310684754579"/>
    <n v="1.245954681084529"/>
    <n v="1.7248857465141669"/>
    <n v="1.3279982044249079"/>
    <n v="0.38353457931239571"/>
    <n v="0"/>
    <x v="0"/>
  </r>
  <r>
    <n v="-0.41072130290231612"/>
    <s v="1"/>
    <s v="MEDICAID OTHER"/>
    <x v="0"/>
    <s v="789"/>
    <n v="0.69929578469136222"/>
    <n v="0.7159152191727568"/>
    <n v="-1.8885024211285319"/>
    <n v="-0.35757310684754579"/>
    <n v="0.50418219861253999"/>
    <n v="0.64090954963634961"/>
    <n v="0.60622299816486735"/>
    <n v="0.44941092259112692"/>
    <n v="0"/>
    <x v="0"/>
  </r>
  <r>
    <n v="1.059976900951747"/>
    <s v="0"/>
    <s v="MEDICARE OTHER"/>
    <x v="0"/>
    <s v="780"/>
    <n v="0.1186231283640153"/>
    <n v="-0.60507151986687535"/>
    <n v="1.0858182460200501"/>
    <n v="-0.60379913723405343"/>
    <n v="-0.97936276633143882"/>
    <n v="-0.44306664724146783"/>
    <n v="1.087406469004889"/>
    <n v="0.38434313687568361"/>
    <n v="0"/>
    <x v="0"/>
  </r>
  <r>
    <n v="-0.46324623875424692"/>
    <s v="0"/>
    <s v="MEDICARE OTHER"/>
    <x v="0"/>
    <s v="786"/>
    <n v="-0.38462650711968538"/>
    <n v="1.2443099147886101"/>
    <n v="1.388291534204652"/>
    <n v="1.8584611666310229"/>
    <n v="-1.3502490075674329"/>
    <n v="0.64090954963634961"/>
    <n v="-1.0779191497752501"/>
    <n v="0.3466375104464533"/>
    <n v="0"/>
    <x v="0"/>
  </r>
  <r>
    <n v="-1.3561701482370709"/>
    <s v="0"/>
    <s v="Private"/>
    <x v="0"/>
    <s v="789"/>
    <n v="-0.81045312175973983"/>
    <n v="0.45171787136483038"/>
    <n v="-0.37613598020552402"/>
    <n v="-1.0346946904104419"/>
    <n v="1.245954681084529"/>
    <n v="2.5378678941725301"/>
    <n v="-0.47643981122521062"/>
    <n v="0.38747710917413719"/>
    <n v="0"/>
    <x v="0"/>
  </r>
  <r>
    <n v="-1.9339444426083101"/>
    <s v="1"/>
    <s v="MEDICAID STATE"/>
    <x v="0"/>
    <s v="787"/>
    <n v="-0.19106895501056981"/>
    <n v="-7.6676824251022485E-2"/>
    <n v="-0.22489933611322321"/>
    <n v="1.3660091058580079"/>
    <n v="0.50418219861253999"/>
    <n v="0.64090954963634961"/>
    <n v="-0.83732741435523084"/>
    <n v="0.47460887863622608"/>
    <n v="0"/>
    <x v="0"/>
  </r>
  <r>
    <n v="-0.46324623875424692"/>
    <s v="1"/>
    <s v="Private"/>
    <x v="0"/>
    <s v="789"/>
    <n v="0.31218068047313091"/>
    <n v="0.38566853441284882"/>
    <n v="0.12798616676881189"/>
    <n v="-0.78846866002393423"/>
    <n v="0.50418219861253999"/>
    <n v="-0.71406069646092207"/>
    <n v="-0.2358480758051914"/>
    <n v="0.31896130271236139"/>
    <n v="0"/>
    <x v="0"/>
  </r>
  <r>
    <n v="-0.51577117460617772"/>
    <s v="1"/>
    <s v="MEDICARE"/>
    <x v="0"/>
    <s v="786"/>
    <n v="0.85414182637865477"/>
    <n v="0.38566853441284882"/>
    <n v="1.388291534204652"/>
    <n v="0.44266149190860399"/>
    <n v="0.87506843984853477"/>
    <n v="9.8921451197440932E-2"/>
    <n v="4.7436596148278378E-3"/>
    <n v="0.46563256555354471"/>
    <n v="0"/>
    <x v="0"/>
  </r>
  <r>
    <n v="-1.3036452123851401"/>
    <s v="0"/>
    <s v="MEDICAID STATE"/>
    <x v="0"/>
    <s v="578"/>
    <n v="-1.2362797363997939"/>
    <n v="-1.062748729904087E-2"/>
    <n v="1.237054890112351"/>
    <n v="-0.97313818281381492"/>
    <n v="1.245954681084529"/>
    <n v="-0.44306664724146783"/>
    <n v="0.36563126274484808"/>
    <n v="0.58073877733580381"/>
    <n v="1"/>
    <x v="0"/>
  </r>
  <r>
    <n v="1.059976900951747"/>
    <s v="0"/>
    <s v="MEDICARE"/>
    <x v="0"/>
    <s v="780"/>
    <n v="0.89285333680047785"/>
    <n v="1.112211240884647"/>
    <n v="1.136230460717484"/>
    <n v="0.2579919691187233"/>
    <n v="-2.462907731275418"/>
    <n v="1.182897648075258"/>
    <n v="-0.2358480758051914"/>
    <n v="0.59359122092236338"/>
    <n v="1"/>
    <x v="0"/>
  </r>
  <r>
    <n v="1.059976900951747"/>
    <s v="1"/>
    <s v="MEDICARE OTHER"/>
    <x v="0"/>
    <s v="276"/>
    <n v="0.77671880553500849"/>
    <n v="0.38566853441284882"/>
    <n v="2.0940625399687218"/>
    <n v="0.50421799950523094"/>
    <n v="-0.97936276633143882"/>
    <n v="0.3699155004168953"/>
    <n v="4.7436596148278378E-3"/>
    <n v="0.57708263813415905"/>
    <n v="1"/>
    <x v="0"/>
  </r>
  <r>
    <n v="-2.0915192501641031"/>
    <s v="1"/>
    <s v="MEDICARE"/>
    <x v="0"/>
    <s v="786"/>
    <n v="1.589660524393294"/>
    <n v="2.367148642972297"/>
    <n v="-0.77943369778499283"/>
    <n v="1.176593873221566E-2"/>
    <n v="0.50418219861253999"/>
    <n v="-0.44306664724146783"/>
    <n v="-0.2358480758051914"/>
    <n v="0.44365201085942713"/>
    <n v="0"/>
    <x v="0"/>
  </r>
  <r>
    <n v="1.059976900951747"/>
    <s v="0"/>
    <s v="MEDICARE"/>
    <x v="0"/>
    <s v="599"/>
    <n v="0.42831521173860032"/>
    <n v="1.178260577836628"/>
    <n v="-0.27531155081065678"/>
    <n v="-0.66535564483068033"/>
    <n v="0.13329595737654529"/>
    <n v="-1.798036893338739"/>
    <n v="0.60622299816486735"/>
    <n v="0.8175622889822669"/>
    <n v="1"/>
    <x v="0"/>
  </r>
  <r>
    <n v="0.74482728584016211"/>
    <s v="1"/>
    <s v="MEDICARE"/>
    <x v="0"/>
    <s v="786"/>
    <n v="-0.30720348627603922"/>
    <n v="0.38566853441284882"/>
    <n v="-0.124074906718356"/>
    <n v="2.1662437046141569"/>
    <n v="0.13329595737654529"/>
    <n v="-1.5270428441192849"/>
    <n v="-0.83732741435523084"/>
    <n v="0.48331781062648549"/>
    <n v="0"/>
    <x v="0"/>
  </r>
  <r>
    <n v="0.53472754243243881"/>
    <s v="1"/>
    <s v="MEDICARE OTHER"/>
    <x v="0"/>
    <s v="780"/>
    <n v="-1.197568225977971"/>
    <n v="5.5421849652940738E-2"/>
    <n v="2.2957113987584572"/>
    <n v="0.87355704508499243"/>
    <n v="-0.60847652509544403"/>
    <n v="-0.98505474568037643"/>
    <n v="0.24533539503483001"/>
    <n v="0.29910282054669229"/>
    <n v="0"/>
    <x v="1"/>
  </r>
  <r>
    <n v="-1.0935454689774169"/>
    <s v="0"/>
    <s v="MEDICARE"/>
    <x v="0"/>
    <s v="780"/>
    <n v="0.15733463878583839"/>
    <n v="0.78196455612473847"/>
    <n v="-0.52737262429782483"/>
    <n v="-0.78846866002393423"/>
    <n v="0.13329595737654529"/>
    <n v="9.8921451197440932E-2"/>
    <n v="0.36563126274484808"/>
    <n v="0.56405942367308237"/>
    <n v="1"/>
    <x v="0"/>
  </r>
  <r>
    <n v="-2.6167686086834112"/>
    <s v="1"/>
    <s v="MEDICAID STATE"/>
    <x v="0"/>
    <s v="578"/>
    <n v="-0.50076103838515484"/>
    <n v="-0.40692350901093061"/>
    <n v="-0.88025812717985996"/>
    <n v="7.3322446328842564E-2"/>
    <n v="0.50418219861253999"/>
    <n v="-0.44306664724146783"/>
    <n v="0.24533539503483001"/>
    <n v="0.47528360802481812"/>
    <n v="0"/>
    <x v="0"/>
  </r>
  <r>
    <n v="0.90240209339595456"/>
    <s v="1"/>
    <s v="MEDICARE OTHER"/>
    <x v="0"/>
    <s v="780"/>
    <n v="1.744506566080587"/>
    <n v="-0.73717019377083859"/>
    <n v="-0.52737262429782483"/>
    <n v="-4.9790568864411251E-2"/>
    <n v="-0.23759028385944941"/>
    <n v="-1.5270428441192849"/>
    <n v="0.60622299816486735"/>
    <n v="0.30345799070285878"/>
    <n v="0"/>
    <x v="0"/>
  </r>
  <r>
    <n v="9.4781839131305376E-3"/>
    <s v="1"/>
    <s v="MEDICARE OTHER"/>
    <x v="0"/>
    <s v="276"/>
    <n v="-0.81045312175973983"/>
    <n v="1.442457925644554"/>
    <n v="0.2288105961636791"/>
    <n v="-0.17290358405766509"/>
    <n v="-0.23759028385944941"/>
    <n v="1.4538916972947129"/>
    <n v="-0.71703154664522972"/>
    <n v="0.5625942906608361"/>
    <n v="1"/>
    <x v="0"/>
  </r>
  <r>
    <n v="-0.51577117460617772"/>
    <s v="0"/>
    <s v="MEDICARE"/>
    <x v="0"/>
    <s v="786"/>
    <n v="-0.26849197585421603"/>
    <n v="0.78196455612473847"/>
    <n v="-0.67860926839012559"/>
    <n v="1.3660091058580079"/>
    <n v="-0.60847652509544403"/>
    <n v="9.8921451197440932E-2"/>
    <n v="-0.47643981122521062"/>
    <n v="0.55309343073257233"/>
    <n v="1"/>
    <x v="0"/>
  </r>
  <r>
    <n v="-0.41072130290231612"/>
    <s v="1"/>
    <s v="Private"/>
    <x v="0"/>
    <s v="789"/>
    <n v="0.1960461492076615"/>
    <n v="0.18752052355690399"/>
    <n v="-0.17448712141578959"/>
    <n v="-0.41912961444417268"/>
    <n v="1.245954681084529"/>
    <n v="-0.98505474568037643"/>
    <n v="0.60622299816486735"/>
    <n v="0.31960366627095782"/>
    <n v="0"/>
    <x v="0"/>
  </r>
  <r>
    <n v="0.1145280556169922"/>
    <s v="1"/>
    <s v="Private"/>
    <x v="0"/>
    <s v="787"/>
    <n v="-0.8878761426033861"/>
    <n v="-0.80321953072282015"/>
    <n v="1.186642675414918"/>
    <n v="-0.23446009165429199"/>
    <n v="-1.7211352488034279"/>
    <n v="9.8921451197440932E-2"/>
    <n v="-0.83732741435523084"/>
    <n v="0.41237940908879112"/>
    <n v="0"/>
    <x v="0"/>
  </r>
  <r>
    <n v="-0.56829611045810857"/>
    <s v="1"/>
    <s v="MEDICAID OTHER"/>
    <x v="0"/>
    <s v="789"/>
    <n v="-0.42333801754150863"/>
    <n v="0.18752052355690399"/>
    <n v="1.489115963599519"/>
    <n v="-0.41912961444417268"/>
    <n v="-2.0920214900394232"/>
    <n v="-0.44306664724146783"/>
    <n v="1.087406469004889"/>
    <n v="0.44721794673915222"/>
    <n v="0"/>
    <x v="0"/>
  </r>
  <r>
    <n v="1.059976900951747"/>
    <s v="1"/>
    <s v="MEDICARE"/>
    <x v="0"/>
    <s v="276"/>
    <n v="1.396102972284178"/>
    <n v="1.112211240884647"/>
    <n v="1.0858182460200501"/>
    <n v="0.31954847671535019"/>
    <n v="-0.23759028385944941"/>
    <n v="1.182897648075258"/>
    <n v="1.087406469004889"/>
    <n v="0.76147697909575496"/>
    <n v="1"/>
    <x v="0"/>
  </r>
  <r>
    <n v="1.059976900951747"/>
    <s v="0"/>
    <s v="MEDICARE OTHER"/>
    <x v="0"/>
    <s v="599"/>
    <n v="-0.22978046543239289"/>
    <n v="-0.67112085681885703"/>
    <n v="-0.82984591248242634"/>
    <n v="0.93511355268161933"/>
    <n v="1.245954681084529"/>
    <n v="9.8921451197440932E-2"/>
    <n v="-0.71703154664522972"/>
    <n v="0.65699533181570324"/>
    <n v="1"/>
    <x v="0"/>
  </r>
  <r>
    <n v="-0.88344572556969359"/>
    <s v="1"/>
    <s v="Private"/>
    <x v="0"/>
    <s v="780"/>
    <n v="-0.96529916344703237"/>
    <n v="-0.34087417205894888"/>
    <n v="7.7573952071378349E-2"/>
    <n v="-0.91158167521718803"/>
    <n v="1.245954681084529"/>
    <n v="-0.44306664724146783"/>
    <n v="-0.2358480758051914"/>
    <n v="0.2393512443478856"/>
    <n v="0"/>
    <x v="1"/>
  </r>
  <r>
    <n v="1.059976900951747"/>
    <s v="1"/>
    <s v="MEDICARE OTHER"/>
    <x v="0"/>
    <s v="558"/>
    <n v="1.6283720348151169"/>
    <n v="1.112211240884647"/>
    <n v="0.12798616676881189"/>
    <n v="0.38110498431197709"/>
    <n v="-2.462907731275418"/>
    <n v="2.2668738449530759"/>
    <n v="4.7436596148278378E-3"/>
    <n v="0.72217346807826521"/>
    <n v="1"/>
    <x v="0"/>
  </r>
  <r>
    <n v="0.74482728584016211"/>
    <s v="1"/>
    <s v="MEDICARE OTHER"/>
    <x v="0"/>
    <s v="780"/>
    <n v="0.93156484722230104"/>
    <n v="-0.40692350901093061"/>
    <n v="0.83375717253288228"/>
    <n v="0.75044402989173864"/>
    <n v="0.50418219861253999"/>
    <n v="-0.17207259802201341"/>
    <n v="-0.2358480758051914"/>
    <n v="0.30158710559457053"/>
    <n v="0"/>
    <x v="0"/>
  </r>
  <r>
    <n v="0.58725247828436966"/>
    <s v="0"/>
    <s v="MEDICARE OTHER"/>
    <x v="0"/>
    <s v="780"/>
    <n v="0.50573823258224659"/>
    <n v="-0.20877549815498569"/>
    <n v="2.7161737373944748E-2"/>
    <n v="-0.97313818281381492"/>
    <n v="-0.23759028385944941"/>
    <n v="9.8921451197440932E-2"/>
    <n v="0.24533539503483001"/>
    <n v="0.37806862740517022"/>
    <n v="0"/>
    <x v="0"/>
  </r>
  <r>
    <n v="1.059976900951747"/>
    <s v="1"/>
    <s v="MEDICARE OTHER"/>
    <x v="0"/>
    <s v="780"/>
    <n v="2.2477562015642869"/>
    <n v="1.640605936500499"/>
    <n v="-0.42654819490295759"/>
    <n v="0.44266149190860399"/>
    <n v="0.87506843984853477"/>
    <n v="9.8921451197440932E-2"/>
    <n v="-1.3185108851952689"/>
    <n v="0.30533540782938318"/>
    <n v="0"/>
    <x v="0"/>
  </r>
  <r>
    <n v="1.0074519650998159"/>
    <s v="1"/>
    <s v="MEDICARE OTHER"/>
    <x v="0"/>
    <s v="780"/>
    <n v="-1.313702757243441"/>
    <n v="-0.86926886767480183"/>
    <n v="1.136230460717484"/>
    <n v="-0.97313818281381492"/>
    <n v="-1.3502490075674329"/>
    <n v="-0.44306664724146783"/>
    <n v="4.7436596148278378E-3"/>
    <n v="0.30470887878843272"/>
    <n v="0"/>
    <x v="0"/>
  </r>
  <r>
    <n v="1.059976900951747"/>
    <s v="0"/>
    <s v="MEDICARE OTHER"/>
    <x v="0"/>
    <s v="787"/>
    <n v="-1.5072603093525561"/>
    <n v="-1.595811574146599"/>
    <n v="-0.72902148308755921"/>
    <n v="1.176593873221566E-2"/>
    <n v="-0.97936276633143882"/>
    <n v="9.8921451197440932E-2"/>
    <n v="-0.47643981122521062"/>
    <n v="0.56826903940652229"/>
    <n v="1"/>
    <x v="0"/>
  </r>
  <r>
    <n v="0.63977741413630052"/>
    <s v="1"/>
    <s v="MEDICARE OTHER"/>
    <x v="0"/>
    <s v="780"/>
    <n v="2.4885970985458672E-3"/>
    <n v="-0.40692350901093061"/>
    <n v="1.136230460717484"/>
    <n v="0.31954847671535019"/>
    <n v="0.87506843984853477"/>
    <n v="-0.98505474568037643"/>
    <n v="2.170069278394966"/>
    <n v="0.30034349710899078"/>
    <n v="0"/>
    <x v="0"/>
  </r>
  <r>
    <n v="-2.5117187369795491"/>
    <s v="1"/>
    <s v="Private"/>
    <x v="0"/>
    <s v="789"/>
    <n v="-0.69431859049427047"/>
    <n v="0.3196191974608672"/>
    <n v="-0.3257237655080904"/>
    <n v="-0.78846866002393423"/>
    <n v="0.87506843984853477"/>
    <n v="-0.44306664724146783"/>
    <n v="0.36563126274484808"/>
    <n v="0.29446089876574638"/>
    <n v="0"/>
    <x v="1"/>
  </r>
  <r>
    <n v="1.059976900951747"/>
    <s v="1"/>
    <s v="MEDICARE OTHER"/>
    <x v="0"/>
    <s v="780"/>
    <n v="1.938064118189702"/>
    <n v="1.2443099147886101"/>
    <n v="1.489115963599519"/>
    <n v="0.62733101469848473"/>
    <n v="-0.23759028385944941"/>
    <n v="-0.44306664724146783"/>
    <n v="-0.2358480758051914"/>
    <n v="0.30533540782938318"/>
    <n v="0"/>
    <x v="0"/>
  </r>
  <r>
    <n v="-0.56829611045810857"/>
    <s v="1"/>
    <s v="MEDICAID OTHER"/>
    <x v="0"/>
    <s v="789"/>
    <n v="0.62187276384771595"/>
    <n v="-0.34087417205894888"/>
    <n v="-0.57778483899525845"/>
    <n v="-1.834929289166592"/>
    <n v="1.245954681084529"/>
    <n v="-0.98505474568037643"/>
    <n v="1.9294775429749469"/>
    <n v="0.44721794673915222"/>
    <n v="0"/>
    <x v="0"/>
  </r>
  <r>
    <n v="0.69230234998823126"/>
    <s v="0"/>
    <s v="MEDICAID STATE"/>
    <x v="0"/>
    <s v="276"/>
    <n v="0.7380072951131853"/>
    <n v="1.0461619039326651"/>
    <n v="1.136230460717484"/>
    <n v="-0.66535564483068033"/>
    <n v="1.245954681084529"/>
    <n v="9.8921451197440932E-2"/>
    <n v="1.087406469004889"/>
    <n v="0.68651371447323517"/>
    <n v="1"/>
    <x v="0"/>
  </r>
  <r>
    <n v="0.63977741413630052"/>
    <s v="0"/>
    <s v="MEDICARE"/>
    <x v="0"/>
    <s v="599"/>
    <n v="-1.313702757243441"/>
    <n v="-0.1427261612030041"/>
    <n v="-0.22489933611322321"/>
    <n v="0.44266149190860399"/>
    <n v="1.245954681084529"/>
    <n v="-2.3400249917776481"/>
    <n v="1.087406469004889"/>
    <n v="0.81400910829980522"/>
    <n v="1"/>
    <x v="0"/>
  </r>
  <r>
    <n v="0.27210286317278459"/>
    <s v="1"/>
    <s v="MEDICARE OTHER"/>
    <x v="0"/>
    <s v="780"/>
    <n v="-0.22978046543239289"/>
    <n v="-1.0013675415787651"/>
    <n v="-0.57778483899525845"/>
    <n v="0.68888752229511163"/>
    <n v="-1.7211352488034279"/>
    <n v="-0.17207259802201341"/>
    <n v="1.688885807554928"/>
    <n v="0.2960140296995713"/>
    <n v="0"/>
    <x v="1"/>
  </r>
  <r>
    <n v="-0.35819636705038532"/>
    <s v="1"/>
    <s v="MEDICARE OTHER"/>
    <x v="0"/>
    <s v="780"/>
    <n v="1.550949013971471"/>
    <n v="1.112211240884647"/>
    <n v="-0.72902148308755921"/>
    <n v="0.50421799950523094"/>
    <n v="1.245954681084529"/>
    <n v="-2.3400249917776481"/>
    <n v="4.7436596148278378E-3"/>
    <n v="0.28867699356902882"/>
    <n v="0"/>
    <x v="1"/>
  </r>
  <r>
    <n v="0.37715273487664641"/>
    <s v="1"/>
    <s v="MEDICARE OTHER"/>
    <x v="0"/>
    <s v="276"/>
    <n v="0.42831521173860032"/>
    <n v="0.98011256698068328"/>
    <n v="0.98499381662518304"/>
    <n v="0.50421799950523094"/>
    <n v="0.13329595737654529"/>
    <n v="9.8921451197440932E-2"/>
    <n v="-1.0779191497752501"/>
    <n v="0.56767868554441003"/>
    <n v="1"/>
    <x v="0"/>
  </r>
  <r>
    <n v="-0.62082104631003943"/>
    <s v="1"/>
    <s v="Private"/>
    <x v="0"/>
    <s v="786"/>
    <n v="-0.6168955696506242"/>
    <n v="-0.86926886767480183"/>
    <n v="0.2288105961636791"/>
    <n v="-0.29601659925091889"/>
    <n v="-0.60847652509544403"/>
    <n v="9.8921451197440932E-2"/>
    <n v="-1.3185108851952689"/>
    <n v="0.22820947956984219"/>
    <n v="0"/>
    <x v="1"/>
  </r>
  <r>
    <n v="0.37715273487664641"/>
    <s v="1"/>
    <s v="Private"/>
    <x v="0"/>
    <s v="780"/>
    <n v="0.46702672216042351"/>
    <n v="-0.93531820462678339"/>
    <n v="-0.27531155081065678"/>
    <n v="0.75044402989173864"/>
    <n v="-1.3502490075674329"/>
    <n v="9.8921451197440932E-2"/>
    <n v="2.2903651461049681"/>
    <n v="0.25250316834742198"/>
    <n v="0"/>
    <x v="1"/>
  </r>
  <r>
    <n v="1.059976900951747"/>
    <s v="1"/>
    <s v="MEDICARE OTHER"/>
    <x v="0"/>
    <s v="780"/>
    <n v="0.66058427426953914"/>
    <n v="-0.93531820462678339"/>
    <n v="2.648596901640492"/>
    <n v="-0.85002516762056113"/>
    <n v="-0.23759028385944941"/>
    <n v="9.8921451197440932E-2"/>
    <n v="-0.83732741435523084"/>
    <n v="0.30533540782938318"/>
    <n v="0"/>
    <x v="0"/>
  </r>
  <r>
    <n v="1.059976900951747"/>
    <s v="1"/>
    <s v="MEDICARE OTHER"/>
    <x v="0"/>
    <s v="780"/>
    <n v="-1.4298372885089099"/>
    <n v="-1.067416878530747"/>
    <n v="-0.37613598020552402"/>
    <n v="-1.0346946904104419"/>
    <n v="0.13329595737654529"/>
    <n v="-0.44306664724146783"/>
    <n v="-0.83732741435523084"/>
    <n v="0.30533540782938318"/>
    <n v="0"/>
    <x v="0"/>
  </r>
  <r>
    <n v="0.84987715754402382"/>
    <s v="0"/>
    <s v="MEDICARE OTHER"/>
    <x v="0"/>
    <s v="789"/>
    <n v="-0.77174161133791674"/>
    <n v="-0.53902218291489379"/>
    <n v="-0.42654819490295759"/>
    <n v="4.1360519477062194"/>
    <n v="-1.3502490075674329"/>
    <n v="9.8921451197440932E-2"/>
    <n v="1.9294775429749469"/>
    <n v="0.47279428499857318"/>
    <n v="0"/>
    <x v="0"/>
  </r>
  <r>
    <n v="9.4781839131305376E-3"/>
    <s v="1"/>
    <s v="MEDICARE"/>
    <x v="0"/>
    <s v="780"/>
    <n v="2.4885970985458672E-3"/>
    <n v="-0.93531820462678339"/>
    <n v="2.043650325271289"/>
    <n v="1.550678628647888"/>
    <n v="-0.60847652509544403"/>
    <n v="9.8921451197440932E-2"/>
    <n v="0.36563126274484808"/>
    <n v="0.49221465009947979"/>
    <n v="0"/>
    <x v="0"/>
  </r>
  <r>
    <n v="9.4781839131305376E-3"/>
    <s v="0"/>
    <s v="Private"/>
    <x v="0"/>
    <s v="486"/>
    <n v="-0.92658765302520929"/>
    <n v="-0.34087417205894888"/>
    <n v="-0.52737262429782483"/>
    <n v="-0.60379913723405343"/>
    <n v="-0.23759028385944941"/>
    <n v="-2.0690309425581939"/>
    <n v="4.7436596148278378E-3"/>
    <n v="0.53164643319179494"/>
    <n v="1"/>
    <x v="0"/>
  </r>
  <r>
    <n v="0.167052991468923"/>
    <s v="1"/>
    <s v="MEDICARE"/>
    <x v="0"/>
    <s v="789"/>
    <n v="-0.3459149966978623"/>
    <n v="-0.80321953072282015"/>
    <n v="-7.3662692020922446E-2"/>
    <n v="-1.0346946904104419"/>
    <n v="1.245954681084529"/>
    <n v="-1.5270428441192849"/>
    <n v="-0.47643981122521062"/>
    <n v="0.58704638170465395"/>
    <n v="1"/>
    <x v="0"/>
  </r>
  <r>
    <n v="1.059976900951747"/>
    <s v="1"/>
    <s v="MEDICARE OTHER"/>
    <x v="0"/>
    <s v="780"/>
    <n v="0.15733463878583839"/>
    <n v="-0.73717019377083859"/>
    <n v="-0.93067034187729358"/>
    <n v="-0.60379913723405343"/>
    <n v="-0.60847652509544403"/>
    <n v="-0.44306664724146783"/>
    <n v="-0.47643981122521062"/>
    <n v="0.30533540782938318"/>
    <n v="0"/>
    <x v="0"/>
  </r>
  <r>
    <n v="-2.4066688652756869"/>
    <s v="1"/>
    <s v="MEDICAID OTHER"/>
    <x v="0"/>
    <s v="599"/>
    <n v="-0.42333801754150863"/>
    <n v="-1.133466215482728"/>
    <n v="-0.3257237655080904"/>
    <n v="2.658695765387173"/>
    <n v="1.245954681084529"/>
    <n v="-0.44306664724146783"/>
    <n v="2.170069278394966"/>
    <n v="0.6062745071364769"/>
    <n v="1"/>
    <x v="0"/>
  </r>
  <r>
    <n v="0.69230234998823126"/>
    <s v="1"/>
    <s v="MEDICARE OTHER"/>
    <x v="0"/>
    <s v="780"/>
    <n v="-1.120145205134325"/>
    <n v="-0.53902218291489379"/>
    <n v="-0.77943369778499283"/>
    <n v="-0.78846866002393423"/>
    <n v="-0.97936276633143882"/>
    <n v="9.8921451197440932E-2"/>
    <n v="-1.3185108851952689"/>
    <n v="0.30096493557010567"/>
    <n v="0"/>
    <x v="0"/>
  </r>
  <r>
    <n v="1.059976900951747"/>
    <s v="1"/>
    <s v="MEDICARE"/>
    <x v="0"/>
    <s v="599"/>
    <n v="-0.65560708007244739"/>
    <n v="-0.73717019377083859"/>
    <n v="0.27922281086111272"/>
    <n v="0.38110498431197709"/>
    <n v="-0.97936276633143882"/>
    <n v="9.8921451197440932E-2"/>
    <n v="-2.4011736945853301"/>
    <n v="0.75933809475645886"/>
    <n v="1"/>
    <x v="0"/>
  </r>
  <r>
    <n v="-0.35819636705038532"/>
    <s v="1"/>
    <s v="MEDICARE"/>
    <x v="0"/>
    <s v="789"/>
    <n v="0.69929578469136222"/>
    <n v="0.78196455612473847"/>
    <n v="-1.5356169182464969"/>
    <n v="-0.23446009165429199"/>
    <n v="1.245954681084529"/>
    <n v="-0.98505474568037643"/>
    <n v="0.36563126274484808"/>
    <n v="0.57986348314006708"/>
    <n v="1"/>
    <x v="0"/>
  </r>
  <r>
    <n v="-0.51577117460617772"/>
    <s v="1"/>
    <s v="MEDICAID STATE"/>
    <x v="0"/>
    <s v="780"/>
    <n v="-3.6222913323277262E-2"/>
    <n v="0.64986588222077524"/>
    <n v="-1.0314947712721609"/>
    <n v="0.31954847671535019"/>
    <n v="0.87506843984853477"/>
    <n v="9.8921451197440932E-2"/>
    <n v="-0.2358480758051914"/>
    <n v="0.31695556373794181"/>
    <n v="0"/>
    <x v="0"/>
  </r>
  <r>
    <n v="-1.408695084089002"/>
    <s v="1"/>
    <s v="MEDICAID STATE"/>
    <x v="0"/>
    <s v="782"/>
    <n v="2.2477562015642869"/>
    <n v="2.763444664684187"/>
    <n v="0.93458160192774953"/>
    <n v="0.87355704508499243"/>
    <n v="0.13329595737654529"/>
    <n v="9.8921451197440932E-2"/>
    <n v="-0.71703154664522972"/>
    <n v="0.22222701530341951"/>
    <n v="0"/>
    <x v="1"/>
  </r>
  <r>
    <n v="1.0074519650998159"/>
    <s v="1"/>
    <s v="MEDICARE OTHER"/>
    <x v="0"/>
    <s v="486"/>
    <n v="-0.30720348627603922"/>
    <n v="-0.1427261612030041"/>
    <n v="-0.52737262429782483"/>
    <n v="0.1348789539254695"/>
    <n v="-0.23759028385944941"/>
    <n v="-0.44306664724146783"/>
    <n v="-0.83732741435523084"/>
    <n v="0.51422423205136192"/>
    <n v="1"/>
    <x v="0"/>
  </r>
  <r>
    <n v="0.84987715754402382"/>
    <s v="1"/>
    <s v="MEDICARE OTHER"/>
    <x v="0"/>
    <s v="786"/>
    <n v="-7.4934423745100398E-2"/>
    <n v="-7.6676824251022485E-2"/>
    <n v="-1.485204703549063"/>
    <n v="0.81200053748836554"/>
    <n v="-0.97936276633143882"/>
    <n v="-0.17207259802201341"/>
    <n v="-0.2358480758051914"/>
    <n v="0.28683046174469817"/>
    <n v="0"/>
    <x v="1"/>
  </r>
  <r>
    <n v="0.95492702924788542"/>
    <s v="1"/>
    <s v="MEDICARE OTHER"/>
    <x v="0"/>
    <s v="428"/>
    <n v="1.938064118189702"/>
    <n v="0.7159152191727568"/>
    <n v="-0.57778483899525845"/>
    <n v="0.44266149190860399"/>
    <n v="-1.3502490075674329"/>
    <n v="0.64090954963634961"/>
    <n v="-0.47643981122521062"/>
    <n v="0.49892314823427603"/>
    <n v="0"/>
    <x v="0"/>
  </r>
  <r>
    <n v="1.0074519650998159"/>
    <s v="1"/>
    <s v="MEDICARE"/>
    <x v="0"/>
    <s v="780"/>
    <n v="0.69929578469136222"/>
    <n v="1.0461619039326651"/>
    <n v="-0.57778483899525845"/>
    <n v="1.176593873221566E-2"/>
    <n v="-0.23759028385944941"/>
    <n v="9.8921451197440932E-2"/>
    <n v="-0.83732741435523084"/>
    <n v="0.5062525791867738"/>
    <n v="1"/>
    <x v="0"/>
  </r>
  <r>
    <n v="6.2003119765061357E-2"/>
    <s v="1"/>
    <s v="MEDICARE"/>
    <x v="0"/>
    <s v="780"/>
    <n v="1.008987868065947"/>
    <n v="0.91406323002870171"/>
    <n v="-0.9810825565747272"/>
    <n v="0.62733101469848473"/>
    <n v="0.87506843984853477"/>
    <n v="-0.44306664724146783"/>
    <n v="-1.559102620615288"/>
    <n v="0.49295337606666589"/>
    <n v="0"/>
    <x v="0"/>
  </r>
  <r>
    <n v="-0.67334598216197017"/>
    <s v="1"/>
    <s v="Private"/>
    <x v="0"/>
    <s v="782"/>
    <n v="-1.584683330196202"/>
    <n v="-0.80321953072282015"/>
    <n v="2.0940625399687218"/>
    <n v="1.181339583068127"/>
    <n v="-0.23759028385944941"/>
    <n v="-0.44306664724146783"/>
    <n v="0.60622299816486735"/>
    <n v="0.17092158734501861"/>
    <n v="0"/>
    <x v="1"/>
  </r>
  <r>
    <n v="-0.83092078971776273"/>
    <s v="0"/>
    <s v="Private"/>
    <x v="0"/>
    <s v="578"/>
    <n v="-1.778240882305318"/>
    <n v="-0.53902218291489379"/>
    <n v="7.7573952071378349E-2"/>
    <n v="2.412469735000665"/>
    <n v="0.50418219861253999"/>
    <n v="-0.44306664724146783"/>
    <n v="-1.559102620615288"/>
    <n v="0.496163700958141"/>
    <n v="0"/>
    <x v="0"/>
  </r>
  <r>
    <n v="-0.62082104631003943"/>
    <s v="0"/>
    <s v="MEDICAID OTHER"/>
    <x v="0"/>
    <s v="577"/>
    <n v="-0.77174161133791674"/>
    <n v="0.38566853441284882"/>
    <n v="1.287467104809785"/>
    <n v="-0.97313818281381492"/>
    <n v="1.245954681084529"/>
    <n v="-0.44306664724146783"/>
    <n v="-0.47643981122521062"/>
    <n v="0.80676598135502542"/>
    <n v="1"/>
    <x v="0"/>
  </r>
  <r>
    <n v="-1.5662698916447939"/>
    <s v="1"/>
    <s v="MEDICARE"/>
    <x v="0"/>
    <s v="780"/>
    <n v="-0.77174161133791674"/>
    <n v="0.25356986050888558"/>
    <n v="-1.485204703549063"/>
    <n v="1.176593873221566E-2"/>
    <n v="0.87506843984853477"/>
    <n v="0.3699155004168953"/>
    <n v="-1.79969435603529"/>
    <n v="0.47008313980282362"/>
    <n v="0"/>
    <x v="0"/>
  </r>
  <r>
    <n v="9.4781839131305376E-3"/>
    <s v="1"/>
    <s v="MEDICARE OTHER"/>
    <x v="0"/>
    <s v="789"/>
    <n v="-0.65560708007244739"/>
    <n v="-0.20877549815498569"/>
    <n v="1.539528178296953"/>
    <n v="-0.1113470764610382"/>
    <n v="0.87506843984853477"/>
    <n v="-1.2560487948998309"/>
    <n v="-0.83732741435523084"/>
    <n v="0.37587745856874277"/>
    <n v="0"/>
    <x v="0"/>
  </r>
  <r>
    <n v="0.167052991468923"/>
    <s v="1"/>
    <s v="MEDICARE OTHER"/>
    <x v="0"/>
    <s v="786"/>
    <n v="1.125122399331417"/>
    <n v="0.84801389307672004"/>
    <n v="2.043650325271289"/>
    <n v="0.75044402989173864"/>
    <n v="1.245954681084529"/>
    <n v="2.5378678941725301"/>
    <n v="-0.47643981122521062"/>
    <n v="0.27903566440203292"/>
    <n v="0"/>
    <x v="1"/>
  </r>
  <r>
    <n v="0.37715273487664641"/>
    <s v="1"/>
    <s v="MEDICARE OTHER"/>
    <x v="0"/>
    <s v="786"/>
    <n v="0.15733463878583839"/>
    <n v="-0.1427261612030041"/>
    <n v="0.32963502555854629"/>
    <n v="2.2278002122107838"/>
    <n v="-1.3502490075674329"/>
    <n v="9.8921451197440932E-2"/>
    <n v="1.087406469004889"/>
    <n v="0.28142019768941318"/>
    <n v="0"/>
    <x v="1"/>
  </r>
  <r>
    <n v="-1.5137449557928639"/>
    <s v="0"/>
    <s v="MEDICAID OTHER"/>
    <x v="0"/>
    <s v="787"/>
    <n v="-0.65560708007244739"/>
    <n v="-0.1427261612030041"/>
    <n v="0.38004724025597991"/>
    <n v="-1.28092072079695"/>
    <n v="0.13329595737654529"/>
    <n v="-0.17207259802201341"/>
    <n v="0.60622299816486735"/>
    <n v="0.61245584709932177"/>
    <n v="1"/>
    <x v="0"/>
  </r>
  <r>
    <n v="1.059976900951747"/>
    <s v="0"/>
    <s v="MEDICARE OTHER"/>
    <x v="0"/>
    <s v="780"/>
    <n v="2.751005837047988"/>
    <n v="1.0461619039326651"/>
    <n v="-0.124074906718356"/>
    <n v="-0.1113470764610382"/>
    <n v="-0.97936276633143882"/>
    <n v="0.64090954963634961"/>
    <n v="-1.3185108851952689"/>
    <n v="0.38434313687568361"/>
    <n v="0"/>
    <x v="0"/>
  </r>
  <r>
    <n v="0.69230234998823126"/>
    <s v="1"/>
    <s v="MEDICARE"/>
    <x v="0"/>
    <s v="780"/>
    <n v="0.1186231283640153"/>
    <n v="-1.1995155524347101"/>
    <n v="0.53128388434828067"/>
    <n v="-1.096251198007069"/>
    <n v="1.245954681084529"/>
    <n v="-0.71406069646092207"/>
    <n v="-2.1605819591653281"/>
    <n v="0.50181956522131999"/>
    <n v="1"/>
    <x v="0"/>
  </r>
  <r>
    <n v="0.167052991468923"/>
    <s v="0"/>
    <s v="MEDICARE OTHER"/>
    <x v="0"/>
    <s v="558"/>
    <n v="0.66058427426953914"/>
    <n v="-1.062748729904087E-2"/>
    <n v="-1.2835558447593289"/>
    <n v="-0.1113470764610382"/>
    <n v="0.87506843984853477"/>
    <n v="9.8921451197440932E-2"/>
    <n v="0.24533539503483001"/>
    <n v="0.77831747891047964"/>
    <n v="1"/>
    <x v="0"/>
  </r>
  <r>
    <n v="-0.41072130290231612"/>
    <s v="1"/>
    <s v="MEDICAID OTHER"/>
    <x v="0"/>
    <s v="786"/>
    <n v="0.97027635764412412"/>
    <n v="1.2443099147886101"/>
    <n v="1.035406031322617"/>
    <n v="-0.23446009165429199"/>
    <n v="0.87506843984853477"/>
    <n v="9.8921451197440932E-2"/>
    <n v="4.7436596148278378E-3"/>
    <n v="0.3420697464450112"/>
    <n v="0"/>
    <x v="0"/>
  </r>
  <r>
    <n v="0.69230234998823126"/>
    <s v="1"/>
    <s v="MEDICARE OTHER"/>
    <x v="0"/>
    <s v="276"/>
    <n v="0.62187276384771595"/>
    <n v="0.18752052355690399"/>
    <n v="2.7161737373944748E-2"/>
    <n v="-4.9790568864411251E-2"/>
    <n v="0.13329595737654529"/>
    <n v="9.8921451197440932E-2"/>
    <n v="-0.71703154664522972"/>
    <n v="0.57202546084662453"/>
    <n v="1"/>
    <x v="0"/>
  </r>
  <r>
    <n v="-0.25314649534652361"/>
    <s v="1"/>
    <s v="MEDICARE OTHER"/>
    <x v="0"/>
    <s v="787"/>
    <n v="0.15733463878583839"/>
    <n v="0.18752052355690399"/>
    <n v="-7.3662692020922446E-2"/>
    <n v="-0.91158167521718803"/>
    <n v="0.50418219861253999"/>
    <n v="-0.98505474568037643"/>
    <n v="0.60622299816486735"/>
    <n v="0.46257991365692841"/>
    <n v="0"/>
    <x v="0"/>
  </r>
  <r>
    <n v="-0.67334598216197017"/>
    <s v="0"/>
    <s v="MEDICARE OTHER"/>
    <x v="0"/>
    <s v="428"/>
    <n v="-0.19106895501056981"/>
    <n v="-0.47297284596291211"/>
    <n v="-0.93067034187729358"/>
    <n v="1.796904659034396"/>
    <n v="1.245954681084529"/>
    <n v="-1.798036893338739"/>
    <n v="-0.2358480758051914"/>
    <n v="0.56339070475804942"/>
    <n v="1"/>
    <x v="0"/>
  </r>
  <r>
    <n v="0.21957792732085379"/>
    <s v="1"/>
    <s v="MEDICARE OTHER"/>
    <x v="0"/>
    <s v="786"/>
    <n v="-7.4934423745100398E-2"/>
    <n v="1.112211240884647"/>
    <n v="0.4808716696508471"/>
    <n v="1.176593873221566E-2"/>
    <n v="0.50418219861253999"/>
    <n v="-0.44306664724146783"/>
    <n v="1.087406469004889"/>
    <n v="0.27963063552073919"/>
    <n v="0"/>
    <x v="1"/>
  </r>
  <r>
    <n v="1.059976900951747"/>
    <s v="0"/>
    <s v="MEDICARE OTHER"/>
    <x v="0"/>
    <s v="780"/>
    <n v="0.81543031595683158"/>
    <n v="-0.27482483510696731"/>
    <n v="-0.82984591248242634"/>
    <n v="-0.97313818281381492"/>
    <n v="0.13329595737654529"/>
    <n v="9.8921451197440932E-2"/>
    <n v="-0.83732741435523084"/>
    <n v="0.38434313687568361"/>
    <n v="0"/>
    <x v="0"/>
  </r>
  <r>
    <n v="0.79735222169209297"/>
    <s v="1"/>
    <s v="MEDICARE OTHER"/>
    <x v="0"/>
    <s v="486"/>
    <n v="0.46702672216042351"/>
    <n v="-0.53902218291489379"/>
    <n v="0.32963502555854629"/>
    <n v="-0.35757310684754579"/>
    <n v="1.245954681084529"/>
    <n v="2.8088619433919839"/>
    <n v="2.0497734106849479"/>
    <n v="0.51127060714818418"/>
    <n v="1"/>
    <x v="0"/>
  </r>
  <r>
    <n v="-1.986469378460241"/>
    <s v="1"/>
    <s v="MEDICAID OTHER"/>
    <x v="0"/>
    <s v="789"/>
    <n v="-3.6222913323277262E-2"/>
    <n v="-7.6676824251022485E-2"/>
    <n v="-1.384380274154196"/>
    <n v="-1.6502597663767109"/>
    <n v="0.87506843984853477"/>
    <n v="-0.44306664724146783"/>
    <n v="-1.3185108851952689"/>
    <n v="0.42758339082891877"/>
    <n v="0"/>
    <x v="0"/>
  </r>
  <r>
    <n v="0.90240209339595456"/>
    <s v="0"/>
    <s v="MEDICARE OTHER"/>
    <x v="0"/>
    <s v="780"/>
    <n v="1.744506566080587"/>
    <n v="-0.47297284596291211"/>
    <n v="-0.37613598020552402"/>
    <n v="-0.41912961444417268"/>
    <n v="0.50418219861253999"/>
    <n v="-0.17207259802201341"/>
    <n v="-0.2358480758051914"/>
    <n v="0.38224723900301733"/>
    <n v="0"/>
    <x v="0"/>
  </r>
  <r>
    <n v="0.42967767072857721"/>
    <s v="1"/>
    <s v="MEDICARE OTHER"/>
    <x v="0"/>
    <s v="789"/>
    <n v="-1.2749912468216169"/>
    <n v="-1.3976635632906551"/>
    <n v="-0.47696040960039121"/>
    <n v="0.99667006027824623"/>
    <n v="-1.3502490075674329"/>
    <n v="-1.5270428441192849"/>
    <n v="0.84681473358486936"/>
    <n v="0.38144035885541522"/>
    <n v="0"/>
    <x v="0"/>
  </r>
  <r>
    <n v="-2.3016189935718261"/>
    <s v="0"/>
    <s v="Private"/>
    <x v="0"/>
    <s v="578"/>
    <n v="-0.3459149966978623"/>
    <n v="0.1214711866049223"/>
    <n v="-0.17448712141578959"/>
    <n v="1.181339583068127"/>
    <n v="0.13329595737654529"/>
    <n v="9.8921451197440932E-2"/>
    <n v="0.84681473358486936"/>
    <n v="0.47549439349321332"/>
    <n v="0"/>
    <x v="0"/>
  </r>
  <r>
    <n v="0.48220260658050801"/>
    <s v="1"/>
    <s v="MEDICARE OTHER"/>
    <x v="0"/>
    <s v="780"/>
    <n v="0.50573823258224659"/>
    <n v="0.517767208316812"/>
    <n v="-0.22489933611322321"/>
    <n v="-0.35757310684754579"/>
    <n v="0.13329595737654529"/>
    <n v="0.91190359885580397"/>
    <n v="4.7436596148278378E-3"/>
    <n v="0.29848358525609309"/>
    <n v="0"/>
    <x v="1"/>
  </r>
  <r>
    <n v="9.4781839131305376E-3"/>
    <s v="0"/>
    <s v="MEDICAID STATE"/>
    <x v="0"/>
    <s v="780"/>
    <n v="0.1960461492076615"/>
    <n v="-0.20877549815498569"/>
    <n v="-0.88025812717985996"/>
    <n v="-4.9790568864411251E-2"/>
    <n v="0.87506843984853477"/>
    <n v="1.4538916972947129"/>
    <n v="-0.47643981122521062"/>
    <n v="0.40434851883073047"/>
    <n v="0"/>
    <x v="0"/>
  </r>
  <r>
    <n v="-1.146070404829348"/>
    <s v="1"/>
    <s v="Private"/>
    <x v="0"/>
    <s v="789"/>
    <n v="-0.53947254880697793"/>
    <n v="1.0461619039326651"/>
    <n v="-0.88025812717985996"/>
    <n v="2.2893567198074112"/>
    <n v="1.245954681084529"/>
    <n v="9.8921451197440932E-2"/>
    <n v="-0.3561439435152095"/>
    <n v="0.31067370587707249"/>
    <n v="0"/>
    <x v="0"/>
  </r>
  <r>
    <n v="-0.67334598216197017"/>
    <s v="1"/>
    <s v="MEDICAID STATE"/>
    <x v="0"/>
    <s v="786"/>
    <n v="-0.57818405922880112"/>
    <n v="0.517767208316812"/>
    <n v="-0.37613598020552402"/>
    <n v="-0.48068612204079958"/>
    <n v="-0.60847652509544403"/>
    <n v="-0.44306664724146783"/>
    <n v="-0.2358480758051914"/>
    <n v="0.29866724976382669"/>
    <n v="0"/>
    <x v="1"/>
  </r>
  <r>
    <n v="1.059976900951747"/>
    <s v="1"/>
    <s v="MEDICARE"/>
    <x v="0"/>
    <s v="276"/>
    <n v="1.008987868065947"/>
    <n v="-1.062748729904087E-2"/>
    <n v="0.32963502555854629"/>
    <n v="-0.41912961444417268"/>
    <n v="-0.23759028385944941"/>
    <n v="-0.44306664724146783"/>
    <n v="0.60622299816486735"/>
    <n v="0.76147697909575496"/>
    <n v="1"/>
    <x v="0"/>
  </r>
  <r>
    <n v="0.3246277990247155"/>
    <s v="1"/>
    <s v="MEDICARE OTHER"/>
    <x v="0"/>
    <s v="578"/>
    <n v="0.58316125342589287"/>
    <n v="1.0461619039326651"/>
    <n v="-7.3662692020922446E-2"/>
    <n v="0.31954847671535019"/>
    <n v="-0.23759028385944941"/>
    <n v="1.182897648075258"/>
    <n v="-0.83732741435523084"/>
    <n v="0.48092882595197972"/>
    <n v="0"/>
    <x v="0"/>
  </r>
  <r>
    <n v="0.53472754243243881"/>
    <s v="1"/>
    <s v="MEDICARE OTHER"/>
    <x v="0"/>
    <s v="577"/>
    <n v="-1.197568225977971"/>
    <n v="-2.2563049436664162"/>
    <n v="0.12798616676881189"/>
    <n v="-0.72691215242730722"/>
    <n v="0.13329595737654529"/>
    <n v="-0.17207259802201341"/>
    <n v="-1.3185108851952689"/>
    <n v="0.69330425221968373"/>
    <n v="1"/>
    <x v="0"/>
  </r>
  <r>
    <n v="0.42967767072857721"/>
    <s v="0"/>
    <s v="MEDICARE OTHER"/>
    <x v="0"/>
    <s v="780"/>
    <n v="0.23475765962948461"/>
    <n v="1.2443099147886101"/>
    <n v="0.43045945495341348"/>
    <n v="-0.72691215242730722"/>
    <n v="-0.23759028385944941"/>
    <n v="-0.44306664724146783"/>
    <n v="-1.3185108851952689"/>
    <n v="0.37598604962345938"/>
    <n v="0"/>
    <x v="0"/>
  </r>
  <r>
    <n v="1.059976900951747"/>
    <s v="0"/>
    <s v="MEDICARE OTHER"/>
    <x v="0"/>
    <s v="780"/>
    <n v="1.125122399331417"/>
    <n v="-0.27482483510696731"/>
    <n v="0.78334495783544866"/>
    <n v="1.4275656134546351"/>
    <n v="1.245954681084529"/>
    <n v="-1.5270428441192849"/>
    <n v="1.3279982044249079"/>
    <n v="0.38434313687568361"/>
    <n v="0"/>
    <x v="0"/>
  </r>
  <r>
    <n v="0.37715273487664641"/>
    <s v="1"/>
    <s v="MEDICARE"/>
    <x v="0"/>
    <s v="789"/>
    <n v="-3.6222913323277262E-2"/>
    <n v="-7.6676824251022485E-2"/>
    <n v="2.7161737373944748E-2"/>
    <n v="-0.85002516762056113"/>
    <n v="0.50418219861253999"/>
    <n v="-2.0690309425581939"/>
    <n v="-0.2358480758051914"/>
    <n v="0.58990937888752504"/>
    <n v="1"/>
    <x v="0"/>
  </r>
  <r>
    <n v="-2.4066688652756869"/>
    <s v="1"/>
    <s v="Private"/>
    <x v="0"/>
    <s v="789"/>
    <n v="-0.50076103838515484"/>
    <n v="-0.27482483510696731"/>
    <n v="0.2288105961636791"/>
    <n v="-1.4040337359902031"/>
    <n v="1.245954681084529"/>
    <n v="9.8921451197440932E-2"/>
    <n v="-1.79969435603529"/>
    <n v="0.29569044371166059"/>
    <n v="0"/>
    <x v="1"/>
  </r>
  <r>
    <n v="0.63977741413630052"/>
    <s v="1"/>
    <s v="MEDICARE OTHER"/>
    <x v="0"/>
    <s v="428"/>
    <n v="-0.46204952796333171"/>
    <n v="-1.0013675415787651"/>
    <n v="0.27922281086111272"/>
    <n v="-1.6502597663767109"/>
    <n v="0.87506843984853477"/>
    <n v="0.64090954963634961"/>
    <n v="0.24533539503483001"/>
    <n v="0.49449003773886541"/>
    <n v="0"/>
    <x v="0"/>
  </r>
  <r>
    <n v="-1.6713197633486561"/>
    <s v="1"/>
    <s v="MEDICAID OTHER"/>
    <x v="0"/>
    <s v="789"/>
    <n v="1.125122399331417"/>
    <n v="-1.062748729904087E-2"/>
    <n v="-0.42654819490295759"/>
    <n v="-0.60379913723405343"/>
    <n v="-0.60847652509544403"/>
    <n v="-2.0690309425581939"/>
    <n v="2.4106610138149862"/>
    <n v="0.431929193155559"/>
    <n v="0"/>
    <x v="0"/>
  </r>
  <r>
    <n v="-0.46324623875424692"/>
    <s v="0"/>
    <s v="MEDICAID STATE"/>
    <x v="0"/>
    <s v="786"/>
    <n v="-1.3911257780870869"/>
    <n v="-1.331614226338673"/>
    <n v="-0.72902148308755921"/>
    <n v="-1.0346946904104419"/>
    <n v="0.50418219861253999"/>
    <n v="-0.44306664724146783"/>
    <n v="4.7436596148278378E-3"/>
    <n v="0.37966604568751822"/>
    <n v="0"/>
    <x v="0"/>
  </r>
  <r>
    <n v="0.27210286317278459"/>
    <s v="1"/>
    <s v="MEDICARE"/>
    <x v="0"/>
    <s v="789"/>
    <n v="-1.0427221842906791"/>
    <n v="-0.34087417205894888"/>
    <n v="-1.333968059456762"/>
    <n v="0.1348789539254695"/>
    <n v="-0.97936276633143882"/>
    <n v="9.8921451197440932E-2"/>
    <n v="4.7436596148278378E-3"/>
    <n v="0.58847862897745906"/>
    <n v="1"/>
    <x v="0"/>
  </r>
  <r>
    <n v="0.48220260658050801"/>
    <s v="0"/>
    <s v="MEDICARE OTHER"/>
    <x v="0"/>
    <s v="578"/>
    <n v="-0.46204952796333171"/>
    <n v="-0.67112085681885703"/>
    <n v="-1.233143630061895"/>
    <n v="0.99667006027824623"/>
    <n v="-0.97936276633143882"/>
    <n v="-0.44306664724146783"/>
    <n v="-0.47643981122521062"/>
    <n v="0.57038182851225161"/>
    <n v="1"/>
    <x v="0"/>
  </r>
  <r>
    <n v="6.2003119765061357E-2"/>
    <s v="1"/>
    <s v="Private"/>
    <x v="0"/>
    <s v="786"/>
    <n v="-7.4934423745100398E-2"/>
    <n v="-0.1427261612030041"/>
    <n v="1.8420014664815541"/>
    <n v="-0.85002516762056113"/>
    <n v="-1.3502490075674329"/>
    <n v="9.8921451197440932E-2"/>
    <n v="1.4482940721349089"/>
    <n v="0.2350473452434898"/>
    <n v="0"/>
    <x v="1"/>
  </r>
  <r>
    <n v="0.48220260658050801"/>
    <s v="0"/>
    <s v="MEDICARE OTHER"/>
    <x v="0"/>
    <s v="599"/>
    <n v="2.092910159876995"/>
    <n v="1.112211240884647"/>
    <n v="-1.485204703549063"/>
    <n v="-1.2193642132003231"/>
    <n v="-0.23759028385944941"/>
    <n v="-0.17207259802201341"/>
    <n v="-0.2358480758051914"/>
    <n v="0.64963194029319826"/>
    <n v="1"/>
    <x v="0"/>
  </r>
  <r>
    <n v="-1.776369635052518"/>
    <s v="0"/>
    <s v="MEDICAID OTHER"/>
    <x v="0"/>
    <s v="780"/>
    <n v="-1.6233948406180261"/>
    <n v="-1.3976635632906551"/>
    <n v="-0.3257237655080904"/>
    <n v="1.1197830754714999"/>
    <n v="-8.0262013498153379"/>
    <n v="-0.17207259802201341"/>
    <n v="-1.0779191497752501"/>
    <n v="0.4248054374844219"/>
    <n v="0"/>
    <x v="0"/>
  </r>
  <r>
    <n v="-0.56829611045810857"/>
    <s v="0"/>
    <s v="Private"/>
    <x v="0"/>
    <s v="780"/>
    <n v="2.4885970985458672E-3"/>
    <n v="0.78196455612473847"/>
    <n v="-0.37613598020552402"/>
    <n v="1.8584611666310229"/>
    <n v="1.245954681084529"/>
    <n v="3.8928381402698018"/>
    <n v="-0.47643981122521062"/>
    <n v="0.31267519673318411"/>
    <n v="0"/>
    <x v="0"/>
  </r>
  <r>
    <n v="-1.4612200199409331"/>
    <s v="1"/>
    <s v="MEDICAID STATE"/>
    <x v="0"/>
    <s v="789"/>
    <n v="-0.81045312175973983"/>
    <n v="-1.1995155524347101"/>
    <n v="-0.88025812717985996"/>
    <n v="0.1348789539254695"/>
    <n v="1.245954681084529"/>
    <n v="-0.44306664724146783"/>
    <n v="-0.47643981122521062"/>
    <n v="0.39008557750129602"/>
    <n v="0"/>
    <x v="0"/>
  </r>
  <r>
    <n v="-0.51577117460617772"/>
    <s v="1"/>
    <s v="MEDICAID OTHER"/>
    <x v="0"/>
    <s v="786"/>
    <n v="-0.11364593416692351"/>
    <n v="0.18752052355690399"/>
    <n v="-7.3662692020922446E-2"/>
    <n v="1.3660091058580079"/>
    <n v="-1.3502490075674329"/>
    <n v="-0.44306664724146783"/>
    <n v="-0.2358480758051914"/>
    <n v="0.34074064846752489"/>
    <n v="0"/>
    <x v="0"/>
  </r>
  <r>
    <n v="1.059976900951747"/>
    <s v="0"/>
    <s v="MEDICARE OTHER"/>
    <x v="0"/>
    <s v="486"/>
    <n v="-1.6233948406180261"/>
    <n v="-1.0013675415787651"/>
    <n v="-0.124074906718356"/>
    <n v="-0.35757310684754579"/>
    <n v="0.50418219861253999"/>
    <n v="9.8921451197440932E-2"/>
    <n v="4.7436596148278378E-3"/>
    <n v="0.60126340211557383"/>
    <n v="1"/>
    <x v="0"/>
  </r>
  <r>
    <n v="-0.41072130290231612"/>
    <s v="0"/>
    <s v="MEDICARE OTHER"/>
    <x v="0"/>
    <s v="276"/>
    <n v="-0.11364593416692351"/>
    <n v="-0.80321953072282015"/>
    <n v="-0.3257237655080904"/>
    <n v="1.176593873221566E-2"/>
    <n v="0.13329595737654529"/>
    <n v="-1.2560487948998309"/>
    <n v="-0.71703154664522972"/>
    <n v="0.64081825723569319"/>
    <n v="1"/>
    <x v="0"/>
  </r>
  <r>
    <n v="0.3246277990247155"/>
    <s v="0"/>
    <s v="MEDICARE OTHER"/>
    <x v="0"/>
    <s v="789"/>
    <n v="7.9911617942192134E-2"/>
    <n v="-0.27482483510696731"/>
    <n v="-1.233143630061895"/>
    <n v="7.3322446328842564E-2"/>
    <n v="0.50418219861253999"/>
    <n v="-0.44306664724146783"/>
    <n v="-0.71703154664522972"/>
    <n v="0.4654337283565107"/>
    <n v="0"/>
    <x v="0"/>
  </r>
  <r>
    <n v="1.059976900951747"/>
    <s v="1"/>
    <s v="MEDICARE OTHER"/>
    <x v="0"/>
    <s v="786"/>
    <n v="0.50573823258224659"/>
    <n v="3.29183936030004"/>
    <n v="0.53128388434828067"/>
    <n v="-0.54224262963742653"/>
    <n v="-0.97936276633143882"/>
    <n v="2.2668738449530759"/>
    <n v="1.087406469004889"/>
    <n v="0.28925488156432688"/>
    <n v="0"/>
    <x v="1"/>
  </r>
  <r>
    <n v="1.059976900951747"/>
    <s v="1"/>
    <s v="MEDICARE OTHER"/>
    <x v="0"/>
    <s v="780"/>
    <n v="0.97027635764412412"/>
    <n v="1.0461619039326651"/>
    <n v="0.12798616676881189"/>
    <n v="-0.54224262963742653"/>
    <n v="0.13329595737654529"/>
    <n v="0.64090954963634961"/>
    <n v="-1.3185108851952689"/>
    <n v="0.30533540782938318"/>
    <n v="0"/>
    <x v="0"/>
  </r>
  <r>
    <n v="9.4781839131305376E-3"/>
    <s v="1"/>
    <s v="MEDICARE OTHER"/>
    <x v="0"/>
    <s v="558"/>
    <n v="-0.69431859049427047"/>
    <n v="0.3196191974608672"/>
    <n v="-0.17448712141578959"/>
    <n v="0.50421799950523094"/>
    <n v="0.87506843984853477"/>
    <n v="-0.44306664724146783"/>
    <n v="0.60622299816486735"/>
    <n v="0.71015919632224433"/>
    <n v="1"/>
    <x v="0"/>
  </r>
  <r>
    <n v="-1.828894570904448"/>
    <s v="0"/>
    <s v="MEDICARE"/>
    <x v="0"/>
    <s v="577"/>
    <n v="0.23475765962948461"/>
    <n v="0.3196191974608672"/>
    <n v="-0.52737262429782483"/>
    <n v="-0.41912961444417268"/>
    <n v="0.50418219861253999"/>
    <n v="-0.17207259802201341"/>
    <n v="0.24533539503483001"/>
    <n v="0.86800832323483246"/>
    <n v="1"/>
    <x v="0"/>
  </r>
  <r>
    <n v="1.059976900951747"/>
    <s v="1"/>
    <s v="MEDICARE OTHER"/>
    <x v="0"/>
    <s v="780"/>
    <n v="-0.19106895501056981"/>
    <n v="-7.6676824251022485E-2"/>
    <n v="-0.37613598020552402"/>
    <n v="-1.588703258780084"/>
    <n v="1.245954681084529"/>
    <n v="-1.798036893338739"/>
    <n v="-0.47643981122521062"/>
    <n v="0.30533540782938318"/>
    <n v="0"/>
    <x v="0"/>
  </r>
  <r>
    <n v="0.74482728584016211"/>
    <s v="1"/>
    <s v="MEDICARE OTHER"/>
    <x v="0"/>
    <s v="780"/>
    <n v="0.62187276384771595"/>
    <n v="2.1029512951643712"/>
    <n v="-1.233143630061895"/>
    <n v="0.44266149190860399"/>
    <n v="1.245954681084529"/>
    <n v="-2.0690309425581939"/>
    <n v="-0.83732741435523084"/>
    <n v="0.30158710559457053"/>
    <n v="0"/>
    <x v="0"/>
  </r>
  <r>
    <n v="-2.3541439294237572"/>
    <s v="1"/>
    <s v="Private"/>
    <x v="0"/>
    <s v="276"/>
    <n v="-7.4934423745100398E-2"/>
    <n v="0.98011256698068328"/>
    <n v="-0.42654819490295759"/>
    <n v="0.75044402989173864"/>
    <n v="1.245954681084529"/>
    <n v="0.64090954963634961"/>
    <n v="0.24533539503483001"/>
    <n v="0.47348285991491551"/>
    <n v="0"/>
    <x v="0"/>
  </r>
  <r>
    <n v="1.059976900951747"/>
    <s v="0"/>
    <s v="MEDICARE"/>
    <x v="0"/>
    <s v="276"/>
    <n v="-0.77174161133791674"/>
    <n v="-1.0013675415787651"/>
    <n v="-1.182731415364461"/>
    <n v="7.3322446328842564E-2"/>
    <n v="-0.60847652509544403"/>
    <n v="-1.5270428441192849"/>
    <n v="0.60622299816486735"/>
    <n v="0.81930684278773613"/>
    <n v="1"/>
    <x v="0"/>
  </r>
  <r>
    <n v="-0.77839585386583188"/>
    <s v="1"/>
    <s v="MEDICARE"/>
    <x v="0"/>
    <s v="786"/>
    <n v="2.1316216702988182"/>
    <n v="1.2443099147886101"/>
    <n v="0.83375717253288228"/>
    <n v="-1.342477228393576"/>
    <n v="1.245954681084529"/>
    <n v="9.8921451197440932E-2"/>
    <n v="-1.3185108851952689"/>
    <n v="0.46195750999130242"/>
    <n v="0"/>
    <x v="0"/>
  </r>
  <r>
    <n v="0.69230234998823126"/>
    <s v="1"/>
    <s v="MEDICARE"/>
    <x v="0"/>
    <s v="780"/>
    <n v="-0.6168955696506242"/>
    <n v="-0.27482483510696731"/>
    <n v="-2.3250477323488849E-2"/>
    <n v="-0.72691215242730722"/>
    <n v="0.13329595737654529"/>
    <n v="9.8921451197440932E-2"/>
    <n v="-0.2358480758051914"/>
    <n v="0.50181956522131999"/>
    <n v="1"/>
    <x v="0"/>
  </r>
  <r>
    <n v="0.37715273487664641"/>
    <s v="0"/>
    <s v="MEDICARE OTHER"/>
    <x v="0"/>
    <s v="780"/>
    <n v="0.93156484722230104"/>
    <n v="1.838753947356444"/>
    <n v="-0.9810825565747272"/>
    <n v="-0.23446009165429199"/>
    <n v="1.245954681084529"/>
    <n v="-1.2560487948998309"/>
    <n v="-0.71703154664522972"/>
    <n v="0.37529287038439108"/>
    <n v="0"/>
    <x v="0"/>
  </r>
  <r>
    <n v="1.059976900951747"/>
    <s v="1"/>
    <s v="MEDICARE"/>
    <x v="0"/>
    <s v="786"/>
    <n v="1.4348144827060021"/>
    <n v="-7.6676824251022485E-2"/>
    <n v="-1.0314947712721609"/>
    <n v="-0.48068612204079958"/>
    <n v="-0.60847652509544403"/>
    <n v="-0.44306664724146783"/>
    <n v="-1.3185108851952689"/>
    <n v="0.48774740173820441"/>
    <n v="0"/>
    <x v="0"/>
  </r>
  <r>
    <n v="0.95492702924788542"/>
    <s v="0"/>
    <s v="MEDICARE"/>
    <x v="0"/>
    <s v="780"/>
    <n v="0.38960370131677718"/>
    <n v="0.7159152191727568"/>
    <n v="-0.77943369778499283"/>
    <n v="0.31954847671535019"/>
    <n v="-0.23759028385944941"/>
    <n v="0.3699155004168953"/>
    <n v="0.84681473358486936"/>
    <n v="0.59216443572052546"/>
    <n v="1"/>
    <x v="0"/>
  </r>
  <r>
    <n v="0.74482728584016211"/>
    <s v="1"/>
    <s v="MEDICARE OTHER"/>
    <x v="0"/>
    <s v="782"/>
    <n v="2.170333180720641"/>
    <n v="2.0369019582123888"/>
    <n v="-0.47696040960039121"/>
    <n v="0.50421799950523094"/>
    <n v="-1.3502490075674329"/>
    <n v="9.8921451197440932E-2"/>
    <n v="-0.83732741435523084"/>
    <n v="0.2184974509604248"/>
    <n v="0"/>
    <x v="1"/>
  </r>
  <r>
    <n v="-0.62082104631003943"/>
    <s v="0"/>
    <s v="MEDICAID STATE"/>
    <x v="0"/>
    <s v="787"/>
    <n v="-0.6168955696506242"/>
    <n v="-1.529762237194618"/>
    <n v="0.38004724025597991"/>
    <n v="1.3660091058580079"/>
    <n v="1.245954681084529"/>
    <n v="9.8921451197440932E-2"/>
    <n v="0.24533539503483001"/>
    <n v="0.58007984380416322"/>
    <n v="1"/>
    <x v="0"/>
  </r>
  <r>
    <n v="-0.62082104631003943"/>
    <s v="0"/>
    <s v="MEDICARE"/>
    <x v="0"/>
    <s v="486"/>
    <n v="4.1200107520368998E-2"/>
    <n v="0.18752052355690399"/>
    <n v="0.88416938723031591"/>
    <n v="-0.85002516762056113"/>
    <n v="-0.60847652509544403"/>
    <n v="-1.798036893338739"/>
    <n v="0.84681473358486936"/>
    <n v="0.76244654953272994"/>
    <n v="1"/>
    <x v="0"/>
  </r>
  <r>
    <n v="-0.98849559727355518"/>
    <s v="0"/>
    <s v="MEDICAID OTHER"/>
    <x v="0"/>
    <s v="789"/>
    <n v="-1.158856715556148"/>
    <n v="-0.20877549815498569"/>
    <n v="1.489115963599519"/>
    <n v="-0.29601659925091889"/>
    <n v="0.13329595737654529"/>
    <n v="0.64090954963634961"/>
    <n v="1.087406469004889"/>
    <n v="0.52879361665036628"/>
    <n v="1"/>
    <x v="0"/>
  </r>
  <r>
    <n v="0.90240209339595456"/>
    <s v="1"/>
    <s v="MEDICARE OTHER"/>
    <x v="0"/>
    <s v="780"/>
    <n v="-0.42333801754150863"/>
    <n v="-0.73717019377083859"/>
    <n v="-1.182731415364461"/>
    <n v="-1.0346946904104419"/>
    <n v="0.13329595737654529"/>
    <n v="9.8921451197440932E-2"/>
    <n v="1.087406469004889"/>
    <n v="0.30345799070285878"/>
    <n v="0"/>
    <x v="0"/>
  </r>
  <r>
    <n v="-0.88344572556969359"/>
    <s v="0"/>
    <s v="MEDICAID STATE"/>
    <x v="0"/>
    <s v="780"/>
    <n v="-0.22978046543239289"/>
    <n v="0.18752052355690399"/>
    <n v="0.32963502555854629"/>
    <n v="2.658695765387173"/>
    <n v="-0.97936276633143882"/>
    <n v="0.91190359885580397"/>
    <n v="-0.71703154664522972"/>
    <n v="0.39230750998828162"/>
    <n v="0"/>
    <x v="0"/>
  </r>
  <r>
    <n v="-1.828894570904448"/>
    <s v="1"/>
    <s v="MEDICARE"/>
    <x v="0"/>
    <s v="787"/>
    <n v="-1.352414267665264"/>
    <n v="-1.529762237194618"/>
    <n v="0.17839838146624551"/>
    <n v="7.3322446328842564E-2"/>
    <n v="-1.3502490075674329"/>
    <n v="-0.44306664724146783"/>
    <n v="-0.83732741435523084"/>
    <n v="0.64825052960646401"/>
    <n v="1"/>
    <x v="0"/>
  </r>
  <r>
    <n v="0.53472754243243881"/>
    <s v="1"/>
    <s v="MEDICARE OTHER"/>
    <x v="0"/>
    <s v="789"/>
    <n v="1.512237503549648"/>
    <n v="0.91406323002870171"/>
    <n v="-0.82984591248242634"/>
    <n v="-1.2193642132003231"/>
    <n v="-0.23759028385944941"/>
    <n v="-0.44306664724146783"/>
    <n v="-0.2358480758051914"/>
    <n v="0.38283602134702283"/>
    <n v="0"/>
    <x v="0"/>
  </r>
  <r>
    <n v="-1.5662698916447939"/>
    <s v="0"/>
    <s v="MEDICARE OTHER"/>
    <x v="0"/>
    <s v="789"/>
    <n v="-1.8169523927271409"/>
    <n v="-1.265564889386692"/>
    <n v="0.58169609904571429"/>
    <n v="-0.97313818281381492"/>
    <n v="0.87506843984853477"/>
    <n v="0.64090954963634961"/>
    <n v="-1.3185108851952689"/>
    <n v="0.43908263722479202"/>
    <n v="0"/>
    <x v="0"/>
  </r>
  <r>
    <n v="1.059976900951747"/>
    <s v="1"/>
    <s v="MEDICARE OTHER"/>
    <x v="0"/>
    <s v="276"/>
    <n v="-0.26849197585421603"/>
    <n v="0.84801389307672004"/>
    <n v="0.4808716696508471"/>
    <n v="-0.85002516762056113"/>
    <n v="0.50418219861253999"/>
    <n v="-0.17207259802201341"/>
    <n v="1.3279982044249079"/>
    <n v="0.57708263813415905"/>
    <n v="1"/>
    <x v="0"/>
  </r>
  <r>
    <n v="-1.251120276533209"/>
    <s v="0"/>
    <s v="MEDICAID OTHER"/>
    <x v="0"/>
    <s v="780"/>
    <n v="-0.81045312175973983"/>
    <n v="-1.4637129002426359"/>
    <n v="-2.1405634946157002"/>
    <n v="-1.0346946904104419"/>
    <n v="0.50418219861253999"/>
    <n v="-0.17207259802201341"/>
    <n v="-1.0779191497752501"/>
    <n v="0.43204276787242629"/>
    <n v="0"/>
    <x v="0"/>
  </r>
  <r>
    <n v="-1.146070404829348"/>
    <s v="0"/>
    <s v="MEDICARE OTHER"/>
    <x v="0"/>
    <s v="786"/>
    <n v="2.4800252640952261"/>
    <n v="1.178260577836628"/>
    <n v="0.83375717253288228"/>
    <n v="1.8584611666310229"/>
    <n v="0.13329595737654529"/>
    <n v="1.182897648075258"/>
    <n v="-0.83732741435523084"/>
    <n v="0.33798768385946643"/>
    <n v="0"/>
    <x v="0"/>
  </r>
  <r>
    <n v="0.37715273487664641"/>
    <s v="0"/>
    <s v="MEDICAID STATE"/>
    <x v="0"/>
    <s v="780"/>
    <n v="7.9911617942192134E-2"/>
    <n v="0.3196191974608672"/>
    <n v="0.32963502555854629"/>
    <n v="2.5355827501939192"/>
    <n v="0.13329595737654529"/>
    <n v="-0.44306664724146783"/>
    <n v="0.24533539503483001"/>
    <n v="0.4093411544805961"/>
    <n v="0"/>
    <x v="0"/>
  </r>
  <r>
    <n v="0.53472754243243881"/>
    <s v="0"/>
    <s v="MEDICARE OTHER"/>
    <x v="0"/>
    <s v="486"/>
    <n v="0.31218068047313091"/>
    <n v="0.7159152191727568"/>
    <n v="4.4876598726520632E-2"/>
    <n v="1.673791643841142"/>
    <n v="0.50418219861253999"/>
    <n v="3.3508500418308929"/>
    <n v="1.087406469004889"/>
    <n v="0.59415683447694201"/>
    <n v="1"/>
    <x v="0"/>
  </r>
  <r>
    <n v="-0.20062155949459279"/>
    <s v="1"/>
    <s v="Private"/>
    <x v="0"/>
    <s v="786"/>
    <n v="-0.84916463218156302"/>
    <n v="-7.6676824251022485E-2"/>
    <n v="-0.57778483899525845"/>
    <n v="-1.1578077056036959"/>
    <n v="0.13329595737654529"/>
    <n v="-0.71406069646092207"/>
    <n v="1.3279982044249079"/>
    <n v="0.23240071114739561"/>
    <n v="0"/>
    <x v="1"/>
  </r>
  <r>
    <n v="6.2003119765061357E-2"/>
    <s v="1"/>
    <s v="MEDICARE OTHER"/>
    <x v="0"/>
    <s v="780"/>
    <n v="1.357391461862355"/>
    <n v="0.98011256698068328"/>
    <n v="0.83375717253288228"/>
    <n v="-0.78846866002393423"/>
    <n v="-0.60847652509544403"/>
    <n v="-0.44306664724146783"/>
    <n v="-0.47643981122521062"/>
    <n v="0.29355635634574512"/>
    <n v="0"/>
    <x v="1"/>
  </r>
  <r>
    <n v="-0.35819636705038532"/>
    <s v="1"/>
    <s v="MEDICARE"/>
    <x v="0"/>
    <s v="428"/>
    <n v="-0.6168955696506242"/>
    <n v="-1.529762237194618"/>
    <n v="1.035406031322617"/>
    <n v="1.3660091058580079"/>
    <n v="1.245954681084529"/>
    <n v="9.8921451197440932E-2"/>
    <n v="0.24533539503483001"/>
    <n v="0.6839077966070426"/>
    <n v="1"/>
    <x v="0"/>
  </r>
  <r>
    <n v="0.53472754243243881"/>
    <s v="0"/>
    <s v="MEDICARE OTHER"/>
    <x v="0"/>
    <s v="428"/>
    <n v="0.66058427426953914"/>
    <n v="-0.93531820462678339"/>
    <n v="7.7573952071378349E-2"/>
    <n v="-0.85002516762056113"/>
    <n v="-0.23759028385944941"/>
    <n v="9.8921451197440932E-2"/>
    <n v="-0.83732741435523084"/>
    <n v="0.58003385666750595"/>
    <n v="1"/>
    <x v="0"/>
  </r>
  <r>
    <n v="0.1145280556169922"/>
    <s v="0"/>
    <s v="MEDICARE"/>
    <x v="0"/>
    <s v="782"/>
    <n v="0.38960370131677718"/>
    <n v="0.1214711866049223"/>
    <n v="-0.124074906718356"/>
    <n v="-0.29601659925091889"/>
    <n v="0.50418219861253999"/>
    <n v="-0.44306664724146783"/>
    <n v="-1.0779191497752501"/>
    <n v="0.47276172890281087"/>
    <n v="0"/>
    <x v="0"/>
  </r>
  <r>
    <n v="1.059976900951747"/>
    <s v="1"/>
    <s v="MEDICARE"/>
    <x v="0"/>
    <s v="599"/>
    <n v="0.58316125342589287"/>
    <n v="0.45171787136483038"/>
    <n v="-0.62819705369269196"/>
    <n v="1.489122121051262"/>
    <n v="-1.7211352488034279"/>
    <n v="-0.44306664724146783"/>
    <n v="2.4106610138149862"/>
    <n v="0.75933809475645886"/>
    <n v="1"/>
    <x v="0"/>
  </r>
  <r>
    <n v="0.74482728584016211"/>
    <s v="1"/>
    <s v="MEDICARE OTHER"/>
    <x v="0"/>
    <s v="780"/>
    <n v="-0.19106895501056981"/>
    <n v="2.1029512951643712"/>
    <n v="1.186642675414918"/>
    <n v="0.38110498431197709"/>
    <n v="0.87506843984853477"/>
    <n v="-0.44306664724146783"/>
    <n v="0.60622299816486735"/>
    <n v="0.30158710559457053"/>
    <n v="0"/>
    <x v="0"/>
  </r>
  <r>
    <n v="-0.46324623875424692"/>
    <s v="0"/>
    <s v="MEDICAID OTHER"/>
    <x v="0"/>
    <s v="786"/>
    <n v="-0.50076103838515484"/>
    <n v="1.2443099147886101"/>
    <n v="-1.132319200667028"/>
    <n v="-0.29601659925091889"/>
    <n v="1.245954681084529"/>
    <n v="-0.44306664724146783"/>
    <n v="1.3279982044249079"/>
    <n v="0.42404850483682588"/>
    <n v="0"/>
    <x v="0"/>
  </r>
  <r>
    <n v="0.1145280556169922"/>
    <s v="1"/>
    <s v="MEDICARE"/>
    <x v="0"/>
    <s v="599"/>
    <n v="2.673582816204342"/>
    <n v="1.3103592517405911"/>
    <n v="0.53128388434828067"/>
    <n v="0.75044402989173864"/>
    <n v="0.13329595737654529"/>
    <n v="9.8921451197440932E-2"/>
    <n v="-0.47643981122521062"/>
    <n v="0.74948247887146802"/>
    <n v="1"/>
    <x v="0"/>
  </r>
  <r>
    <n v="-0.30567143119845441"/>
    <s v="0"/>
    <s v="MEDICARE OTHER"/>
    <x v="0"/>
    <s v="782"/>
    <n v="-1.0814336947125021"/>
    <n v="-0.73717019377083859"/>
    <n v="-1.938914635825965"/>
    <n v="0.99667006027824623"/>
    <n v="0.13329595737654529"/>
    <n v="-0.44306664724146783"/>
    <n v="-0.47643981122521062"/>
    <n v="0.27235817153280939"/>
    <n v="0"/>
    <x v="1"/>
  </r>
  <r>
    <n v="1.059976900951747"/>
    <s v="1"/>
    <s v="MEDICAID STATE"/>
    <x v="0"/>
    <s v="780"/>
    <n v="-0.26849197585421603"/>
    <n v="-0.1427261612030041"/>
    <n v="-0.88025812717985996"/>
    <n v="-1.5271467511834571"/>
    <n v="-0.60847652509544403"/>
    <n v="9.8921451197440932E-2"/>
    <n v="-1.3185108851952689"/>
    <n v="0.3364551271445419"/>
    <n v="0"/>
    <x v="0"/>
  </r>
  <r>
    <n v="1.059976900951747"/>
    <s v="1"/>
    <s v="MEDICARE OTHER"/>
    <x v="0"/>
    <s v="599"/>
    <n v="1.4348144827060021"/>
    <n v="1.2443099147886101"/>
    <n v="-0.52737262429782483"/>
    <n v="1.176593873221566E-2"/>
    <n v="0.87506843984853477"/>
    <n v="0.64090954963634961"/>
    <n v="1.568589939844927"/>
    <n v="0.5742148192365164"/>
    <n v="1"/>
    <x v="0"/>
  </r>
  <r>
    <n v="-0.35819636705038532"/>
    <s v="1"/>
    <s v="Private"/>
    <x v="0"/>
    <s v="786"/>
    <n v="1.667083545236941"/>
    <n v="1.9048032843084259"/>
    <n v="-0.62819705369269196"/>
    <n v="1.6122351362445151"/>
    <n v="-0.97936276633143882"/>
    <n v="9.8921451197440932E-2"/>
    <n v="-1.559102620615288"/>
    <n v="0.23082273591410221"/>
    <n v="0"/>
    <x v="1"/>
  </r>
  <r>
    <n v="-1.0935454689774169"/>
    <s v="1"/>
    <s v="Private"/>
    <x v="0"/>
    <s v="787"/>
    <n v="-1.2749912468216169"/>
    <n v="-0.20877549815498569"/>
    <n v="-0.47696040960039121"/>
    <n v="0.44266149190860399"/>
    <n v="-0.23759028385944941"/>
    <n v="9.8921451197440932E-2"/>
    <n v="0.24533539503483001"/>
    <n v="0.39601065962422749"/>
    <n v="0"/>
    <x v="0"/>
  </r>
  <r>
    <n v="-1.5662698916447939"/>
    <s v="1"/>
    <s v="MEDICAID OTHER"/>
    <x v="0"/>
    <s v="782"/>
    <n v="-0.53947254880697793"/>
    <n v="0.84801389307672004"/>
    <n v="0.38004724025597991"/>
    <n v="0.75044402989173864"/>
    <n v="1.245954681084529"/>
    <n v="-0.17207259802201341"/>
    <n v="-0.47643981122521062"/>
    <n v="0.25410987118583472"/>
    <n v="0"/>
    <x v="1"/>
  </r>
  <r>
    <n v="-0.35819636705038532"/>
    <s v="0"/>
    <s v="MEDICARE"/>
    <x v="0"/>
    <s v="780"/>
    <n v="1.667083545236941"/>
    <n v="0.78196455612473847"/>
    <n v="2.446948042850758"/>
    <n v="-1.096251198007069"/>
    <n v="0.50418219861253999"/>
    <n v="-0.98505474568037643"/>
    <n v="-0.47643981122521062"/>
    <n v="0.57420572479990839"/>
    <n v="1"/>
    <x v="0"/>
  </r>
  <r>
    <n v="1.059976900951747"/>
    <s v="1"/>
    <s v="MEDICARE"/>
    <x v="0"/>
    <s v="780"/>
    <n v="0.81543031595683158"/>
    <n v="-0.20877549815498569"/>
    <n v="-7.3662692020922446E-2"/>
    <n v="-0.72691215242730722"/>
    <n v="0.87506843984853477"/>
    <n v="-0.17207259802201341"/>
    <n v="0.24533539503483001"/>
    <n v="0.50699133809813701"/>
    <n v="1"/>
    <x v="0"/>
  </r>
  <r>
    <n v="0.74482728584016211"/>
    <s v="0"/>
    <s v="MEDICARE OTHER"/>
    <x v="0"/>
    <s v="780"/>
    <n v="0.46702672216042351"/>
    <n v="1.640605936500499"/>
    <n v="0.38004724025597991"/>
    <n v="0.1964354615220964"/>
    <n v="-1.3502490075674329"/>
    <n v="-0.17207259802201341"/>
    <n v="-1.3185108851952689"/>
    <n v="0.38015571308260532"/>
    <n v="0"/>
    <x v="0"/>
  </r>
  <r>
    <n v="0.21957792732085379"/>
    <s v="1"/>
    <s v="MEDICARE OTHER"/>
    <x v="0"/>
    <s v="276"/>
    <n v="-7.4934423745100398E-2"/>
    <n v="0.98011256698068328"/>
    <n v="0.73293274313801504"/>
    <n v="1.796904659034396"/>
    <n v="-0.97936276633143882"/>
    <n v="-2.181116397531577E-3"/>
    <n v="-1.3185108851952689"/>
    <n v="0.56550134018141196"/>
    <n v="1"/>
    <x v="0"/>
  </r>
  <r>
    <n v="1.0074519650998159"/>
    <s v="0"/>
    <s v="MEDICARE OTHER"/>
    <x v="0"/>
    <s v="780"/>
    <n v="0.69929578469136222"/>
    <n v="5.5421849652940738E-2"/>
    <n v="1.035406031322617"/>
    <n v="-0.35757310684754579"/>
    <n v="-2.462907731275418"/>
    <n v="-0.44306664724146783"/>
    <n v="1.3279982044249079"/>
    <n v="0.38364402272048659"/>
    <n v="0"/>
    <x v="0"/>
  </r>
  <r>
    <n v="0.3246277990247155"/>
    <s v="1"/>
    <s v="MEDICARE"/>
    <x v="0"/>
    <s v="780"/>
    <n v="-1.120145205134325"/>
    <n v="-0.34087417205894888"/>
    <n v="-0.67860926839012559"/>
    <n v="1.6122351362445151"/>
    <n v="-0.23759028385944941"/>
    <n v="0.64090954963634961"/>
    <n v="-0.47643981122521062"/>
    <n v="0.49664740296332849"/>
    <n v="0"/>
    <x v="0"/>
  </r>
  <r>
    <n v="-2.249094057719895"/>
    <s v="0"/>
    <s v="MEDICAID STATE"/>
    <x v="0"/>
    <s v="276"/>
    <n v="-0.92658765302520929"/>
    <n v="-0.80321953072282015"/>
    <n v="-2.3250477323488849E-2"/>
    <n v="1.4275656134546351"/>
    <n v="0.13329595737654529"/>
    <n v="-0.98505474568037643"/>
    <n v="1.3279982044249079"/>
    <n v="0.64984535796282228"/>
    <n v="1"/>
    <x v="0"/>
  </r>
  <r>
    <n v="1.059976900951747"/>
    <s v="1"/>
    <s v="MEDICARE OTHER"/>
    <x v="0"/>
    <s v="780"/>
    <n v="1.086410888909594"/>
    <n v="0.84801389307672004"/>
    <n v="0.68252052844058153"/>
    <n v="0.31954847671535019"/>
    <n v="0.13329595737654529"/>
    <n v="-0.98505474568037643"/>
    <n v="0.60622299816486735"/>
    <n v="0.30533540782938318"/>
    <n v="0"/>
    <x v="0"/>
  </r>
  <r>
    <n v="0.90240209339595456"/>
    <s v="1"/>
    <s v="MEDICARE OTHER"/>
    <x v="0"/>
    <s v="780"/>
    <n v="-1.584683330196202"/>
    <n v="-0.93531820462678339"/>
    <n v="-0.82984591248242634"/>
    <n v="0.68888752229511163"/>
    <n v="-0.60847652509544403"/>
    <n v="-0.44306664724146783"/>
    <n v="-1.919990223745309"/>
    <n v="0.30345799070285878"/>
    <n v="0"/>
    <x v="0"/>
  </r>
  <r>
    <n v="1.0074519650998159"/>
    <s v="1"/>
    <s v="MEDICARE"/>
    <x v="0"/>
    <s v="599"/>
    <n v="0.69929578469136222"/>
    <n v="-0.93531820462678339"/>
    <n v="-0.42654819490295759"/>
    <n v="1.7353481514377691"/>
    <n v="0.50418219861253999"/>
    <n v="1.7248857465141669"/>
    <n v="4.7436596148278378E-3"/>
    <n v="0.75879757170841777"/>
    <n v="1"/>
    <x v="0"/>
  </r>
  <r>
    <n v="-0.35819636705038532"/>
    <s v="0"/>
    <s v="MEDICARE"/>
    <x v="0"/>
    <s v="780"/>
    <n v="-0.65560708007244739"/>
    <n v="-1.0013675415787651"/>
    <n v="0.4808716696508471"/>
    <n v="-1.834929289166592"/>
    <n v="1.245954681084529"/>
    <n v="-0.44306664724146783"/>
    <n v="1.688885807554928"/>
    <n v="0.57420572479990839"/>
    <n v="1"/>
    <x v="0"/>
  </r>
  <r>
    <n v="0.37715273487664641"/>
    <s v="1"/>
    <s v="MEDICARE"/>
    <x v="0"/>
    <s v="276"/>
    <n v="-0.69431859049427047"/>
    <n v="-0.27482483510696731"/>
    <n v="2.144474754666156"/>
    <n v="1.673791643841142"/>
    <n v="-1.7211352488034279"/>
    <n v="1.7248857465141669"/>
    <n v="-2.2808778268753289"/>
    <n v="0.75442841478353573"/>
    <n v="1"/>
    <x v="0"/>
  </r>
  <r>
    <n v="0.63977741413630052"/>
    <s v="1"/>
    <s v="MEDICARE OTHER"/>
    <x v="0"/>
    <s v="786"/>
    <n v="-0.53947254880697793"/>
    <n v="0.18752052355690399"/>
    <n v="2.0940625399687218"/>
    <n v="-1.46559024358683"/>
    <n v="0.13329595737654529"/>
    <n v="0.64090954963634961"/>
    <n v="-1.3185108851952689"/>
    <n v="0.2844182308048202"/>
    <n v="0"/>
    <x v="1"/>
  </r>
  <r>
    <n v="-0.83092078971776273"/>
    <s v="0"/>
    <s v="MEDICARE"/>
    <x v="0"/>
    <s v="276"/>
    <n v="1.008987868065947"/>
    <n v="1.9048032843084259"/>
    <n v="-0.67860926839012559"/>
    <n v="-0.1113470764610382"/>
    <n v="-3.9464526962193962"/>
    <n v="-0.44306664724146783"/>
    <n v="-1.559102620615288"/>
    <n v="0.80301698756835882"/>
    <n v="1"/>
    <x v="0"/>
  </r>
  <r>
    <n v="0.95492702924788542"/>
    <s v="0"/>
    <s v="MEDICARE OTHER"/>
    <x v="0"/>
    <s v="780"/>
    <n v="1.3186799514405321"/>
    <n v="0.91406323002870171"/>
    <n v="0.17839838146624551"/>
    <n v="1.2428960906647539"/>
    <n v="-0.23759028385944941"/>
    <n v="9.8921451197440932E-2"/>
    <n v="-0.47643981122521062"/>
    <n v="0.38294538924537791"/>
    <n v="0"/>
    <x v="0"/>
  </r>
  <r>
    <n v="0.48220260658050801"/>
    <s v="1"/>
    <s v="MEDICARE OTHER"/>
    <x v="0"/>
    <s v="787"/>
    <n v="-0.73303010091609366"/>
    <n v="-0.86926886767480183"/>
    <n v="-0.77943369778499283"/>
    <n v="-0.91158167521718803"/>
    <n v="-0.60847652509544403"/>
    <n v="-0.44306664724146783"/>
    <n v="-1.919990223745309"/>
    <n v="0.47288089493660029"/>
    <n v="0"/>
    <x v="0"/>
  </r>
  <r>
    <n v="1.059976900951747"/>
    <s v="1"/>
    <s v="MEDICARE OTHER"/>
    <x v="0"/>
    <s v="782"/>
    <n v="0.7380072951131853"/>
    <n v="0.517767208316812"/>
    <n v="0.58169609904571429"/>
    <n v="-0.66535564483068033"/>
    <n v="0.50418219861253999"/>
    <n v="-0.44306664724146783"/>
    <n v="-1.0779191497752501"/>
    <n v="0.22154064040590599"/>
    <n v="0"/>
    <x v="1"/>
  </r>
  <r>
    <n v="-1.251120276533209"/>
    <s v="1"/>
    <s v="Private"/>
    <x v="0"/>
    <s v="787"/>
    <n v="7.9911617942192134E-2"/>
    <n v="-0.20877549815498569"/>
    <n v="0.32963502555854629"/>
    <n v="-1.46559024358683"/>
    <n v="1.245954681084529"/>
    <n v="9.8921451197440932E-2"/>
    <n v="-1.919990223745309"/>
    <n v="0.39389184336918159"/>
    <n v="0"/>
    <x v="0"/>
  </r>
  <r>
    <n v="0.79735222169209297"/>
    <s v="0"/>
    <s v="MEDICAID STATE"/>
    <x v="0"/>
    <s v="787"/>
    <n v="-1.158856715556148"/>
    <n v="0.98011256698068328"/>
    <n v="-1.132319200667028"/>
    <n v="-0.41912961444417268"/>
    <n v="0.13329595737654529"/>
    <n v="0.3699155004168953"/>
    <n v="1.3279982044249079"/>
    <n v="0.5993844903842136"/>
    <n v="1"/>
    <x v="0"/>
  </r>
  <r>
    <n v="0.84987715754402382"/>
    <s v="0"/>
    <s v="MEDICARE OTHER"/>
    <x v="0"/>
    <s v="789"/>
    <n v="1.589660524393294"/>
    <n v="0.45171787136483038"/>
    <n v="1.892413681178988"/>
    <n v="-0.48068612204079958"/>
    <n v="-0.97936276633143882"/>
    <n v="-0.44306664724146783"/>
    <n v="1.688885807554928"/>
    <n v="0.47279428499857318"/>
    <n v="0"/>
    <x v="0"/>
  </r>
  <r>
    <n v="-0.77839585386583188"/>
    <s v="1"/>
    <s v="Private"/>
    <x v="0"/>
    <s v="780"/>
    <n v="4.1200107520368998E-2"/>
    <n v="0.91406323002870171"/>
    <n v="-1.58602913294393"/>
    <n v="1.058226567874873"/>
    <n v="0.13329595737654529"/>
    <n v="-0.44306664724146783"/>
    <n v="1.4482940721349089"/>
    <n v="0.24042909157085371"/>
    <n v="0"/>
    <x v="1"/>
  </r>
  <r>
    <n v="-0.41072130290231612"/>
    <s v="1"/>
    <s v="Private"/>
    <x v="0"/>
    <s v="789"/>
    <n v="-0.50076103838515484"/>
    <n v="-0.53902218291489379"/>
    <n v="-2.3250477323488849E-2"/>
    <n v="0.44266149190860399"/>
    <n v="-1.7211352488034279"/>
    <n v="-0.17207259802201341"/>
    <n v="0.24533539503483001"/>
    <n v="0.31960366627095782"/>
    <n v="0"/>
    <x v="0"/>
  </r>
  <r>
    <n v="1.059976900951747"/>
    <s v="0"/>
    <s v="MEDICARE OTHER"/>
    <x v="0"/>
    <s v="780"/>
    <n v="-1.2749912468216169"/>
    <n v="-0.67112085681885703"/>
    <n v="-1.233143630061895"/>
    <n v="0.93511355268161933"/>
    <n v="-0.23759028385944941"/>
    <n v="-0.17207259802201341"/>
    <n v="-0.47643981122521062"/>
    <n v="0.38434313687568361"/>
    <n v="0"/>
    <x v="0"/>
  </r>
  <r>
    <n v="-4.3046751938800289E-2"/>
    <s v="1"/>
    <s v="MEDICAID STATE"/>
    <x v="0"/>
    <s v="780"/>
    <n v="1.086410888909594"/>
    <n v="5.5421849652940738E-2"/>
    <n v="-0.27531155081065678"/>
    <n v="7.3322446328842564E-2"/>
    <n v="1.245954681084529"/>
    <n v="1.182897648075258"/>
    <n v="-1.0779191497752501"/>
    <n v="0.32274215540284468"/>
    <n v="0"/>
    <x v="0"/>
  </r>
  <r>
    <n v="-1.041020533125486"/>
    <s v="0"/>
    <s v="Private"/>
    <x v="0"/>
    <s v="786"/>
    <n v="-0.38462650711968538"/>
    <n v="-0.86926886767480183"/>
    <n v="0.93458160192774953"/>
    <n v="-0.29601659925091889"/>
    <n v="0.87506843984853477"/>
    <n v="-0.44306664724146783"/>
    <n v="0.24533539503483001"/>
    <n v="0.29085618817457382"/>
    <n v="0"/>
    <x v="1"/>
  </r>
  <r>
    <n v="0.58725247828436966"/>
    <s v="1"/>
    <s v="MEDICARE"/>
    <x v="0"/>
    <s v="786"/>
    <n v="-0.69431859049427047"/>
    <n v="-0.80321953072282015"/>
    <n v="-0.93067034187729358"/>
    <n v="-0.48068612204079958"/>
    <n v="0.87506843984853477"/>
    <n v="9.8921451197440932E-2"/>
    <n v="-0.47643981122521062"/>
    <n v="0.48110395420217261"/>
    <n v="0"/>
    <x v="0"/>
  </r>
  <r>
    <n v="-2.038994314312172"/>
    <s v="1"/>
    <s v="MEDICAID STATE"/>
    <x v="0"/>
    <s v="789"/>
    <n v="-0.53947254880697793"/>
    <n v="-0.20877549815498569"/>
    <n v="0.78334495783544866"/>
    <n v="0.44266149190860399"/>
    <n v="1.245954681084529"/>
    <n v="0.64090954963634961"/>
    <n v="0.24533539503483001"/>
    <n v="0.38237879337088659"/>
    <n v="0"/>
    <x v="0"/>
  </r>
  <r>
    <n v="-1.5137449557928639"/>
    <s v="1"/>
    <s v="Private"/>
    <x v="0"/>
    <s v="789"/>
    <n v="-0.96529916344703237"/>
    <n v="-0.80321953072282015"/>
    <n v="-1.081906985969594"/>
    <n v="-1.0346946904104419"/>
    <n v="1.245954681084529"/>
    <n v="-1.5270428441192849"/>
    <n v="-0.47643981122521062"/>
    <n v="0.30626051052955089"/>
    <n v="0"/>
    <x v="0"/>
  </r>
  <r>
    <n v="0.69230234998823126"/>
    <s v="1"/>
    <s v="MEDICARE"/>
    <x v="0"/>
    <s v="789"/>
    <n v="-0.11364593416692351"/>
    <n v="-0.86926886767480183"/>
    <n v="2.7161737373944748E-2"/>
    <n v="-0.91158167521718803"/>
    <n v="1.245954681084529"/>
    <n v="-1.2560487948998309"/>
    <n v="-1.0779191497752501"/>
    <n v="0.59419241885185714"/>
    <n v="1"/>
    <x v="0"/>
  </r>
  <r>
    <n v="-0.62082104631003943"/>
    <s v="1"/>
    <s v="MEDICARE OTHER"/>
    <x v="0"/>
    <s v="276"/>
    <n v="0.38960370131677718"/>
    <n v="0.1214711866049223"/>
    <n v="-0.124074906718356"/>
    <n v="1.058226567874873"/>
    <n v="-0.23759028385944941"/>
    <n v="-0.44306664724146783"/>
    <n v="0.60622299816486735"/>
    <n v="0.55384808697312582"/>
    <n v="1"/>
    <x v="0"/>
  </r>
  <r>
    <n v="1.059976900951747"/>
    <s v="0"/>
    <s v="MEDICARE"/>
    <x v="0"/>
    <s v="780"/>
    <n v="1.16383390975324"/>
    <n v="-0.1427261612030041"/>
    <n v="0.98499381662518304"/>
    <n v="-0.72691215242730722"/>
    <n v="-0.23759028385944941"/>
    <n v="9.8921451197440932E-2"/>
    <n v="4.7436596148278378E-3"/>
    <n v="0.59359122092236338"/>
    <n v="1"/>
    <x v="0"/>
  </r>
  <r>
    <n v="1.059976900951747"/>
    <s v="1"/>
    <s v="MEDICARE OTHER"/>
    <x v="0"/>
    <s v="780"/>
    <n v="-0.65560708007244739"/>
    <n v="-1.067416878530747"/>
    <n v="-0.27531155081065678"/>
    <n v="0.62733101469848473"/>
    <n v="-2.0920214900394232"/>
    <n v="-0.44306664724146783"/>
    <n v="1.4482940721349089"/>
    <n v="0.30533540782938318"/>
    <n v="0"/>
    <x v="0"/>
  </r>
  <r>
    <n v="-2.0915192501641031"/>
    <s v="0"/>
    <s v="Private"/>
    <x v="0"/>
    <s v="780"/>
    <n v="-0.15235744458874659"/>
    <n v="0.91406323002870171"/>
    <n v="0.83375717253288228"/>
    <n v="-1.0346946904104419"/>
    <n v="1.245954681084529"/>
    <n v="2.2668738449530759"/>
    <n v="-0.71703154664522972"/>
    <n v="0.29455706951279798"/>
    <n v="0"/>
    <x v="1"/>
  </r>
  <r>
    <n v="0.95492702924788542"/>
    <s v="1"/>
    <s v="MEDICARE"/>
    <x v="0"/>
    <s v="780"/>
    <n v="-1.3911257780870869"/>
    <n v="-1.529762237194618"/>
    <n v="-0.22489933611322321"/>
    <n v="0.99667006027824623"/>
    <n v="-0.97936276633143882"/>
    <n v="0.64090954963634961"/>
    <n v="-0.1155522080951903"/>
    <n v="0.50551379297063426"/>
    <n v="1"/>
    <x v="0"/>
  </r>
  <r>
    <n v="-1.198595340681279"/>
    <s v="1"/>
    <s v="MEDICARE"/>
    <x v="0"/>
    <s v="789"/>
    <n v="-0.19106895501056981"/>
    <n v="-1.062748729904087E-2"/>
    <n v="-0.17448712141578959"/>
    <n v="-0.17290358405766509"/>
    <n v="0.50418219861253999"/>
    <n v="9.8921451197440932E-2"/>
    <n v="4.7436596148278378E-3"/>
    <n v="0.56830136998101399"/>
    <n v="1"/>
    <x v="0"/>
  </r>
  <r>
    <n v="0.79735222169209297"/>
    <s v="0"/>
    <s v="Private"/>
    <x v="0"/>
    <s v="786"/>
    <n v="0.97027635764412412"/>
    <n v="0.98011256698068328"/>
    <n v="-0.27531155081065678"/>
    <n v="1.176593873221566E-2"/>
    <n v="1.245954681084529"/>
    <n v="3.3508500418308929"/>
    <n v="1.3279982044249079"/>
    <n v="0.3126444735301056"/>
    <n v="0"/>
    <x v="0"/>
  </r>
  <r>
    <n v="-1.408695084089002"/>
    <s v="1"/>
    <s v="MEDICAID OTHER"/>
    <x v="0"/>
    <s v="787"/>
    <n v="1.6283720348151169"/>
    <n v="2.2350499690683341"/>
    <n v="-0.52737262429782483"/>
    <n v="-0.72691215242730722"/>
    <n v="1.245954681084529"/>
    <n v="2.8088619433919839"/>
    <n v="4.7436596148278378E-3"/>
    <n v="0.52814370815677225"/>
    <n v="1"/>
    <x v="0"/>
  </r>
  <r>
    <n v="-1.6713197633486561"/>
    <s v="0"/>
    <s v="Private"/>
    <x v="0"/>
    <s v="786"/>
    <n v="0.1960461492076615"/>
    <n v="-0.20877549815498569"/>
    <n v="-0.27531155081065678"/>
    <n v="-4.9790568864411251E-2"/>
    <n v="0.87506843984853477"/>
    <n v="1.4538916972947129"/>
    <n v="-0.47643981122521062"/>
    <n v="0.28359549434071468"/>
    <n v="0"/>
    <x v="1"/>
  </r>
  <r>
    <n v="1.059976900951747"/>
    <s v="0"/>
    <s v="MEDICARE OTHER"/>
    <x v="0"/>
    <s v="780"/>
    <n v="1.976775628611525"/>
    <n v="0.18752052355690399"/>
    <n v="-1.081906985969594"/>
    <n v="-0.91158167521718803"/>
    <n v="1.245954681084529"/>
    <n v="-2.0690309425581939"/>
    <n v="0.36563126274484808"/>
    <n v="0.38434313687568361"/>
    <n v="0"/>
    <x v="0"/>
  </r>
  <r>
    <n v="0.21957792732085379"/>
    <s v="0"/>
    <s v="MEDICARE"/>
    <x v="0"/>
    <s v="786"/>
    <n v="2.4885970985458672E-3"/>
    <n v="0.517767208316812"/>
    <n v="-0.52737262429782483"/>
    <n v="-0.29601659925091889"/>
    <n v="0.50418219861253999"/>
    <n v="0.64090954963634961"/>
    <n v="-0.2358480758051914"/>
    <n v="0.56329735880941845"/>
    <n v="1"/>
    <x v="0"/>
  </r>
  <r>
    <n v="-9.5571687790731122E-2"/>
    <s v="1"/>
    <s v="Private"/>
    <x v="0"/>
    <s v="789"/>
    <n v="-1.3911257780870869"/>
    <n v="-1.1995155524347101"/>
    <n v="-1.081906985969594"/>
    <n v="-1.896485796763218"/>
    <n v="1.245954681084529"/>
    <n v="-0.44306664724146783"/>
    <n v="-1.0779191497752501"/>
    <n v="0.32347217946855977"/>
    <n v="0"/>
    <x v="0"/>
  </r>
  <r>
    <n v="0.95492702924788542"/>
    <s v="1"/>
    <s v="MEDICARE OTHER"/>
    <x v="0"/>
    <s v="786"/>
    <n v="0.1960461492076615"/>
    <n v="-0.47297284596291211"/>
    <n v="0.63210831374314791"/>
    <n v="-0.91158167521718803"/>
    <n v="0.50418219861253999"/>
    <n v="0.64090954963634961"/>
    <n v="-0.47643981122521062"/>
    <n v="0.28804115286672838"/>
    <n v="0"/>
    <x v="1"/>
  </r>
  <r>
    <n v="1.0074519650998159"/>
    <s v="0"/>
    <s v="MEDICARE"/>
    <x v="0"/>
    <s v="780"/>
    <n v="0.58316125342589287"/>
    <n v="0.64986588222077524"/>
    <n v="-0.47696040960039121"/>
    <n v="-4.9790568864411251E-2"/>
    <n v="0.50418219861253999"/>
    <n v="-0.44306664724146783"/>
    <n v="0.36563126274484808"/>
    <n v="0.59287802415190172"/>
    <n v="1"/>
    <x v="0"/>
  </r>
  <r>
    <n v="0.3246277990247155"/>
    <s v="1"/>
    <s v="MEDICARE"/>
    <x v="0"/>
    <s v="789"/>
    <n v="-0.81045312175973983"/>
    <n v="0.98011256698068328"/>
    <n v="-1.081906985969594"/>
    <n v="0.99667006027824623"/>
    <n v="-0.23759028385944941"/>
    <n v="9.8921451197440932E-2"/>
    <n v="-0.47643981122521062"/>
    <n v="0.58919419251828797"/>
    <n v="1"/>
    <x v="0"/>
  </r>
  <r>
    <n v="-1.0935454689774169"/>
    <s v="1"/>
    <s v="MEDICAID OTHER"/>
    <x v="1"/>
    <s v="558"/>
    <n v="4.1200107520368998E-2"/>
    <n v="0.78196455612473847"/>
    <n v="0.2288105961636791"/>
    <n v="0.31954847671535019"/>
    <n v="0.13329595737654529"/>
    <n v="-0.44306664724146783"/>
    <n v="-0.71703154664522972"/>
    <n v="0.76165374727799562"/>
    <n v="1"/>
    <x v="0"/>
  </r>
  <r>
    <n v="0.167052991468923"/>
    <s v="1"/>
    <s v="Private"/>
    <x v="1"/>
    <s v="486"/>
    <n v="-0.19106895501056981"/>
    <n v="-0.47297284596291211"/>
    <n v="1.791589251784121"/>
    <n v="-0.60379913723405343"/>
    <n v="-0.23759028385944941"/>
    <n v="-0.98505474568037643"/>
    <n v="-0.2358480758051914"/>
    <n v="0.44639619471299641"/>
    <n v="0"/>
    <x v="0"/>
  </r>
  <r>
    <n v="0.69230234998823126"/>
    <s v="1"/>
    <s v="MEDICARE"/>
    <x v="1"/>
    <s v="780"/>
    <n v="1.667083545236941"/>
    <n v="0.1214711866049223"/>
    <n v="0.78334495783544866"/>
    <n v="-0.60379913723405343"/>
    <n v="-0.23759028385944941"/>
    <n v="-0.44306664724146783"/>
    <n v="-0.47643981122521062"/>
    <n v="0.50181956522131999"/>
    <n v="1"/>
    <x v="0"/>
  </r>
  <r>
    <n v="1.059976900951747"/>
    <s v="0"/>
    <s v="MEDICARE OTHER"/>
    <x v="1"/>
    <s v="276"/>
    <n v="-0.19106895501056981"/>
    <n v="-0.1427261612030041"/>
    <n v="1.690764822389254"/>
    <n v="-0.72691215242730722"/>
    <n v="-0.60847652509544403"/>
    <n v="-0.17207259802201341"/>
    <n v="4.7436596148278378E-3"/>
    <n v="0.65963608375302496"/>
    <n v="1"/>
    <x v="0"/>
  </r>
  <r>
    <n v="0.42967767072857721"/>
    <s v="0"/>
    <s v="MEDICARE OTHER"/>
    <x v="1"/>
    <s v="780"/>
    <n v="2.092910159876995"/>
    <n v="1.112211240884647"/>
    <n v="0.63210831374314791"/>
    <n v="-1.2193642132003231"/>
    <n v="-0.23759028385944941"/>
    <n v="-0.17207259802201341"/>
    <n v="-0.2358480758051914"/>
    <n v="0.37598604962345938"/>
    <n v="0"/>
    <x v="0"/>
  </r>
  <r>
    <n v="0.27210286317278459"/>
    <s v="1"/>
    <s v="Private"/>
    <x v="1"/>
    <s v="786"/>
    <n v="-2.3202020282108422"/>
    <n v="-1.6618609110985809"/>
    <n v="1.0858182460200501"/>
    <n v="1.176593873221566E-2"/>
    <n v="-1.3502490075674329"/>
    <n v="1.182897648075258"/>
    <n v="-1.0779191497752501"/>
    <n v="0.23717963537611431"/>
    <n v="0"/>
    <x v="1"/>
  </r>
  <r>
    <n v="0.90240209339595456"/>
    <s v="0"/>
    <s v="MEDICARE OTHER"/>
    <x v="1"/>
    <s v="787"/>
    <n v="-1.700817861461672"/>
    <n v="-0.67112085681885703"/>
    <n v="1.035406031322617"/>
    <n v="2.5355827501939192"/>
    <n v="-3.5755664549834019"/>
    <n v="1.4538916972947129"/>
    <n v="0.84681473358486936"/>
    <n v="0.56609239467997474"/>
    <n v="1"/>
    <x v="0"/>
  </r>
  <r>
    <n v="6.2003119765061357E-2"/>
    <s v="1"/>
    <s v="MEDICARE OTHER"/>
    <x v="1"/>
    <s v="780"/>
    <n v="0.93156484722230104"/>
    <n v="-0.80321953072282015"/>
    <n v="-1.2835558447593289"/>
    <n v="1.2428960906647539"/>
    <n v="1.245954681084529"/>
    <n v="2.5378678941725301"/>
    <n v="1.4482940721349089"/>
    <n v="0.29355635634574512"/>
    <n v="0"/>
    <x v="1"/>
  </r>
  <r>
    <n v="0.79735222169209297"/>
    <s v="1"/>
    <s v="MEDICARE"/>
    <x v="1"/>
    <s v="276"/>
    <n v="-0.26849197585421603"/>
    <n v="-7.6676824251022485E-2"/>
    <n v="1.0858182460200501"/>
    <n v="1.796904659034396"/>
    <n v="0.13329595737654529"/>
    <n v="0.64090954963634961"/>
    <n v="1.087406469004889"/>
    <n v="0.75878253287222519"/>
    <n v="1"/>
    <x v="0"/>
  </r>
  <r>
    <n v="0.1145280556169922"/>
    <s v="1"/>
    <s v="MEDICARE"/>
    <x v="1"/>
    <s v="780"/>
    <n v="1.667083545236941"/>
    <n v="0.64986588222077524"/>
    <n v="-1.081906985969594"/>
    <n v="0.2579919691187233"/>
    <n v="-0.60847652509544403"/>
    <n v="0.3699155004168953"/>
    <n v="1.688885807554928"/>
    <n v="0.49369213280489149"/>
    <n v="0"/>
    <x v="0"/>
  </r>
  <r>
    <n v="-1.6713197633486561"/>
    <s v="0"/>
    <s v="Private"/>
    <x v="1"/>
    <s v="780"/>
    <n v="-0.69431859049427047"/>
    <n v="-7.6676824251022485E-2"/>
    <n v="-1.0314947712721609"/>
    <n v="0.2579919691187233"/>
    <n v="-0.23759028385944941"/>
    <n v="9.8921451197440932E-2"/>
    <n v="1.3279982044249079"/>
    <n v="0.29949397415987877"/>
    <n v="0"/>
    <x v="1"/>
  </r>
  <r>
    <n v="-1.041020533125486"/>
    <s v="1"/>
    <s v="MEDICAID OTHER"/>
    <x v="1"/>
    <s v="558"/>
    <n v="1.6283720348151169"/>
    <n v="3.2257900233480581"/>
    <n v="1.035406031322617"/>
    <n v="-0.1113470764610382"/>
    <n v="0.13329595737654529"/>
    <n v="9.8921451197440932E-2"/>
    <n v="2.530956881524987"/>
    <n v="0.76218987573193298"/>
    <n v="1"/>
    <x v="0"/>
  </r>
  <r>
    <n v="-0.62082104631003943"/>
    <s v="0"/>
    <s v="MEDICAID OTHER"/>
    <x v="1"/>
    <s v="787"/>
    <n v="1.396102972284178"/>
    <n v="0.98011256698068328"/>
    <n v="-0.27531155081065678"/>
    <n v="0.50421799950523094"/>
    <n v="0.87506843984853477"/>
    <n v="1.182897648075258"/>
    <n v="1.087406469004889"/>
    <n v="0.62431206204245493"/>
    <n v="1"/>
    <x v="0"/>
  </r>
  <r>
    <n v="-2.459193801127618"/>
    <s v="0"/>
    <s v="MEDICARE"/>
    <x v="1"/>
    <s v="599"/>
    <n v="-1.2749912468216169"/>
    <n v="-1.595811574146599"/>
    <n v="0.98499381662518304"/>
    <n v="1.176593873221566E-2"/>
    <n v="0.13329595737654529"/>
    <n v="-0.44306664724146783"/>
    <n v="4.7436596148278378E-3"/>
    <n v="0.78615392589968325"/>
    <n v="1"/>
    <x v="0"/>
  </r>
  <r>
    <n v="0.37715273487664641"/>
    <s v="1"/>
    <s v="MEDICARE OTHER"/>
    <x v="1"/>
    <s v="578"/>
    <n v="-1.0814336947125021"/>
    <n v="1.3103592517405911"/>
    <n v="0.17839838146624551"/>
    <n v="-0.97313818281381492"/>
    <n v="0.87506843984853477"/>
    <n v="-0.44306664724146783"/>
    <n v="0.36563126274484808"/>
    <n v="0.48166668068883423"/>
    <n v="0"/>
    <x v="0"/>
  </r>
  <r>
    <n v="1.059976900951747"/>
    <s v="0"/>
    <s v="MEDICARE OTHER"/>
    <x v="1"/>
    <s v="786"/>
    <n v="0.66058427426953914"/>
    <n v="0.98011256698068328"/>
    <n v="-1.081906985969594"/>
    <n v="-1.4040337359902031"/>
    <n v="0.87506843984853477"/>
    <n v="9.8921451197440932E-2"/>
    <n v="-0.2358480758051914"/>
    <n v="0.36629572328871812"/>
    <n v="0"/>
    <x v="0"/>
  </r>
  <r>
    <n v="1.059976900951747"/>
    <s v="1"/>
    <s v="MEDICARE OTHER"/>
    <x v="1"/>
    <s v="276"/>
    <n v="2.4885970985458672E-3"/>
    <n v="0.45171787136483038"/>
    <n v="-2.3250477323488849E-2"/>
    <n v="-0.54224262963742653"/>
    <n v="-0.23759028385944941"/>
    <n v="-0.71406069646092207"/>
    <n v="4.7436596148278378E-3"/>
    <n v="0.57708263813415905"/>
    <n v="1"/>
    <x v="0"/>
  </r>
  <r>
    <n v="-1.146070404829348"/>
    <s v="0"/>
    <s v="MEDICARE OTHER"/>
    <x v="1"/>
    <s v="276"/>
    <n v="0.97027635764412412"/>
    <n v="1.574556599548518"/>
    <n v="1.3378793195072181"/>
    <n v="1.176593873221566E-2"/>
    <n v="0.87506843984853477"/>
    <n v="2.2668738449530759"/>
    <n v="-0.2358480758051914"/>
    <n v="0.631239884028169"/>
    <n v="1"/>
    <x v="0"/>
  </r>
  <r>
    <n v="0.53472754243243881"/>
    <s v="0"/>
    <s v="MEDICARE OTHER"/>
    <x v="1"/>
    <s v="787"/>
    <n v="0.27346917005130778"/>
    <n v="-7.6676824251022485E-2"/>
    <n v="-1.838090206431098"/>
    <n v="-1.6502597663767109"/>
    <n v="0.87506843984853477"/>
    <n v="-1.798036893338739"/>
    <n v="4.7436596148278378E-3"/>
    <n v="0.5610037708497877"/>
    <n v="1"/>
    <x v="0"/>
  </r>
  <r>
    <n v="-0.72587091801390102"/>
    <s v="0"/>
    <s v="MEDICARE"/>
    <x v="1"/>
    <s v="486"/>
    <n v="-0.92658765302520929"/>
    <n v="-1.133466215482728"/>
    <n v="-1.434792488851629"/>
    <n v="0.75044402989173864"/>
    <n v="-1.3502490075674329"/>
    <n v="-0.17207259802201341"/>
    <n v="4.7436596148278378E-3"/>
    <n v="0.76137425836949246"/>
    <n v="1"/>
    <x v="0"/>
  </r>
  <r>
    <n v="-0.14809662364266191"/>
    <s v="1"/>
    <s v="MEDICARE"/>
    <x v="1"/>
    <s v="578"/>
    <n v="-1.004010673868855"/>
    <n v="1.0461619039326651"/>
    <n v="-7.3662692020922446E-2"/>
    <n v="0.62733101469848473"/>
    <n v="0.50418219861253999"/>
    <n v="-0.98505474568037643"/>
    <n v="4.7436596148278378E-3"/>
    <n v="0.67853856192438933"/>
    <n v="1"/>
    <x v="0"/>
  </r>
  <r>
    <n v="0.84987715754402382"/>
    <s v="1"/>
    <s v="MEDICARE OTHER"/>
    <x v="1"/>
    <s v="780"/>
    <n v="0.31218068047313091"/>
    <n v="-0.67112085681885703"/>
    <n v="0.27922281086111272"/>
    <n v="-0.66535564483068033"/>
    <n v="0.13329595737654529"/>
    <n v="-0.98505474568037643"/>
    <n v="-0.2358480758051914"/>
    <n v="0.30283363460521029"/>
    <n v="0"/>
    <x v="0"/>
  </r>
  <r>
    <n v="-1.7238446992005869"/>
    <s v="1"/>
    <s v="Private"/>
    <x v="1"/>
    <s v="782"/>
    <n v="4.1200107520368998E-2"/>
    <n v="0.7159152191727568"/>
    <n v="1.287467104809785"/>
    <n v="-0.72691215242730722"/>
    <n v="1.245954681084529"/>
    <n v="0.91190359885580397"/>
    <n v="-0.2358480758051914"/>
    <n v="0.16270728608509161"/>
    <n v="0"/>
    <x v="1"/>
  </r>
  <r>
    <n v="1.059976900951747"/>
    <s v="0"/>
    <s v="MEDICARE"/>
    <x v="1"/>
    <s v="599"/>
    <n v="-0.53947254880697793"/>
    <n v="-0.67112085681885703"/>
    <n v="0.68252052844058153"/>
    <n v="-1.834929289166592"/>
    <n v="-0.60847652509544403"/>
    <n v="-0.17207259802201341"/>
    <n v="1.087406469004889"/>
    <n v="0.8175622889822669"/>
    <n v="1"/>
    <x v="0"/>
  </r>
  <r>
    <n v="0.95492702924788542"/>
    <s v="1"/>
    <s v="MEDICARE OTHER"/>
    <x v="1"/>
    <s v="599"/>
    <n v="0.66058427426953914"/>
    <n v="-1.062748729904087E-2"/>
    <n v="-0.3257237655080904"/>
    <n v="2.3509132274040381"/>
    <n v="0.13329595737654529"/>
    <n v="1.182897648075258"/>
    <n v="-1.3185108851952689"/>
    <n v="0.57276896930798626"/>
    <n v="1"/>
    <x v="0"/>
  </r>
  <r>
    <n v="-0.35819636705038532"/>
    <s v="0"/>
    <s v="MEDICARE"/>
    <x v="1"/>
    <s v="780"/>
    <n v="-0.22978046543239289"/>
    <n v="0.58381654526879356"/>
    <n v="0.2288105961636791"/>
    <n v="0.2579919691187233"/>
    <n v="-1.7211352488034279"/>
    <n v="1.7248857465141669"/>
    <n v="-0.71703154664522972"/>
    <n v="0.57420572479990839"/>
    <n v="1"/>
    <x v="0"/>
  </r>
  <r>
    <n v="1.059976900951747"/>
    <s v="0"/>
    <s v="MEDICARE"/>
    <x v="1"/>
    <s v="599"/>
    <n v="1.589660524393294"/>
    <n v="0.58381654526879356"/>
    <n v="-0.9810825565747272"/>
    <n v="1.176593873221566E-2"/>
    <n v="-0.60847652509544403"/>
    <n v="-0.98505474568037643"/>
    <n v="0.36563126274484808"/>
    <n v="0.8175622889822669"/>
    <n v="1"/>
    <x v="0"/>
  </r>
  <r>
    <n v="0.84987715754402382"/>
    <s v="0"/>
    <s v="MEDICARE OTHER"/>
    <x v="1"/>
    <s v="276"/>
    <n v="-0.92658765302520929"/>
    <n v="-0.86926886767480183"/>
    <n v="1.5899403929943861"/>
    <n v="-1.834929289166592"/>
    <n v="0.87506843984853477"/>
    <n v="0.64090954963634961"/>
    <n v="-1.0779191497752501"/>
    <n v="0.65697681504270899"/>
    <n v="1"/>
    <x v="0"/>
  </r>
  <r>
    <n v="1.0074519650998159"/>
    <s v="1"/>
    <s v="MEDICARE OTHER"/>
    <x v="1"/>
    <s v="786"/>
    <n v="3.1768324516880431"/>
    <n v="0.7159152191727568"/>
    <n v="0.12798616676881189"/>
    <n v="-0.72691215242730722"/>
    <n v="-0.97936276633143882"/>
    <n v="0.64090954963634961"/>
    <n v="-0.83732741435523084"/>
    <n v="0.28864763812982969"/>
    <n v="0"/>
    <x v="1"/>
  </r>
  <r>
    <n v="-0.46324623875424692"/>
    <s v="1"/>
    <s v="MEDICAID STATE"/>
    <x v="1"/>
    <s v="276"/>
    <n v="0.35089219089495399"/>
    <n v="0.58381654526879356"/>
    <n v="7.7573952071378349E-2"/>
    <n v="-0.35757310684754579"/>
    <n v="0.13329595737654529"/>
    <n v="0.3699155004168953"/>
    <n v="0.24533539503483001"/>
    <n v="0.59097179067641192"/>
    <n v="1"/>
    <x v="0"/>
  </r>
  <r>
    <n v="-0.88344572556969359"/>
    <s v="0"/>
    <s v="MEDICAID OTHER"/>
    <x v="1"/>
    <s v="789"/>
    <n v="-0.38462650711968538"/>
    <n v="-7.6676824251022485E-2"/>
    <n v="0.12798616676881189"/>
    <n v="0.50421799950523094"/>
    <n v="-0.23759028385944941"/>
    <n v="9.8921451197440932E-2"/>
    <n v="1.087406469004889"/>
    <n v="0.53026623827761876"/>
    <n v="1"/>
    <x v="0"/>
  </r>
  <r>
    <n v="1.059976900951747"/>
    <s v="1"/>
    <s v="MEDICARE"/>
    <x v="1"/>
    <s v="780"/>
    <n v="-1.0814336947125021"/>
    <n v="-1.3976635632906551"/>
    <n v="1.539528178296953"/>
    <n v="-1.342477228393576"/>
    <n v="0.87506843984853477"/>
    <n v="-0.44306664724146783"/>
    <n v="1.9294775429749469"/>
    <n v="0.50699133809813701"/>
    <n v="1"/>
    <x v="0"/>
  </r>
  <r>
    <n v="-0.93597066142162433"/>
    <s v="0"/>
    <s v="MEDICAID OTHER"/>
    <x v="1"/>
    <s v="578"/>
    <n v="-0.19106895501056981"/>
    <n v="-0.67112085681885703"/>
    <n v="-0.77943369778499283"/>
    <n v="-0.35757310684754579"/>
    <n v="-0.97936276633143882"/>
    <n v="-0.44306664724146783"/>
    <n v="0.24533539503483001"/>
    <n v="0.62978302199911806"/>
    <n v="1"/>
    <x v="0"/>
  </r>
  <r>
    <n v="0.79735222169209297"/>
    <s v="1"/>
    <s v="MEDICARE"/>
    <x v="1"/>
    <s v="599"/>
    <n v="-0.84916463218156302"/>
    <n v="-1.133466215482728"/>
    <n v="-0.3257237655080904"/>
    <n v="0.38110498431197709"/>
    <n v="0.50418219861253999"/>
    <n v="-0.44306664724146783"/>
    <n v="1.3279982044249079"/>
    <n v="0.75662720909955228"/>
    <n v="1"/>
    <x v="0"/>
  </r>
  <r>
    <n v="0.79735222169209297"/>
    <s v="1"/>
    <s v="MEDICARE"/>
    <x v="1"/>
    <s v="276"/>
    <n v="-1.700817861461672"/>
    <n v="-1.6618609110985809"/>
    <n v="-0.67860926839012559"/>
    <n v="-0.66535564483068033"/>
    <n v="0.50418219861253999"/>
    <n v="-2.0690309425581939"/>
    <n v="0.60622299816486735"/>
    <n v="0.75878253287222519"/>
    <n v="1"/>
    <x v="0"/>
  </r>
  <r>
    <n v="-4.3046751938800289E-2"/>
    <s v="1"/>
    <s v="Private"/>
    <x v="1"/>
    <s v="787"/>
    <n v="1.2412569305968859"/>
    <n v="-7.6676824251022485E-2"/>
    <n v="2.7998335457327932"/>
    <n v="0.1964354615220964"/>
    <n v="0.87506843984853477"/>
    <n v="-0.44306664724146783"/>
    <n v="1.087406469004889"/>
    <n v="0.41023249779106602"/>
    <n v="0"/>
    <x v="0"/>
  </r>
  <r>
    <n v="-2.0915192501641031"/>
    <s v="1"/>
    <s v="MEDICARE"/>
    <x v="1"/>
    <s v="789"/>
    <n v="3.447813024640805"/>
    <n v="3.2257900233480581"/>
    <n v="2.1948869693635888"/>
    <n v="2.1662437046141569"/>
    <n v="1.245954681084529"/>
    <n v="-1.5270428441192849"/>
    <n v="0.60622299816486735"/>
    <n v="0.55593481953146162"/>
    <n v="1"/>
    <x v="0"/>
  </r>
  <r>
    <n v="1.059976900951747"/>
    <s v="1"/>
    <s v="MEDICARE OTHER"/>
    <x v="1"/>
    <s v="276"/>
    <n v="-0.73303010091609366"/>
    <n v="-0.40692350901093061"/>
    <n v="1.287467104809785"/>
    <n v="0.1348789539254695"/>
    <n v="-0.97936276633143882"/>
    <n v="9.8921451197440932E-2"/>
    <n v="-0.2358480758051914"/>
    <n v="0.57708263813415905"/>
    <n v="1"/>
    <x v="0"/>
  </r>
  <r>
    <n v="0.84987715754402382"/>
    <s v="0"/>
    <s v="MEDICARE OTHER"/>
    <x v="1"/>
    <s v="428"/>
    <n v="-0.65560708007244739"/>
    <n v="0.25356986050888558"/>
    <n v="-7.3662692020922446E-2"/>
    <n v="-0.78846866002393423"/>
    <n v="-0.60847652509544403"/>
    <n v="9.8921451197440932E-2"/>
    <n v="-1.0779191497752501"/>
    <n v="0.58434736412004828"/>
    <n v="1"/>
    <x v="0"/>
  </r>
  <r>
    <n v="1.059976900951747"/>
    <s v="1"/>
    <s v="MEDICARE OTHER"/>
    <x v="1"/>
    <s v="789"/>
    <n v="0.42831521173860032"/>
    <n v="-0.34087417205894888"/>
    <n v="0.12798616676881189"/>
    <n v="-0.91158167521718803"/>
    <n v="-0.23759028385944941"/>
    <n v="-0.44306664724146783"/>
    <n v="-1.0779191497752501"/>
    <n v="0.38984294091086341"/>
    <n v="0"/>
    <x v="0"/>
  </r>
  <r>
    <n v="-1.3036452123851401"/>
    <s v="1"/>
    <s v="MEDICARE"/>
    <x v="1"/>
    <s v="578"/>
    <n v="-1.313702757243441"/>
    <n v="-1.133466215482728"/>
    <n v="-7.3662692020922446E-2"/>
    <n v="0.68888752229511163"/>
    <n v="-0.60847652509544403"/>
    <n v="-0.44306664724146783"/>
    <n v="0.60622299816486735"/>
    <n v="0.66419419065492213"/>
    <n v="1"/>
    <x v="0"/>
  </r>
  <r>
    <n v="-0.25314649534652361"/>
    <s v="1"/>
    <s v="MEDICARE"/>
    <x v="1"/>
    <s v="276"/>
    <n v="-0.19106895501056981"/>
    <n v="-7.6676824251022485E-2"/>
    <n v="0.2288105961636791"/>
    <n v="-4.9790568864411251E-2"/>
    <n v="1.245954681084529"/>
    <n v="0.64090954963634961"/>
    <n v="0.84681473358486936"/>
    <n v="0.74779851154698074"/>
    <n v="1"/>
    <x v="0"/>
  </r>
  <r>
    <n v="0.48220260658050801"/>
    <s v="1"/>
    <s v="MEDICARE OTHER"/>
    <x v="1"/>
    <s v="578"/>
    <n v="-0.77174161133791674"/>
    <n v="0.38566853441284882"/>
    <n v="3.051894619219961"/>
    <n v="-0.72691215242730722"/>
    <n v="0.87506843984853477"/>
    <n v="1.182897648075258"/>
    <n v="-0.83732741435523084"/>
    <n v="0.48314262684932568"/>
    <n v="0"/>
    <x v="0"/>
  </r>
  <r>
    <n v="0.3246277990247155"/>
    <s v="1"/>
    <s v="MEDICARE OTHER"/>
    <x v="1"/>
    <s v="276"/>
    <n v="-1.004010673868855"/>
    <n v="-0.80321953072282015"/>
    <n v="0.2288105961636791"/>
    <n v="-0.23446009165429199"/>
    <n v="-1.3502490075674329"/>
    <n v="1.7248857465141669"/>
    <n v="0.36563126274484808"/>
    <n v="0.56695318994060206"/>
    <n v="1"/>
    <x v="0"/>
  </r>
  <r>
    <n v="-1.7238446992005869"/>
    <s v="0"/>
    <s v="MEDICARE"/>
    <x v="1"/>
    <s v="786"/>
    <n v="0.89285333680047785"/>
    <n v="0.98011256698068328"/>
    <n v="7.7573952071378349E-2"/>
    <n v="2.7818087805804268"/>
    <n v="0.87506843984853477"/>
    <n v="-0.44306664724146783"/>
    <n v="-1.3185108851952689"/>
    <n v="0.53623626563332361"/>
    <n v="1"/>
    <x v="0"/>
  </r>
  <r>
    <n v="1.059976900951747"/>
    <s v="1"/>
    <s v="MEDICARE OTHER"/>
    <x v="1"/>
    <s v="276"/>
    <n v="-0.26849197585421603"/>
    <n v="-1.0013675415787651"/>
    <n v="-0.77943369778499283"/>
    <n v="0.1348789539254695"/>
    <n v="-0.97936276633143882"/>
    <n v="2.2668738449530759"/>
    <n v="4.7436596148278378E-3"/>
    <n v="0.57708263813415905"/>
    <n v="1"/>
    <x v="0"/>
  </r>
  <r>
    <n v="-1.5662698916447939"/>
    <s v="1"/>
    <s v="Private"/>
    <x v="1"/>
    <s v="577"/>
    <n v="-0.3459149966978623"/>
    <n v="1.112211240884647"/>
    <n v="-7.3662692020922446E-2"/>
    <n v="1.8584611666310229"/>
    <n v="0.87506843984853477"/>
    <n v="-0.44306664724146783"/>
    <n v="-0.83732741435523084"/>
    <n v="0.61598115561772393"/>
    <n v="1"/>
    <x v="0"/>
  </r>
  <r>
    <n v="-0.25314649534652361"/>
    <s v="1"/>
    <s v="MEDICARE"/>
    <x v="1"/>
    <s v="789"/>
    <n v="-0.81045312175973983"/>
    <n v="-0.53902218291489379"/>
    <n v="0.2288105961636791"/>
    <n v="-0.48068612204079958"/>
    <n v="1.245954681084529"/>
    <n v="9.8921451197440932E-2"/>
    <n v="0.24533539503483001"/>
    <n v="0.58130287463992236"/>
    <n v="1"/>
    <x v="0"/>
  </r>
  <r>
    <n v="-0.41072130290231612"/>
    <s v="1"/>
    <s v="MEDICARE OTHER"/>
    <x v="1"/>
    <s v="486"/>
    <n v="-1.2749912468216169"/>
    <n v="-0.67112085681885703"/>
    <n v="2.547772472245625"/>
    <n v="-1.6502597663767109"/>
    <n v="-1.3502490075674329"/>
    <n v="-1.2560487948998309"/>
    <n v="-0.83732741435523084"/>
    <n v="0.49427832748762301"/>
    <n v="0"/>
    <x v="0"/>
  </r>
  <r>
    <n v="0.167052991468923"/>
    <s v="0"/>
    <s v="MEDICARE OTHER"/>
    <x v="1"/>
    <s v="599"/>
    <n v="0.66058427426953914"/>
    <n v="0.84801389307672004"/>
    <n v="-0.37613598020552402"/>
    <n v="1.9815741818242769"/>
    <n v="0.50418219861253999"/>
    <n v="0.64090954963634961"/>
    <n v="1.3279982044249079"/>
    <n v="0.64558502026357134"/>
    <n v="1"/>
    <x v="0"/>
  </r>
  <r>
    <n v="0.95492702924788542"/>
    <s v="0"/>
    <s v="MEDICARE"/>
    <x v="1"/>
    <s v="786"/>
    <n v="-0.65560708007244739"/>
    <n v="-0.93531820462678339"/>
    <n v="-0.93067034187729358"/>
    <n v="-0.72691215242730722"/>
    <n v="1.245954681084529"/>
    <n v="9.8921451197440932E-2"/>
    <n v="-0.47643981122521062"/>
    <n v="0.57344798381618278"/>
    <n v="1"/>
    <x v="0"/>
  </r>
  <r>
    <n v="0.69230234998823126"/>
    <s v="1"/>
    <s v="MEDICARE"/>
    <x v="1"/>
    <s v="780"/>
    <n v="0.31218068047313091"/>
    <n v="-1.067416878530747"/>
    <n v="0.2288105961636791"/>
    <n v="-0.91158167521718803"/>
    <n v="1.245954681084529"/>
    <n v="-0.71406069646092207"/>
    <n v="-0.2358480758051914"/>
    <n v="0.50181956522131999"/>
    <n v="1"/>
    <x v="0"/>
  </r>
  <r>
    <n v="-2.3016189935718261"/>
    <s v="0"/>
    <s v="Private"/>
    <x v="1"/>
    <s v="780"/>
    <n v="-1.120145205134325"/>
    <n v="0.7159152191727568"/>
    <n v="0.17839838146624551"/>
    <n v="0.56577450710185784"/>
    <n v="0.87506843984853477"/>
    <n v="-0.44306664724146783"/>
    <n v="-0.71703154664522972"/>
    <n v="0.29210647342823931"/>
    <n v="0"/>
    <x v="1"/>
  </r>
  <r>
    <n v="1.059976900951747"/>
    <s v="0"/>
    <s v="MEDICARE"/>
    <x v="1"/>
    <s v="578"/>
    <n v="-0.19106895501056981"/>
    <n v="-0.27482483510696731"/>
    <n v="-1.8885024211285319"/>
    <n v="0.68888752229511163"/>
    <n v="1.245954681084529"/>
    <n v="1.4538916972947129"/>
    <n v="-0.71703154664522972"/>
    <n v="0.76240415524099103"/>
    <n v="1"/>
    <x v="0"/>
  </r>
  <r>
    <n v="6.2003119765061357E-2"/>
    <s v="1"/>
    <s v="MEDICAID OTHER"/>
    <x v="1"/>
    <s v="578"/>
    <n v="0.23475765962948461"/>
    <n v="1.376408588692573"/>
    <n v="2.3965358281533242"/>
    <n v="1.7353481514377691"/>
    <n v="-0.23759028385944941"/>
    <n v="-0.44306664724146783"/>
    <n v="1.9294775429749469"/>
    <n v="0.55887003122815315"/>
    <n v="1"/>
    <x v="0"/>
  </r>
  <r>
    <n v="1.059976900951747"/>
    <s v="1"/>
    <s v="MEDICARE"/>
    <x v="1"/>
    <s v="599"/>
    <n v="7.9911617942192134E-2"/>
    <n v="-0.20877549815498569"/>
    <n v="-0.3257237655080904"/>
    <n v="-1.46559024358683"/>
    <n v="1.245954681084529"/>
    <n v="9.8921451197440932E-2"/>
    <n v="-1.919990223745309"/>
    <n v="0.75933809475645886"/>
    <n v="1"/>
    <x v="0"/>
  </r>
  <r>
    <n v="-2.1965691218679639"/>
    <s v="1"/>
    <s v="Private"/>
    <x v="1"/>
    <s v="599"/>
    <n v="2.4885970985458672E-3"/>
    <n v="0.78196455612473847"/>
    <n v="0.73293274313801504"/>
    <n v="1.8584611666310229"/>
    <n v="1.245954681084529"/>
    <n v="3.8928381402698018"/>
    <n v="-0.47643981122521062"/>
    <n v="0.47276658853080628"/>
    <n v="0"/>
    <x v="0"/>
  </r>
  <r>
    <n v="0.27210286317278459"/>
    <s v="0"/>
    <s v="MEDICARE OTHER"/>
    <x v="1"/>
    <s v="780"/>
    <n v="0.35089219089495399"/>
    <n v="-0.34087417205894888"/>
    <n v="-1.0314947712721609"/>
    <n v="-0.54224262963742653"/>
    <n v="1.245954681084529"/>
    <n v="1.995879795733621"/>
    <n v="0.36563126274484808"/>
    <n v="0.37390804674467071"/>
    <n v="0"/>
    <x v="0"/>
  </r>
  <r>
    <n v="1.059976900951747"/>
    <s v="0"/>
    <s v="MEDICARE OTHER"/>
    <x v="1"/>
    <s v="787"/>
    <n v="-7.4934423745100398E-2"/>
    <n v="1.112211240884647"/>
    <n v="-1.182731415364461"/>
    <n v="1.176593873221566E-2"/>
    <n v="0.50418219861253999"/>
    <n v="-0.44306664724146783"/>
    <n v="1.087406469004889"/>
    <n v="0.56826903940652229"/>
    <n v="1"/>
    <x v="0"/>
  </r>
  <r>
    <n v="-0.46324623875424692"/>
    <s v="1"/>
    <s v="Private"/>
    <x v="1"/>
    <s v="577"/>
    <n v="1.705795055658764"/>
    <n v="0.25356986050888558"/>
    <n v="-1.132319200667028"/>
    <n v="1.6122351362445151"/>
    <n v="-0.97936276633143882"/>
    <n v="0.64090954963634961"/>
    <n v="0.36563126274484808"/>
    <n v="0.63055334327174228"/>
    <n v="1"/>
    <x v="0"/>
  </r>
  <r>
    <n v="-0.98849559727355518"/>
    <s v="0"/>
    <s v="MEDICARE"/>
    <x v="1"/>
    <s v="428"/>
    <n v="-1.004010673868855"/>
    <n v="-0.1427261612030041"/>
    <n v="0.2288105961636791"/>
    <n v="0.68888752229511163"/>
    <n v="1.245954681084529"/>
    <n v="-0.44306664724146783"/>
    <n v="-1.919990223745309"/>
    <n v="0.74785159409481949"/>
    <n v="1"/>
    <x v="0"/>
  </r>
  <r>
    <n v="1.059976900951747"/>
    <s v="1"/>
    <s v="MEDICARE OTHER"/>
    <x v="1"/>
    <s v="578"/>
    <n v="-1.004010673868855"/>
    <n v="-1.793959585002544"/>
    <n v="-0.17448712141578959"/>
    <n v="-0.60379913723405343"/>
    <n v="0.87506843984853477"/>
    <n v="0.64090954963634961"/>
    <n v="1.087406469004889"/>
    <n v="0.49126489928436462"/>
    <n v="0"/>
    <x v="0"/>
  </r>
  <r>
    <n v="-1.5137449557928639"/>
    <s v="1"/>
    <s v="MEDICARE OTHER"/>
    <x v="1"/>
    <s v="789"/>
    <n v="-0.42333801754150863"/>
    <n v="-1.0013675415787651"/>
    <n v="0.83375717253288228"/>
    <n v="-1.096251198007069"/>
    <n v="0.13329595737654529"/>
    <n v="9.8921451197440932E-2"/>
    <n v="0.24533539503483001"/>
    <n v="0.35599389351066979"/>
    <n v="0"/>
    <x v="0"/>
  </r>
  <r>
    <n v="-0.62082104631003943"/>
    <s v="1"/>
    <s v="Private"/>
    <x v="1"/>
    <s v="789"/>
    <n v="-7.4934423745100398E-2"/>
    <n v="-7.6676824251022485E-2"/>
    <n v="0.27922281086111272"/>
    <n v="1.181339583068127"/>
    <n v="-1.7211352488034279"/>
    <n v="1.4538916972947129"/>
    <n v="0.84681473358486936"/>
    <n v="0.31703834111567708"/>
    <n v="0"/>
    <x v="0"/>
  </r>
  <r>
    <n v="-1.618794827496725"/>
    <s v="0"/>
    <s v="MEDICARE"/>
    <x v="1"/>
    <s v="780"/>
    <n v="-1.4298372885089099"/>
    <n v="-1.331614226338673"/>
    <n v="0.93458160192774953"/>
    <n v="0.1964354615220964"/>
    <n v="-0.23759028385944941"/>
    <n v="-0.44306664724146783"/>
    <n v="1.688885807554928"/>
    <n v="0.55677856668844028"/>
    <n v="1"/>
    <x v="0"/>
  </r>
  <r>
    <n v="1.059976900951747"/>
    <s v="0"/>
    <s v="MEDICARE OTHER"/>
    <x v="1"/>
    <s v="780"/>
    <n v="-0.11364593416692351"/>
    <n v="-1.062748729904087E-2"/>
    <n v="3.4047801221019962"/>
    <n v="1.058226567874873"/>
    <n v="-1.3502490075674329"/>
    <n v="9.8921451197440932E-2"/>
    <n v="-0.2358480758051914"/>
    <n v="0.38434313687568361"/>
    <n v="0"/>
    <x v="0"/>
  </r>
  <r>
    <n v="0.1145280556169922"/>
    <s v="0"/>
    <s v="MEDICARE OTHER"/>
    <x v="1"/>
    <s v="780"/>
    <n v="-1.4685487989307331"/>
    <n v="-1.1995155524347101"/>
    <n v="-1.233143630061895"/>
    <n v="-0.35757310684754579"/>
    <n v="1.245954681084529"/>
    <n v="9.8921451197440932E-2"/>
    <n v="0.36563126274484808"/>
    <n v="0.37183468512306711"/>
    <n v="0"/>
    <x v="0"/>
  </r>
  <r>
    <n v="1.059976900951747"/>
    <s v="0"/>
    <s v="MEDICARE"/>
    <x v="1"/>
    <s v="599"/>
    <n v="1.2799684410187091"/>
    <n v="-0.34087417205894888"/>
    <n v="0.12798616676881189"/>
    <n v="0.87355704508499243"/>
    <n v="0.13329595737654529"/>
    <n v="-0.44306664724146783"/>
    <n v="4.7436596148278378E-3"/>
    <n v="0.8175622889822669"/>
    <n v="1"/>
    <x v="0"/>
  </r>
  <r>
    <n v="-1.618794827496725"/>
    <s v="1"/>
    <s v="MEDICAID OTHER"/>
    <x v="1"/>
    <s v="428"/>
    <n v="-0.42333801754150863"/>
    <n v="-1.0013675415787651"/>
    <n v="-0.88025812717985996"/>
    <n v="-1.096251198007069"/>
    <n v="0.13329595737654529"/>
    <n v="9.8921451197440932E-2"/>
    <n v="0.24533539503483001"/>
    <n v="0.54451862104050064"/>
    <n v="1"/>
    <x v="0"/>
  </r>
  <r>
    <n v="1.059976900951747"/>
    <s v="1"/>
    <s v="MEDICARE OTHER"/>
    <x v="1"/>
    <s v="578"/>
    <n v="-0.15235744458874659"/>
    <n v="-0.20877549815498569"/>
    <n v="7.7573952071378349E-2"/>
    <n v="7.3322446328842564E-2"/>
    <n v="-0.97936276633143882"/>
    <n v="-0.44306664724146783"/>
    <n v="-0.47643981122521062"/>
    <n v="0.49126489928436462"/>
    <n v="0"/>
    <x v="0"/>
  </r>
  <r>
    <n v="-2.0915192501641031"/>
    <s v="1"/>
    <s v="Private"/>
    <x v="1"/>
    <s v="558"/>
    <n v="-0.53947254880697793"/>
    <n v="0.45171787136483038"/>
    <n v="0.88416938723031591"/>
    <n v="-0.85002516762056113"/>
    <n v="0.87506843984853477"/>
    <n v="-0.44306664724146783"/>
    <n v="0.36563126274484808"/>
    <n v="0.63484741219649332"/>
    <n v="1"/>
    <x v="0"/>
  </r>
  <r>
    <n v="0.90240209339595456"/>
    <s v="0"/>
    <s v="MEDICARE OTHER"/>
    <x v="1"/>
    <s v="786"/>
    <n v="-0.69431859049427047"/>
    <n v="-0.86926886767480183"/>
    <n v="-1.2835558447593289"/>
    <n v="-0.91158167521718803"/>
    <n v="0.13329595737654529"/>
    <n v="-0.44306664724146783"/>
    <n v="-2.4011736945853301"/>
    <n v="0.36424001574942277"/>
    <n v="0"/>
    <x v="0"/>
  </r>
  <r>
    <n v="-4.3046751938800289E-2"/>
    <s v="0"/>
    <s v="MEDICAID STATE"/>
    <x v="1"/>
    <s v="558"/>
    <n v="-0.96529916344703237"/>
    <n v="-0.20877549815498569"/>
    <n v="3.7072534102865968"/>
    <n v="-0.35757310684754579"/>
    <n v="-0.97936276633143882"/>
    <n v="-0.44306664724146783"/>
    <n v="-0.47643981122521062"/>
    <n v="0.80010529489069804"/>
    <n v="1"/>
    <x v="0"/>
  </r>
  <r>
    <n v="-0.88344572556969359"/>
    <s v="1"/>
    <s v="MEDICARE"/>
    <x v="1"/>
    <s v="599"/>
    <n v="0.42831521173860032"/>
    <n v="-0.34087417205894888"/>
    <n v="7.7573952071378349E-2"/>
    <n v="-1.342477228393576"/>
    <n v="-0.23759028385944941"/>
    <n v="-0.98505474568037643"/>
    <n v="-1.3185108851952689"/>
    <n v="0.73879183503070467"/>
    <n v="1"/>
    <x v="0"/>
  </r>
  <r>
    <n v="0.84987715754402382"/>
    <s v="1"/>
    <s v="MEDICARE"/>
    <x v="1"/>
    <s v="780"/>
    <n v="-0.77174161133791674"/>
    <n v="-1.9260582589065081"/>
    <n v="0.2288105961636791"/>
    <n v="-2.2658248423429801"/>
    <n v="-0.23759028385944941"/>
    <n v="-0.44306664724146783"/>
    <n v="-1.0779191497752501"/>
    <n v="0.5040361515261027"/>
    <n v="1"/>
    <x v="0"/>
  </r>
  <r>
    <n v="0.69230234998823126"/>
    <s v="1"/>
    <s v="MEDICARE"/>
    <x v="1"/>
    <s v="486"/>
    <n v="-0.92658765302520929"/>
    <n v="-0.60507151986687535"/>
    <n v="-1.081906985969594"/>
    <n v="0.81200053748836554"/>
    <n v="0.87506843984853477"/>
    <n v="2.2668738449530759"/>
    <n v="0.84681473358486936"/>
    <n v="0.70871770193145844"/>
    <n v="1"/>
    <x v="0"/>
  </r>
  <r>
    <n v="1.059976900951747"/>
    <s v="1"/>
    <s v="MEDICARE OTHER"/>
    <x v="1"/>
    <s v="599"/>
    <n v="-0.22978046543239289"/>
    <n v="0.18752052355690399"/>
    <n v="1.0858182460200501"/>
    <n v="2.658695765387173"/>
    <n v="-0.97936276633143882"/>
    <n v="0.91190359885580397"/>
    <n v="-0.71703154664522972"/>
    <n v="0.5742148192365164"/>
    <n v="1"/>
    <x v="0"/>
  </r>
  <r>
    <n v="-1.828894570904448"/>
    <s v="1"/>
    <s v="Private"/>
    <x v="1"/>
    <s v="789"/>
    <n v="-1.197568225977971"/>
    <n v="-1.595811574146599"/>
    <n v="-0.27531155081065678"/>
    <n v="0.31954847671535019"/>
    <n v="0.13329595737654529"/>
    <n v="9.8921451197440932E-2"/>
    <n v="0.24533539503483001"/>
    <n v="0.30250579717073139"/>
    <n v="0"/>
    <x v="0"/>
  </r>
  <r>
    <n v="0.58725247828436966"/>
    <s v="1"/>
    <s v="MEDICARE"/>
    <x v="1"/>
    <s v="428"/>
    <n v="1.667083545236941"/>
    <n v="-0.67112085681885703"/>
    <n v="-0.88025812717985996"/>
    <n v="-1.342477228393576"/>
    <n v="0.50418219861253999"/>
    <n v="9.8921451197440932E-2"/>
    <n v="0.36563126274484808"/>
    <n v="0.69529436791397425"/>
    <n v="1"/>
    <x v="0"/>
  </r>
  <r>
    <n v="-0.67334598216197017"/>
    <s v="0"/>
    <s v="MEDICAID OTHER"/>
    <x v="1"/>
    <s v="599"/>
    <n v="-0.15235744458874659"/>
    <n v="0.58381654526879356"/>
    <n v="-0.77943369778499283"/>
    <n v="0.99667006027824623"/>
    <n v="0.13329595737654529"/>
    <n v="2.8088619433919839"/>
    <n v="0.60622299816486735"/>
    <n v="0.7068380627868035"/>
    <n v="1"/>
    <x v="0"/>
  </r>
  <r>
    <n v="1.059976900951747"/>
    <s v="1"/>
    <s v="MEDICARE OTHER"/>
    <x v="1"/>
    <s v="780"/>
    <n v="0.15733463878583839"/>
    <n v="-0.53902218291489379"/>
    <n v="-2.3250477323488849E-2"/>
    <n v="-0.97313818281381492"/>
    <n v="0.50418219861253999"/>
    <n v="-1.2560487948998309"/>
    <n v="1.688885807554928"/>
    <n v="0.30533540782938318"/>
    <n v="0"/>
    <x v="0"/>
  </r>
  <r>
    <n v="9.4781839131305376E-3"/>
    <s v="1"/>
    <s v="MEDICARE"/>
    <x v="1"/>
    <s v="780"/>
    <n v="-0.3459149966978623"/>
    <n v="-0.86926886767480183"/>
    <n v="-0.82984591248242634"/>
    <n v="0.44266149190860399"/>
    <n v="-0.60847652509544403"/>
    <n v="9.8921451197440932E-2"/>
    <n v="2.530956881524987"/>
    <n v="0.49221465009947979"/>
    <n v="0"/>
    <x v="0"/>
  </r>
  <r>
    <n v="-1.408695084089002"/>
    <s v="1"/>
    <s v="Private"/>
    <x v="1"/>
    <s v="786"/>
    <n v="1.396102972284178"/>
    <n v="2.4331979799242789"/>
    <n v="7.7573952071378349E-2"/>
    <n v="0.2579919691187233"/>
    <n v="-0.60847652509544403"/>
    <n v="3.0798559926114391"/>
    <n v="-0.71703154664522972"/>
    <n v="0.22049527081845419"/>
    <n v="0"/>
    <x v="1"/>
  </r>
  <r>
    <n v="-0.72587091801390102"/>
    <s v="1"/>
    <s v="Private"/>
    <x v="1"/>
    <s v="786"/>
    <n v="0.42831521173860032"/>
    <n v="0.91406323002870171"/>
    <n v="-0.62819705369269196"/>
    <n v="-0.85002516762056113"/>
    <n v="-0.60847652509544403"/>
    <n v="-2.6110190409971019"/>
    <n v="-1.0779191497752501"/>
    <n v="0.22717002941363451"/>
    <n v="0"/>
    <x v="1"/>
  </r>
  <r>
    <n v="-0.46324623875424692"/>
    <s v="0"/>
    <s v="MEDICAID OTHER"/>
    <x v="1"/>
    <s v="787"/>
    <n v="1.3186799514405321"/>
    <n v="0.517767208316812"/>
    <n v="-0.27531155081065678"/>
    <n v="-0.23446009165429199"/>
    <n v="-0.97936276633143882"/>
    <n v="-2.0690309425581939"/>
    <n v="0.84681473358486936"/>
    <n v="0.62638940377242225"/>
    <n v="1"/>
    <x v="0"/>
  </r>
  <r>
    <n v="0.74482728584016211"/>
    <s v="0"/>
    <s v="MEDICARE"/>
    <x v="1"/>
    <s v="599"/>
    <n v="-1.158856715556148"/>
    <n v="0.25356986050888558"/>
    <n v="0.53128388434828067"/>
    <n v="0.44266149190860399"/>
    <n v="-0.97936276633143882"/>
    <n v="-0.17207259802201341"/>
    <n v="-0.2358480758051914"/>
    <n v="0.81490237942336252"/>
    <n v="1"/>
    <x v="0"/>
  </r>
  <r>
    <n v="-0.41072130290231612"/>
    <s v="0"/>
    <s v="MEDICARE OTHER"/>
    <x v="1"/>
    <s v="599"/>
    <n v="-2.0879329656799031"/>
    <n v="-1.4637129002426359"/>
    <n v="0.32963502555854629"/>
    <n v="0.1348789539254695"/>
    <n v="1.245954681084529"/>
    <n v="1.182897648075258"/>
    <n v="-0.47643981122521062"/>
    <n v="0.63811160345728191"/>
    <n v="1"/>
    <x v="0"/>
  </r>
  <r>
    <n v="9.4781839131305376E-3"/>
    <s v="1"/>
    <s v="MEDICARE"/>
    <x v="1"/>
    <s v="558"/>
    <n v="-0.30720348627603922"/>
    <n v="0.25356986050888558"/>
    <n v="0.78334495783544866"/>
    <n v="-0.35757310684754579"/>
    <n v="-0.60847652509544403"/>
    <n v="9.8921451197440932E-2"/>
    <n v="-0.47643981122521062"/>
    <n v="0.85146563285362953"/>
    <n v="1"/>
    <x v="0"/>
  </r>
  <r>
    <n v="9.4781839131305376E-3"/>
    <s v="0"/>
    <s v="MEDICARE"/>
    <x v="1"/>
    <s v="786"/>
    <n v="-0.42333801754150863"/>
    <n v="-1.6618609110985809"/>
    <n v="0.12798616676881189"/>
    <n v="1.176593873221566E-2"/>
    <n v="-1.3502490075674329"/>
    <n v="1.995879795733621"/>
    <n v="-0.47643981122521062"/>
    <n v="0.56038702664421747"/>
    <n v="1"/>
    <x v="0"/>
  </r>
  <r>
    <n v="-0.56829611045810857"/>
    <s v="1"/>
    <s v="MEDICARE"/>
    <x v="1"/>
    <s v="780"/>
    <n v="-7.4934423745100398E-2"/>
    <n v="0.3196191974608672"/>
    <n v="0.58169609904571429"/>
    <n v="1.2428960906647539"/>
    <n v="-1.7211352488034279"/>
    <n v="9.8921451197440932E-2"/>
    <n v="0.60622299816486735"/>
    <n v="0.48409161701965892"/>
    <n v="0"/>
    <x v="0"/>
  </r>
  <r>
    <n v="-0.67334598216197017"/>
    <s v="1"/>
    <s v="MEDICAID STATE"/>
    <x v="1"/>
    <s v="486"/>
    <n v="2.4885970985458672E-3"/>
    <n v="0.38566853441284882"/>
    <n v="1.3378793195072181"/>
    <n v="2.1662437046141569"/>
    <n v="0.13329595737654529"/>
    <n v="1.995879795733621"/>
    <n v="-0.47643981122521062"/>
    <n v="0.5262810324936138"/>
    <n v="1"/>
    <x v="0"/>
  </r>
  <r>
    <n v="1.059976900951747"/>
    <s v="1"/>
    <s v="MEDICARE"/>
    <x v="1"/>
    <s v="786"/>
    <n v="-1.3911257780870869"/>
    <n v="1.0461619039326651"/>
    <n v="-0.77943369778499283"/>
    <n v="0.2579919691187233"/>
    <n v="0.13329595737654529"/>
    <n v="-0.44306664724146783"/>
    <n v="-0.83732741435523084"/>
    <n v="0.48774740173820441"/>
    <n v="0"/>
    <x v="0"/>
  </r>
  <r>
    <n v="-0.98849559727355518"/>
    <s v="0"/>
    <s v="Private"/>
    <x v="1"/>
    <s v="789"/>
    <n v="1.4735259931278251"/>
    <n v="0.84801389307672004"/>
    <n v="-1.737265777036231"/>
    <n v="-1.342477228393576"/>
    <n v="1.245954681084529"/>
    <n v="-1.5270428441192849"/>
    <n v="4.7436596148278378E-3"/>
    <n v="0.39239866117047317"/>
    <n v="0"/>
    <x v="0"/>
  </r>
  <r>
    <n v="1.059976900951747"/>
    <s v="1"/>
    <s v="MEDICARE"/>
    <x v="1"/>
    <s v="599"/>
    <n v="0.62187276384771595"/>
    <n v="1.3103592517405911"/>
    <n v="-1.233143630061895"/>
    <n v="1.1197830754714999"/>
    <n v="-1.3502490075674329"/>
    <n v="-0.44306664724146783"/>
    <n v="1.4482940721349089"/>
    <n v="0.75933809475645886"/>
    <n v="1"/>
    <x v="0"/>
  </r>
  <r>
    <n v="-4.3046751938800289E-2"/>
    <s v="1"/>
    <s v="MEDICAID STATE"/>
    <x v="1"/>
    <s v="780"/>
    <n v="-1.004010673868855"/>
    <n v="-1.265564889386692"/>
    <n v="1.8420014664815541"/>
    <n v="0.50421799950523094"/>
    <n v="-1.7211352488034279"/>
    <n v="1.4538916972947129"/>
    <n v="0.24533539503483001"/>
    <n v="0.32274215540284468"/>
    <n v="0"/>
    <x v="0"/>
  </r>
  <r>
    <n v="1.059976900951747"/>
    <s v="0"/>
    <s v="MEDICARE OTHER"/>
    <x v="1"/>
    <s v="599"/>
    <n v="0.38960370131677718"/>
    <n v="5.5421849652940738E-2"/>
    <n v="0.98499381662518304"/>
    <n v="-0.1113470764610382"/>
    <n v="1.245954681084529"/>
    <n v="-0.17207259802201341"/>
    <n v="-0.83732741435523084"/>
    <n v="0.65699533181570324"/>
    <n v="1"/>
    <x v="0"/>
  </r>
  <r>
    <n v="1.059976900951747"/>
    <s v="0"/>
    <s v="MEDICARE OTHER"/>
    <x v="1"/>
    <s v="428"/>
    <n v="-1.2749912468216169"/>
    <n v="-2.1902556067144339"/>
    <n v="0.12798616676881189"/>
    <n v="0.68888752229511163"/>
    <n v="-1.3502490075674329"/>
    <n v="9.8921451197440932E-2"/>
    <n v="-0.47643981122521062"/>
    <n v="0.58721591594882916"/>
    <n v="1"/>
    <x v="0"/>
  </r>
  <r>
    <n v="0.21957792732085379"/>
    <s v="0"/>
    <s v="MEDICARE OTHER"/>
    <x v="1"/>
    <s v="780"/>
    <n v="-3.6222913323277262E-2"/>
    <n v="2.8955433385881499"/>
    <n v="-2.3250477323488849E-2"/>
    <n v="-1.28092072079695"/>
    <n v="1.245954681084529"/>
    <n v="-1.2560487948998309"/>
    <n v="-1.3185108851952689"/>
    <n v="0.37321640725108762"/>
    <n v="0"/>
    <x v="0"/>
  </r>
  <r>
    <n v="0.74482728584016211"/>
    <s v="0"/>
    <s v="MEDICARE OTHER"/>
    <x v="1"/>
    <s v="599"/>
    <n v="-0.69431859049427047"/>
    <n v="-1.062748729904087E-2"/>
    <n v="2.1948869693635888"/>
    <n v="-0.41912961444417268"/>
    <n v="0.87506843984853477"/>
    <n v="0.91190359885580397"/>
    <n v="0.36563126274484808"/>
    <n v="0.65298803121615689"/>
    <n v="1"/>
    <x v="0"/>
  </r>
  <r>
    <n v="0.69230234998823126"/>
    <s v="0"/>
    <s v="MEDICAID STATE"/>
    <x v="1"/>
    <s v="486"/>
    <n v="-0.84916463218156302"/>
    <n v="-0.60507151986687535"/>
    <n v="-0.3257237655080904"/>
    <n v="-0.60379913723405343"/>
    <n v="-0.23759028385944941"/>
    <n v="1.4538916972947129"/>
    <n v="-1.3185108851952689"/>
    <n v="0.63016617012324116"/>
    <n v="1"/>
    <x v="0"/>
  </r>
  <r>
    <n v="0.63977741413630052"/>
    <s v="1"/>
    <s v="MEDICARE"/>
    <x v="1"/>
    <s v="276"/>
    <n v="-0.84916463218156302"/>
    <n v="0.64986588222077524"/>
    <n v="0.73293274313801504"/>
    <n v="-0.41912961444417268"/>
    <n v="0.87506843984853477"/>
    <n v="-0.71406069646092207"/>
    <n v="-0.47643981122521062"/>
    <n v="0.7571559315673364"/>
    <n v="1"/>
    <x v="0"/>
  </r>
  <r>
    <n v="0.167052991468923"/>
    <s v="1"/>
    <s v="MEDICARE OTHER"/>
    <x v="1"/>
    <s v="599"/>
    <n v="0.46702672216042351"/>
    <n v="-0.93531820462678339"/>
    <n v="0.27922281086111272"/>
    <n v="0.75044402989173864"/>
    <n v="-1.3502490075674329"/>
    <n v="9.8921451197440932E-2"/>
    <n v="2.2903651461049681"/>
    <n v="0.56188707511178593"/>
    <n v="1"/>
    <x v="0"/>
  </r>
  <r>
    <n v="1.059976900951747"/>
    <s v="1"/>
    <s v="MEDICARE"/>
    <x v="1"/>
    <s v="486"/>
    <n v="-0.6168955696506242"/>
    <n v="-1.1995155524347101"/>
    <n v="0.43045945495341348"/>
    <n v="0.50421799950523094"/>
    <n v="-2.462907731275418"/>
    <n v="0.64090954963634961"/>
    <n v="1.688885807554928"/>
    <n v="0.71297013678635757"/>
    <n v="1"/>
    <x v="0"/>
  </r>
  <r>
    <n v="-9.5571687790731122E-2"/>
    <s v="1"/>
    <s v="MEDICARE OTHER"/>
    <x v="1"/>
    <s v="276"/>
    <n v="1.008987868065947"/>
    <n v="0.91406323002870171"/>
    <n v="-1.58602913294393"/>
    <n v="0.62733101469848473"/>
    <n v="0.87506843984853477"/>
    <n v="-0.44306664724146783"/>
    <n v="-1.559102620615288"/>
    <n v="0.56113913918661829"/>
    <n v="1"/>
    <x v="0"/>
  </r>
  <r>
    <n v="-9.5571687790731122E-2"/>
    <s v="1"/>
    <s v="MEDICARE"/>
    <x v="1"/>
    <s v="789"/>
    <n v="-0.81045312175973983"/>
    <n v="-1.265564889386692"/>
    <n v="-0.22489933611322321"/>
    <n v="-0.85002516762056113"/>
    <n v="-0.23759028385944941"/>
    <n v="-0.44306664724146783"/>
    <n v="1.3279982044249079"/>
    <n v="0.58345936183238156"/>
    <n v="1"/>
    <x v="0"/>
  </r>
  <r>
    <n v="-1.4612200199409331"/>
    <s v="1"/>
    <s v="MEDICAID OTHER"/>
    <x v="1"/>
    <s v="486"/>
    <n v="0.23475765962948461"/>
    <n v="0.1214711866049223"/>
    <n v="-0.42654819490295759"/>
    <n v="2.904921795773681"/>
    <n v="-0.97936276633143882"/>
    <n v="2.2668738449530759"/>
    <n v="1.568589939844927"/>
    <n v="0.56111245280463551"/>
    <n v="1"/>
    <x v="0"/>
  </r>
  <r>
    <n v="0.79735222169209297"/>
    <s v="1"/>
    <s v="MEDICARE OTHER"/>
    <x v="1"/>
    <s v="599"/>
    <n v="-1.545971819774379"/>
    <n v="-1.0013675415787651"/>
    <n v="-2.3250477323488849E-2"/>
    <n v="0.2579919691187233"/>
    <n v="-0.60847652509544403"/>
    <n v="0.64090954963634961"/>
    <n v="0.36563126274484808"/>
    <n v="0.57059786860252781"/>
    <n v="1"/>
    <x v="0"/>
  </r>
  <r>
    <n v="-0.14809662364266191"/>
    <s v="1"/>
    <s v="MEDICARE"/>
    <x v="1"/>
    <s v="558"/>
    <n v="-0.57818405922880112"/>
    <n v="-1.0013675415787651"/>
    <n v="1.0858182460200501"/>
    <n v="0.1964354615220964"/>
    <n v="-0.23759028385944941"/>
    <n v="0.64090954963634961"/>
    <n v="-1.3185108851952689"/>
    <n v="0.85034075082892768"/>
    <n v="1"/>
    <x v="0"/>
  </r>
  <r>
    <n v="-1.0935454689774169"/>
    <s v="1"/>
    <s v="Private"/>
    <x v="1"/>
    <s v="558"/>
    <n v="-1.778240882305318"/>
    <n v="0.45171787136483038"/>
    <n v="-1.081906985969594"/>
    <n v="7.3322446328842564E-2"/>
    <n v="1.245954681084529"/>
    <n v="-0.98505474568037643"/>
    <n v="-0.47643981122521062"/>
    <n v="0.64776397022657106"/>
    <n v="1"/>
    <x v="0"/>
  </r>
  <r>
    <n v="0.90240209339595456"/>
    <s v="1"/>
    <s v="MEDICARE OTHER"/>
    <x v="1"/>
    <s v="780"/>
    <n v="4.1200107520368998E-2"/>
    <n v="-0.47297284596291211"/>
    <n v="0.27922281086111272"/>
    <n v="-1.342477228393576"/>
    <n v="0.13329595737654529"/>
    <n v="-0.44306664724146783"/>
    <n v="2.170069278394966"/>
    <n v="0.30345799070285878"/>
    <n v="0"/>
    <x v="0"/>
  </r>
  <r>
    <n v="0.42967767072857721"/>
    <s v="1"/>
    <s v="MEDICARE"/>
    <x v="1"/>
    <s v="787"/>
    <n v="1.16383390975324"/>
    <n v="-1.0013675415787651"/>
    <n v="-1.58602913294393"/>
    <n v="-0.85002516762056113"/>
    <n v="0.87506843984853477"/>
    <n v="9.8921451197440932E-2"/>
    <n v="-1.3185108851952689"/>
    <n v="0.67665614238190208"/>
    <n v="1"/>
    <x v="0"/>
  </r>
  <r>
    <n v="-2.1965691218679639"/>
    <s v="1"/>
    <s v="MEDICAID OTHER"/>
    <x v="1"/>
    <s v="558"/>
    <n v="-0.30720348627603922"/>
    <n v="-0.20877549815498569"/>
    <n v="-0.77943369778499283"/>
    <n v="1.304452598261381"/>
    <n v="1.245954681084529"/>
    <n v="0.64090954963634961"/>
    <n v="1.3279982044249079"/>
    <n v="0.75020406774756931"/>
    <n v="1"/>
    <x v="0"/>
  </r>
  <r>
    <n v="-1.146070404829348"/>
    <s v="1"/>
    <s v="MEDICARE OTHER"/>
    <x v="1"/>
    <s v="789"/>
    <n v="-0.81045312175973983"/>
    <n v="-0.20877549815498569"/>
    <n v="0.83375717253288228"/>
    <n v="1.489122121051262"/>
    <n v="1.245954681084529"/>
    <n v="-1.5270428441192849"/>
    <n v="0.60622299816486735"/>
    <n v="0.36075107651298449"/>
    <n v="0"/>
    <x v="0"/>
  </r>
  <r>
    <n v="1.059976900951747"/>
    <s v="0"/>
    <s v="MEDICARE OTHER"/>
    <x v="1"/>
    <s v="276"/>
    <n v="-1.2362797363997939"/>
    <n v="-1.595811574146599"/>
    <n v="-0.57778483899525845"/>
    <n v="-0.97313818281381492"/>
    <n v="-0.97936276633143882"/>
    <n v="-0.44306664724146783"/>
    <n v="-1.3185108851952689"/>
    <n v="0.65963608375302496"/>
    <n v="1"/>
    <x v="0"/>
  </r>
  <r>
    <n v="0.69230234998823126"/>
    <s v="1"/>
    <s v="MEDICARE"/>
    <x v="1"/>
    <s v="780"/>
    <n v="-0.8878761426033861"/>
    <n v="-1.0013675415787651"/>
    <n v="0.73293274313801504"/>
    <n v="0.44266149190860399"/>
    <n v="-1.7211352488034279"/>
    <n v="3.8928381402698018"/>
    <n v="1.087406469004889"/>
    <n v="0.50181956522131999"/>
    <n v="1"/>
    <x v="0"/>
  </r>
  <r>
    <n v="0.63977741413630052"/>
    <s v="0"/>
    <s v="MEDICARE OTHER"/>
    <x v="1"/>
    <s v="780"/>
    <n v="-0.42333801754150863"/>
    <n v="-1.062748729904087E-2"/>
    <n v="0.2288105961636791"/>
    <n v="0.62733101469848473"/>
    <n v="0.13329595737654529"/>
    <n v="-0.44306664724146783"/>
    <n v="4.7436596148278378E-3"/>
    <n v="0.3787638250813446"/>
    <n v="0"/>
    <x v="0"/>
  </r>
  <r>
    <n v="0.58725247828436966"/>
    <s v="1"/>
    <s v="MEDICARE"/>
    <x v="1"/>
    <s v="789"/>
    <n v="-3.6222913323277262E-2"/>
    <n v="2.8955433385881499"/>
    <n v="-7.3662692020922446E-2"/>
    <n v="-1.28092072079695"/>
    <n v="1.245954681084529"/>
    <n v="-1.2560487948998309"/>
    <n v="-1.3185108851952689"/>
    <n v="0.59276629628207"/>
    <n v="1"/>
    <x v="0"/>
  </r>
  <r>
    <n v="-2.1440441860160329"/>
    <s v="1"/>
    <s v="MEDICAID OTHER"/>
    <x v="1"/>
    <s v="558"/>
    <n v="-0.65560708007244739"/>
    <n v="0.3196191974608672"/>
    <n v="3.354367907404562"/>
    <n v="-0.91158167521718803"/>
    <n v="-0.23759028385944941"/>
    <n v="-0.44306664724146783"/>
    <n v="-0.83732741435523084"/>
    <n v="0.75075752286536612"/>
    <n v="1"/>
    <x v="0"/>
  </r>
  <r>
    <n v="0.63977741413630052"/>
    <s v="1"/>
    <s v="MEDICARE OTHER"/>
    <x v="1"/>
    <s v="780"/>
    <n v="-0.84916463218156302"/>
    <n v="-1.1995155524347101"/>
    <n v="0.53128388434828067"/>
    <n v="-1.0346946904104419"/>
    <n v="-0.97936276633143882"/>
    <n v="9.8921451197440932E-2"/>
    <n v="0.84681473358486936"/>
    <n v="0.30034349710899078"/>
    <n v="0"/>
    <x v="0"/>
  </r>
  <r>
    <n v="-0.62082104631003943"/>
    <s v="0"/>
    <s v="MEDICAID OTHER"/>
    <x v="1"/>
    <s v="577"/>
    <n v="-0.57818405922880112"/>
    <n v="0.58381654526879356"/>
    <n v="7.7573952071378349E-2"/>
    <n v="-0.78846866002393423"/>
    <n v="0.50418219861253999"/>
    <n v="-0.17207259802201341"/>
    <n v="-1.3185108851952689"/>
    <n v="0.80676598135502542"/>
    <n v="1"/>
    <x v="0"/>
  </r>
  <r>
    <n v="-9.5571687790731122E-2"/>
    <s v="0"/>
    <s v="MEDICARE OTHER"/>
    <x v="1"/>
    <s v="486"/>
    <n v="0.69929578469136222"/>
    <n v="0.98011256698068328"/>
    <n v="-0.124074906718356"/>
    <n v="-0.48068612204079958"/>
    <n v="1.245954681084529"/>
    <n v="-0.44306664724146783"/>
    <n v="-0.83732741435523084"/>
    <n v="0.58557684778761487"/>
    <n v="1"/>
    <x v="0"/>
  </r>
  <r>
    <n v="-0.46324623875424692"/>
    <s v="0"/>
    <s v="MEDICARE OTHER"/>
    <x v="1"/>
    <s v="789"/>
    <n v="-0.6168955696506242"/>
    <n v="0.25356986050888558"/>
    <n v="-0.47696040960039121"/>
    <n v="0.1348789539254695"/>
    <n v="-1.3502490075674329"/>
    <n v="1.182897648075258"/>
    <n v="1.3279982044249079"/>
    <n v="0.4544220475132647"/>
    <n v="0"/>
    <x v="0"/>
  </r>
  <r>
    <n v="-1.0935454689774169"/>
    <s v="1"/>
    <s v="MEDICARE"/>
    <x v="1"/>
    <s v="428"/>
    <n v="0.66058427426953914"/>
    <n v="-0.34087417205894888"/>
    <n v="0.4808716696508471"/>
    <n v="2.043130689420904"/>
    <n v="0.87506843984853477"/>
    <n v="9.8921451197440932E-2"/>
    <n v="0.24533539503483001"/>
    <n v="0.6748955428049922"/>
    <n v="1"/>
    <x v="0"/>
  </r>
  <r>
    <n v="-1.5662698916447939"/>
    <s v="0"/>
    <s v="Private"/>
    <x v="1"/>
    <s v="786"/>
    <n v="-0.69431859049427047"/>
    <n v="-0.27482483510696731"/>
    <n v="1.237054890112351"/>
    <n v="1.673791643841142"/>
    <n v="-1.7211352488034279"/>
    <n v="1.7248857465141669"/>
    <n v="-2.2808778268753289"/>
    <n v="0.28479798372583298"/>
    <n v="0"/>
    <x v="1"/>
  </r>
  <r>
    <n v="-0.56829611045810857"/>
    <s v="0"/>
    <s v="Private"/>
    <x v="1"/>
    <s v="780"/>
    <n v="-0.38462650711968538"/>
    <n v="-0.80321953072282015"/>
    <n v="-1.485204703549063"/>
    <n v="0.81200053748836554"/>
    <n v="0.87506843984853477"/>
    <n v="9.8921451197440932E-2"/>
    <n v="0.60622299816486735"/>
    <n v="0.31267519673318411"/>
    <n v="0"/>
    <x v="0"/>
  </r>
  <r>
    <n v="1.059976900951747"/>
    <s v="1"/>
    <s v="MEDICARE"/>
    <x v="1"/>
    <s v="780"/>
    <n v="-1.004010673868855"/>
    <n v="0.45171787136483038"/>
    <n v="-1.0314947712721609"/>
    <n v="-0.60379913723405343"/>
    <n v="-0.60847652509544403"/>
    <n v="1.4538916972947129"/>
    <n v="-0.3561439435152095"/>
    <n v="0.50699133809813701"/>
    <n v="1"/>
    <x v="0"/>
  </r>
  <r>
    <n v="-1.618794827496725"/>
    <s v="1"/>
    <s v="Private"/>
    <x v="1"/>
    <s v="789"/>
    <n v="0.69929578469136222"/>
    <n v="1.0461619039326651"/>
    <n v="0.88416938723031591"/>
    <n v="-0.1113470764610382"/>
    <n v="1.245954681084529"/>
    <n v="9.8921451197440932E-2"/>
    <n v="-0.83732741435523084"/>
    <n v="0.3050060469400338"/>
    <n v="0"/>
    <x v="0"/>
  </r>
  <r>
    <n v="1.059976900951747"/>
    <s v="1"/>
    <s v="MEDICARE"/>
    <x v="1"/>
    <s v="780"/>
    <n v="0.7380072951131853"/>
    <n v="-0.20877549815498569"/>
    <n v="-1.434792488851629"/>
    <n v="0.2579919691187233"/>
    <n v="0.50418219861253999"/>
    <n v="-0.44306664724146783"/>
    <n v="-0.2358480758051914"/>
    <n v="0.50699133809813701"/>
    <n v="1"/>
    <x v="0"/>
  </r>
  <r>
    <n v="-1.408695084089002"/>
    <s v="0"/>
    <s v="Private"/>
    <x v="1"/>
    <s v="577"/>
    <n v="1.744506566080587"/>
    <n v="1.9048032843084259"/>
    <n v="-1.081906985969594"/>
    <n v="-0.72691215242730722"/>
    <n v="0.13329595737654529"/>
    <n v="9.8921451197440932E-2"/>
    <n v="-0.2358480758051914"/>
    <n v="0.69683166147108655"/>
    <n v="1"/>
    <x v="0"/>
  </r>
  <r>
    <n v="1.059976900951747"/>
    <s v="0"/>
    <s v="MEDICARE OTHER"/>
    <x v="1"/>
    <s v="486"/>
    <n v="0.58316125342589287"/>
    <n v="-7.6676824251022485E-2"/>
    <n v="1.438703748902086"/>
    <n v="-4.9790568864411251E-2"/>
    <n v="-2.462907731275418"/>
    <n v="-0.44306664724146783"/>
    <n v="1.9294775429749469"/>
    <n v="0.60126340211557383"/>
    <n v="1"/>
    <x v="0"/>
  </r>
  <r>
    <n v="1.059976900951747"/>
    <s v="0"/>
    <s v="MEDICARE"/>
    <x v="1"/>
    <s v="786"/>
    <n v="0.31218068047313091"/>
    <n v="-0.47297284596291211"/>
    <n v="-1.636441347641364"/>
    <n v="-1.5271467511834571"/>
    <n v="-0.23759028385944941"/>
    <n v="9.8921451197440932E-2"/>
    <n v="-1.3185108851952689"/>
    <n v="0.57489324132518271"/>
    <n v="1"/>
    <x v="0"/>
  </r>
  <r>
    <n v="-0.72587091801390102"/>
    <s v="1"/>
    <s v="MEDICAID OTHER"/>
    <x v="1"/>
    <s v="787"/>
    <n v="0.93156484722230104"/>
    <n v="4.6788754362916531"/>
    <n v="-0.42654819490295759"/>
    <n v="0.38110498431197709"/>
    <n v="1.245954681084529"/>
    <n v="1.182897648075258"/>
    <n v="-1.0779191497752501"/>
    <n v="0.53770730952141388"/>
    <n v="1"/>
    <x v="0"/>
  </r>
  <r>
    <n v="-0.83092078971776273"/>
    <s v="1"/>
    <s v="Private"/>
    <x v="1"/>
    <s v="558"/>
    <n v="-1.313702757243441"/>
    <n v="-1.331614226338673"/>
    <n v="-0.3257237655080904"/>
    <n v="-0.48068612204079958"/>
    <n v="-1.3502490075674329"/>
    <n v="-0.44306664724146783"/>
    <n v="0.84681473358486936"/>
    <n v="0.65112834499981354"/>
    <n v="1"/>
    <x v="0"/>
  </r>
  <r>
    <n v="0.84987715754402382"/>
    <s v="0"/>
    <s v="MEDICARE OTHER"/>
    <x v="1"/>
    <s v="599"/>
    <n v="-0.19106895501056981"/>
    <n v="-1.3976635632906551"/>
    <n v="-0.93067034187729358"/>
    <n v="0.93511355268161933"/>
    <n v="0.13329595737654529"/>
    <n v="0.64090954963634961"/>
    <n v="-0.2358480758051914"/>
    <n v="0.65432624292528474"/>
    <n v="1"/>
    <x v="0"/>
  </r>
  <r>
    <n v="1.059976900951747"/>
    <s v="0"/>
    <s v="MEDICARE OTHER"/>
    <x v="1"/>
    <s v="786"/>
    <n v="-0.81045312175973983"/>
    <n v="-1.595811574146599"/>
    <n v="0.4808716696508471"/>
    <n v="0.87355704508499243"/>
    <n v="-1.7211352488034279"/>
    <n v="9.8921451197440932E-2"/>
    <n v="-0.3561439435152095"/>
    <n v="0.36629572328871812"/>
    <n v="0"/>
    <x v="0"/>
  </r>
  <r>
    <n v="1.059976900951747"/>
    <s v="0"/>
    <s v="MEDICAID STATE"/>
    <x v="1"/>
    <s v="428"/>
    <n v="2.4885970985458672E-3"/>
    <n v="-0.67112085681885703"/>
    <n v="-1.5356169182464969"/>
    <n v="0.87355704508499243"/>
    <n v="-1.7211352488034279"/>
    <n v="9.8921451197440932E-2"/>
    <n v="1.4482940721349089"/>
    <n v="0.62136699931934369"/>
    <n v="1"/>
    <x v="0"/>
  </r>
  <r>
    <n v="0.90240209339595456"/>
    <s v="1"/>
    <s v="MEDICARE OTHER"/>
    <x v="1"/>
    <s v="558"/>
    <n v="-0.3459149966978623"/>
    <n v="-0.27482483510696731"/>
    <n v="-0.57778483899525845"/>
    <n v="0.38110498431197709"/>
    <n v="0.87506843984853477"/>
    <n v="9.8921451197440932E-2"/>
    <n v="1.688885807554928"/>
    <n v="0.72039097023640319"/>
    <n v="1"/>
    <x v="0"/>
  </r>
  <r>
    <n v="1.059976900951747"/>
    <s v="1"/>
    <s v="MEDICARE"/>
    <x v="1"/>
    <s v="780"/>
    <n v="0.69929578469136222"/>
    <n v="-0.1427261612030041"/>
    <n v="1.287467104809785"/>
    <n v="0.1964354615220964"/>
    <n v="0.87506843984853477"/>
    <n v="-0.44306664724146783"/>
    <n v="-0.47643981122521062"/>
    <n v="0.50699133809813701"/>
    <n v="1"/>
    <x v="0"/>
  </r>
  <r>
    <n v="0.167052991468923"/>
    <s v="0"/>
    <s v="MEDICARE"/>
    <x v="1"/>
    <s v="780"/>
    <n v="-0.26849197585421603"/>
    <n v="-0.1427261612030041"/>
    <n v="7.7573952071378349E-2"/>
    <n v="-1.5271467511834571"/>
    <n v="-0.60847652509544403"/>
    <n v="9.8921451197440932E-2"/>
    <n v="-1.3185108851952689"/>
    <n v="0.58141552667876206"/>
    <n v="1"/>
    <x v="0"/>
  </r>
  <r>
    <n v="0.90240209339595456"/>
    <s v="0"/>
    <s v="MEDICARE OTHER"/>
    <x v="1"/>
    <s v="786"/>
    <n v="-2.0492214552580799"/>
    <n v="-0.93531820462678339"/>
    <n v="-2.3250477323488849E-2"/>
    <n v="0.38110498431197709"/>
    <n v="1.245954681084529"/>
    <n v="9.8921451197440932E-2"/>
    <n v="0.36563126274484808"/>
    <n v="0.36424001574942277"/>
    <n v="0"/>
    <x v="0"/>
  </r>
  <r>
    <n v="1.059976900951747"/>
    <s v="0"/>
    <s v="MEDICARE"/>
    <x v="1"/>
    <s v="578"/>
    <n v="-0.6168955696506242"/>
    <n v="-0.1427261612030041"/>
    <n v="-0.88025812717985996"/>
    <n v="-0.97313818281381492"/>
    <n v="0.13329595737654529"/>
    <n v="-0.44306664724146783"/>
    <n v="-0.47643981122521062"/>
    <n v="0.76240415524099103"/>
    <n v="1"/>
    <x v="0"/>
  </r>
  <r>
    <n v="-2.0915192501641031"/>
    <s v="1"/>
    <s v="MEDICARE"/>
    <x v="1"/>
    <s v="786"/>
    <n v="1.7832180765024099"/>
    <n v="2.9615926755401309"/>
    <n v="-0.27531155081065678"/>
    <n v="0.75044402989173864"/>
    <n v="-1.3502490075674329"/>
    <n v="9.8921451197440932E-2"/>
    <n v="0.84681473358486936"/>
    <n v="0.44365201085942713"/>
    <n v="0"/>
    <x v="0"/>
  </r>
  <r>
    <n v="-1.251120276533209"/>
    <s v="0"/>
    <s v="MEDICARE"/>
    <x v="1"/>
    <s v="789"/>
    <n v="0.62187276384771595"/>
    <n v="1.376408588692573"/>
    <n v="2.4973602575481908"/>
    <n v="-1.4040337359902031"/>
    <n v="-0.60847652509544403"/>
    <n v="9.8921451197440932E-2"/>
    <n v="-0.47643981122521062"/>
    <n v="0.65086255118683423"/>
    <n v="1"/>
    <x v="0"/>
  </r>
  <r>
    <n v="-1.7238446992005869"/>
    <s v="1"/>
    <s v="MEDICAID OTHER"/>
    <x v="1"/>
    <s v="558"/>
    <n v="2.0154871390333491"/>
    <n v="-1.067416878530747"/>
    <n v="0.12798616676881189"/>
    <n v="-1.588703258780084"/>
    <n v="0.50418219861253999"/>
    <n v="-1.798036893338739"/>
    <n v="0.36563126274484808"/>
    <n v="0.7551556043720673"/>
    <n v="1"/>
    <x v="0"/>
  </r>
  <r>
    <n v="0.167052991468923"/>
    <s v="1"/>
    <s v="MEDICARE"/>
    <x v="1"/>
    <s v="276"/>
    <n v="-0.46204952796333171"/>
    <n v="-0.47297284596291211"/>
    <n v="1.741177037086687"/>
    <n v="-1.342477228393576"/>
    <n v="-0.60847652509544403"/>
    <n v="-0.44306664724146783"/>
    <n v="-0.2358480758051914"/>
    <n v="0.7522315752216322"/>
    <n v="1"/>
    <x v="0"/>
  </r>
  <r>
    <n v="-2.3016189935718261"/>
    <s v="1"/>
    <s v="Private"/>
    <x v="1"/>
    <s v="577"/>
    <n v="-1.352414267665264"/>
    <n v="-0.47297284596291211"/>
    <n v="2.7161737373944748E-2"/>
    <n v="-0.78846866002393423"/>
    <n v="0.13329595737654529"/>
    <n v="-0.44306664724146783"/>
    <n v="0.84681473358486936"/>
    <n v="0.60614752384616832"/>
    <n v="1"/>
    <x v="0"/>
  </r>
  <r>
    <n v="1.059976900951747"/>
    <s v="1"/>
    <s v="MEDICARE OTHER"/>
    <x v="1"/>
    <s v="789"/>
    <n v="-3.6222913323277262E-2"/>
    <n v="-0.53902218291489379"/>
    <n v="0.78334495783544866"/>
    <n v="0.31954847671535019"/>
    <n v="-2.0920214900394232"/>
    <n v="9.8921451197440932E-2"/>
    <n v="0.24533539503483001"/>
    <n v="0.38984294091086341"/>
    <n v="0"/>
    <x v="0"/>
  </r>
  <r>
    <n v="0.74482728584016211"/>
    <s v="1"/>
    <s v="MEDICARE"/>
    <x v="1"/>
    <s v="599"/>
    <n v="0.46702672216042351"/>
    <n v="-0.34087417205894888"/>
    <n v="0.2288105961636791"/>
    <n v="0.38110498431197709"/>
    <n v="0.50418219861253999"/>
    <n v="-0.44306664724146783"/>
    <n v="-0.2358480758051914"/>
    <n v="0.75608255324863871"/>
    <n v="1"/>
    <x v="0"/>
  </r>
  <r>
    <n v="0.90240209339595456"/>
    <s v="1"/>
    <s v="MEDICARE"/>
    <x v="1"/>
    <s v="276"/>
    <n v="-1.5072603093525561"/>
    <n v="-1.595811574146599"/>
    <n v="-0.42654819490295759"/>
    <n v="1.176593873221566E-2"/>
    <n v="-0.97936276633143882"/>
    <n v="9.8921451197440932E-2"/>
    <n v="-0.47643981122521062"/>
    <n v="0.7598627970311711"/>
    <n v="1"/>
    <x v="0"/>
  </r>
  <r>
    <n v="0.79735222169209297"/>
    <s v="1"/>
    <s v="MEDICARE"/>
    <x v="1"/>
    <s v="786"/>
    <n v="0.38960370131677718"/>
    <n v="2.4331979799242789"/>
    <n v="-0.124074906718356"/>
    <n v="1.1197830754714999"/>
    <n v="0.50418219861253999"/>
    <n v="-0.17207259802201341"/>
    <n v="1.688885807554928"/>
    <n v="0.48405591261196601"/>
    <n v="0"/>
    <x v="0"/>
  </r>
  <r>
    <n v="0.58725247828436966"/>
    <s v="0"/>
    <s v="MEDICARE"/>
    <x v="1"/>
    <s v="276"/>
    <n v="1.086410888909594"/>
    <n v="5.5421849652940738E-2"/>
    <n v="-2.190975709313133"/>
    <n v="7.3322446328842564E-2"/>
    <n v="1.245954681084529"/>
    <n v="1.182897648075258"/>
    <n v="-1.0779191497752501"/>
    <n v="0.81533539901760976"/>
    <n v="1"/>
    <x v="0"/>
  </r>
  <r>
    <n v="0.63977741413630052"/>
    <s v="1"/>
    <s v="MEDICARE"/>
    <x v="1"/>
    <s v="780"/>
    <n v="0.69929578469136222"/>
    <n v="-0.20877549815498569"/>
    <n v="-0.77943369778499283"/>
    <n v="-0.1113470764610382"/>
    <n v="0.87506843984853477"/>
    <n v="-0.44306664724146783"/>
    <n v="4.7436596148278378E-3"/>
    <n v="0.50108068292296626"/>
    <n v="1"/>
    <x v="0"/>
  </r>
  <r>
    <n v="0.95492702924788542"/>
    <s v="0"/>
    <s v="MEDICARE"/>
    <x v="1"/>
    <s v="780"/>
    <n v="-1.3911257780870869"/>
    <n v="-0.93531820462678339"/>
    <n v="4.4876598726520632E-2"/>
    <n v="0.93511355268161933"/>
    <n v="1.245954681084529"/>
    <n v="1.4538916972947129"/>
    <n v="-0.83732741435523084"/>
    <n v="0.59216443572052546"/>
    <n v="1"/>
    <x v="0"/>
  </r>
  <r>
    <n v="-0.14809662364266191"/>
    <s v="1"/>
    <s v="MEDICARE"/>
    <x v="1"/>
    <s v="789"/>
    <n v="-0.77174161133791674"/>
    <n v="-1.595811574146599"/>
    <n v="7.7573952071378349E-2"/>
    <n v="0.62733101469848473"/>
    <n v="-0.97936276633143882"/>
    <n v="9.8921451197440932E-2"/>
    <n v="0.60622299816486735"/>
    <n v="0.5827408832935782"/>
    <n v="1"/>
    <x v="0"/>
  </r>
  <r>
    <n v="-1.198595340681279"/>
    <s v="1"/>
    <s v="MEDICAID OTHER"/>
    <x v="1"/>
    <s v="786"/>
    <n v="0.23475765962948461"/>
    <n v="-0.20877549815498569"/>
    <n v="0.73293274313801504"/>
    <n v="-0.85002516762056113"/>
    <n v="-0.60847652509544403"/>
    <n v="0.64090954963634961"/>
    <n v="-0.83732741435523084"/>
    <n v="0.33216316100332283"/>
    <n v="0"/>
    <x v="0"/>
  </r>
  <r>
    <n v="0.3246277990247155"/>
    <s v="0"/>
    <s v="Private"/>
    <x v="1"/>
    <s v="786"/>
    <n v="0.23475765962948461"/>
    <n v="0.78196455612473847"/>
    <n v="0.58169609904571429"/>
    <n v="-1.4040337359902031"/>
    <n v="-1.3502490075674329"/>
    <n v="0.64090954963634961"/>
    <n v="-0.47643981122521062"/>
    <n v="0.30695687148026368"/>
    <n v="0"/>
    <x v="0"/>
  </r>
  <r>
    <n v="-1.251120276533209"/>
    <s v="0"/>
    <s v="MEDICARE"/>
    <x v="1"/>
    <s v="787"/>
    <n v="0.31218068047313091"/>
    <n v="0.7159152191727568"/>
    <n v="-1.0314947712721609"/>
    <n v="-1.588703258780084"/>
    <n v="1.245954681084529"/>
    <n v="-1.5270428441192849"/>
    <n v="-0.71703154664522972"/>
    <n v="0.73002183917700925"/>
    <n v="1"/>
    <x v="0"/>
  </r>
  <r>
    <n v="0.95492702924788542"/>
    <s v="1"/>
    <s v="MEDICAID STATE"/>
    <x v="1"/>
    <s v="786"/>
    <n v="0.31218068047313091"/>
    <n v="0.517767208316812"/>
    <n v="0.73293274313801504"/>
    <n v="1.8584611666310229"/>
    <n v="-1.7211352488034279"/>
    <n v="1.7248857465141669"/>
    <n v="0.84681473358486936"/>
    <n v="0.31820565349603691"/>
    <n v="0"/>
    <x v="0"/>
  </r>
  <r>
    <n v="0.48220260658050801"/>
    <s v="1"/>
    <s v="MEDICARE"/>
    <x v="1"/>
    <s v="276"/>
    <n v="-0.38462650711968538"/>
    <n v="-1.8600089219545259"/>
    <n v="-0.3257237655080904"/>
    <n v="-1.46559024358683"/>
    <n v="-0.97936276633143882"/>
    <n v="-0.71406069646092207"/>
    <n v="1.4482940721349089"/>
    <n v="0.75552189568279315"/>
    <n v="1"/>
    <x v="0"/>
  </r>
  <r>
    <n v="0.95492702924788542"/>
    <s v="0"/>
    <s v="MEDICARE OTHER"/>
    <x v="1"/>
    <s v="599"/>
    <n v="-0.77174161133791674"/>
    <n v="-1.9260582589065081"/>
    <n v="1.3378793195072181"/>
    <n v="-2.2658248423429801"/>
    <n v="-0.23759028385944941"/>
    <n v="-0.44306664724146783"/>
    <n v="-1.0779191497752501"/>
    <n v="0.65566201532819623"/>
    <n v="1"/>
    <x v="0"/>
  </r>
  <r>
    <n v="0.48220260658050801"/>
    <s v="0"/>
    <s v="MEDICARE OTHER"/>
    <x v="1"/>
    <s v="780"/>
    <n v="-1.004010673868855"/>
    <n v="-0.86926886767480183"/>
    <n v="1.690764822389254"/>
    <n v="0.56577450710185784"/>
    <n v="0.50418219861253999"/>
    <n v="9.8921451197440932E-2"/>
    <n v="2.0497734106849479"/>
    <n v="0.37667973719044873"/>
    <n v="0"/>
    <x v="0"/>
  </r>
  <r>
    <n v="1.059976900951747"/>
    <s v="0"/>
    <s v="MEDICARE"/>
    <x v="1"/>
    <s v="786"/>
    <n v="-0.92658765302520929"/>
    <n v="0.517767208316812"/>
    <n v="0.78334495783544866"/>
    <n v="-1.588703258780084"/>
    <n v="1.245954681084529"/>
    <n v="9.8921451197440932E-2"/>
    <n v="0.36563126274484808"/>
    <n v="0.57489324132518271"/>
    <n v="1"/>
    <x v="0"/>
  </r>
  <r>
    <n v="0.95492702924788542"/>
    <s v="1"/>
    <s v="MEDICAID STATE"/>
    <x v="1"/>
    <s v="786"/>
    <n v="1.008987868065947"/>
    <n v="-0.86926886767480183"/>
    <n v="-0.9810825565747272"/>
    <n v="-0.48068612204079958"/>
    <n v="1.245954681084529"/>
    <n v="-1.5270428441192849"/>
    <n v="-0.2358480758051914"/>
    <n v="0.31820565349603691"/>
    <n v="0"/>
    <x v="0"/>
  </r>
  <r>
    <n v="0.37715273487664641"/>
    <s v="0"/>
    <s v="MEDICARE OTHER"/>
    <x v="1"/>
    <s v="786"/>
    <n v="-0.26849197585421603"/>
    <n v="0.18752052355690399"/>
    <n v="1.388291534204652"/>
    <n v="-0.91158167521718803"/>
    <n v="0.87506843984853477"/>
    <n v="-2.0690309425581939"/>
    <n v="0.36563126274484808"/>
    <n v="0.35742370718624672"/>
    <n v="0"/>
    <x v="0"/>
  </r>
  <r>
    <n v="0.84987715754402382"/>
    <s v="0"/>
    <s v="MEDICARE OTHER"/>
    <x v="1"/>
    <s v="789"/>
    <n v="0.15733463878583839"/>
    <n v="-0.40692350901093061"/>
    <n v="-1.2835558447593289"/>
    <n v="0.81200053748836554"/>
    <n v="-0.60847652509544403"/>
    <n v="9.8921451197440932E-2"/>
    <n v="-0.71703154664522972"/>
    <n v="0.47279428499857318"/>
    <n v="0"/>
    <x v="0"/>
  </r>
  <r>
    <n v="-1.251120276533209"/>
    <s v="1"/>
    <s v="MEDICAID OTHER"/>
    <x v="1"/>
    <s v="780"/>
    <n v="-1.8169523927271409"/>
    <n v="-0.93531820462678339"/>
    <n v="-2.3250477323488849E-2"/>
    <n v="-0.85002516762056113"/>
    <n v="1.245954681084529"/>
    <n v="-1.798036893338739"/>
    <n v="-0.83732741435523084"/>
    <n v="0.34878463569238899"/>
    <n v="0"/>
    <x v="0"/>
  </r>
  <r>
    <n v="-0.72587091801390102"/>
    <s v="0"/>
    <s v="MEDICARE"/>
    <x v="1"/>
    <s v="599"/>
    <n v="1.125122399331417"/>
    <n v="-0.27482483510696731"/>
    <n v="1.287467104809785"/>
    <n v="-4.9790568864411251E-2"/>
    <n v="-0.97936276633143882"/>
    <n v="0.64090954963634961"/>
    <n v="0.24533539503483001"/>
    <n v="0.80209333257408555"/>
    <n v="1"/>
    <x v="0"/>
  </r>
  <r>
    <n v="0.3246277990247155"/>
    <s v="1"/>
    <s v="MEDICAID STATE"/>
    <x v="1"/>
    <s v="578"/>
    <n v="1.976775628611525"/>
    <n v="1.178260577836628"/>
    <n v="0.2288105961636791"/>
    <n v="-0.72691215242730722"/>
    <n v="0.87506843984853477"/>
    <n v="0.91190359885580397"/>
    <n v="-1.0779191497752501"/>
    <n v="0.51663506853783703"/>
    <n v="1"/>
    <x v="0"/>
  </r>
  <r>
    <n v="1.059976900951747"/>
    <s v="1"/>
    <s v="MEDICARE OTHER"/>
    <x v="1"/>
    <s v="787"/>
    <n v="0.27346917005130778"/>
    <n v="-0.53902218291489379"/>
    <n v="2.2957113987584572"/>
    <n v="0.68888752229511163"/>
    <n v="-0.60847652509544403"/>
    <n v="0.64090954963634961"/>
    <n v="-0.71703154664522972"/>
    <n v="0.48099119618417691"/>
    <n v="0"/>
    <x v="0"/>
  </r>
  <r>
    <n v="-1.828894570904448"/>
    <s v="0"/>
    <s v="MEDICAID OTHER"/>
    <x v="1"/>
    <s v="787"/>
    <n v="1.8606410973460561"/>
    <n v="0.18752052355690399"/>
    <n v="0.43045945495341348"/>
    <n v="1.304452598261381"/>
    <n v="0.13329595737654529"/>
    <n v="-0.44306664724146783"/>
    <n v="0.36563126274484808"/>
    <n v="0.60823847667334496"/>
    <n v="1"/>
    <x v="0"/>
  </r>
  <r>
    <n v="-2.1965691218679639"/>
    <s v="1"/>
    <s v="MEDICAID OTHER"/>
    <x v="1"/>
    <s v="787"/>
    <n v="0.66058427426953914"/>
    <n v="1.3103592517405911"/>
    <n v="-0.82984591248242634"/>
    <n v="0.44266149190860399"/>
    <n v="0.50418219861253999"/>
    <n v="-0.44306664724146783"/>
    <n v="2.0497734106849479"/>
    <n v="0.51708350505243217"/>
    <n v="1"/>
    <x v="0"/>
  </r>
  <r>
    <n v="-0.72587091801390102"/>
    <s v="0"/>
    <s v="MEDICARE"/>
    <x v="1"/>
    <s v="780"/>
    <n v="1.550949013971471"/>
    <n v="-7.6676824251022485E-2"/>
    <n v="-1.233143630061895"/>
    <n v="0.1348789539254695"/>
    <n v="-0.23759028385944941"/>
    <n v="1.7248857465141669"/>
    <n v="1.568589939844927"/>
    <n v="0.56913983074316554"/>
    <n v="1"/>
    <x v="0"/>
  </r>
  <r>
    <n v="-1.5662698916447939"/>
    <s v="0"/>
    <s v="MEDICAID OTHER"/>
    <x v="1"/>
    <s v="789"/>
    <n v="-1.0427221842906791"/>
    <n v="-1.067416878530747"/>
    <n v="-0.93067034187729358"/>
    <n v="1.058226567874873"/>
    <n v="-0.97936276633143882"/>
    <n v="-0.44306664724146783"/>
    <n v="-0.71703154664522972"/>
    <n v="0.52068591998558522"/>
    <n v="1"/>
    <x v="0"/>
  </r>
  <r>
    <n v="0.58725247828436966"/>
    <s v="1"/>
    <s v="MEDICARE OTHER"/>
    <x v="1"/>
    <s v="276"/>
    <n v="0.97027635764412412"/>
    <n v="-0.73717019377083859"/>
    <n v="-0.17448712141578959"/>
    <n v="0.1348789539254695"/>
    <n v="-0.60847652509544403"/>
    <n v="0.64090954963634961"/>
    <n v="0.24533539503483001"/>
    <n v="0.57057773626301744"/>
    <n v="1"/>
    <x v="0"/>
  </r>
  <r>
    <n v="-0.20062155949459279"/>
    <s v="0"/>
    <s v="MEDICARE OTHER"/>
    <x v="1"/>
    <s v="276"/>
    <n v="0.69929578469136222"/>
    <n v="-1.062748729904087E-2"/>
    <n v="-0.82984591248242634"/>
    <n v="-0.72691215242730722"/>
    <n v="0.87506843984853477"/>
    <n v="0.64090954963634961"/>
    <n v="0.84681473358486936"/>
    <n v="0.64353482567937248"/>
    <n v="1"/>
    <x v="0"/>
  </r>
  <r>
    <n v="1.059976900951747"/>
    <s v="1"/>
    <s v="MEDICARE OTHER"/>
    <x v="1"/>
    <s v="276"/>
    <n v="0.38960370131677718"/>
    <n v="-1.062748729904087E-2"/>
    <n v="-2.291800138708"/>
    <n v="-1.1578077056036959"/>
    <n v="0.87506843984853477"/>
    <n v="-0.17207259802201341"/>
    <n v="4.7436596148278378E-3"/>
    <n v="0.57708263813415905"/>
    <n v="1"/>
    <x v="0"/>
  </r>
  <r>
    <n v="0.167052991468923"/>
    <s v="1"/>
    <s v="MEDICARE OTHER"/>
    <x v="1"/>
    <s v="558"/>
    <n v="-1.4685487989307331"/>
    <n v="-1.067416878530747"/>
    <n v="-2.3250477323488849E-2"/>
    <n v="-0.35757310684754579"/>
    <n v="0.13329595737654529"/>
    <n v="9.8921451197440932E-2"/>
    <n v="0.60622299816486735"/>
    <n v="0.71198084291132102"/>
    <n v="1"/>
    <x v="0"/>
  </r>
  <r>
    <n v="0.58725247828436966"/>
    <s v="1"/>
    <s v="MEDICARE OTHER"/>
    <x v="1"/>
    <s v="786"/>
    <n v="-2.0492214552580799"/>
    <n v="-2.058156932810471"/>
    <n v="-7.3662692020922446E-2"/>
    <n v="-1.7733727815699649"/>
    <n v="0.50418219861253999"/>
    <n v="-2.3400249917776481"/>
    <n v="-0.83732741435523084"/>
    <n v="0.28381708649689491"/>
    <n v="0"/>
    <x v="1"/>
  </r>
  <r>
    <n v="0.3246277990247155"/>
    <s v="0"/>
    <s v="MEDICARE OTHER"/>
    <x v="1"/>
    <s v="780"/>
    <n v="-0.46204952796333171"/>
    <n v="-0.47297284596291211"/>
    <n v="-2.3250477323488849E-2"/>
    <n v="-1.28092072079695"/>
    <n v="-0.60847652509544403"/>
    <n v="9.8921451197440932E-2"/>
    <n v="-0.47643981122521062"/>
    <n v="0.37460020193892979"/>
    <n v="0"/>
    <x v="0"/>
  </r>
  <r>
    <n v="-1.5137449557928639"/>
    <s v="1"/>
    <s v="MEDICAID STATE"/>
    <x v="1"/>
    <s v="276"/>
    <n v="-1.2362797363997939"/>
    <n v="1.9708526212604069"/>
    <n v="0.4808716696508471"/>
    <n v="2.043130689420904"/>
    <n v="1.245954681084529"/>
    <n v="-0.44306664724146783"/>
    <n v="-1.0779191497752501"/>
    <n v="0.57661016595986403"/>
    <n v="1"/>
    <x v="0"/>
  </r>
  <r>
    <n v="0.90240209339595456"/>
    <s v="1"/>
    <s v="MEDICARE OTHER"/>
    <x v="1"/>
    <s v="599"/>
    <n v="-1.352414267665264"/>
    <n v="-0.34087417205894888"/>
    <n v="-0.72902148308755921"/>
    <n v="1.4275656134546351"/>
    <n v="-0.60847652509544403"/>
    <n v="0.3699155004168953"/>
    <n v="0.1250395273248289"/>
    <n v="0.57204557622045249"/>
    <n v="1"/>
    <x v="0"/>
  </r>
  <r>
    <n v="0.84987715754402382"/>
    <s v="1"/>
    <s v="MEDICARE OTHER"/>
    <x v="1"/>
    <s v="780"/>
    <n v="-0.73303010091609366"/>
    <n v="-1.0013675415787651"/>
    <n v="-1.737265777036231"/>
    <n v="-4.9790568864411251E-2"/>
    <n v="0.50418219861253999"/>
    <n v="9.8921451197440932E-2"/>
    <n v="-1.79969435603529"/>
    <n v="0.30283363460521029"/>
    <n v="0"/>
    <x v="0"/>
  </r>
  <r>
    <n v="-1.9339444426083101"/>
    <s v="0"/>
    <s v="MEDICAID STATE"/>
    <x v="1"/>
    <s v="786"/>
    <n v="-3.6222913323277262E-2"/>
    <n v="1.178260577836628"/>
    <n v="-1.132319200667028"/>
    <n v="0.2579919691187233"/>
    <n v="1.245954681084529"/>
    <n v="-1.5270428441192849"/>
    <n v="-0.71703154664522972"/>
    <n v="0.36037856194627038"/>
    <n v="0"/>
    <x v="0"/>
  </r>
  <r>
    <n v="-0.77839585386583188"/>
    <s v="1"/>
    <s v="Private"/>
    <x v="1"/>
    <s v="276"/>
    <n v="-3.6222913323277262E-2"/>
    <n v="0.64986588222077524"/>
    <n v="-0.27531155081065678"/>
    <n v="2.1662437046141569"/>
    <n v="0.50418219861253999"/>
    <n v="-0.44306664724146783"/>
    <n v="-0.2358480758051914"/>
    <n v="0.49562472798229962"/>
    <n v="0"/>
    <x v="0"/>
  </r>
  <r>
    <n v="1.0074519650998159"/>
    <s v="0"/>
    <s v="MEDICARE OTHER"/>
    <x v="1"/>
    <s v="780"/>
    <n v="0.31218068047313091"/>
    <n v="0.38566853441284882"/>
    <n v="1.64035260769182"/>
    <n v="1.3660091058580079"/>
    <n v="-0.60847652509544403"/>
    <n v="-0.44306664724146783"/>
    <n v="-1.3185108851952689"/>
    <n v="0.38364402272048659"/>
    <n v="0"/>
    <x v="0"/>
  </r>
  <r>
    <n v="0.84987715754402382"/>
    <s v="0"/>
    <s v="MEDICARE OTHER"/>
    <x v="1"/>
    <s v="786"/>
    <n v="2.3638907328297569"/>
    <n v="0.78196455612473847"/>
    <n v="-0.88025812717985996"/>
    <n v="-0.54224262963742653"/>
    <n v="-1.3502490075674329"/>
    <n v="9.8921451197440932E-2"/>
    <n v="4.7436596148278378E-3"/>
    <n v="0.36355587526488742"/>
    <n v="0"/>
    <x v="0"/>
  </r>
  <r>
    <n v="-0.98849559727355518"/>
    <s v="1"/>
    <s v="MEDICARE"/>
    <x v="1"/>
    <s v="780"/>
    <n v="-1.8169523927271409"/>
    <n v="-1.793959585002544"/>
    <n v="-0.72902148308755921"/>
    <n v="-0.48068612204079958"/>
    <n v="0.13329595737654529"/>
    <n v="-0.17207259802201341"/>
    <n v="-2.641765430005349"/>
    <n v="0.4781889869251415"/>
    <n v="0"/>
    <x v="0"/>
  </r>
  <r>
    <n v="0.90240209339595456"/>
    <s v="0"/>
    <s v="MEDICARE"/>
    <x v="1"/>
    <s v="276"/>
    <n v="-0.19106895501056981"/>
    <n v="-0.34087417205894888"/>
    <n v="0.2288105961636791"/>
    <n v="1.176593873221566E-2"/>
    <n v="-0.23759028385944941"/>
    <n v="-0.44306664724146783"/>
    <n v="4.7436596148278378E-3"/>
    <n v="0.81799047578355522"/>
    <n v="1"/>
    <x v="0"/>
  </r>
  <r>
    <n v="0.3246277990247155"/>
    <s v="1"/>
    <s v="MEDICARE OTHER"/>
    <x v="1"/>
    <s v="428"/>
    <n v="-0.73303010091609366"/>
    <n v="1.838753947356444"/>
    <n v="0.17839838146624551"/>
    <n v="1.181339583068127"/>
    <n v="0.87506843984853477"/>
    <n v="1.182897648075258"/>
    <n v="-0.47643981122521062"/>
    <n v="0.49005779345426542"/>
    <n v="0"/>
    <x v="0"/>
  </r>
  <r>
    <n v="0.21957792732085379"/>
    <s v="1"/>
    <s v="MEDICARE"/>
    <x v="1"/>
    <s v="276"/>
    <n v="2.557448284938872"/>
    <n v="0.84801389307672004"/>
    <n v="1.035406031322617"/>
    <n v="-0.17290358405766509"/>
    <n v="0.50418219861253999"/>
    <n v="9.8921451197440932E-2"/>
    <n v="-0.71703154664522972"/>
    <n v="0.75278201847051118"/>
    <n v="1"/>
    <x v="0"/>
  </r>
  <r>
    <n v="-1.776369635052518"/>
    <s v="1"/>
    <s v="MEDICARE OTHER"/>
    <x v="1"/>
    <s v="787"/>
    <n v="-3.6222913323277262E-2"/>
    <n v="-0.20877549815498569"/>
    <n v="-0.22489933611322321"/>
    <n v="-1.096251198007069"/>
    <n v="-0.60847652509544403"/>
    <n v="-0.44306664724146783"/>
    <n v="-0.83732741435523084"/>
    <n v="0.44135323494614143"/>
    <n v="0"/>
    <x v="0"/>
  </r>
  <r>
    <n v="0.37715273487664641"/>
    <s v="1"/>
    <s v="MEDICARE"/>
    <x v="1"/>
    <s v="486"/>
    <n v="-0.57818405922880112"/>
    <n v="-7.6676824251022485E-2"/>
    <n v="0.83375717253288228"/>
    <n v="-1.5271467511834571"/>
    <n v="-0.23759028385944941"/>
    <n v="9.8921451197440932E-2"/>
    <n v="-0.71703154664522972"/>
    <n v="0.70504338508323194"/>
    <n v="1"/>
    <x v="0"/>
  </r>
  <r>
    <n v="1.059976900951747"/>
    <s v="1"/>
    <s v="MEDICARE"/>
    <x v="1"/>
    <s v="486"/>
    <n v="-1.120145205134325"/>
    <n v="-1.331614226338673"/>
    <n v="1.438703748902086"/>
    <n v="0.1964354615220964"/>
    <n v="1.245954681084529"/>
    <n v="-0.44306664724146783"/>
    <n v="0.36563126274484808"/>
    <n v="0.71297013678635757"/>
    <n v="1"/>
    <x v="0"/>
  </r>
  <r>
    <n v="0.37715273487664641"/>
    <s v="0"/>
    <s v="MEDICARE"/>
    <x v="1"/>
    <s v="789"/>
    <n v="-1.700817861461672"/>
    <n v="-1.6618609110985809"/>
    <n v="7.7573952071378349E-2"/>
    <n v="-0.1113470764610382"/>
    <n v="-0.60847652509544403"/>
    <n v="9.8921451197440932E-2"/>
    <n v="0.84681473358486936"/>
    <n v="0.67138480284903213"/>
    <n v="1"/>
    <x v="0"/>
  </r>
  <r>
    <n v="1.059976900951747"/>
    <s v="0"/>
    <s v="MEDICARE OTHER"/>
    <x v="1"/>
    <s v="780"/>
    <n v="-0.15235744458874659"/>
    <n v="-1.265564889386692"/>
    <n v="-0.57778483899525845"/>
    <n v="-0.78846866002393423"/>
    <n v="0.13329595737654529"/>
    <n v="-0.98505474568037643"/>
    <n v="-1.3185108851952689"/>
    <n v="0.38434313687568361"/>
    <n v="0"/>
    <x v="0"/>
  </r>
  <r>
    <n v="-0.98849559727355518"/>
    <s v="1"/>
    <s v="MEDICARE"/>
    <x v="1"/>
    <s v="787"/>
    <n v="-0.8878761426033861"/>
    <n v="-1.0013675415787651"/>
    <n v="-0.52737262429782483"/>
    <n v="-1.0346946904104419"/>
    <n v="0.13329595737654529"/>
    <n v="0.64090954963634961"/>
    <n v="-1.919990223745309"/>
    <n v="0.65895637334418278"/>
    <n v="1"/>
    <x v="0"/>
  </r>
  <r>
    <n v="1.059976900951747"/>
    <s v="1"/>
    <s v="MEDICARE"/>
    <x v="1"/>
    <s v="780"/>
    <n v="0.42831521173860032"/>
    <n v="0.7159152191727568"/>
    <n v="-0.37613598020552402"/>
    <n v="-0.54224262963742653"/>
    <n v="-0.60847652509544403"/>
    <n v="9.8921451197440932E-2"/>
    <n v="-0.2358480758051914"/>
    <n v="0.50699133809813701"/>
    <n v="1"/>
    <x v="0"/>
  </r>
  <r>
    <n v="0.90240209339595456"/>
    <s v="0"/>
    <s v="MEDICAID STATE"/>
    <x v="1"/>
    <s v="276"/>
    <n v="1.550949013971471"/>
    <n v="1.112211240884647"/>
    <n v="-1.081906985969594"/>
    <n v="0.50421799950523094"/>
    <n v="1.245954681084529"/>
    <n v="-2.3400249917776481"/>
    <n v="4.7436596148278378E-3"/>
    <n v="0.68905237789578533"/>
    <n v="1"/>
    <x v="0"/>
  </r>
  <r>
    <n v="-0.72587091801390102"/>
    <s v="1"/>
    <s v="MEDICAID OTHER"/>
    <x v="1"/>
    <s v="786"/>
    <n v="0.66058427426953914"/>
    <n v="-1.0013675415787651"/>
    <n v="0.32963502555854629"/>
    <n v="0.2579919691187233"/>
    <n v="0.87506843984853477"/>
    <n v="9.8921451197440932E-2"/>
    <n v="0.36563126274484808"/>
    <n v="0.33808996876585051"/>
    <n v="0"/>
    <x v="0"/>
  </r>
  <r>
    <n v="1.059976900951747"/>
    <s v="0"/>
    <s v="MEDICARE"/>
    <x v="1"/>
    <s v="428"/>
    <n v="1.2799684410187091"/>
    <n v="1.9048032843084259"/>
    <n v="-1.182731415364461"/>
    <n v="-0.1113470764610382"/>
    <n v="1.245954681084529"/>
    <n v="-0.44306664724146783"/>
    <n v="4.7436596148278378E-3"/>
    <n v="0.76896093456683445"/>
    <n v="1"/>
    <x v="0"/>
  </r>
  <r>
    <n v="0.95492702924788542"/>
    <s v="1"/>
    <s v="MEDICARE OTHER"/>
    <x v="1"/>
    <s v="276"/>
    <n v="-1.0814336947125021"/>
    <n v="-0.27482483510696731"/>
    <n v="0.88416938723031591"/>
    <n v="0.1964354615220964"/>
    <n v="0.13329595737654529"/>
    <n v="-0.44306664724146783"/>
    <n v="2.170069278394966"/>
    <n v="0.57563932963926179"/>
    <n v="1"/>
    <x v="0"/>
  </r>
  <r>
    <n v="6.2003119765061357E-2"/>
    <s v="0"/>
    <s v="MEDICARE"/>
    <x v="1"/>
    <s v="780"/>
    <n v="0.89285333680047785"/>
    <n v="-0.20877549815498569"/>
    <n v="-0.9810825565747272"/>
    <n v="1.3660091058580079"/>
    <n v="0.13329595737654529"/>
    <n v="-0.17207259802201341"/>
    <n v="-0.2358480758051914"/>
    <n v="0.57997624262575431"/>
    <n v="1"/>
    <x v="0"/>
  </r>
  <r>
    <n v="-2.0915192501641031"/>
    <s v="1"/>
    <s v="MEDICAID OTHER"/>
    <x v="1"/>
    <s v="789"/>
    <n v="0.58316125342589287"/>
    <n v="0.78196455612473847"/>
    <n v="1.9428258958764211"/>
    <n v="0.56577450710185784"/>
    <n v="0.87506843984853477"/>
    <n v="-0.44306664724146783"/>
    <n v="-0.2358480758051914"/>
    <n v="0.42613723562226269"/>
    <n v="0"/>
    <x v="0"/>
  </r>
  <r>
    <n v="-1.9339444426083101"/>
    <s v="0"/>
    <s v="MEDICAID STATE"/>
    <x v="1"/>
    <s v="599"/>
    <n v="0.38960370131677718"/>
    <n v="0.38566853441284882"/>
    <n v="-0.77943369778499283"/>
    <n v="-0.35757310684754579"/>
    <n v="-0.60847652509544403"/>
    <n v="-0.17207259802201341"/>
    <n v="0.36563126274484808"/>
    <n v="0.65120787848317896"/>
    <n v="1"/>
    <x v="0"/>
  </r>
  <r>
    <n v="-0.41072130290231612"/>
    <s v="0"/>
    <s v="Private"/>
    <x v="1"/>
    <s v="577"/>
    <n v="1.7832180765024099"/>
    <n v="0.45171787136483038"/>
    <n v="-0.52737262429782483"/>
    <n v="-0.54224262963742653"/>
    <n v="-0.23759028385944941"/>
    <n v="1.182897648075258"/>
    <n v="1.087406469004889"/>
    <n v="0.70856218632236245"/>
    <n v="1"/>
    <x v="0"/>
  </r>
  <r>
    <n v="0.95492702924788542"/>
    <s v="1"/>
    <s v="MEDICARE OTHER"/>
    <x v="1"/>
    <s v="789"/>
    <n v="0.69929578469136222"/>
    <n v="2.5652966538282418"/>
    <n v="0.27922281086111272"/>
    <n v="-0.85002516762056113"/>
    <n v="-1.7211352488034279"/>
    <n v="1.4538916972947129"/>
    <n v="-0.2358480758051914"/>
    <n v="0.38843781147048012"/>
    <n v="0"/>
    <x v="0"/>
  </r>
  <r>
    <n v="-0.77839585386583188"/>
    <s v="0"/>
    <s v="MEDICARE"/>
    <x v="1"/>
    <s v="789"/>
    <n v="-0.96529916344703237"/>
    <n v="-7.6676824251022485E-2"/>
    <n v="1.5899403929943861"/>
    <n v="-1.6502597663767109"/>
    <n v="0.13329595737654529"/>
    <n v="9.8921451197440932E-2"/>
    <n v="0.36563126274484808"/>
    <n v="0.65688263306457162"/>
    <n v="1"/>
    <x v="0"/>
  </r>
  <r>
    <n v="0.84987715754402382"/>
    <s v="1"/>
    <s v="MEDICARE OTHER"/>
    <x v="1"/>
    <s v="780"/>
    <n v="0.97027635764412412"/>
    <n v="-0.27482483510696731"/>
    <n v="-1.686853562338797"/>
    <n v="-0.97313818281381492"/>
    <n v="-0.23759028385944941"/>
    <n v="9.8921451197440932E-2"/>
    <n v="0.36563126274484808"/>
    <n v="0.30283363460521029"/>
    <n v="0"/>
    <x v="0"/>
  </r>
  <r>
    <n v="-0.46324623875424692"/>
    <s v="0"/>
    <s v="MEDICAID STATE"/>
    <x v="1"/>
    <s v="428"/>
    <n v="-1.158856715556148"/>
    <n v="-0.34087417205894888"/>
    <n v="-0.9810825565747272"/>
    <n v="-1.1578077056036959"/>
    <n v="1.245954681084529"/>
    <n v="-0.44306664724146783"/>
    <n v="-0.83732741435523084"/>
    <n v="0.60100237107011956"/>
    <n v="1"/>
    <x v="0"/>
  </r>
  <r>
    <n v="1.0074519650998159"/>
    <s v="0"/>
    <s v="MEDICARE"/>
    <x v="1"/>
    <s v="599"/>
    <n v="1.550949013971471"/>
    <n v="1.112211240884647"/>
    <n v="-0.37613598020552402"/>
    <n v="0.50421799950523094"/>
    <n v="1.245954681084529"/>
    <n v="-2.3400249917776481"/>
    <n v="4.7436596148278378E-3"/>
    <n v="0.81712104180205269"/>
    <n v="1"/>
    <x v="0"/>
  </r>
  <r>
    <n v="0.3246277990247155"/>
    <s v="1"/>
    <s v="MEDICARE"/>
    <x v="1"/>
    <s v="780"/>
    <n v="0.77671880553500849"/>
    <n v="-0.27482483510696731"/>
    <n v="-0.82984591248242634"/>
    <n v="0.75044402989173864"/>
    <n v="0.50418219861253999"/>
    <n v="9.8921451197440932E-2"/>
    <n v="-0.2358480758051914"/>
    <n v="0.49664740296332849"/>
    <n v="0"/>
    <x v="0"/>
  </r>
  <r>
    <n v="0.27210286317278459"/>
    <s v="0"/>
    <s v="MEDICARE"/>
    <x v="1"/>
    <s v="782"/>
    <n v="0.1960461492076615"/>
    <n v="-7.6676824251022485E-2"/>
    <n v="-7.3662692020922446E-2"/>
    <n v="-1.0346946904104419"/>
    <n v="-0.60847652509544403"/>
    <n v="9.8921451197440932E-2"/>
    <n v="0.60622299816486735"/>
    <n v="0.47497233586788162"/>
    <n v="0"/>
    <x v="0"/>
  </r>
  <r>
    <n v="-2.459193801127618"/>
    <s v="0"/>
    <s v="MEDICAID OTHER"/>
    <x v="1"/>
    <s v="276"/>
    <n v="-0.38462650711968538"/>
    <n v="0.7159152191727568"/>
    <n v="2.245299184061023"/>
    <n v="-1.2193642132003231"/>
    <n v="0.13329595737654529"/>
    <n v="-0.44306664724146783"/>
    <n v="-1.0779191497752501"/>
    <n v="0.68811633026272601"/>
    <n v="1"/>
    <x v="0"/>
  </r>
  <r>
    <n v="-1.198595340681279"/>
    <s v="1"/>
    <s v="MEDICARE"/>
    <x v="1"/>
    <s v="780"/>
    <n v="0.85414182637865477"/>
    <n v="0.517767208316812"/>
    <n v="-0.57778483899525845"/>
    <n v="-0.91158167521718803"/>
    <n v="0.13329595737654529"/>
    <n v="-0.44306664724146783"/>
    <n v="0.84681473358486936"/>
    <n v="0.47523985119935253"/>
    <n v="0"/>
    <x v="0"/>
  </r>
  <r>
    <n v="0.84987715754402382"/>
    <s v="0"/>
    <s v="MEDICARE OTHER"/>
    <x v="1"/>
    <s v="428"/>
    <n v="-0.73303010091609366"/>
    <n v="1.112211240884647"/>
    <n v="1.5899403929943861"/>
    <n v="1.176593873221566E-2"/>
    <n v="0.87506843984853477"/>
    <n v="-1.5270428441192849"/>
    <n v="4.7436596148278378E-3"/>
    <n v="0.58434736412004828"/>
    <n v="1"/>
    <x v="0"/>
  </r>
  <r>
    <n v="-0.14809662364266191"/>
    <s v="1"/>
    <s v="MEDICARE"/>
    <x v="1"/>
    <s v="789"/>
    <n v="1.125122399331417"/>
    <n v="-0.20877549815498569"/>
    <n v="1.035406031322617"/>
    <n v="-0.35757310684754579"/>
    <n v="0.50418219861253999"/>
    <n v="9.8921451197440932E-2"/>
    <n v="4.7436596148278378E-3"/>
    <n v="0.5827408832935782"/>
    <n v="1"/>
    <x v="0"/>
  </r>
  <r>
    <n v="-0.98849559727355518"/>
    <s v="0"/>
    <s v="Private"/>
    <x v="1"/>
    <s v="789"/>
    <n v="2.7122943266261652"/>
    <n v="2.6313459907802241"/>
    <n v="-0.42654819490295759"/>
    <n v="-1.342477228393576"/>
    <n v="0.13329595737654529"/>
    <n v="-0.44306664724146783"/>
    <n v="-0.2358480758051914"/>
    <n v="0.39239866117047317"/>
    <n v="0"/>
    <x v="0"/>
  </r>
  <r>
    <n v="-0.30567143119845441"/>
    <s v="1"/>
    <s v="MEDICARE"/>
    <x v="1"/>
    <s v="780"/>
    <n v="-0.22978046543239289"/>
    <n v="0.1214711866049223"/>
    <n v="0.17839838146624551"/>
    <n v="0.31954847671535019"/>
    <n v="-0.23759028385944941"/>
    <n v="0.64090954963634961"/>
    <n v="0.60622299816486735"/>
    <n v="0.48778312100774529"/>
    <n v="0"/>
    <x v="0"/>
  </r>
  <r>
    <n v="-0.41072130290231612"/>
    <s v="0"/>
    <s v="Private"/>
    <x v="1"/>
    <s v="787"/>
    <n v="0.77671880553500849"/>
    <n v="-0.34087417205894888"/>
    <n v="-1.485204703549063"/>
    <n v="-0.85002516762056113"/>
    <n v="-0.23759028385944941"/>
    <n v="-1.5270428441192849"/>
    <n v="4.7436596148278378E-3"/>
    <n v="0.49179349162253672"/>
    <n v="0"/>
    <x v="0"/>
  </r>
  <r>
    <n v="-2.0915192501641031"/>
    <s v="1"/>
    <s v="MEDICAID OTHER"/>
    <x v="1"/>
    <s v="787"/>
    <n v="0.58316125342589287"/>
    <n v="0.45171787136483038"/>
    <n v="2.0940625399687218"/>
    <n v="-0.17290358405766509"/>
    <n v="1.245954681084529"/>
    <n v="9.8921451197440932E-2"/>
    <n v="4.7436596148278378E-3"/>
    <n v="0.51855940387651389"/>
    <n v="1"/>
    <x v="0"/>
  </r>
  <r>
    <n v="1.059976900951747"/>
    <s v="1"/>
    <s v="MEDICARE"/>
    <x v="1"/>
    <s v="780"/>
    <n v="1.6283720348151169"/>
    <n v="0.64986588222077524"/>
    <n v="-0.82984591248242634"/>
    <n v="-0.85002516762056113"/>
    <n v="0.87506843984853477"/>
    <n v="9.8921451197440932E-2"/>
    <n v="-1.0779191497752501"/>
    <n v="0.50699133809813701"/>
    <n v="1"/>
    <x v="0"/>
  </r>
  <r>
    <n v="-0.88344572556969359"/>
    <s v="0"/>
    <s v="MEDICAID STATE"/>
    <x v="1"/>
    <s v="789"/>
    <n v="-2.165355986523549"/>
    <n v="-1.727910248050563"/>
    <n v="-0.22489933611322321"/>
    <n v="7.3322446328842564E-2"/>
    <n v="0.50418219861253999"/>
    <n v="9.8921451197440932E-2"/>
    <n v="0.24533539503483001"/>
    <n v="0.48411105605632931"/>
    <n v="0"/>
    <x v="0"/>
  </r>
  <r>
    <n v="-0.35819636705038532"/>
    <s v="1"/>
    <s v="MEDICAID OTHER"/>
    <x v="1"/>
    <s v="276"/>
    <n v="-0.84916463218156302"/>
    <n v="-1.0013675415787651"/>
    <n v="-0.62819705369269196"/>
    <n v="1.181339583068127"/>
    <n v="-0.60847652509544403"/>
    <n v="9.8921451197440932E-2"/>
    <n v="1.4482940721349089"/>
    <n v="0.63614835854943463"/>
    <n v="1"/>
    <x v="0"/>
  </r>
  <r>
    <n v="1.059976900951747"/>
    <s v="0"/>
    <s v="MEDICAID STATE"/>
    <x v="1"/>
    <s v="599"/>
    <n v="-1.584683330196202"/>
    <n v="-1.727910248050563"/>
    <n v="1.3378793195072181"/>
    <n v="-1.28092072079695"/>
    <n v="-0.23759028385944941"/>
    <n v="9.8921451197440932E-2"/>
    <n v="-0.2358480758051914"/>
    <n v="0.68843639398039258"/>
    <n v="1"/>
    <x v="0"/>
  </r>
  <r>
    <n v="0.95492702924788542"/>
    <s v="1"/>
    <s v="MEDICAID STATE"/>
    <x v="1"/>
    <s v="599"/>
    <n v="-0.11364593416692351"/>
    <n v="-0.53902218291489379"/>
    <n v="-1.636441347641364"/>
    <n v="-0.23446009165429199"/>
    <n v="-1.3502490075674329"/>
    <n v="-0.44306664724146783"/>
    <n v="1.4482940721349089"/>
    <n v="0.60731601210214825"/>
    <n v="1"/>
    <x v="0"/>
  </r>
  <r>
    <n v="-0.14809662364266191"/>
    <s v="0"/>
    <s v="MEDICARE OTHER"/>
    <x v="1"/>
    <s v="787"/>
    <n v="-0.15235744458874659"/>
    <n v="-0.80321953072282015"/>
    <n v="-0.37613598020552402"/>
    <n v="0.2579919691187233"/>
    <n v="0.50418219861253999"/>
    <n v="-0.44306664724146783"/>
    <n v="1.9294775429749469"/>
    <n v="0.5515201431412452"/>
    <n v="1"/>
    <x v="0"/>
  </r>
  <r>
    <n v="-0.30567143119845441"/>
    <s v="0"/>
    <s v="Private"/>
    <x v="1"/>
    <s v="599"/>
    <n v="-0.38462650711968538"/>
    <n v="-1.0013675415787651"/>
    <n v="-2.3250477323488849E-2"/>
    <n v="-4.9790568864411251E-2"/>
    <n v="0.50418219861253999"/>
    <n v="-0.44306664724146783"/>
    <n v="-0.2358480758051914"/>
    <n v="0.58618650606696521"/>
    <n v="1"/>
    <x v="0"/>
  </r>
  <r>
    <n v="-0.14809662364266191"/>
    <s v="0"/>
    <s v="MEDICARE OTHER"/>
    <x v="1"/>
    <s v="789"/>
    <n v="2.4885970985458672E-3"/>
    <n v="0.3196191974608672"/>
    <n v="0.32963502555854629"/>
    <n v="-0.91158167521718803"/>
    <n v="0.50418219861253999"/>
    <n v="-0.44306664724146783"/>
    <n v="0.24533539503483001"/>
    <n v="0.45882198201522939"/>
    <n v="0"/>
    <x v="0"/>
  </r>
  <r>
    <n v="1.059976900951747"/>
    <s v="0"/>
    <s v="MEDICARE OTHER"/>
    <x v="1"/>
    <s v="780"/>
    <n v="0.46702672216042351"/>
    <n v="-0.60507151986687535"/>
    <n v="-1.182731415364461"/>
    <n v="-1.096251198007069"/>
    <n v="-0.60847652509544403"/>
    <n v="-2.0690309425581939"/>
    <n v="0.24533539503483001"/>
    <n v="0.38434313687568361"/>
    <n v="0"/>
    <x v="0"/>
  </r>
  <r>
    <n v="0.53472754243243881"/>
    <s v="0"/>
    <s v="MEDICARE"/>
    <x v="1"/>
    <s v="276"/>
    <n v="-0.6168955696506242"/>
    <n v="1.640605936500499"/>
    <n v="0.63210831374314791"/>
    <n v="1.673791643841142"/>
    <n v="-0.23759028385944941"/>
    <n v="-0.17207259802201341"/>
    <n v="0.36563126274484808"/>
    <n v="0.81488998532196755"/>
    <n v="1"/>
    <x v="0"/>
  </r>
  <r>
    <n v="-1.5137449557928639"/>
    <s v="0"/>
    <s v="MEDICAID OTHER"/>
    <x v="1"/>
    <s v="558"/>
    <n v="-0.3459149966978623"/>
    <n v="-1.1995155524347101"/>
    <n v="0.83375717253288228"/>
    <n v="-1.5271467511834571"/>
    <n v="-0.97936276633143882"/>
    <n v="9.8921451197440932E-2"/>
    <n v="-0.2358480758051914"/>
    <n v="0.8159262359555457"/>
    <n v="1"/>
    <x v="0"/>
  </r>
  <r>
    <n v="0.90240209339595456"/>
    <s v="0"/>
    <s v="MEDICARE OTHER"/>
    <x v="1"/>
    <s v="787"/>
    <n v="-0.65560708007244739"/>
    <n v="-1.0013675415787651"/>
    <n v="-1.0314947712721609"/>
    <n v="-1.834929289166592"/>
    <n v="1.245954681084529"/>
    <n v="-0.44306664724146783"/>
    <n v="1.688885807554928"/>
    <n v="0.56609239467997474"/>
    <n v="1"/>
    <x v="0"/>
  </r>
  <r>
    <n v="0.48220260658050801"/>
    <s v="0"/>
    <s v="MEDICARE OTHER"/>
    <x v="1"/>
    <s v="787"/>
    <n v="-2.6545035717821481E-2"/>
    <n v="-4.964327758697662"/>
    <n v="-0.88025812717985996"/>
    <n v="0.50421799950523094"/>
    <n v="-0.97936276633143882"/>
    <n v="-0.44306664724146783"/>
    <n v="-0.47643981122521062"/>
    <n v="0.56027575044810596"/>
    <n v="1"/>
    <x v="0"/>
  </r>
  <r>
    <n v="1.059976900951747"/>
    <s v="1"/>
    <s v="MEDICARE"/>
    <x v="1"/>
    <s v="276"/>
    <n v="-0.22978046543239289"/>
    <n v="-0.67112085681885703"/>
    <n v="-0.27531155081065678"/>
    <n v="-0.60379913723405343"/>
    <n v="0.87506843984853477"/>
    <n v="1.7248857465141669"/>
    <n v="0.36563126274484808"/>
    <n v="0.76147697909575496"/>
    <n v="1"/>
    <x v="0"/>
  </r>
  <r>
    <n v="0.167052991468923"/>
    <s v="0"/>
    <s v="MEDICARE"/>
    <x v="1"/>
    <s v="599"/>
    <n v="-0.22978046543239289"/>
    <n v="-0.80321953072282015"/>
    <n v="-1.384380274154196"/>
    <n v="-0.54224262963742653"/>
    <n v="-0.60847652509544403"/>
    <n v="9.8921451197440932E-2"/>
    <n v="1.087406469004889"/>
    <n v="0.80994823580293684"/>
    <n v="1"/>
    <x v="0"/>
  </r>
  <r>
    <n v="0.63977741413630052"/>
    <s v="0"/>
    <s v="MEDICARE OTHER"/>
    <x v="1"/>
    <s v="787"/>
    <n v="-0.3459149966978623"/>
    <n v="1.178260577836628"/>
    <n v="0.43045945495341348"/>
    <n v="1.92001767422765"/>
    <n v="-0.97936276633143882"/>
    <n v="-0.44306664724146783"/>
    <n v="1.9294775429749469"/>
    <n v="0.56245902118839552"/>
    <n v="1"/>
    <x v="0"/>
  </r>
  <r>
    <n v="1.059976900951747"/>
    <s v="1"/>
    <s v="MEDICARE"/>
    <x v="1"/>
    <s v="780"/>
    <n v="0.31218068047313091"/>
    <n v="-0.1427261612030041"/>
    <n v="-0.62819705369269196"/>
    <n v="0.75044402989173864"/>
    <n v="0.13329595737654529"/>
    <n v="9.8921451197440932E-2"/>
    <n v="1.688885807554928"/>
    <n v="0.50699133809813701"/>
    <n v="1"/>
    <x v="0"/>
  </r>
  <r>
    <n v="0.58725247828436966"/>
    <s v="1"/>
    <s v="MEDICARE OTHER"/>
    <x v="1"/>
    <s v="558"/>
    <n v="-1.004010673868855"/>
    <n v="-1.265564889386692"/>
    <n v="1.993238110573855"/>
    <n v="-0.48068612204079958"/>
    <n v="-0.97936276633143882"/>
    <n v="0.64090954963634961"/>
    <n v="4.7436596148278378E-3"/>
    <n v="0.71680506402105881"/>
    <n v="1"/>
    <x v="0"/>
  </r>
  <r>
    <n v="0.79735222169209297"/>
    <s v="1"/>
    <s v="MEDICARE"/>
    <x v="1"/>
    <s v="276"/>
    <n v="1.4735259931278251"/>
    <n v="0.7159152191727568"/>
    <n v="0.88416938723031591"/>
    <n v="-1.096251198007069"/>
    <n v="0.87506843984853477"/>
    <n v="9.8921451197440932E-2"/>
    <n v="1.087406469004889"/>
    <n v="0.75878253287222519"/>
    <n v="1"/>
    <x v="0"/>
  </r>
  <r>
    <n v="0.74482728584016211"/>
    <s v="1"/>
    <s v="MEDICARE OTHER"/>
    <x v="1"/>
    <s v="276"/>
    <n v="1.3186799514405321"/>
    <n v="0.3196191974608672"/>
    <n v="-2.997571144472071"/>
    <n v="-0.35757310684754579"/>
    <n v="0.50418219861253999"/>
    <n v="4.9768143371476192"/>
    <n v="-0.71703154664522972"/>
    <n v="0.57274886254065083"/>
    <n v="1"/>
    <x v="0"/>
  </r>
  <r>
    <n v="0.79735222169209297"/>
    <s v="0"/>
    <s v="MEDICARE"/>
    <x v="1"/>
    <s v="599"/>
    <n v="1.512237503549648"/>
    <n v="0.78196455612473847"/>
    <n v="-0.17448712141578959"/>
    <n v="-1.46559024358683"/>
    <n v="0.50418219861253999"/>
    <n v="9.8921451197440932E-2"/>
    <n v="-0.2358480758051914"/>
    <n v="0.81534777005396897"/>
    <n v="1"/>
    <x v="0"/>
  </r>
  <r>
    <n v="-0.62082104631003943"/>
    <s v="1"/>
    <s v="MEDICARE"/>
    <x v="1"/>
    <s v="787"/>
    <n v="-1.2362797363997939"/>
    <n v="-0.40692350901093061"/>
    <n v="0.4808716696508471"/>
    <n v="-0.85002516762056113"/>
    <n v="-0.23759028385944941"/>
    <n v="9.8921451197440932E-2"/>
    <n v="-2.1605819591653281"/>
    <n v="0.66359044021165414"/>
    <n v="1"/>
    <x v="0"/>
  </r>
  <r>
    <n v="-1.618794827496725"/>
    <s v="0"/>
    <s v="MEDICAID STATE"/>
    <x v="1"/>
    <s v="578"/>
    <n v="-0.11364593416692351"/>
    <n v="-0.34087417205894888"/>
    <n v="1.035406031322617"/>
    <n v="-0.17290358405766509"/>
    <n v="0.50418219861253999"/>
    <n v="9.8921451197440932E-2"/>
    <n v="0.60622299816486735"/>
    <n v="0.5764149671993869"/>
    <n v="1"/>
    <x v="0"/>
  </r>
  <r>
    <n v="0.58725247828436966"/>
    <s v="0"/>
    <s v="MEDICARE"/>
    <x v="1"/>
    <s v="786"/>
    <n v="-0.92658765302520929"/>
    <n v="-0.80321953072282015"/>
    <n v="2.144474754666156"/>
    <n v="-0.66535564483068033"/>
    <n v="1.245954681084529"/>
    <n v="-0.44306664724146783"/>
    <n v="-0.47643981122521062"/>
    <n v="0.56837985111490852"/>
    <n v="1"/>
    <x v="0"/>
  </r>
  <r>
    <n v="0.53472754243243881"/>
    <s v="1"/>
    <s v="MEDICARE OTHER"/>
    <x v="1"/>
    <s v="428"/>
    <n v="-0.65560708007244739"/>
    <n v="0.3196191974608672"/>
    <n v="0.58169609904571429"/>
    <n v="-0.91158167521718803"/>
    <n v="-0.23759028385944941"/>
    <n v="-0.44306664724146783"/>
    <n v="-0.83732741435523084"/>
    <n v="0.49301249232829653"/>
    <n v="0"/>
    <x v="0"/>
  </r>
  <r>
    <n v="1.059976900951747"/>
    <s v="0"/>
    <s v="MEDICARE"/>
    <x v="1"/>
    <s v="787"/>
    <n v="-0.26849197585421603"/>
    <n v="-1.3976635632906551"/>
    <n v="-0.3257237655080904"/>
    <n v="-1.342477228393576"/>
    <n v="-2.0920214900394232"/>
    <n v="9.8921451197440932E-2"/>
    <n v="0.24533539503483001"/>
    <n v="0.75487387022861407"/>
    <n v="1"/>
    <x v="0"/>
  </r>
  <r>
    <n v="-0.46324623875424692"/>
    <s v="1"/>
    <s v="MEDICARE"/>
    <x v="1"/>
    <s v="786"/>
    <n v="-0.15235744458874659"/>
    <n v="-0.40692350901093061"/>
    <n v="-1.0314947712721609"/>
    <n v="0.99667006027824623"/>
    <n v="-3.5755664549834019"/>
    <n v="-0.17207259802201341"/>
    <n v="2.170069278394966"/>
    <n v="0.46636803750527522"/>
    <n v="0"/>
    <x v="0"/>
  </r>
  <r>
    <n v="-2.3016189935718261"/>
    <s v="0"/>
    <s v="Private"/>
    <x v="1"/>
    <s v="787"/>
    <n v="0.35089219089495399"/>
    <n v="0.84801389307672004"/>
    <n v="-1.333968059456762"/>
    <n v="-0.66535564483068033"/>
    <n v="0.13329595737654529"/>
    <n v="-0.44306664724146783"/>
    <n v="0.60622299816486735"/>
    <n v="0.46524888180593471"/>
    <n v="0"/>
    <x v="0"/>
  </r>
  <r>
    <n v="-2.0915192501641031"/>
    <s v="1"/>
    <s v="MEDICAID OTHER"/>
    <x v="1"/>
    <s v="276"/>
    <n v="-0.30720348627603922"/>
    <n v="-0.34087417205894888"/>
    <n v="2.043650325271289"/>
    <n v="-0.85002516762056113"/>
    <n v="0.13329595737654529"/>
    <n v="9.8921451197440932E-2"/>
    <n v="-1.1982150174852511"/>
    <n v="0.61328749730954757"/>
    <n v="1"/>
    <x v="0"/>
  </r>
  <r>
    <n v="0.58725247828436966"/>
    <s v="0"/>
    <s v="MEDICARE OTHER"/>
    <x v="1"/>
    <s v="780"/>
    <n v="1.8606410973460561"/>
    <n v="0.18752052355690399"/>
    <n v="-1.5356169182464969"/>
    <n v="1.304452598261381"/>
    <n v="0.13329595737654529"/>
    <n v="-0.44306664724146783"/>
    <n v="0.36563126274484808"/>
    <n v="0.37806862740517022"/>
    <n v="0"/>
    <x v="0"/>
  </r>
  <r>
    <n v="0.90240209339595456"/>
    <s v="1"/>
    <s v="MEDICARE"/>
    <x v="1"/>
    <s v="780"/>
    <n v="1.976775628611525"/>
    <n v="1.9048032843084259"/>
    <n v="1.539528178296953"/>
    <n v="-0.41912961444417268"/>
    <n v="-1.3502490075674329"/>
    <n v="0.3699155004168953"/>
    <n v="-0.2358480758051914"/>
    <n v="0.50477498267513221"/>
    <n v="1"/>
    <x v="0"/>
  </r>
  <r>
    <n v="-0.93597066142162433"/>
    <s v="1"/>
    <s v="MEDICAID OTHER"/>
    <x v="1"/>
    <s v="789"/>
    <n v="-1.004010673868855"/>
    <n v="-0.20877549815498569"/>
    <n v="-1.233143630061895"/>
    <n v="1.1197830754714999"/>
    <n v="-1.7211352488034279"/>
    <n v="-0.44306664724146783"/>
    <n v="-0.47643981122521062"/>
    <n v="0.44210912536191882"/>
    <n v="0"/>
    <x v="0"/>
  </r>
  <r>
    <n v="-9.5571687790731122E-2"/>
    <s v="1"/>
    <s v="MEDICARE OTHER"/>
    <x v="1"/>
    <s v="780"/>
    <n v="-0.30720348627603922"/>
    <n v="0.517767208316812"/>
    <n v="-1.2835558447593289"/>
    <n v="-0.97313818281381492"/>
    <n v="0.50418219861253999"/>
    <n v="-0.98505474568037643"/>
    <n v="0.36563126274484808"/>
    <n v="0.29172095022414257"/>
    <n v="0"/>
    <x v="1"/>
  </r>
  <r>
    <n v="0.58725247828436966"/>
    <s v="0"/>
    <s v="MEDICARE"/>
    <x v="1"/>
    <s v="780"/>
    <n v="-0.15235744458874659"/>
    <n v="0.18752052355690399"/>
    <n v="1.035406031322617"/>
    <n v="7.3322446328842564E-2"/>
    <n v="-0.23759028385944941"/>
    <n v="0.64090954963634961"/>
    <n v="-0.47643981122521062"/>
    <n v="0.58715858591231374"/>
    <n v="1"/>
    <x v="0"/>
  </r>
  <r>
    <n v="-0.51577117460617772"/>
    <s v="1"/>
    <s v="MEDICAID OTHER"/>
    <x v="1"/>
    <s v="789"/>
    <n v="-0.50076103838515484"/>
    <n v="0.25356986050888558"/>
    <n v="-2.3250477323488849E-2"/>
    <n v="1.1197830754714999"/>
    <n v="0.50418219861253999"/>
    <n v="9.8921451197440932E-2"/>
    <n v="1.3279982044249079"/>
    <n v="0.44794871484216497"/>
    <n v="0"/>
    <x v="0"/>
  </r>
  <r>
    <n v="0.74482728584016211"/>
    <s v="0"/>
    <s v="MEDICARE OTHER"/>
    <x v="1"/>
    <s v="276"/>
    <n v="-0.77174161133791674"/>
    <n v="-0.34087417205894888"/>
    <n v="1.489115963599519"/>
    <n v="-1.2193642132003231"/>
    <n v="-0.60847652509544403"/>
    <n v="0.64090954963634961"/>
    <n v="4.7436596148278378E-3"/>
    <n v="0.65564346430374065"/>
    <n v="1"/>
    <x v="0"/>
  </r>
  <r>
    <n v="0.84987715754402382"/>
    <s v="1"/>
    <s v="MEDICARE OTHER"/>
    <x v="1"/>
    <s v="578"/>
    <n v="2.2477562015642869"/>
    <n v="2.763444664684187"/>
    <n v="-1.636441347641364"/>
    <n v="0.87355704508499243"/>
    <n v="0.13329595737654529"/>
    <n v="9.8921451197440932E-2"/>
    <n v="-0.71703154664522972"/>
    <n v="0.48831058624713042"/>
    <n v="0"/>
    <x v="0"/>
  </r>
  <r>
    <n v="-0.46324623875424692"/>
    <s v="0"/>
    <s v="MEDICARE"/>
    <x v="1"/>
    <s v="599"/>
    <n v="4.1200107520368998E-2"/>
    <n v="-0.67112085681885703"/>
    <n v="-0.62819705369269196"/>
    <n v="0.62733101469848473"/>
    <n v="0.13329595737654529"/>
    <n v="9.8921451197440932E-2"/>
    <n v="2.4106610138149862"/>
    <n v="0.80442868248993793"/>
    <n v="1"/>
    <x v="0"/>
  </r>
  <r>
    <n v="-1.198595340681279"/>
    <s v="1"/>
    <s v="MEDICAID STATE"/>
    <x v="1"/>
    <s v="789"/>
    <n v="-0.77174161133791674"/>
    <n v="-0.60507151986687535"/>
    <n v="1.539528178296953"/>
    <n v="-4.9790568864411251E-2"/>
    <n v="0.50418219861253999"/>
    <n v="-0.44306664724146783"/>
    <n v="-1.559102620615288"/>
    <n v="0.39360714376088551"/>
    <n v="0"/>
    <x v="0"/>
  </r>
  <r>
    <n v="0.95492702924788542"/>
    <s v="1"/>
    <s v="MEDICARE OTHER"/>
    <x v="1"/>
    <s v="786"/>
    <n v="1.7832180765024099"/>
    <n v="-0.47297284596291211"/>
    <n v="0.88416938723031591"/>
    <n v="-1.1578077056036959"/>
    <n v="-0.23759028385944941"/>
    <n v="0.64090954963634961"/>
    <n v="-0.83732741435523084"/>
    <n v="0.28804115286672838"/>
    <n v="0"/>
    <x v="1"/>
  </r>
  <r>
    <n v="1.059976900951747"/>
    <s v="1"/>
    <s v="MEDICARE"/>
    <x v="1"/>
    <s v="780"/>
    <n v="-0.46204952796333171"/>
    <n v="-1.133466215482728"/>
    <n v="-1.333968059456762"/>
    <n v="-0.66535564483068033"/>
    <n v="-1.7211352488034279"/>
    <n v="-0.44306664724146783"/>
    <n v="-1.0779191497752501"/>
    <n v="0.50699133809813701"/>
    <n v="1"/>
    <x v="0"/>
  </r>
  <r>
    <n v="-0.35819636705038532"/>
    <s v="1"/>
    <s v="MEDICAID OTHER"/>
    <x v="1"/>
    <s v="276"/>
    <n v="-0.19106895501056981"/>
    <n v="5.5421849652940738E-2"/>
    <n v="0.17839838146624551"/>
    <n v="0.31954847671535019"/>
    <n v="0.50418219861253999"/>
    <n v="-1.5270428441192849"/>
    <n v="1.3279982044249079"/>
    <n v="0.63614835854943463"/>
    <n v="1"/>
    <x v="0"/>
  </r>
  <r>
    <n v="-0.56829611045810857"/>
    <s v="1"/>
    <s v="MEDICARE"/>
    <x v="1"/>
    <s v="787"/>
    <n v="-1.4685487989307331"/>
    <n v="-1.265564889386692"/>
    <n v="-0.27531155081065678"/>
    <n v="-0.17290358405766509"/>
    <n v="0.50418219861253999"/>
    <n v="-0.98505474568037643"/>
    <n v="4.7436596148278378E-3"/>
    <n v="0.66424991346807061"/>
    <n v="1"/>
    <x v="0"/>
  </r>
  <r>
    <n v="1.059976900951747"/>
    <s v="1"/>
    <s v="MEDICARE"/>
    <x v="1"/>
    <s v="558"/>
    <n v="1.2025454201750629"/>
    <n v="-0.20877549815498569"/>
    <n v="-1.233143630061895"/>
    <n v="0.56577450710185784"/>
    <n v="-0.97936276633143882"/>
    <n v="-0.44306664724146783"/>
    <n v="1.8091816752649461"/>
    <n v="0.85878728264448212"/>
    <n v="1"/>
    <x v="0"/>
  </r>
  <r>
    <n v="1.059976900951747"/>
    <s v="1"/>
    <s v="MEDICARE"/>
    <x v="1"/>
    <s v="780"/>
    <n v="-0.50076103838515484"/>
    <n v="-1.133466215482728"/>
    <n v="-0.22489933611322321"/>
    <n v="0.50421799950523094"/>
    <n v="-0.97936276633143882"/>
    <n v="-0.44306664724146783"/>
    <n v="2.4106610138149862"/>
    <n v="0.50699133809813701"/>
    <n v="1"/>
    <x v="0"/>
  </r>
  <r>
    <n v="-2.459193801127618"/>
    <s v="1"/>
    <s v="Private"/>
    <x v="1"/>
    <s v="789"/>
    <n v="1.2799684410187091"/>
    <n v="0.58381654526879356"/>
    <n v="-0.77943369778499283"/>
    <n v="-0.91158167521718803"/>
    <n v="-0.23759028385944941"/>
    <n v="9.8921451197440932E-2"/>
    <n v="-0.47643981122521062"/>
    <n v="0.29507529889210299"/>
    <n v="0"/>
    <x v="1"/>
  </r>
  <r>
    <n v="1.059976900951747"/>
    <s v="1"/>
    <s v="MEDICARE OTHER"/>
    <x v="1"/>
    <s v="780"/>
    <n v="-0.19106895501056981"/>
    <n v="-0.34087417205894888"/>
    <n v="-0.124074906718356"/>
    <n v="1.176593873221566E-2"/>
    <n v="-0.23759028385944941"/>
    <n v="-0.44306664724146783"/>
    <n v="4.7436596148278378E-3"/>
    <n v="0.30533540782938318"/>
    <n v="0"/>
    <x v="0"/>
  </r>
  <r>
    <n v="-9.5571687790731122E-2"/>
    <s v="1"/>
    <s v="MEDICARE"/>
    <x v="1"/>
    <s v="780"/>
    <n v="1.125122399331417"/>
    <n v="0.84801389307672004"/>
    <n v="-0.77943369778499283"/>
    <n v="0.75044402989173864"/>
    <n v="1.245954681084529"/>
    <n v="2.5378678941725301"/>
    <n v="-0.47643981122521062"/>
    <n v="0.49073730337507993"/>
    <n v="0"/>
    <x v="0"/>
  </r>
  <r>
    <n v="0.74482728584016211"/>
    <s v="0"/>
    <s v="MEDICARE"/>
    <x v="1"/>
    <s v="578"/>
    <n v="-0.81045312175973983"/>
    <n v="-0.53902218291489379"/>
    <n v="0.2288105961636791"/>
    <n v="-0.48068612204079958"/>
    <n v="1.245954681084529"/>
    <n v="9.8921451197440932E-2"/>
    <n v="0.24533539503483001"/>
    <n v="0.75917693565802002"/>
    <n v="1"/>
    <x v="0"/>
  </r>
  <r>
    <n v="-9.5571687790731122E-2"/>
    <s v="1"/>
    <s v="MEDICARE OTHER"/>
    <x v="1"/>
    <s v="787"/>
    <n v="-1.004010673868855"/>
    <n v="-1.4637129002426359"/>
    <n v="-0.82984591248242634"/>
    <n v="1.673791643841142"/>
    <n v="0.50418219861253999"/>
    <n v="-0.17207259802201341"/>
    <n v="-0.71703154664522972"/>
    <n v="0.46478488108404198"/>
    <n v="0"/>
    <x v="0"/>
  </r>
  <r>
    <n v="1.059976900951747"/>
    <s v="0"/>
    <s v="MEDICAID STATE"/>
    <x v="1"/>
    <s v="599"/>
    <n v="-0.15235744458874659"/>
    <n v="-0.27482483510696731"/>
    <n v="0.68252052844058153"/>
    <n v="-1.2193642132003231"/>
    <n v="-0.23759028385944941"/>
    <n v="-1.2560487948998309"/>
    <n v="0.60622299816486735"/>
    <n v="0.68843639398039258"/>
    <n v="1"/>
    <x v="0"/>
  </r>
  <r>
    <n v="1.059976900951747"/>
    <s v="0"/>
    <s v="MEDICARE"/>
    <x v="1"/>
    <s v="276"/>
    <n v="-7.4934423745100398E-2"/>
    <n v="-7.6676824251022485E-2"/>
    <n v="0.43045945495341348"/>
    <n v="1.181339583068127"/>
    <n v="-1.7211352488034279"/>
    <n v="1.4538916972947129"/>
    <n v="0.84681473358486936"/>
    <n v="0.81930684278773613"/>
    <n v="1"/>
    <x v="0"/>
  </r>
  <r>
    <n v="0.1145280556169922"/>
    <s v="1"/>
    <s v="MEDICARE"/>
    <x v="1"/>
    <s v="599"/>
    <n v="-0.73303010091609366"/>
    <n v="-2.2563049436664162"/>
    <n v="-0.47696040960039121"/>
    <n v="0.62733101469848473"/>
    <n v="-0.97936276633143882"/>
    <n v="-0.17207259802201341"/>
    <n v="-1.79969435603529"/>
    <n v="0.74948247887146802"/>
    <n v="1"/>
    <x v="0"/>
  </r>
  <r>
    <n v="0.84987715754402382"/>
    <s v="1"/>
    <s v="MEDICARE OTHER"/>
    <x v="1"/>
    <s v="276"/>
    <n v="-0.30720348627603922"/>
    <n v="-0.93531820462678339"/>
    <n v="-0.3257237655080904"/>
    <n v="-0.41912961444417268"/>
    <n v="-0.60847652509544403"/>
    <n v="-0.44306664724146783"/>
    <n v="-1.3185108851952689"/>
    <n v="0.57419472992874021"/>
    <n v="1"/>
    <x v="0"/>
  </r>
  <r>
    <n v="-2.5117187369795491"/>
    <s v="0"/>
    <s v="MEDICAID OTHER"/>
    <x v="1"/>
    <s v="789"/>
    <n v="-1.2749912468216169"/>
    <n v="-0.20877549815498569"/>
    <n v="0.53128388434828067"/>
    <n v="1.4275656134546351"/>
    <n v="-0.97936276633143882"/>
    <n v="-0.71406069646092207"/>
    <n v="4.7436596148278378E-3"/>
    <n v="0.50739719890970114"/>
    <n v="1"/>
    <x v="0"/>
  </r>
  <r>
    <n v="9.4781839131305376E-3"/>
    <s v="0"/>
    <s v="MEDICARE"/>
    <x v="1"/>
    <s v="780"/>
    <n v="0.62187276384771595"/>
    <n v="1.376408588692573"/>
    <n v="2.7161737373944748E-2"/>
    <n v="1.181339583068127"/>
    <n v="-0.23759028385944941"/>
    <n v="9.8921451197440932E-2"/>
    <n v="0.84681473358486936"/>
    <n v="0.57925608859270705"/>
    <n v="1"/>
    <x v="0"/>
  </r>
  <r>
    <n v="-1.618794827496725"/>
    <s v="0"/>
    <s v="MEDICAID OTHER"/>
    <x v="1"/>
    <s v="276"/>
    <n v="-0.65560708007244739"/>
    <n v="-1.062748729904087E-2"/>
    <n v="-1.384380274154196"/>
    <n v="0.56577450710185784"/>
    <n v="0.13329595737654529"/>
    <n v="-0.44306664724146783"/>
    <n v="-0.2358480758051914"/>
    <n v="0.69817375849481045"/>
    <n v="1"/>
    <x v="0"/>
  </r>
  <r>
    <n v="1.059976900951747"/>
    <s v="1"/>
    <s v="MEDICARE"/>
    <x v="1"/>
    <s v="786"/>
    <n v="-0.6168955696506242"/>
    <n v="0.7159152191727568"/>
    <n v="-0.3257237655080904"/>
    <n v="1.4275656134546351"/>
    <n v="0.13329595737654529"/>
    <n v="1.182897648075258"/>
    <n v="-0.83732741435523084"/>
    <n v="0.48774740173820441"/>
    <n v="0"/>
    <x v="0"/>
  </r>
  <r>
    <n v="0.3246277990247155"/>
    <s v="0"/>
    <s v="MEDICARE OTHER"/>
    <x v="1"/>
    <s v="428"/>
    <n v="-1.2749912468216169"/>
    <n v="-1.265564889386692"/>
    <n v="-0.82984591248242634"/>
    <n v="1.9815741818242769"/>
    <n v="-0.23759028385944941"/>
    <n v="-0.98505474568037643"/>
    <n v="0.36563126274484808"/>
    <n v="0.57715133452319378"/>
    <n v="1"/>
    <x v="0"/>
  </r>
  <r>
    <n v="0.167052991468923"/>
    <s v="0"/>
    <s v="MEDICARE"/>
    <x v="1"/>
    <s v="428"/>
    <n v="1.3186799514405321"/>
    <n v="1.7066552734524809"/>
    <n v="-0.67860926839012559"/>
    <n v="0.81200053748836554"/>
    <n v="0.87506843984853477"/>
    <n v="3.0798559926114391"/>
    <n v="4.7436596148278378E-3"/>
    <n v="0.75991415557162201"/>
    <n v="1"/>
    <x v="0"/>
  </r>
  <r>
    <n v="-9.5571687790731122E-2"/>
    <s v="0"/>
    <s v="MEDICARE"/>
    <x v="1"/>
    <s v="428"/>
    <n v="-0.69431859049427047"/>
    <n v="0.517767208316812"/>
    <n v="-1.2835558447593289"/>
    <n v="1.1197830754714999"/>
    <n v="-0.23759028385944941"/>
    <n v="2.8088619433919839"/>
    <n v="-1.3185108851952689"/>
    <n v="0.75720768405175931"/>
    <n v="1"/>
    <x v="0"/>
  </r>
  <r>
    <n v="-1.198595340681279"/>
    <s v="0"/>
    <s v="MEDICARE"/>
    <x v="1"/>
    <s v="789"/>
    <n v="0.1960461492076615"/>
    <n v="1.7066552734524809"/>
    <n v="-1.485204703549063"/>
    <n v="1.181339583068127"/>
    <n v="-0.23759028385944941"/>
    <n v="-0.44306664724146783"/>
    <n v="0.84681473358486936"/>
    <n v="0.65153387304305221"/>
    <n v="1"/>
    <x v="0"/>
  </r>
  <r>
    <n v="0.69230234998823126"/>
    <s v="1"/>
    <s v="MEDICARE OTHER"/>
    <x v="1"/>
    <s v="780"/>
    <n v="0.1960461492076615"/>
    <n v="0.3196191974608672"/>
    <n v="0.32963502555854629"/>
    <n v="0.68888752229511163"/>
    <n v="0.87506843984853477"/>
    <n v="-0.44306664724146783"/>
    <n v="0.60622299816486735"/>
    <n v="0.30096493557010567"/>
    <n v="0"/>
    <x v="0"/>
  </r>
  <r>
    <n v="0.69230234998823126"/>
    <s v="1"/>
    <s v="MEDICAID STATE"/>
    <x v="1"/>
    <s v="486"/>
    <n v="2.4885970985458672E-3"/>
    <n v="-0.53902218291489379"/>
    <n v="-0.47696040960039121"/>
    <n v="1.176593873221566E-2"/>
    <n v="-1.7211352488034279"/>
    <n v="9.8921451197440932E-2"/>
    <n v="1.4482940721349089"/>
    <n v="0.54539106487774502"/>
    <n v="1"/>
    <x v="0"/>
  </r>
  <r>
    <n v="0.90240209339595456"/>
    <s v="1"/>
    <s v="MEDICARE OTHER"/>
    <x v="1"/>
    <s v="786"/>
    <n v="-0.42333801754150863"/>
    <n v="5.5421849652940738E-2"/>
    <n v="-0.22489933611322321"/>
    <n v="0.99667006027824623"/>
    <n v="0.50418219861253999"/>
    <n v="9.8921451197440932E-2"/>
    <n v="-0.2358480758051914"/>
    <n v="0.28743542699994179"/>
    <n v="0"/>
    <x v="1"/>
  </r>
  <r>
    <n v="-2.3016189935718261"/>
    <s v="0"/>
    <s v="MEDICAID STATE"/>
    <x v="1"/>
    <s v="276"/>
    <n v="0.58316125342589287"/>
    <n v="0.7159152191727568"/>
    <n v="0.93458160192774953"/>
    <n v="0.68888752229511163"/>
    <n v="0.13329595737654529"/>
    <n v="-0.44306664724146783"/>
    <n v="-1.3185108851952689"/>
    <n v="0.6491725347604177"/>
    <n v="1"/>
    <x v="0"/>
  </r>
  <r>
    <n v="1.059976900951747"/>
    <s v="1"/>
    <s v="MEDICARE"/>
    <x v="1"/>
    <s v="599"/>
    <n v="1.3186799514405321"/>
    <n v="0.38566853441284882"/>
    <n v="-0.93067034187729358"/>
    <n v="-4.9790568864411251E-2"/>
    <n v="-1.7211352488034279"/>
    <n v="9.8921451197440932E-2"/>
    <n v="4.7436596148278378E-3"/>
    <n v="0.75933809475645886"/>
    <n v="1"/>
    <x v="0"/>
  </r>
  <r>
    <n v="-1.618794827496725"/>
    <s v="1"/>
    <s v="Private"/>
    <x v="1"/>
    <s v="787"/>
    <n v="-0.84916463218156302"/>
    <n v="-0.40692350901093061"/>
    <n v="1.035406031322617"/>
    <n v="1.489122121051262"/>
    <n v="-0.60847652509544403"/>
    <n v="-0.98505474568037643"/>
    <n v="0.24533539503483001"/>
    <n v="0.38896355239755109"/>
    <n v="0"/>
    <x v="0"/>
  </r>
  <r>
    <n v="1.059976900951747"/>
    <s v="1"/>
    <s v="MEDICARE"/>
    <x v="1"/>
    <s v="486"/>
    <n v="0.27346917005130778"/>
    <n v="-0.53902218291489379"/>
    <n v="-0.62819705369269196"/>
    <n v="-0.72691215242730722"/>
    <n v="-0.23759028385944941"/>
    <n v="-0.17207259802201341"/>
    <n v="-1.0779191497752501"/>
    <n v="0.71297013678635757"/>
    <n v="1"/>
    <x v="0"/>
  </r>
  <r>
    <n v="1.059976900951747"/>
    <s v="1"/>
    <s v="MEDICARE OTHER"/>
    <x v="1"/>
    <s v="577"/>
    <n v="-0.53947254880697793"/>
    <n v="-0.27482483510696731"/>
    <n v="-0.93067034187729358"/>
    <n v="7.3322446328842564E-2"/>
    <n v="0.50418219861253999"/>
    <n v="0.64090954963634961"/>
    <n v="-0.47643981122521062"/>
    <n v="0.69955259742801823"/>
    <n v="1"/>
    <x v="0"/>
  </r>
  <r>
    <n v="0.27210286317278459"/>
    <s v="0"/>
    <s v="MEDICARE"/>
    <x v="1"/>
    <s v="599"/>
    <n v="0.89285333680047785"/>
    <n v="0.98011256698068328"/>
    <n v="2.043650325271289"/>
    <n v="0.31954847671535019"/>
    <n v="1.245954681084529"/>
    <n v="9.8921451197440932E-2"/>
    <n v="-0.71703154664522972"/>
    <n v="0.81085647852993115"/>
    <n v="1"/>
    <x v="0"/>
  </r>
  <r>
    <n v="0.90240209339595456"/>
    <s v="0"/>
    <s v="MEDICARE OTHER"/>
    <x v="1"/>
    <s v="789"/>
    <n v="0.77671880553500849"/>
    <n v="5.5421849652940738E-2"/>
    <n v="0.27922281086111272"/>
    <n v="-0.97313818281381492"/>
    <n v="0.87506843984853477"/>
    <n v="9.8921451197440932E-2"/>
    <n v="-0.71703154664522972"/>
    <n v="0.47353104479508301"/>
    <n v="0"/>
    <x v="0"/>
  </r>
  <r>
    <n v="-0.30567143119845441"/>
    <s v="0"/>
    <s v="MEDICAID STATE"/>
    <x v="1"/>
    <s v="782"/>
    <n v="0.15733463878583839"/>
    <n v="-0.73717019377083859"/>
    <n v="-0.17448712141578959"/>
    <n v="0.31954847671535019"/>
    <n v="0.87506843984853477"/>
    <n v="-0.17207259802201341"/>
    <n v="-0.71703154664522972"/>
    <n v="0.30157598923376722"/>
    <n v="0"/>
    <x v="0"/>
  </r>
  <r>
    <n v="0.63977741413630052"/>
    <s v="1"/>
    <s v="MEDICARE OTHER"/>
    <x v="1"/>
    <s v="276"/>
    <n v="0.69929578469136222"/>
    <n v="-1.4637129002426359"/>
    <n v="1.186642675414918"/>
    <n v="-1.0346946904104419"/>
    <n v="0.87506843984853477"/>
    <n v="-2.3400249917776481"/>
    <n v="4.7436596148278378E-3"/>
    <n v="0.57130175109871162"/>
    <n v="1"/>
    <x v="0"/>
  </r>
  <r>
    <n v="0.167052991468923"/>
    <s v="0"/>
    <s v="MEDICARE OTHER"/>
    <x v="1"/>
    <s v="782"/>
    <n v="0.1186231283640153"/>
    <n v="0.1214711866049223"/>
    <n v="-0.57778483899525845"/>
    <n v="0.68888752229511163"/>
    <n v="-0.97936276633143882"/>
    <n v="-0.44306664724146783"/>
    <n v="0.60622299816486735"/>
    <n v="0.27766153709243241"/>
    <n v="0"/>
    <x v="1"/>
  </r>
  <r>
    <n v="1.059976900951747"/>
    <s v="1"/>
    <s v="MEDICARE"/>
    <x v="1"/>
    <s v="486"/>
    <n v="0.97027635764412412"/>
    <n v="-0.73717019377083859"/>
    <n v="0.12798616676881189"/>
    <n v="0.1348789539254695"/>
    <n v="-0.60847652509544403"/>
    <n v="0.64090954963634961"/>
    <n v="0.24533539503483001"/>
    <n v="0.71297013678635757"/>
    <n v="1"/>
    <x v="0"/>
  </r>
  <r>
    <n v="1.059976900951747"/>
    <s v="1"/>
    <s v="MEDICARE"/>
    <x v="1"/>
    <s v="780"/>
    <n v="1.8219295869242329"/>
    <n v="0.25356986050888558"/>
    <n v="-7.3662692020922446E-2"/>
    <n v="8.4295426565178418E-3"/>
    <n v="-0.60847652509544403"/>
    <n v="-2.181116397531577E-3"/>
    <n v="9.8198443924310042E-2"/>
    <n v="0.50699133809813701"/>
    <n v="1"/>
    <x v="0"/>
  </r>
  <r>
    <n v="-1.5662698916447939"/>
    <s v="1"/>
    <s v="Private"/>
    <x v="1"/>
    <s v="486"/>
    <n v="-1.4298372885089099"/>
    <n v="-1.265564889386692"/>
    <n v="1.438703748902086"/>
    <n v="0.1348789539254695"/>
    <n v="-0.60847652509544403"/>
    <n v="-0.44306664724146783"/>
    <n v="1.9294775429749469"/>
    <n v="0.42243736871462639"/>
    <n v="0"/>
    <x v="0"/>
  </r>
  <r>
    <n v="0.79735222169209297"/>
    <s v="0"/>
    <s v="MEDICARE OTHER"/>
    <x v="1"/>
    <s v="789"/>
    <n v="2.4885970985458672E-3"/>
    <n v="0.25356986050888558"/>
    <n v="2.7161737373944748E-2"/>
    <n v="0.2579919691187233"/>
    <n v="-1.3502490075674329"/>
    <n v="0.64090954963634961"/>
    <n v="1.4482940721349089"/>
    <n v="0.472057643675179"/>
    <n v="0"/>
    <x v="0"/>
  </r>
  <r>
    <n v="1.059976900951747"/>
    <s v="0"/>
    <s v="MEDICARE OTHER"/>
    <x v="1"/>
    <s v="780"/>
    <n v="-1.004010673868855"/>
    <n v="-1.1995155524347101"/>
    <n v="0.2288105961636791"/>
    <n v="0.1348789539254695"/>
    <n v="-0.23759028385944941"/>
    <n v="-0.98505474568037643"/>
    <n v="2.170069278394966"/>
    <n v="0.38434313687568361"/>
    <n v="0"/>
    <x v="0"/>
  </r>
  <r>
    <n v="0.27210286317278459"/>
    <s v="1"/>
    <s v="MEDICARE"/>
    <x v="1"/>
    <s v="276"/>
    <n v="2.4885970985458672E-3"/>
    <n v="5.5421849652940738E-2"/>
    <n v="0.53128388434828067"/>
    <n v="1.058226567874873"/>
    <n v="-0.97936276633143882"/>
    <n v="-0.44306664724146783"/>
    <n v="0.1250395273248289"/>
    <n v="0.75333163984954354"/>
    <n v="1"/>
    <x v="0"/>
  </r>
  <r>
    <n v="1.059976900951747"/>
    <s v="0"/>
    <s v="MEDICARE OTHER"/>
    <x v="1"/>
    <s v="276"/>
    <n v="1.512237503549648"/>
    <n v="1.838753947356444"/>
    <n v="-0.67860926839012559"/>
    <n v="0.81200053748836554"/>
    <n v="0.50418219861253999"/>
    <n v="0.3699155004168953"/>
    <n v="-0.47643981122521062"/>
    <n v="0.65963608375302496"/>
    <n v="1"/>
    <x v="0"/>
  </r>
  <r>
    <n v="0.90240209339595456"/>
    <s v="1"/>
    <s v="MEDICARE OTHER"/>
    <x v="1"/>
    <s v="276"/>
    <n v="-1.197568225977971"/>
    <n v="-2.2563049436664162"/>
    <n v="-1.233143630061895"/>
    <n v="-0.72691215242730722"/>
    <n v="0.13329595737654529"/>
    <n v="-0.17207259802201341"/>
    <n v="-1.3185108851952689"/>
    <n v="0.57491718971685035"/>
    <n v="1"/>
    <x v="0"/>
  </r>
  <r>
    <n v="-1.041020533125486"/>
    <s v="1"/>
    <s v="Private"/>
    <x v="1"/>
    <s v="558"/>
    <n v="-0.77174161133791674"/>
    <n v="-0.1427261612030041"/>
    <n v="-7.3662692020922446E-2"/>
    <n v="0.87355704508499243"/>
    <n v="-0.97936276633143882"/>
    <n v="-0.44306664724146783"/>
    <n v="1.9294775429749469"/>
    <n v="0.64843803186145266"/>
    <n v="1"/>
    <x v="0"/>
  </r>
  <r>
    <n v="0.90240209339595456"/>
    <s v="1"/>
    <s v="MEDICARE"/>
    <x v="1"/>
    <s v="780"/>
    <n v="-0.19106895501056981"/>
    <n v="-0.47297284596291211"/>
    <n v="0.27922281086111272"/>
    <n v="-0.60379913723405343"/>
    <n v="-0.23759028385944941"/>
    <n v="-0.98505474568037643"/>
    <n v="-0.2358480758051914"/>
    <n v="0.50477498267513221"/>
    <n v="1"/>
    <x v="0"/>
  </r>
  <r>
    <n v="0.74482728584016211"/>
    <s v="0"/>
    <s v="MEDICARE OTHER"/>
    <x v="1"/>
    <s v="780"/>
    <n v="-1.197568225977971"/>
    <n v="-0.20877549815498569"/>
    <n v="-1.434792488851629"/>
    <n v="-0.78846866002393423"/>
    <n v="1.245954681084529"/>
    <n v="-1.5270428441192849"/>
    <n v="4.7436596148278378E-3"/>
    <n v="0.38015571308260532"/>
    <n v="0"/>
    <x v="0"/>
  </r>
  <r>
    <n v="6.2003119765061357E-2"/>
    <s v="0"/>
    <s v="MEDICARE"/>
    <x v="1"/>
    <s v="786"/>
    <n v="1.2025454201750629"/>
    <n v="0.84801389307672004"/>
    <n v="-0.67860926839012559"/>
    <n v="8.4295426565178418E-3"/>
    <n v="-0.97936276633143882"/>
    <n v="-0.44306664724146783"/>
    <n v="2.170069278394966"/>
    <n v="0.5611150071296982"/>
    <n v="1"/>
    <x v="0"/>
  </r>
  <r>
    <n v="0.37715273487664641"/>
    <s v="1"/>
    <s v="MEDICARE"/>
    <x v="1"/>
    <s v="787"/>
    <n v="1.589660524393294"/>
    <n v="0.38566853441284882"/>
    <n v="1.791589251784121"/>
    <n v="-0.85002516762056113"/>
    <n v="0.50418219861253999"/>
    <n v="9.8921451197440932E-2"/>
    <n v="0.24533539503483001"/>
    <n v="0.6760091515527229"/>
    <n v="1"/>
    <x v="0"/>
  </r>
  <r>
    <n v="-0.25314649534652361"/>
    <s v="0"/>
    <s v="MEDICARE"/>
    <x v="1"/>
    <s v="486"/>
    <n v="0.81543031595683158"/>
    <n v="-0.40692350901093061"/>
    <n v="0.4808716696508471"/>
    <n v="1.176593873221566E-2"/>
    <n v="-0.60847652509544403"/>
    <n v="-0.44306664724146783"/>
    <n v="1.4482940721349089"/>
    <n v="0.76617338863861251"/>
    <n v="1"/>
    <x v="0"/>
  </r>
  <r>
    <n v="-0.62082104631003943"/>
    <s v="1"/>
    <s v="Private"/>
    <x v="1"/>
    <s v="276"/>
    <n v="-1.2749912468216169"/>
    <n v="0.45171787136483038"/>
    <n v="-0.57778483899525845"/>
    <n v="0.2579919691187233"/>
    <n v="1.245954681084529"/>
    <n v="-0.44306664724146783"/>
    <n v="-0.71703154664522972"/>
    <n v="0.4978412956594277"/>
    <n v="0"/>
    <x v="0"/>
  </r>
  <r>
    <n v="-1.041020533125486"/>
    <s v="1"/>
    <s v="MEDICAID OTHER"/>
    <x v="1"/>
    <s v="789"/>
    <n v="-1.700817861461672"/>
    <n v="-0.93531820462678339"/>
    <n v="-0.22489933611322321"/>
    <n v="0.87355704508499243"/>
    <n v="0.87506843984853477"/>
    <n v="0.3699155004168953"/>
    <n v="1.688885807554928"/>
    <n v="0.44065166126865851"/>
    <n v="0"/>
    <x v="0"/>
  </r>
  <r>
    <n v="0.58725247828436966"/>
    <s v="0"/>
    <s v="MEDICARE"/>
    <x v="1"/>
    <s v="486"/>
    <n v="0.1960461492076615"/>
    <n v="0.38566853441284882"/>
    <n v="-0.93067034187729358"/>
    <n v="1.304452598261381"/>
    <n v="-1.7211352488034279"/>
    <n v="0.64090954963634961"/>
    <n v="-1.919990223745309"/>
    <n v="0.77453842219533864"/>
    <n v="1"/>
    <x v="0"/>
  </r>
  <r>
    <n v="0.48220260658050801"/>
    <s v="0"/>
    <s v="MEDICARE OTHER"/>
    <x v="1"/>
    <s v="780"/>
    <n v="0.66058427426953914"/>
    <n v="-0.27482483510696731"/>
    <n v="-0.88025812717985996"/>
    <n v="-4.9790568864411251E-2"/>
    <n v="-0.97936276633143882"/>
    <n v="-0.17207259802201341"/>
    <n v="0.36563126274484808"/>
    <n v="0.37667973719044873"/>
    <n v="0"/>
    <x v="0"/>
  </r>
  <r>
    <n v="-1.986469378460241"/>
    <s v="1"/>
    <s v="MEDICAID OTHER"/>
    <x v="1"/>
    <s v="789"/>
    <n v="-0.69431859049427047"/>
    <n v="-0.60507151986687535"/>
    <n v="-0.62819705369269196"/>
    <n v="0.38110498431197709"/>
    <n v="0.87506843984853477"/>
    <n v="-1.5270428441192849"/>
    <n v="0.60622299816486735"/>
    <n v="0.42758339082891877"/>
    <n v="0"/>
    <x v="0"/>
  </r>
  <r>
    <n v="6.2003119765061357E-2"/>
    <s v="0"/>
    <s v="MEDICARE"/>
    <x v="1"/>
    <s v="486"/>
    <n v="0.1960461492076615"/>
    <n v="-0.67112085681885703"/>
    <n v="-0.82984591248242634"/>
    <n v="0.93511355268161933"/>
    <n v="-1.3502490075674329"/>
    <n v="2.2668738449530759"/>
    <n v="0.36563126274484808"/>
    <n v="0.76933533719714553"/>
    <n v="1"/>
    <x v="0"/>
  </r>
  <r>
    <n v="1.059976900951747"/>
    <s v="1"/>
    <s v="MEDICARE OTHER"/>
    <x v="1"/>
    <s v="780"/>
    <n v="0.69929578469136222"/>
    <n v="-0.80321953072282015"/>
    <n v="1.791589251784121"/>
    <n v="0.93511355268161933"/>
    <n v="0.87506843984853477"/>
    <n v="-0.71406069646092207"/>
    <n v="-1.0779191497752501"/>
    <n v="0.30533540782938318"/>
    <n v="0"/>
    <x v="0"/>
  </r>
  <r>
    <n v="6.2003119765061357E-2"/>
    <s v="1"/>
    <s v="MEDICARE"/>
    <x v="1"/>
    <s v="599"/>
    <n v="-0.15235744458874659"/>
    <n v="-0.67112085681885703"/>
    <n v="-0.42654819490295759"/>
    <n v="-4.9790568864411251E-2"/>
    <n v="-1.7211352488034279"/>
    <n v="1.182897648075258"/>
    <n v="0.36563126274484808"/>
    <n v="0.74892713931570731"/>
    <n v="1"/>
    <x v="0"/>
  </r>
  <r>
    <n v="0.42967767072857721"/>
    <s v="0"/>
    <s v="MEDICARE"/>
    <x v="1"/>
    <s v="780"/>
    <n v="-0.50076103838515484"/>
    <n v="-1.331614226338673"/>
    <n v="-2.2413879240105672"/>
    <n v="0.1348789539254695"/>
    <n v="-0.60847652509544403"/>
    <n v="-0.44306664724146783"/>
    <n v="-0.47643981122521062"/>
    <n v="0.58500762845523413"/>
    <n v="1"/>
    <x v="0"/>
  </r>
  <r>
    <n v="-0.77839585386583188"/>
    <s v="0"/>
    <s v="MEDICARE"/>
    <x v="1"/>
    <s v="789"/>
    <n v="-0.22978046543239289"/>
    <n v="0.7159152191727568"/>
    <n v="-0.47696040960039121"/>
    <n v="-0.60379913723405343"/>
    <n v="-0.60847652509544403"/>
    <n v="1.182897648075258"/>
    <n v="0.84681473358486936"/>
    <n v="0.65688263306457162"/>
    <n v="1"/>
    <x v="0"/>
  </r>
  <r>
    <n v="-1.618794827496725"/>
    <s v="1"/>
    <s v="MEDICARE OTHER"/>
    <x v="1"/>
    <s v="577"/>
    <n v="-0.53947254880697793"/>
    <n v="-0.86926886767480183"/>
    <n v="0.27922281086111272"/>
    <n v="1.176593873221566E-2"/>
    <n v="-0.97936276633143882"/>
    <n v="-0.44306664724146783"/>
    <n v="-0.83732741435523084"/>
    <n v="0.6669527860633071"/>
    <n v="1"/>
    <x v="0"/>
  </r>
  <r>
    <n v="0.90240209339595456"/>
    <s v="0"/>
    <s v="MEDICARE"/>
    <x v="1"/>
    <s v="599"/>
    <n v="0.42831521173860032"/>
    <n v="1.178260577836628"/>
    <n v="-0.57778483899525845"/>
    <n v="1.2428960906647539"/>
    <n v="1.245954681084529"/>
    <n v="9.8921451197440932E-2"/>
    <n v="-0.71703154664522972"/>
    <n v="0.81623606331685361"/>
    <n v="1"/>
    <x v="0"/>
  </r>
  <r>
    <n v="1.059976900951747"/>
    <s v="1"/>
    <s v="MEDICARE"/>
    <x v="1"/>
    <s v="599"/>
    <n v="2.4885970985458672E-3"/>
    <n v="-0.80321953072282015"/>
    <n v="-1.081906985969594"/>
    <n v="-0.85002516762056113"/>
    <n v="0.13329595737654529"/>
    <n v="9.8921451197440932E-2"/>
    <n v="-0.2358480758051914"/>
    <n v="0.75933809475645886"/>
    <n v="1"/>
    <x v="0"/>
  </r>
  <r>
    <n v="0.27210286317278459"/>
    <s v="0"/>
    <s v="MEDICARE"/>
    <x v="1"/>
    <s v="780"/>
    <n v="-0.46204952796333171"/>
    <n v="0.18752052355690399"/>
    <n v="1.0858182460200501"/>
    <n v="-0.1113470764610382"/>
    <n v="-0.23759028385944941"/>
    <n v="-0.98505474568037643"/>
    <n v="0.24533539503483001"/>
    <n v="0.58285342607381008"/>
    <n v="1"/>
    <x v="0"/>
  </r>
  <r>
    <n v="-1.776369635052518"/>
    <s v="1"/>
    <s v="MEDICARE"/>
    <x v="1"/>
    <s v="786"/>
    <n v="1.2025454201750629"/>
    <n v="1.0461619039326651"/>
    <n v="-1.938914635825965"/>
    <n v="-0.60379913723405343"/>
    <n v="0.87506843984853477"/>
    <n v="-0.44306664724146783"/>
    <n v="2.4106610138149862"/>
    <n v="0.44803330086534221"/>
    <n v="0"/>
    <x v="0"/>
  </r>
  <r>
    <n v="-0.41072130290231612"/>
    <s v="1"/>
    <s v="Private"/>
    <x v="1"/>
    <s v="276"/>
    <n v="0.66058427426953914"/>
    <n v="1.3103592517405911"/>
    <n v="1.64035260769182"/>
    <n v="0.44266149190860399"/>
    <n v="0.50418219861253999"/>
    <n v="-0.44306664724146783"/>
    <n v="2.0497734106849479"/>
    <n v="0.50079683616367521"/>
    <n v="1"/>
    <x v="0"/>
  </r>
  <r>
    <n v="1.059976900951747"/>
    <s v="0"/>
    <s v="MEDICARE OTHER"/>
    <x v="1"/>
    <s v="428"/>
    <n v="0.85414182637865477"/>
    <n v="1.2443099147886101"/>
    <n v="-1.233143630061895"/>
    <n v="-0.41912961444417268"/>
    <n v="-0.97936276633143882"/>
    <n v="2.5378678941725301"/>
    <n v="-1.3185108851952689"/>
    <n v="0.58721591594882916"/>
    <n v="1"/>
    <x v="0"/>
  </r>
  <r>
    <n v="-0.30567143119845441"/>
    <s v="1"/>
    <s v="MEDICAID OTHER"/>
    <x v="1"/>
    <s v="577"/>
    <n v="0.1186231283640153"/>
    <n v="-0.73717019377083859"/>
    <n v="0.12798616676881189"/>
    <n v="1.4275656134546351"/>
    <n v="-1.7211352488034279"/>
    <n v="1.995879795733621"/>
    <n v="-1.3185108851952689"/>
    <n v="0.74951001737753331"/>
    <n v="1"/>
    <x v="0"/>
  </r>
  <r>
    <n v="0.74482728584016211"/>
    <s v="1"/>
    <s v="MEDICAID STATE"/>
    <x v="1"/>
    <s v="558"/>
    <n v="-0.65560708007244739"/>
    <n v="-1.0013675415787651"/>
    <n v="0.63210831374314791"/>
    <n v="-0.23446009165429199"/>
    <n v="-0.97936276633143882"/>
    <n v="1.4538916972947129"/>
    <n v="4.7436596148278378E-3"/>
    <n v="0.74657377295091409"/>
    <n v="1"/>
    <x v="0"/>
  </r>
  <r>
    <n v="0.167052991468923"/>
    <s v="1"/>
    <s v="MEDICARE OTHER"/>
    <x v="1"/>
    <s v="786"/>
    <n v="-1.3911257780870869"/>
    <n v="-0.93531820462678339"/>
    <n v="-0.22489933611322321"/>
    <n v="0.93511355268161933"/>
    <n v="1.245954681084529"/>
    <n v="1.4538916972947129"/>
    <n v="-0.83732741435523084"/>
    <n v="0.27903566440203292"/>
    <n v="0"/>
    <x v="1"/>
  </r>
  <r>
    <n v="1.059976900951747"/>
    <s v="1"/>
    <s v="MEDICARE OTHER"/>
    <x v="1"/>
    <s v="276"/>
    <n v="1.7832180765024099"/>
    <n v="0.25356986050888558"/>
    <n v="1.035406031322617"/>
    <n v="1.181339583068127"/>
    <n v="-0.23759028385944941"/>
    <n v="9.8921451197440932E-2"/>
    <n v="-0.47643981122521062"/>
    <n v="0.57708263813415905"/>
    <n v="1"/>
    <x v="0"/>
  </r>
  <r>
    <n v="1.0074519650998159"/>
    <s v="1"/>
    <s v="MEDICARE OTHER"/>
    <x v="1"/>
    <s v="780"/>
    <n v="-0.73303010091609366"/>
    <n v="-1.062748729904087E-2"/>
    <n v="-0.62819705369269196"/>
    <n v="-1.0346946904104419"/>
    <n v="-0.97936276633143882"/>
    <n v="-0.44306664724146783"/>
    <n v="-0.71703154664522972"/>
    <n v="0.30470887878843272"/>
    <n v="0"/>
    <x v="0"/>
  </r>
  <r>
    <n v="-0.14809662364266191"/>
    <s v="1"/>
    <s v="MEDICARE"/>
    <x v="1"/>
    <s v="577"/>
    <n v="0.54444974300406968"/>
    <n v="0.78196455612473847"/>
    <n v="-1.686853562338797"/>
    <n v="0.87355704508499243"/>
    <n v="0.50418219861253999"/>
    <n v="-0.98505474568037643"/>
    <n v="-0.83732741435523084"/>
    <n v="0.83578240566956097"/>
    <n v="1"/>
    <x v="0"/>
  </r>
  <r>
    <n v="1.059976900951747"/>
    <s v="0"/>
    <s v="MEDICARE"/>
    <x v="1"/>
    <s v="599"/>
    <n v="2.2477562015642869"/>
    <n v="0.25356986050888558"/>
    <n v="2.749421331035359"/>
    <n v="-0.97313818281381492"/>
    <n v="-0.60847652509544403"/>
    <n v="9.8921451197440932E-2"/>
    <n v="1.9294775429749469"/>
    <n v="0.8175622889822669"/>
    <n v="1"/>
    <x v="0"/>
  </r>
  <r>
    <n v="-0.83092078971776273"/>
    <s v="0"/>
    <s v="MEDICARE"/>
    <x v="1"/>
    <s v="789"/>
    <n v="0.1960461492076615"/>
    <n v="1.7066552734524809"/>
    <n v="-0.37613598020552402"/>
    <n v="1.181339583068127"/>
    <n v="-0.23759028385944941"/>
    <n v="-0.44306664724146783"/>
    <n v="0.84681473358486936"/>
    <n v="0.65621617846746028"/>
    <n v="1"/>
    <x v="0"/>
  </r>
  <r>
    <n v="0.27210286317278459"/>
    <s v="1"/>
    <s v="MEDICARE OTHER"/>
    <x v="1"/>
    <s v="780"/>
    <n v="2.0154871390333491"/>
    <n v="0.91406323002870171"/>
    <n v="-0.37613598020552402"/>
    <n v="-1.2193642132003231"/>
    <n v="-1.7211352488034279"/>
    <n v="9.8921451197440932E-2"/>
    <n v="-1.3185108851952689"/>
    <n v="0.2960140296995713"/>
    <n v="0"/>
    <x v="1"/>
  </r>
  <r>
    <n v="0.21957792732085379"/>
    <s v="1"/>
    <s v="MEDICARE"/>
    <x v="1"/>
    <s v="780"/>
    <n v="-1.2749912468216169"/>
    <n v="-2.1902556067144339"/>
    <n v="1.5899403929943861"/>
    <n v="0.68888752229511163"/>
    <n v="-1.3502490075674329"/>
    <n v="9.8921451197440932E-2"/>
    <n v="-0.47643981122521062"/>
    <n v="0.49516972569438411"/>
    <n v="0"/>
    <x v="0"/>
  </r>
  <r>
    <n v="0.167052991468923"/>
    <s v="1"/>
    <s v="MEDICARE OTHER"/>
    <x v="1"/>
    <s v="276"/>
    <n v="-0.38462650711968538"/>
    <n v="-1.4637129002426359"/>
    <n v="0.12798616676881189"/>
    <n v="-0.29601659925091889"/>
    <n v="-0.23759028385944941"/>
    <n v="-0.44306664724146783"/>
    <n v="1.3279982044249079"/>
    <n v="0.56477499203342996"/>
    <n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5">
  <r>
    <n v="-0.98849559727355518"/>
    <s v="0"/>
    <s v="Private"/>
    <x v="0"/>
    <s v="787"/>
    <n v="1.16383390975324"/>
    <n v="1.9048032843084259"/>
    <n v="-0.52737262429782483"/>
    <n v="2.4740262425972919"/>
    <n v="0.13329595737654529"/>
    <n v="-2.3400249917776481"/>
    <n v="-0.71703154664522972"/>
    <n v="0.4836707886145229"/>
    <x v="0"/>
  </r>
  <r>
    <n v="-1.6713197633486561"/>
    <s v="1"/>
    <s v="MEDICAID OTHER"/>
    <x v="0"/>
    <s v="789"/>
    <n v="0.58316125342589287"/>
    <n v="1.5085072625965359"/>
    <n v="-0.57778483899525845"/>
    <n v="1.3660091058580079"/>
    <n v="-0.97936276633143882"/>
    <n v="-2.6110190409971019"/>
    <n v="0.36563126274484808"/>
    <n v="0.431929193155559"/>
    <x v="0"/>
  </r>
  <r>
    <n v="-1.3561701482370709"/>
    <s v="1"/>
    <s v="Private"/>
    <x v="0"/>
    <s v="789"/>
    <n v="0.58316125342589287"/>
    <n v="0.91406323002870171"/>
    <n v="-0.62819705369269196"/>
    <n v="-0.91158167521718803"/>
    <n v="0.13329595737654529"/>
    <n v="-0.44306664724146783"/>
    <n v="4.7436596148278378E-3"/>
    <n v="0.30814759565406757"/>
    <x v="0"/>
  </r>
  <r>
    <n v="-1.6713197633486561"/>
    <s v="0"/>
    <s v="MEDICARE"/>
    <x v="0"/>
    <s v="786"/>
    <n v="-0.81045312175973983"/>
    <n v="-0.40692350901093061"/>
    <n v="0.58169609904571429"/>
    <n v="-0.29601659925091889"/>
    <n v="0.87506843984853477"/>
    <n v="9.8921451197440932E-2"/>
    <n v="0.84681473358486936"/>
    <n v="0.53697119419566253"/>
    <x v="1"/>
  </r>
  <r>
    <n v="1.059976900951747"/>
    <s v="0"/>
    <s v="MEDICARE OTHER"/>
    <x v="0"/>
    <s v="780"/>
    <n v="1.2799684410187091"/>
    <n v="0.64986588222077524"/>
    <n v="-2.3250477323488849E-2"/>
    <n v="-0.97313818281381492"/>
    <n v="-0.60847652509544403"/>
    <n v="-0.44306664724146783"/>
    <n v="-0.47643981122521062"/>
    <n v="0.38434313687568361"/>
    <x v="0"/>
  </r>
  <r>
    <n v="1.059976900951747"/>
    <s v="1"/>
    <s v="MEDICARE OTHER"/>
    <x v="0"/>
    <s v="780"/>
    <n v="-0.3459149966978623"/>
    <n v="0.7159152191727568"/>
    <n v="-0.62819705369269196"/>
    <n v="-0.41912961444417268"/>
    <n v="0.50418219861253999"/>
    <n v="-0.44306664724146783"/>
    <n v="-0.47643981122521062"/>
    <n v="0.30533540782938318"/>
    <x v="0"/>
  </r>
  <r>
    <n v="1.0074519650998159"/>
    <s v="1"/>
    <s v="MEDICARE"/>
    <x v="0"/>
    <s v="558"/>
    <n v="0.1186231283640153"/>
    <n v="0.517767208316812"/>
    <n v="0.38004724025597991"/>
    <n v="0.56577450710185784"/>
    <n v="0.13329595737654529"/>
    <n v="9.8921451197440932E-2"/>
    <n v="4.7436596148278378E-3"/>
    <n v="0.85842847733514172"/>
    <x v="1"/>
  </r>
  <r>
    <n v="-9.5571687790731122E-2"/>
    <s v="0"/>
    <s v="MEDICARE"/>
    <x v="0"/>
    <s v="780"/>
    <n v="-0.26849197585421603"/>
    <n v="5.5421849652940738E-2"/>
    <n v="-0.72902148308755921"/>
    <n v="-1.28092072079695"/>
    <n v="1.245954681084529"/>
    <n v="9.8921451197440932E-2"/>
    <n v="0.36563126274484808"/>
    <n v="0.57781477104409895"/>
    <x v="1"/>
  </r>
  <r>
    <n v="-1.3036452123851401"/>
    <s v="1"/>
    <s v="MEDICAID STATE"/>
    <x v="0"/>
    <s v="789"/>
    <n v="-7.4934423745100398E-2"/>
    <n v="0.517767208316812"/>
    <n v="1.3378793195072181"/>
    <n v="7.3322446328842564E-2"/>
    <n v="1.245954681084529"/>
    <n v="-0.44306664724146783"/>
    <n v="4.7436596148278378E-3"/>
    <n v="0.39219716774904378"/>
    <x v="0"/>
  </r>
  <r>
    <n v="-1.828894570904448"/>
    <s v="0"/>
    <s v="MEDICAID OTHER"/>
    <x v="0"/>
    <s v="786"/>
    <n v="-0.19106895501056981"/>
    <n v="0.38566853441284882"/>
    <n v="-7.3662692020922446E-2"/>
    <n v="1.3660091058580079"/>
    <n v="0.50418219861253999"/>
    <n v="-0.17207259802201341"/>
    <n v="0.84681473358486936"/>
    <n v="0.40539871199019911"/>
    <x v="0"/>
  </r>
  <r>
    <n v="-1.776369635052518"/>
    <s v="1"/>
    <s v="MEDICARE OTHER"/>
    <x v="0"/>
    <s v="789"/>
    <n v="-0.11364593416692351"/>
    <n v="-0.27482483510696731"/>
    <n v="-0.17448712141578959"/>
    <n v="-1.096251198007069"/>
    <n v="0.50418219861253999"/>
    <n v="-0.44306664724146783"/>
    <n v="1.087406469004889"/>
    <n v="0.35261316417969341"/>
    <x v="0"/>
  </r>
  <r>
    <n v="1.059976900951747"/>
    <s v="1"/>
    <s v="MEDICARE"/>
    <x v="0"/>
    <s v="276"/>
    <n v="-0.42333801754150863"/>
    <n v="-0.60507151986687535"/>
    <n v="0.38004724025597991"/>
    <n v="0.87355704508499243"/>
    <n v="-0.23759028385944941"/>
    <n v="9.8921451197440932E-2"/>
    <n v="4.7436596148278378E-3"/>
    <n v="0.76147697909575496"/>
    <x v="1"/>
  </r>
  <r>
    <n v="0.3246277990247155"/>
    <s v="1"/>
    <s v="Private"/>
    <x v="0"/>
    <s v="786"/>
    <n v="1.938064118189702"/>
    <n v="-7.6676824251022485E-2"/>
    <n v="-0.88025812717985996"/>
    <n v="-1.096251198007069"/>
    <n v="-1.3502490075674329"/>
    <n v="9.8921451197440932E-2"/>
    <n v="-0.47643981122521062"/>
    <n v="0.23771478574268989"/>
    <x v="0"/>
  </r>
  <r>
    <n v="-0.98849559727355518"/>
    <s v="1"/>
    <s v="Private"/>
    <x v="0"/>
    <s v="789"/>
    <n v="-1.120145205134325"/>
    <n v="-0.47297284596291211"/>
    <n v="-1.132319200667028"/>
    <n v="-0.41912961444417268"/>
    <n v="-0.60847652509544403"/>
    <n v="9.8921451197440932E-2"/>
    <n v="4.7436596148278378E-3"/>
    <n v="0.31257573162861568"/>
    <x v="0"/>
  </r>
  <r>
    <n v="-0.25314649534652361"/>
    <s v="1"/>
    <s v="MEDICARE"/>
    <x v="0"/>
    <s v="578"/>
    <n v="-0.22978046543239289"/>
    <n v="-0.53902218291489379"/>
    <n v="-0.47696040960039121"/>
    <n v="-0.48068612204079958"/>
    <n v="0.50418219861253999"/>
    <n v="-0.44306664724146783"/>
    <n v="4.7436596148278378E-3"/>
    <n v="0.67724784884189038"/>
    <x v="1"/>
  </r>
  <r>
    <n v="1.059976900951747"/>
    <s v="1"/>
    <s v="MEDICARE OTHER"/>
    <x v="0"/>
    <s v="780"/>
    <n v="2.5961597953606961"/>
    <n v="5.5421849652940738E-2"/>
    <n v="0.4808716696508471"/>
    <n v="1.176593873221566E-2"/>
    <n v="0.13329595737654529"/>
    <n v="1.7248857465141669"/>
    <n v="-0.71703154664522972"/>
    <n v="0.30533540782938318"/>
    <x v="0"/>
  </r>
  <r>
    <n v="-1.7238446992005869"/>
    <s v="0"/>
    <s v="MEDICARE"/>
    <x v="0"/>
    <s v="786"/>
    <n v="0.89285333680047785"/>
    <n v="-0.20877549815498569"/>
    <n v="0.63210831374314791"/>
    <n v="-1.0346946904104419"/>
    <n v="-2.462907731275418"/>
    <n v="9.8921451197440932E-2"/>
    <n v="-1.3185108851952689"/>
    <n v="0.53623626563332361"/>
    <x v="1"/>
  </r>
  <r>
    <n v="0.48220260658050801"/>
    <s v="1"/>
    <s v="MEDICARE OTHER"/>
    <x v="0"/>
    <s v="599"/>
    <n v="-1.2362797363997939"/>
    <n v="-0.40692350901093061"/>
    <n v="-1.233143630061895"/>
    <n v="-0.85002516762056113"/>
    <n v="-0.23759028385944941"/>
    <n v="9.8921451197440932E-2"/>
    <n v="-2.1605819591653281"/>
    <n v="0.56624758840042011"/>
    <x v="1"/>
  </r>
  <r>
    <n v="-0.25314649534652361"/>
    <s v="1"/>
    <s v="MEDICARE OTHER"/>
    <x v="0"/>
    <s v="780"/>
    <n v="-0.6168955696506242"/>
    <n v="-0.1427261612030041"/>
    <n v="-0.3257237655080904"/>
    <n v="-0.35757310684754579"/>
    <n v="-0.60847652509544403"/>
    <n v="0.64090954963634961"/>
    <n v="0.36563126274484808"/>
    <n v="0.28989231059917209"/>
    <x v="0"/>
  </r>
  <r>
    <n v="1.059976900951747"/>
    <s v="1"/>
    <s v="MEDICARE OTHER"/>
    <x v="0"/>
    <s v="780"/>
    <n v="1.396102972284178"/>
    <n v="0.7159152191727568"/>
    <n v="0.12798616676881189"/>
    <n v="-0.78846866002393423"/>
    <n v="0.50418219861253999"/>
    <n v="9.8921451197440932E-2"/>
    <n v="0.84681473358486936"/>
    <n v="0.30533540782938318"/>
    <x v="0"/>
  </r>
  <r>
    <n v="-0.20062155949459279"/>
    <s v="1"/>
    <s v="Private"/>
    <x v="0"/>
    <s v="789"/>
    <n v="-0.30720348627603922"/>
    <n v="-0.80321953072282015"/>
    <n v="-1.132319200667028"/>
    <n v="-1.4040337359902031"/>
    <n v="0.13329595737654529"/>
    <n v="-0.17207259802201341"/>
    <n v="-0.71703154664522972"/>
    <n v="0.3221799567442804"/>
    <x v="0"/>
  </r>
  <r>
    <n v="0.90240209339595456"/>
    <s v="0"/>
    <s v="MEDICARE OTHER"/>
    <x v="0"/>
    <s v="599"/>
    <n v="1.589660524393294"/>
    <n v="1.838753947356444"/>
    <n v="-0.47696040960039121"/>
    <n v="1.489122121051262"/>
    <n v="-1.3502490075674329"/>
    <n v="0.64090954963634961"/>
    <n v="0.60622299816486735"/>
    <n v="0.65499443508152289"/>
    <x v="1"/>
  </r>
  <r>
    <n v="-2.1440441860160329"/>
    <s v="1"/>
    <s v="MEDICAID OTHER"/>
    <x v="0"/>
    <s v="787"/>
    <n v="-0.19106895501056981"/>
    <n v="0.25356986050888558"/>
    <n v="-0.124074906718356"/>
    <n v="-0.29601659925091889"/>
    <n v="0.87506843984853477"/>
    <n v="-0.44306664724146783"/>
    <n v="0.1250395273248289"/>
    <n v="0.51782149333400884"/>
    <x v="1"/>
  </r>
  <r>
    <n v="-0.30567143119845441"/>
    <s v="1"/>
    <s v="Private"/>
    <x v="0"/>
    <s v="276"/>
    <n v="1.2799684410187091"/>
    <n v="5.5421849652940738E-2"/>
    <n v="0.2288105961636791"/>
    <n v="-0.23446009165429199"/>
    <n v="-0.60847652509544403"/>
    <n v="-0.44306664724146783"/>
    <n v="-0.71703154664522972"/>
    <n v="0.50227459844287647"/>
    <x v="1"/>
  </r>
  <r>
    <n v="-1.6713197633486561"/>
    <s v="1"/>
    <s v="MEDICAID OTHER"/>
    <x v="0"/>
    <s v="787"/>
    <n v="-1.6233948406180261"/>
    <n v="-1.133466215482728"/>
    <n v="0.73293274313801504"/>
    <n v="-0.17290358405766509"/>
    <n v="0.87506843984853477"/>
    <n v="-0.17207259802201341"/>
    <n v="1.4482940721349089"/>
    <n v="0.52445950470450275"/>
    <x v="1"/>
  </r>
  <r>
    <n v="1.059976900951747"/>
    <s v="1"/>
    <s v="MEDICARE OTHER"/>
    <x v="0"/>
    <s v="782"/>
    <n v="0.1960461492076615"/>
    <n v="0.78196455612473847"/>
    <n v="0.93458160192774953"/>
    <n v="-1.2193642132003231"/>
    <n v="0.13329595737654529"/>
    <n v="-0.44306664724146783"/>
    <n v="-1.79969435603529"/>
    <n v="0.22154064040590599"/>
    <x v="0"/>
  </r>
  <r>
    <n v="-1.6713197633486561"/>
    <s v="1"/>
    <s v="Private"/>
    <x v="0"/>
    <s v="486"/>
    <n v="0.1960461492076615"/>
    <n v="0.38566853441284882"/>
    <n v="0.68252052844058153"/>
    <n v="7.3322446328842564E-2"/>
    <n v="-0.60847652509544403"/>
    <n v="-0.17207259802201341"/>
    <n v="1.3279982044249079"/>
    <n v="0.42099581754716697"/>
    <x v="0"/>
  </r>
  <r>
    <n v="-1.408695084089002"/>
    <s v="1"/>
    <s v="MEDICAID OTHER"/>
    <x v="0"/>
    <s v="786"/>
    <n v="-7.4934423745100398E-2"/>
    <n v="1.838753947356444"/>
    <n v="-1.0314947712721609"/>
    <n v="1.8584611666310229"/>
    <n v="0.50418219861253999"/>
    <n v="-0.44306664724146783"/>
    <n v="-0.83732741435523084"/>
    <n v="0.32954585265564629"/>
    <x v="0"/>
  </r>
  <r>
    <n v="0.58725247828436966"/>
    <s v="1"/>
    <s v="MEDICARE OTHER"/>
    <x v="0"/>
    <s v="786"/>
    <n v="-1.158856715556148"/>
    <n v="-0.60507151986687535"/>
    <n v="0.27922281086111272"/>
    <n v="0.99667006027824623"/>
    <n v="-0.60847652509544403"/>
    <n v="0.64090954963634961"/>
    <n v="1.2077023367149069"/>
    <n v="0.28381708649689491"/>
    <x v="0"/>
  </r>
  <r>
    <n v="-4.3046751938800289E-2"/>
    <s v="0"/>
    <s v="MEDICARE"/>
    <x v="0"/>
    <s v="578"/>
    <n v="-0.53947254880697793"/>
    <n v="-0.40692350901093061"/>
    <n v="0.63210831374314791"/>
    <n v="0.62733101469848473"/>
    <n v="0.50418219861253999"/>
    <n v="0.91190359885580397"/>
    <n v="-0.47643981122521062"/>
    <n v="0.75097873795520054"/>
    <x v="1"/>
  </r>
  <r>
    <n v="0.69230234998823126"/>
    <s v="1"/>
    <s v="MEDICARE OTHER"/>
    <x v="0"/>
    <s v="786"/>
    <n v="-0.81045312175973983"/>
    <n v="-0.20877549815498569"/>
    <n v="-0.3257237655080904"/>
    <n v="-0.91158167521718803"/>
    <n v="0.13329595737654529"/>
    <n v="9.8921451197440932E-2"/>
    <n v="-0.47643981122521062"/>
    <n v="0.28502014165524892"/>
    <x v="0"/>
  </r>
  <r>
    <n v="-0.62082104631003943"/>
    <s v="1"/>
    <s v="MEDICAID STATE"/>
    <x v="0"/>
    <s v="599"/>
    <n v="-0.8878761426033861"/>
    <n v="-0.53902218291489379"/>
    <n v="-2.3250477323488849E-2"/>
    <n v="-0.17290358405766509"/>
    <n v="0.50418219861253999"/>
    <n v="9.8921451197440932E-2"/>
    <n v="-0.83732741435523084"/>
    <n v="0.58598147190435779"/>
    <x v="1"/>
  </r>
  <r>
    <n v="0.84987715754402382"/>
    <s v="0"/>
    <s v="MEDICARE"/>
    <x v="0"/>
    <s v="428"/>
    <n v="-0.77174161133791674"/>
    <n v="-0.27482483510696731"/>
    <n v="-1.081906985969594"/>
    <n v="1.176593873221566E-2"/>
    <n v="0.13329595737654529"/>
    <n v="0.3699155004168953"/>
    <n v="0.60622299816486735"/>
    <n v="0.7668539239136849"/>
    <x v="1"/>
  </r>
  <r>
    <n v="0.3246277990247155"/>
    <s v="1"/>
    <s v="MEDICARE"/>
    <x v="0"/>
    <s v="428"/>
    <n v="0.62187276384771595"/>
    <n v="0.1214711866049223"/>
    <n v="-0.17448712141578959"/>
    <n v="-0.85002516762056113"/>
    <n v="-0.23759028385944941"/>
    <n v="0.91190359885580397"/>
    <n v="0.36563126274484808"/>
    <n v="0.69215454286668165"/>
    <x v="1"/>
  </r>
  <r>
    <n v="-0.56829611045810857"/>
    <s v="1"/>
    <s v="Private"/>
    <x v="0"/>
    <s v="789"/>
    <n v="-0.46204952796333171"/>
    <n v="0.517767208316812"/>
    <n v="-0.57778483899525845"/>
    <n v="0.38110498431197709"/>
    <n v="-0.60847652509544403"/>
    <n v="-0.71406069646092207"/>
    <n v="0.36563126274484808"/>
    <n v="0.31767863844310917"/>
    <x v="0"/>
  </r>
  <r>
    <n v="-1.828894570904448"/>
    <s v="1"/>
    <s v="MEDICAID STATE"/>
    <x v="0"/>
    <s v="780"/>
    <n v="-0.69431859049427047"/>
    <n v="0.18752052355690399"/>
    <n v="-1.233143630061895"/>
    <n v="0.50421799950523094"/>
    <n v="-0.23759028385944941"/>
    <n v="-0.44306664724146783"/>
    <n v="1.4482940721349089"/>
    <n v="0.30117956003056878"/>
    <x v="0"/>
  </r>
  <r>
    <n v="1.059976900951747"/>
    <s v="1"/>
    <s v="MEDICARE OTHER"/>
    <x v="0"/>
    <s v="780"/>
    <n v="0.69929578469136222"/>
    <n v="1.5085072625965359"/>
    <n v="-0.77943369778499283"/>
    <n v="0.2579919691187233"/>
    <n v="0.50418219861253999"/>
    <n v="0.64090954963634961"/>
    <n v="1.4482940721349089"/>
    <n v="0.30533540782938318"/>
    <x v="0"/>
  </r>
  <r>
    <n v="-1.618794827496725"/>
    <s v="1"/>
    <s v="Private"/>
    <x v="0"/>
    <s v="789"/>
    <n v="-1.4298372885089099"/>
    <n v="5.5421849652940738E-2"/>
    <n v="0.17839838146624551"/>
    <n v="7.3322446328842564E-2"/>
    <n v="0.50418219861253999"/>
    <n v="-0.98505474568037643"/>
    <n v="0.84681473358486936"/>
    <n v="0.3050060469400338"/>
    <x v="0"/>
  </r>
  <r>
    <n v="0.84987715754402382"/>
    <s v="1"/>
    <s v="MEDICARE OTHER"/>
    <x v="0"/>
    <s v="787"/>
    <n v="-1.2362797363997939"/>
    <n v="-0.53902218291489379"/>
    <n v="-0.9810825565747272"/>
    <n v="-1.0346946904104419"/>
    <n v="1.245954681084529"/>
    <n v="-0.98505474568037643"/>
    <n v="-1.3185108851952689"/>
    <n v="0.47804061080875038"/>
    <x v="0"/>
  </r>
  <r>
    <n v="0.58725247828436966"/>
    <s v="0"/>
    <s v="MEDICARE"/>
    <x v="0"/>
    <s v="786"/>
    <n v="0.46702672216042351"/>
    <n v="0.84801389307672004"/>
    <n v="0.93458160192774953"/>
    <n v="0.50421799950523094"/>
    <n v="0.50418219861253999"/>
    <n v="9.8921451197440932E-2"/>
    <n v="-2.4011736945853301"/>
    <n v="0.56837985111490852"/>
    <x v="1"/>
  </r>
  <r>
    <n v="-0.46324623875424692"/>
    <s v="0"/>
    <s v="MEDICAID STATE"/>
    <x v="0"/>
    <s v="276"/>
    <n v="-0.81045312175973983"/>
    <n v="-1.3976635632906551"/>
    <n v="-0.17448712141578959"/>
    <n v="-0.97313818281381492"/>
    <n v="0.50418219861253999"/>
    <n v="-0.44306664724146783"/>
    <n v="4.7436596148278378E-3"/>
    <n v="0.67235337399215689"/>
    <x v="1"/>
  </r>
  <r>
    <n v="1.059976900951747"/>
    <s v="1"/>
    <s v="MEDICARE OTHER"/>
    <x v="0"/>
    <s v="486"/>
    <n v="0.31218068047313091"/>
    <n v="-0.47297284596291211"/>
    <n v="-0.27531155081065678"/>
    <n v="-1.5271467511834571"/>
    <n v="-0.23759028385944941"/>
    <n v="9.8921451197440932E-2"/>
    <n v="-1.3185108851952689"/>
    <n v="0.51496249113136838"/>
    <x v="1"/>
  </r>
  <r>
    <n v="0.3246277990247155"/>
    <s v="0"/>
    <s v="MEDICARE OTHER"/>
    <x v="0"/>
    <s v="599"/>
    <n v="-0.81045312175973983"/>
    <n v="-0.27482483510696731"/>
    <n v="-0.82984591248242634"/>
    <n v="-0.48068612204079958"/>
    <n v="-0.97936276633143882"/>
    <n v="-1.798036893338739"/>
    <n v="0.60622299816486735"/>
    <n v="0.64761112860242354"/>
    <x v="1"/>
  </r>
  <r>
    <n v="-0.56829611045810857"/>
    <s v="1"/>
    <s v="Private"/>
    <x v="0"/>
    <s v="787"/>
    <n v="-0.84916463218156302"/>
    <n v="-0.53902218291489379"/>
    <n v="-0.77943369778499283"/>
    <n v="-1.342477228393576"/>
    <n v="-0.97936276633143882"/>
    <n v="-0.44306664724146783"/>
    <n v="-0.47643981122521062"/>
    <n v="0.40310121525382009"/>
    <x v="0"/>
  </r>
  <r>
    <n v="-9.5571687790731122E-2"/>
    <s v="1"/>
    <s v="MEDICARE"/>
    <x v="0"/>
    <s v="786"/>
    <n v="1.125122399331417"/>
    <n v="0.64986588222077524"/>
    <n v="-1.233143630061895"/>
    <n v="-0.23446009165429199"/>
    <n v="0.87506843984853477"/>
    <n v="-0.17207259802201341"/>
    <n v="0.84681473358486936"/>
    <n v="0.47152025784270479"/>
    <x v="0"/>
  </r>
  <r>
    <n v="1.0074519650998159"/>
    <s v="1"/>
    <s v="MEDICARE OTHER"/>
    <x v="0"/>
    <s v="780"/>
    <n v="0.97027635764412412"/>
    <n v="-0.93531820462678339"/>
    <n v="-1.233143630061895"/>
    <n v="-0.1113470764610382"/>
    <n v="-1.3502490075674329"/>
    <n v="0.64090954963634961"/>
    <n v="1.087406469004889"/>
    <n v="0.30470887878843272"/>
    <x v="0"/>
  </r>
  <r>
    <n v="-0.35819636705038532"/>
    <s v="1"/>
    <s v="Private"/>
    <x v="0"/>
    <s v="789"/>
    <n v="1.8219295869242329"/>
    <n v="1.178260577836628"/>
    <n v="-0.62819705369269196"/>
    <n v="0.99667006027824623"/>
    <n v="0.50418219861253999"/>
    <n v="9.8921451197440932E-2"/>
    <n v="-0.2358480758051914"/>
    <n v="0.32024671517397602"/>
    <x v="0"/>
  </r>
  <r>
    <n v="1.059976900951747"/>
    <s v="1"/>
    <s v="MEDICARE OTHER"/>
    <x v="0"/>
    <s v="780"/>
    <n v="2.4885970985458672E-3"/>
    <n v="-0.53902218291489379"/>
    <n v="0.43045945495341348"/>
    <n v="0.68888752229511163"/>
    <n v="-1.3502490075674329"/>
    <n v="1.182897648075258"/>
    <n v="-1.79969435603529"/>
    <n v="0.30533540782938318"/>
    <x v="0"/>
  </r>
  <r>
    <n v="-0.83092078971776273"/>
    <s v="0"/>
    <s v="MEDICARE"/>
    <x v="0"/>
    <s v="786"/>
    <n v="0.93156484722230104"/>
    <n v="1.9048032843084259"/>
    <n v="0.88416938723031591"/>
    <n v="-0.17290358405766509"/>
    <n v="-0.23759028385944941"/>
    <n v="-0.44306664724146783"/>
    <n v="1.087406469004889"/>
    <n v="0.54870607171546182"/>
    <x v="1"/>
  </r>
  <r>
    <n v="-0.98849559727355518"/>
    <s v="1"/>
    <s v="Private"/>
    <x v="0"/>
    <s v="789"/>
    <n v="-0.50076103838515484"/>
    <n v="0.84801389307672004"/>
    <n v="0.73293274313801504"/>
    <n v="-1.46559024358683"/>
    <n v="0.50418219861253999"/>
    <n v="-1.5270428441192849"/>
    <n v="-0.71703154664522972"/>
    <n v="0.31257573162861568"/>
    <x v="0"/>
  </r>
  <r>
    <n v="-1.828894570904448"/>
    <s v="1"/>
    <s v="MEDICAID OTHER"/>
    <x v="0"/>
    <s v="276"/>
    <n v="-0.30720348627603922"/>
    <n v="-1.0013675415787651"/>
    <n v="-0.124074906718356"/>
    <n v="0.1964354615220964"/>
    <n v="-0.23759028385944941"/>
    <n v="9.8921451197440932E-2"/>
    <n v="-0.83732741435523084"/>
    <n v="0.61678636051801894"/>
    <x v="1"/>
  </r>
  <r>
    <n v="0.27210286317278459"/>
    <s v="0"/>
    <s v="MEDICARE OTHER"/>
    <x v="0"/>
    <s v="780"/>
    <n v="1.512237503549648"/>
    <n v="0.78196455612473847"/>
    <n v="-0.88025812717985996"/>
    <n v="-1.46559024358683"/>
    <n v="0.50418219861253999"/>
    <n v="9.8921451197440932E-2"/>
    <n v="-0.2358480758051914"/>
    <n v="0.37390804674467071"/>
    <x v="0"/>
  </r>
  <r>
    <n v="0.69230234998823126"/>
    <s v="1"/>
    <s v="MEDICARE OTHER"/>
    <x v="0"/>
    <s v="780"/>
    <n v="1.744506566080587"/>
    <n v="0.3196191974608672"/>
    <n v="0.2288105961636791"/>
    <n v="0.31954847671535019"/>
    <n v="-1.7211352488034279"/>
    <n v="2.5378678941725301"/>
    <n v="0.60622299816486735"/>
    <n v="0.30096493557010567"/>
    <x v="0"/>
  </r>
  <r>
    <n v="0.63977741413630052"/>
    <s v="1"/>
    <s v="MEDICARE OTHER"/>
    <x v="0"/>
    <s v="780"/>
    <n v="-3.6222913323277262E-2"/>
    <n v="0.3196191974608672"/>
    <n v="-0.17448712141578959"/>
    <n v="-0.1113470764610382"/>
    <n v="-0.60847652509544403"/>
    <n v="-0.44306664724146783"/>
    <n v="-0.71703154664522972"/>
    <n v="0.30034349710899078"/>
    <x v="0"/>
  </r>
  <r>
    <n v="-1.3036452123851401"/>
    <s v="1"/>
    <s v="MEDICARE"/>
    <x v="0"/>
    <s v="786"/>
    <n v="0.38960370131677718"/>
    <n v="0.517767208316812"/>
    <n v="-0.52737262429782483"/>
    <n v="1.4275656134546351"/>
    <n v="-1.7211352488034279"/>
    <n v="9.8921451197440932E-2"/>
    <n v="-0.2358480758051914"/>
    <n v="0.45462018116984709"/>
    <x v="0"/>
  </r>
  <r>
    <n v="-0.25314649534652361"/>
    <s v="0"/>
    <s v="Private"/>
    <x v="0"/>
    <s v="276"/>
    <n v="-0.22978046543239289"/>
    <n v="0.25356986050888558"/>
    <n v="-0.124074906718356"/>
    <n v="-0.17290358405766509"/>
    <n v="0.13329595737654529"/>
    <n v="-0.44306664724146783"/>
    <n v="-0.2358480758051914"/>
    <n v="0.58974667367739608"/>
    <x v="1"/>
  </r>
  <r>
    <n v="-0.35819636705038532"/>
    <s v="1"/>
    <s v="MEDICAID OTHER"/>
    <x v="0"/>
    <s v="276"/>
    <n v="1.7832180765024099"/>
    <n v="0.25356986050888558"/>
    <n v="0.98499381662518304"/>
    <n v="1.181339583068127"/>
    <n v="-0.23759028385944941"/>
    <n v="9.8921451197440932E-2"/>
    <n v="-0.47643981122521062"/>
    <n v="0.63614835854943463"/>
    <x v="1"/>
  </r>
  <r>
    <n v="0.53472754243243881"/>
    <s v="1"/>
    <s v="Private"/>
    <x v="0"/>
    <s v="780"/>
    <n v="7.9911617942192134E-2"/>
    <n v="0.64986588222077524"/>
    <n v="-0.88025812717985996"/>
    <n v="-0.60379913723405343"/>
    <n v="-0.60847652509544403"/>
    <n v="-0.17207259802201341"/>
    <n v="0.24533539503483001"/>
    <n v="0.25418037922690379"/>
    <x v="0"/>
  </r>
  <r>
    <n v="-1.146070404829348"/>
    <s v="1"/>
    <s v="Private"/>
    <x v="0"/>
    <s v="276"/>
    <n v="0.50573823258224659"/>
    <n v="-0.27482483510696731"/>
    <n v="1.690764822389254"/>
    <n v="-0.17290358405766509"/>
    <n v="0.13329595737654529"/>
    <n v="-0.44306664724146783"/>
    <n v="-0.2358480758051914"/>
    <n v="0.49045355603594187"/>
    <x v="0"/>
  </r>
  <r>
    <n v="1.059976900951747"/>
    <s v="0"/>
    <s v="MEDICARE OTHER"/>
    <x v="0"/>
    <s v="780"/>
    <n v="0.23475765962948461"/>
    <n v="-0.34087417205894888"/>
    <n v="-0.22489933611322321"/>
    <n v="1.176593873221566E-2"/>
    <n v="0.50418219861253999"/>
    <n v="-0.17207259802201341"/>
    <n v="-0.2358480758051914"/>
    <n v="0.38434313687568361"/>
    <x v="0"/>
  </r>
  <r>
    <n v="1.059976900951747"/>
    <s v="1"/>
    <s v="MEDICARE"/>
    <x v="0"/>
    <s v="780"/>
    <n v="-0.50076103838515484"/>
    <n v="1.2443099147886101"/>
    <n v="1.287467104809785"/>
    <n v="-0.29601659925091889"/>
    <n v="1.245954681084529"/>
    <n v="-0.44306664724146783"/>
    <n v="1.3279982044249079"/>
    <n v="0.50699133809813701"/>
    <x v="1"/>
  </r>
  <r>
    <n v="0.58725247828436966"/>
    <s v="0"/>
    <s v="MEDICARE"/>
    <x v="0"/>
    <s v="780"/>
    <n v="0.23475765962948461"/>
    <n v="-0.40692350901093061"/>
    <n v="0.83375717253288228"/>
    <n v="0.56577450710185784"/>
    <n v="0.87506843984853477"/>
    <n v="-0.44306664724146783"/>
    <n v="-0.47643981122521062"/>
    <n v="0.58715858591231374"/>
    <x v="1"/>
  </r>
  <r>
    <n v="-0.46324623875424692"/>
    <s v="1"/>
    <s v="MEDICARE"/>
    <x v="0"/>
    <s v="486"/>
    <n v="-0.11364593416692351"/>
    <n v="1.3103592517405911"/>
    <n v="0.63210831374314791"/>
    <n v="0.2579919691187233"/>
    <n v="-0.97936276633143882"/>
    <n v="2.5378678941725301"/>
    <n v="0.60622299816486735"/>
    <n v="0.69511490377396945"/>
    <x v="1"/>
  </r>
  <r>
    <n v="0.37715273487664641"/>
    <s v="0"/>
    <s v="MEDICARE"/>
    <x v="0"/>
    <s v="780"/>
    <n v="-1.2749912468216169"/>
    <n v="-0.20877549815498569"/>
    <n v="-7.3662692020922446E-2"/>
    <n v="1.4275656134546351"/>
    <n v="-0.97936276633143882"/>
    <n v="-0.71406069646092207"/>
    <n v="4.7436596148278378E-3"/>
    <n v="0.58428991772370908"/>
    <x v="1"/>
  </r>
  <r>
    <n v="-0.20062155949459279"/>
    <s v="0"/>
    <s v="MEDICARE OTHER"/>
    <x v="0"/>
    <s v="428"/>
    <n v="0.46702672216042351"/>
    <n v="0.78196455612473847"/>
    <n v="1.64035260769182"/>
    <n v="1.2428960906647539"/>
    <n v="1.245954681084529"/>
    <n v="9.8921451197440932E-2"/>
    <n v="0.24533539503483001"/>
    <n v="0.56992241483263884"/>
    <x v="1"/>
  </r>
  <r>
    <n v="0.63977741413630052"/>
    <s v="0"/>
    <s v="MEDICARE OTHER"/>
    <x v="0"/>
    <s v="428"/>
    <n v="-0.81045312175973983"/>
    <n v="-1.133466215482728"/>
    <n v="0.83375717253288228"/>
    <n v="-0.85002516762056113"/>
    <n v="-0.60847652509544403"/>
    <n v="-0.44306664724146783"/>
    <n v="0.24533539503483001"/>
    <n v="0.5814730857630046"/>
    <x v="1"/>
  </r>
  <r>
    <n v="0.48220260658050801"/>
    <s v="1"/>
    <s v="MEDICARE OTHER"/>
    <x v="0"/>
    <s v="276"/>
    <n v="-0.96529916344703237"/>
    <n v="0.45171787136483038"/>
    <n v="-0.42654819490295759"/>
    <n v="-4.9790568864411251E-2"/>
    <n v="0.13329595737654529"/>
    <n v="0.91190359885580397"/>
    <n v="0.84681473358486936"/>
    <n v="0.56912880321849779"/>
    <x v="1"/>
  </r>
  <r>
    <n v="1.059976900951747"/>
    <s v="1"/>
    <s v="MEDICAID STATE"/>
    <x v="0"/>
    <s v="780"/>
    <n v="0.66058427426953914"/>
    <n v="1.0461619039326651"/>
    <n v="-2.0397390652208331"/>
    <n v="1.673791643841142"/>
    <n v="-0.60847652509544403"/>
    <n v="9.8921451197440932E-2"/>
    <n v="0.24533539503483001"/>
    <n v="0.3364551271445419"/>
    <x v="0"/>
  </r>
  <r>
    <n v="0.167052991468923"/>
    <s v="0"/>
    <s v="MEDICARE OTHER"/>
    <x v="0"/>
    <s v="780"/>
    <n v="-0.81045312175973983"/>
    <n v="5.5421849652940738E-2"/>
    <n v="0.43045945495341348"/>
    <n v="-1.1578077056036959"/>
    <n v="-0.23759028385944941"/>
    <n v="9.8921451197440932E-2"/>
    <n v="-0.83732741435523084"/>
    <n v="0.37252528589950479"/>
    <x v="0"/>
  </r>
  <r>
    <n v="0.95492702924788542"/>
    <s v="0"/>
    <s v="MEDICARE"/>
    <x v="0"/>
    <s v="276"/>
    <n v="-0.84916463218156302"/>
    <n v="5.5421849652940738E-2"/>
    <n v="0.4808716696508471"/>
    <n v="-1.2193642132003231"/>
    <n v="1.245954681084529"/>
    <n v="1.182897648075258"/>
    <n v="4.7436596148278378E-3"/>
    <n v="0.81843009134415479"/>
    <x v="1"/>
  </r>
  <r>
    <n v="-1.5137449557928639"/>
    <s v="0"/>
    <s v="MEDICAID OTHER"/>
    <x v="0"/>
    <s v="789"/>
    <n v="-1.3911257780870869"/>
    <n v="-1.331614226338673"/>
    <n v="1.438703748902086"/>
    <n v="-1.0346946904104419"/>
    <n v="0.50418219861253999"/>
    <n v="-0.44306664724146783"/>
    <n v="4.7436596148278378E-3"/>
    <n v="0.52142349829893553"/>
    <x v="1"/>
  </r>
  <r>
    <n v="1.059976900951747"/>
    <s v="1"/>
    <s v="MEDICARE"/>
    <x v="0"/>
    <s v="787"/>
    <n v="4.1200107520368998E-2"/>
    <n v="0.1214711866049223"/>
    <n v="-0.93067034187729358"/>
    <n v="0.68888752229511163"/>
    <n v="0.87506843984853477"/>
    <n v="0.91190359885580397"/>
    <n v="0.60622299816486735"/>
    <n v="0.6843668652943008"/>
    <x v="1"/>
  </r>
  <r>
    <n v="1.059976900951747"/>
    <s v="1"/>
    <s v="MEDICARE OTHER"/>
    <x v="0"/>
    <s v="276"/>
    <n v="0.1186231283640153"/>
    <n v="-0.53902218291489379"/>
    <n v="-0.93067034187729358"/>
    <n v="0.99667006027824623"/>
    <n v="1.245954681084529"/>
    <n v="-0.44306664724146783"/>
    <n v="-0.71703154664522972"/>
    <n v="0.57708263813415905"/>
    <x v="1"/>
  </r>
  <r>
    <n v="-1.618794827496725"/>
    <s v="1"/>
    <s v="Private"/>
    <x v="0"/>
    <s v="577"/>
    <n v="-0.22978046543239289"/>
    <n v="0.1214711866049223"/>
    <n v="-0.88025812717985996"/>
    <n v="-0.72691215242730722"/>
    <n v="0.50418219861253999"/>
    <n v="9.8921451197440932E-2"/>
    <n v="-0.2358480758051914"/>
    <n v="0.6152817847647607"/>
    <x v="1"/>
  </r>
  <r>
    <n v="1.059976900951747"/>
    <s v="0"/>
    <s v="MEDICARE OTHER"/>
    <x v="0"/>
    <s v="578"/>
    <n v="1.744506566080587"/>
    <n v="0.38566853441284882"/>
    <n v="-0.57778483899525845"/>
    <n v="-0.41912961444417268"/>
    <n v="0.13329595737654529"/>
    <n v="-0.44306664724146783"/>
    <n v="-0.47643981122521062"/>
    <n v="0.5783296703749442"/>
    <x v="1"/>
  </r>
  <r>
    <n v="-1.5137449557928639"/>
    <s v="0"/>
    <s v="MEDICARE OTHER"/>
    <x v="0"/>
    <s v="786"/>
    <n v="2.4885970985458672E-3"/>
    <n v="1.112211240884647"/>
    <n v="0.73293274313801504"/>
    <n v="1.92001767422765"/>
    <n v="0.13329595737654529"/>
    <n v="-0.17207259802201341"/>
    <n v="-2.641765430005349"/>
    <n v="0.33337413341395628"/>
    <x v="0"/>
  </r>
  <r>
    <n v="-2.038994314312172"/>
    <s v="1"/>
    <s v="MEDICAID OTHER"/>
    <x v="0"/>
    <s v="786"/>
    <n v="0.46702672216042351"/>
    <n v="-1.067416878530747"/>
    <n v="-0.17448712141578959"/>
    <n v="0.93511355268161933"/>
    <n v="1.245954681084529"/>
    <n v="9.8921451197440932E-2"/>
    <n v="0.24533539503483001"/>
    <n v="0.32175755896773411"/>
    <x v="0"/>
  </r>
  <r>
    <n v="0.53472754243243881"/>
    <s v="1"/>
    <s v="MEDICARE"/>
    <x v="0"/>
    <s v="780"/>
    <n v="0.31218068047313091"/>
    <n v="-0.47297284596291211"/>
    <n v="1.0858182460200501"/>
    <n v="1.4275656134546351"/>
    <n v="1.245954681084529"/>
    <n v="9.8921451197440932E-2"/>
    <n v="-0.71703154664522972"/>
    <n v="0.49960290739338131"/>
    <x v="0"/>
  </r>
  <r>
    <n v="-9.5571687790731122E-2"/>
    <s v="1"/>
    <s v="MEDICARE OTHER"/>
    <x v="0"/>
    <s v="786"/>
    <n v="-0.92658765302520929"/>
    <n v="-1.1995155524347101"/>
    <n v="0.12798616676881189"/>
    <n v="1.181339583068127"/>
    <n v="-0.23759028385944941"/>
    <n v="0.64090954963634961"/>
    <n v="0.84681473358486936"/>
    <n v="0.27607247923245493"/>
    <x v="0"/>
  </r>
  <r>
    <n v="0.21957792732085379"/>
    <s v="1"/>
    <s v="MEDICARE OTHER"/>
    <x v="0"/>
    <s v="780"/>
    <n v="-0.69431859049427047"/>
    <n v="-1.727910248050563"/>
    <n v="0.17839838146624551"/>
    <n v="-1.342477228393576"/>
    <n v="1.245954681084529"/>
    <n v="-0.98505474568037643"/>
    <n v="4.7436596148278378E-3"/>
    <n v="0.29539849404355673"/>
    <x v="0"/>
  </r>
  <r>
    <n v="1.059976900951747"/>
    <s v="0"/>
    <s v="MEDICARE OTHER"/>
    <x v="0"/>
    <s v="486"/>
    <n v="2.092910159876995"/>
    <n v="2.763444664684187"/>
    <n v="-0.93067034187729358"/>
    <n v="-0.35757310684754579"/>
    <n v="0.13329595737654529"/>
    <n v="3.0798559926114391"/>
    <n v="-0.71703154664522972"/>
    <n v="0.60126340211557383"/>
    <x v="1"/>
  </r>
  <r>
    <n v="1.059976900951747"/>
    <s v="1"/>
    <s v="MEDICARE"/>
    <x v="0"/>
    <s v="780"/>
    <n v="0.85414182637865477"/>
    <n v="-0.1427261612030041"/>
    <n v="1.035406031322617"/>
    <n v="-0.23446009165429199"/>
    <n v="0.13329595737654529"/>
    <n v="1.7248857465141669"/>
    <n v="0.24533539503483001"/>
    <n v="0.50699133809813701"/>
    <x v="1"/>
  </r>
  <r>
    <n v="-0.77839585386583188"/>
    <s v="1"/>
    <s v="MEDICARE OTHER"/>
    <x v="0"/>
    <s v="786"/>
    <n v="-1.352414267665264"/>
    <n v="-1.265564889386692"/>
    <n v="2.7161737373944748E-2"/>
    <n v="1.176593873221566E-2"/>
    <n v="0.87506843984853477"/>
    <n v="-0.98505474568037643"/>
    <n v="1.4482940721349089"/>
    <n v="0.2684599849943593"/>
    <x v="0"/>
  </r>
  <r>
    <n v="1.059976900951747"/>
    <s v="1"/>
    <s v="MEDICARE"/>
    <x v="0"/>
    <s v="786"/>
    <n v="2.0154871390333491"/>
    <n v="-0.40692350901093061"/>
    <n v="-0.3257237655080904"/>
    <n v="-1.0346946904104419"/>
    <n v="-0.23759028385944941"/>
    <n v="3.621844091050348"/>
    <n v="0.36563126274484808"/>
    <n v="0.48774740173820441"/>
    <x v="0"/>
  </r>
  <r>
    <n v="0.3246277990247155"/>
    <s v="1"/>
    <s v="MEDICARE OTHER"/>
    <x v="0"/>
    <s v="786"/>
    <n v="-0.69431859049427047"/>
    <n v="-1.0013675415787651"/>
    <n v="-1.636441347641364"/>
    <n v="-1.342477228393576"/>
    <n v="-0.97936276633143882"/>
    <n v="9.8921451197440932E-2"/>
    <n v="-1.3185108851952689"/>
    <n v="0.28082290325901538"/>
    <x v="0"/>
  </r>
  <r>
    <n v="-0.93597066142162433"/>
    <s v="0"/>
    <s v="MEDICAID OTHER"/>
    <x v="0"/>
    <s v="786"/>
    <n v="-0.57818405922880112"/>
    <n v="0.1214711866049223"/>
    <n v="-0.72902148308755921"/>
    <n v="-1.096251198007069"/>
    <n v="-1.3502490075674329"/>
    <n v="9.8921451197440932E-2"/>
    <n v="4.7436596148278378E-3"/>
    <n v="0.41756543257192152"/>
    <x v="0"/>
  </r>
  <r>
    <n v="0.53472754243243881"/>
    <s v="1"/>
    <s v="MEDICARE"/>
    <x v="0"/>
    <s v="786"/>
    <n v="-0.19106895501056981"/>
    <n v="0.38566853441284882"/>
    <n v="-0.42654819490295759"/>
    <n v="1.3660091058580079"/>
    <n v="0.50418219861253999"/>
    <n v="-0.17207259802201341"/>
    <n v="0.84681473358486936"/>
    <n v="0.48036616260764309"/>
    <x v="0"/>
  </r>
  <r>
    <n v="-2.1440441860160329"/>
    <s v="0"/>
    <s v="Private"/>
    <x v="0"/>
    <s v="786"/>
    <n v="-0.42333801754150863"/>
    <n v="1.178260577836628"/>
    <n v="2.3965358281533242"/>
    <n v="2.4740262425972919"/>
    <n v="-0.60847652509544403"/>
    <n v="-0.17207259802201341"/>
    <n v="2.4106610138149862"/>
    <n v="0.27822244431921772"/>
    <x v="0"/>
  </r>
  <r>
    <n v="-2.459193801127618"/>
    <s v="1"/>
    <s v="MEDICAID OTHER"/>
    <x v="0"/>
    <s v="787"/>
    <n v="-1.0814336947125021"/>
    <n v="5.5421849652940738E-2"/>
    <n v="1.186642675414918"/>
    <n v="-0.91158167521718803"/>
    <n v="0.87506843984853477"/>
    <n v="-0.71406069646092207"/>
    <n v="0.24533539503483001"/>
    <n v="0.51339251000487274"/>
    <x v="1"/>
  </r>
  <r>
    <n v="-0.30567143119845441"/>
    <s v="1"/>
    <s v="Private"/>
    <x v="0"/>
    <s v="787"/>
    <n v="2.0154871390333491"/>
    <n v="0.38566853441284882"/>
    <n v="-1.58602913294393"/>
    <n v="7.3322446328842564E-2"/>
    <n v="1.245954681084529"/>
    <n v="0.64090954963634961"/>
    <n v="0.36563126274484808"/>
    <n v="0.40666193842067189"/>
    <x v="0"/>
  </r>
  <r>
    <n v="-0.72587091801390102"/>
    <s v="0"/>
    <s v="Private"/>
    <x v="0"/>
    <s v="599"/>
    <n v="-1.584683330196202"/>
    <n v="0.7159152191727568"/>
    <n v="-0.27531155081065678"/>
    <n v="2.043130689420904"/>
    <n v="1.245954681084529"/>
    <n v="9.8921451197440932E-2"/>
    <n v="0.36563126274484808"/>
    <n v="0.58043958693529951"/>
    <x v="1"/>
  </r>
  <r>
    <n v="0.63977741413630052"/>
    <s v="0"/>
    <s v="MEDICARE OTHER"/>
    <x v="0"/>
    <s v="780"/>
    <n v="-0.42333801754150863"/>
    <n v="-0.20877549815498569"/>
    <n v="0.88416938723031591"/>
    <n v="-2.019598811956473"/>
    <n v="0.50418219861253999"/>
    <n v="-0.17207259802201341"/>
    <n v="-1.3185108851952689"/>
    <n v="0.3787638250813446"/>
    <x v="0"/>
  </r>
  <r>
    <n v="1.059976900951747"/>
    <s v="1"/>
    <s v="Private"/>
    <x v="0"/>
    <s v="780"/>
    <n v="-1.197568225977971"/>
    <n v="-1.1995155524347101"/>
    <n v="-0.52737262429782483"/>
    <n v="0.50421799950523094"/>
    <n v="-1.3502490075674329"/>
    <n v="0.64090954963634961"/>
    <n v="2.530956881524987"/>
    <n v="0.25982389549780599"/>
    <x v="0"/>
  </r>
  <r>
    <n v="0.42967767072857721"/>
    <s v="1"/>
    <s v="MEDICARE OTHER"/>
    <x v="0"/>
    <s v="782"/>
    <n v="0.1960461492076615"/>
    <n v="-0.60507151986687535"/>
    <n v="-0.42654819490295759"/>
    <n v="0.1348789539254695"/>
    <n v="0.13329595737654529"/>
    <n v="9.8921451197440932E-2"/>
    <n v="0.24533539503483001"/>
    <n v="0.2154844928713541"/>
    <x v="0"/>
  </r>
  <r>
    <n v="-0.20062155949459279"/>
    <s v="1"/>
    <s v="MEDICARE OTHER"/>
    <x v="0"/>
    <s v="786"/>
    <n v="1.125122399331417"/>
    <n v="0.64986588222077524"/>
    <n v="0.83375717253288228"/>
    <n v="0.81200053748836554"/>
    <n v="0.50418219861253999"/>
    <n v="0.64090954963634961"/>
    <n v="-1.919990223745309"/>
    <n v="0.27489267094458231"/>
    <x v="0"/>
  </r>
  <r>
    <n v="0.1145280556169922"/>
    <s v="0"/>
    <s v="MEDICARE OTHER"/>
    <x v="0"/>
    <s v="780"/>
    <n v="-1.158856715556148"/>
    <n v="-1.331614226338673"/>
    <n v="2.6990091163379248"/>
    <n v="-1.28092072079695"/>
    <n v="-0.23759028385944941"/>
    <n v="-0.17207259802201341"/>
    <n v="0.24533539503483001"/>
    <n v="0.37183468512306711"/>
    <x v="0"/>
  </r>
  <r>
    <n v="0.74482728584016211"/>
    <s v="1"/>
    <s v="MEDICARE OTHER"/>
    <x v="0"/>
    <s v="780"/>
    <n v="-0.65560708007244739"/>
    <n v="-0.93531820462678339"/>
    <n v="-0.82984591248242634"/>
    <n v="-0.1113470764610382"/>
    <n v="0.50418219861253999"/>
    <n v="1.7248857465141669"/>
    <n v="-0.2358480758051914"/>
    <n v="0.30158710559457053"/>
    <x v="0"/>
  </r>
  <r>
    <n v="-0.25314649534652361"/>
    <s v="1"/>
    <s v="Private"/>
    <x v="0"/>
    <s v="786"/>
    <n v="-0.46204952796333171"/>
    <n v="0.517767208316812"/>
    <n v="0.73293274313801504"/>
    <n v="0.1348789539254695"/>
    <n v="-0.97936276633143882"/>
    <n v="0.91190359885580397"/>
    <n v="-0.2358480758051914"/>
    <n v="0.23187388498211969"/>
    <x v="0"/>
  </r>
  <r>
    <n v="-0.56829611045810857"/>
    <s v="1"/>
    <s v="Private"/>
    <x v="0"/>
    <s v="786"/>
    <n v="-0.65560708007244739"/>
    <n v="5.5421849652940738E-2"/>
    <n v="7.7573952071378349E-2"/>
    <n v="-1.5271467511834571"/>
    <n v="-0.60847652509544403"/>
    <n v="-1.2560487948998309"/>
    <n v="-1.3185108851952689"/>
    <n v="0.22873045926239921"/>
    <x v="0"/>
  </r>
  <r>
    <n v="1.059976900951747"/>
    <s v="1"/>
    <s v="MEDICARE OTHER"/>
    <x v="0"/>
    <s v="599"/>
    <n v="-1.0427221842906791"/>
    <n v="-1.265564889386692"/>
    <n v="-0.3257237655080904"/>
    <n v="0.1348789539254695"/>
    <n v="-0.97936276633143882"/>
    <n v="-0.44306664724146783"/>
    <n v="0.24533539503483001"/>
    <n v="0.5742148192365164"/>
    <x v="1"/>
  </r>
  <r>
    <n v="0.84987715754402382"/>
    <s v="1"/>
    <s v="MEDICARE OTHER"/>
    <x v="0"/>
    <s v="786"/>
    <n v="0.62187276384771595"/>
    <n v="0.3196191974608672"/>
    <n v="0.17839838146624551"/>
    <n v="0.99667006027824623"/>
    <n v="-0.23759028385944941"/>
    <n v="0.3699155004168953"/>
    <n v="4.7436596148278378E-3"/>
    <n v="0.28683046174469817"/>
    <x v="0"/>
  </r>
  <r>
    <n v="-0.20062155949459279"/>
    <s v="1"/>
    <s v="MEDICAID STATE"/>
    <x v="0"/>
    <s v="782"/>
    <n v="0.69929578469136222"/>
    <n v="0.78196455612473847"/>
    <n v="-0.82984591248242634"/>
    <n v="-0.66535564483068033"/>
    <n v="-3.2046802137474071"/>
    <n v="9.8921451197440932E-2"/>
    <n v="-0.47643981122521062"/>
    <n v="0.23419786684574301"/>
    <x v="0"/>
  </r>
  <r>
    <n v="0.84987715754402382"/>
    <s v="1"/>
    <s v="MEDICARE OTHER"/>
    <x v="0"/>
    <s v="787"/>
    <n v="-0.6168955696506242"/>
    <n v="-1.133466215482728"/>
    <n v="-0.3257237655080904"/>
    <n v="-0.97313818281381492"/>
    <n v="1.245954681084529"/>
    <n v="9.8921451197440932E-2"/>
    <n v="0.60622299816486735"/>
    <n v="0.47804061080875038"/>
    <x v="0"/>
  </r>
  <r>
    <n v="1.0074519650998159"/>
    <s v="0"/>
    <s v="MEDICARE"/>
    <x v="0"/>
    <s v="780"/>
    <n v="0.23475765962948461"/>
    <n v="0.18752052355690399"/>
    <n v="1.64035260769182"/>
    <n v="-0.1113470764610382"/>
    <n v="0.87506843984853477"/>
    <n v="-0.98505474568037643"/>
    <n v="0.84681473358486936"/>
    <n v="0.59287802415190172"/>
    <x v="1"/>
  </r>
  <r>
    <n v="0.58725247828436966"/>
    <s v="0"/>
    <s v="MEDICARE OTHER"/>
    <x v="0"/>
    <s v="787"/>
    <n v="-1.313702757243441"/>
    <n v="-0.73717019377083859"/>
    <n v="1.3378793195072181"/>
    <n v="0.93511355268161933"/>
    <n v="0.50418219861253999"/>
    <n v="-0.44306664724146783"/>
    <n v="0.36563126274484808"/>
    <n v="0.56173152877486443"/>
    <x v="1"/>
  </r>
  <r>
    <n v="0.63977741413630052"/>
    <s v="1"/>
    <s v="MEDICARE OTHER"/>
    <x v="0"/>
    <s v="428"/>
    <n v="-1.4685487989307331"/>
    <n v="-1.0013675415787651"/>
    <n v="-0.67860926839012559"/>
    <n v="-0.78846866002393423"/>
    <n v="0.87506843984853477"/>
    <n v="-2.0690309425581939"/>
    <n v="0.84681473358486936"/>
    <n v="0.49449003773886541"/>
    <x v="0"/>
  </r>
  <r>
    <n v="-4.3046751938800289E-2"/>
    <s v="1"/>
    <s v="MEDICARE OTHER"/>
    <x v="0"/>
    <s v="786"/>
    <n v="-1.2362797363997939"/>
    <n v="-0.53902218291489379"/>
    <n v="-0.42654819490295759"/>
    <n v="-1.0346946904104419"/>
    <n v="1.245954681084529"/>
    <n v="-0.98505474568037643"/>
    <n v="-1.3185108851952689"/>
    <n v="0.27666355668911802"/>
    <x v="0"/>
  </r>
  <r>
    <n v="1.059976900951747"/>
    <s v="0"/>
    <s v="MEDICARE OTHER"/>
    <x v="0"/>
    <s v="780"/>
    <n v="0.42831521173860032"/>
    <n v="-1.062748729904087E-2"/>
    <n v="-0.88025812717985996"/>
    <n v="-0.78846866002393423"/>
    <n v="-0.97936276633143882"/>
    <n v="1.182897648075258"/>
    <n v="0.36563126274484808"/>
    <n v="0.38434313687568361"/>
    <x v="0"/>
  </r>
  <r>
    <n v="6.2003119765061357E-2"/>
    <s v="0"/>
    <s v="MEDICARE OTHER"/>
    <x v="0"/>
    <s v="486"/>
    <n v="-1.158856715556148"/>
    <n v="-0.53902218291489379"/>
    <n v="0.27922281086111272"/>
    <n v="-0.17290358405766509"/>
    <n v="-0.97936276633143882"/>
    <n v="-0.44306664724146783"/>
    <n v="0.36563126274484808"/>
    <n v="0.58772693410247123"/>
    <x v="1"/>
  </r>
  <r>
    <n v="-4.3046751938800289E-2"/>
    <s v="1"/>
    <s v="MEDICARE OTHER"/>
    <x v="0"/>
    <s v="780"/>
    <n v="-1.2362797363997939"/>
    <n v="-0.40692350901093061"/>
    <n v="-1.233143630061895"/>
    <n v="0.1964354615220964"/>
    <n v="-0.60847652509544403"/>
    <n v="9.8921451197440932E-2"/>
    <n v="0.84681473358486936"/>
    <n v="0.29233200213998162"/>
    <x v="0"/>
  </r>
  <r>
    <n v="0.69230234998823126"/>
    <s v="0"/>
    <s v="MEDICARE OTHER"/>
    <x v="0"/>
    <s v="780"/>
    <n v="-0.65560708007244739"/>
    <n v="0.25356986050888558"/>
    <n v="-1.081906985969594"/>
    <n v="0.2579919691187233"/>
    <n v="0.13329595737654529"/>
    <n v="1.7248857465141669"/>
    <n v="-1.3185108851952689"/>
    <n v="0.37945952114238579"/>
    <x v="0"/>
  </r>
  <r>
    <n v="-0.41072130290231612"/>
    <s v="1"/>
    <s v="MEDICARE"/>
    <x v="0"/>
    <s v="780"/>
    <n v="-1.894375413570788"/>
    <n v="-1.4637129002426359"/>
    <n v="0.2288105961636791"/>
    <n v="0.50421799950523094"/>
    <n v="1.245954681084529"/>
    <n v="-1.2560487948998309"/>
    <n v="1.4482940721349089"/>
    <n v="0.48630633690398017"/>
    <x v="0"/>
  </r>
  <r>
    <n v="-0.67334598216197017"/>
    <s v="0"/>
    <s v="Private"/>
    <x v="0"/>
    <s v="558"/>
    <n v="-1.0814336947125021"/>
    <n v="-1.3976635632906551"/>
    <n v="0.53128388434828067"/>
    <n v="-1.342477228393576"/>
    <n v="0.87506843984853477"/>
    <n v="-0.44306664724146783"/>
    <n v="1.9294775429749469"/>
    <n v="0.72784840820145802"/>
    <x v="1"/>
  </r>
  <r>
    <n v="-0.20062155949459279"/>
    <s v="1"/>
    <s v="Private"/>
    <x v="0"/>
    <s v="780"/>
    <n v="-0.26849197585421603"/>
    <n v="5.5421849652940738E-2"/>
    <n v="-0.82984591248242634"/>
    <n v="-4.9790568864411251E-2"/>
    <n v="0.50418219861253999"/>
    <n v="-0.44306664724146783"/>
    <n v="-0.47643981122521062"/>
    <n v="0.2464163632889948"/>
    <x v="0"/>
  </r>
  <r>
    <n v="1.059976900951747"/>
    <s v="1"/>
    <s v="MEDICARE OTHER"/>
    <x v="0"/>
    <s v="789"/>
    <n v="-1.004010673868855"/>
    <n v="0.98011256698068328"/>
    <n v="0.93458160192774953"/>
    <n v="-0.54224262963742653"/>
    <n v="-0.23759028385944941"/>
    <n v="-0.98505474568037643"/>
    <n v="-1.559102620615288"/>
    <n v="0.38984294091086341"/>
    <x v="0"/>
  </r>
  <r>
    <n v="0.3246277990247155"/>
    <s v="0"/>
    <s v="MEDICARE OTHER"/>
    <x v="0"/>
    <s v="782"/>
    <n v="1.4735259931278251"/>
    <n v="1.574556599548518"/>
    <n v="-1.485204703549063"/>
    <n v="-0.17290358405766509"/>
    <n v="0.87506843984853477"/>
    <n v="-0.44306664724146783"/>
    <n v="-0.47643981122521062"/>
    <n v="0.27944338596651891"/>
    <x v="0"/>
  </r>
  <r>
    <n v="1.059976900951747"/>
    <s v="0"/>
    <s v="MEDICARE OTHER"/>
    <x v="0"/>
    <s v="780"/>
    <n v="-0.19106895501056981"/>
    <n v="-0.1427261612030041"/>
    <n v="1.8420014664815541"/>
    <n v="-0.72691215242730722"/>
    <n v="0.13329595737654529"/>
    <n v="-0.44306664724146783"/>
    <n v="1.3279982044249079"/>
    <n v="0.38434313687568361"/>
    <x v="0"/>
  </r>
  <r>
    <n v="1.059976900951747"/>
    <s v="1"/>
    <s v="MEDICARE OTHER"/>
    <x v="0"/>
    <s v="486"/>
    <n v="-0.92658765302520929"/>
    <n v="-1.133466215482728"/>
    <n v="0.27922281086111272"/>
    <n v="0.75044402989173864"/>
    <n v="-1.3502490075674329"/>
    <n v="-0.17207259802201341"/>
    <n v="4.7436596148278378E-3"/>
    <n v="0.51496249113136838"/>
    <x v="1"/>
  </r>
  <r>
    <n v="-1.4612200199409331"/>
    <s v="1"/>
    <s v="Private"/>
    <x v="0"/>
    <s v="789"/>
    <n v="-0.65560708007244739"/>
    <n v="-1.067416878530747"/>
    <n v="-0.77943369778499283"/>
    <n v="-1.0346946904104419"/>
    <n v="1.245954681084529"/>
    <n v="-1.5270428441192849"/>
    <n v="0.36563126274484808"/>
    <n v="0.30688882178454358"/>
    <x v="0"/>
  </r>
  <r>
    <n v="0.167052991468923"/>
    <s v="0"/>
    <s v="MEDICARE OTHER"/>
    <x v="0"/>
    <s v="780"/>
    <n v="0.1186231283640153"/>
    <n v="0.517767208316812"/>
    <n v="-0.22489933611322321"/>
    <n v="-0.72691215242730722"/>
    <n v="-0.97936276633143882"/>
    <n v="9.8921451197440932E-2"/>
    <n v="0.84681473358486936"/>
    <n v="0.37252528589950479"/>
    <x v="0"/>
  </r>
  <r>
    <n v="-0.41072130290231612"/>
    <s v="1"/>
    <s v="Private"/>
    <x v="0"/>
    <s v="780"/>
    <n v="-0.11364593416692351"/>
    <n v="0.45171787136483038"/>
    <n v="-7.3662692020922446E-2"/>
    <n v="-0.66535564483068033"/>
    <n v="-0.60847652509544403"/>
    <n v="-0.98505474568037643"/>
    <n v="-0.2358480758051914"/>
    <n v="0.24422761961262321"/>
    <x v="0"/>
  </r>
  <r>
    <n v="-0.88344572556969359"/>
    <s v="0"/>
    <s v="MEDICAID OTHER"/>
    <x v="0"/>
    <s v="789"/>
    <n v="0.31218068047313091"/>
    <n v="-1.067416878530747"/>
    <n v="0.12798616676881189"/>
    <n v="-0.91158167521718803"/>
    <n v="1.245954681084529"/>
    <n v="-0.71406069646092207"/>
    <n v="-0.2358480758051914"/>
    <n v="0.53026623827761876"/>
    <x v="1"/>
  </r>
  <r>
    <n v="-1.041020533125486"/>
    <s v="0"/>
    <s v="MEDICAID STATE"/>
    <x v="0"/>
    <s v="786"/>
    <n v="-3.6222913323277262E-2"/>
    <n v="0.517767208316812"/>
    <n v="-0.67860926839012559"/>
    <n v="0.75044402989173864"/>
    <n v="0.50418219861253999"/>
    <n v="1.4538916972947129"/>
    <n v="0.84681473358486936"/>
    <n v="0.37203954780744508"/>
    <x v="0"/>
  </r>
  <r>
    <n v="-0.14809662364266191"/>
    <s v="1"/>
    <s v="MEDICARE OTHER"/>
    <x v="0"/>
    <s v="787"/>
    <n v="0.15733463878583839"/>
    <n v="1.178260577836628"/>
    <n v="1.136230460717484"/>
    <n v="0.1964354615220964"/>
    <n v="-0.23759028385944941"/>
    <n v="-0.44306664724146783"/>
    <n v="-1.0779191497752501"/>
    <n v="0.46404973468228061"/>
    <x v="0"/>
  </r>
  <r>
    <n v="-0.14809662364266191"/>
    <s v="0"/>
    <s v="MEDICARE OTHER"/>
    <x v="0"/>
    <s v="789"/>
    <n v="0.35089219089495399"/>
    <n v="0.18752052355690399"/>
    <n v="0.73293274313801504"/>
    <n v="-1.28092072079695"/>
    <n v="-0.60847652509544403"/>
    <n v="-0.44306664724146783"/>
    <n v="-0.2358480758051914"/>
    <n v="0.45882198201522939"/>
    <x v="0"/>
  </r>
  <r>
    <n v="0.48220260658050801"/>
    <s v="0"/>
    <s v="MEDICARE OTHER"/>
    <x v="0"/>
    <s v="578"/>
    <n v="-0.19106895501056981"/>
    <n v="0.18752052355690399"/>
    <n v="-0.72902148308755921"/>
    <n v="0.62733101469848473"/>
    <n v="0.13329595737654529"/>
    <n v="0.64090954963634961"/>
    <n v="4.7436596148278378E-3"/>
    <n v="0.57038182851225161"/>
    <x v="1"/>
  </r>
  <r>
    <n v="-1.881419506756379"/>
    <s v="1"/>
    <s v="Private"/>
    <x v="0"/>
    <s v="789"/>
    <n v="-1.3911257780870869"/>
    <n v="-0.53902218291489379"/>
    <n v="-0.93067034187729358"/>
    <n v="2.5971392577905461"/>
    <n v="-0.23759028385944941"/>
    <n v="9.8921451197440932E-2"/>
    <n v="-0.71703154664522972"/>
    <n v="0.30188255110178303"/>
    <x v="0"/>
  </r>
  <r>
    <n v="-0.41072130290231612"/>
    <s v="1"/>
    <s v="MEDICAID OTHER"/>
    <x v="0"/>
    <s v="558"/>
    <n v="-0.22978046543239289"/>
    <n v="-0.34087417205894888"/>
    <n v="2.7161737373944748E-2"/>
    <n v="-0.78846866002393423"/>
    <n v="1.245954681084529"/>
    <n v="-0.44306664724146783"/>
    <n v="0.24533539503483001"/>
    <n v="0.7685585465750715"/>
    <x v="1"/>
  </r>
  <r>
    <n v="0.167052991468923"/>
    <s v="0"/>
    <s v="MEDICARE"/>
    <x v="0"/>
    <s v="780"/>
    <n v="-1.004010673868855"/>
    <n v="-7.6676824251022485E-2"/>
    <n v="7.7573952071378349E-2"/>
    <n v="-1.5271467511834571"/>
    <n v="1.245954681084529"/>
    <n v="1.182897648075258"/>
    <n v="-2.641765430005349"/>
    <n v="0.58141552667876206"/>
    <x v="1"/>
  </r>
  <r>
    <n v="-0.41072130290231612"/>
    <s v="1"/>
    <s v="MEDICAID OTHER"/>
    <x v="0"/>
    <s v="786"/>
    <n v="1.086410888909594"/>
    <n v="0.78196455612473847"/>
    <n v="-0.17448712141578959"/>
    <n v="0.1964354615220964"/>
    <n v="0.87506843984853477"/>
    <n v="9.8921451197440932E-2"/>
    <n v="-1.79969435603529"/>
    <n v="0.3420697464450112"/>
    <x v="0"/>
  </r>
  <r>
    <n v="-0.30567143119845441"/>
    <s v="1"/>
    <s v="Private"/>
    <x v="0"/>
    <s v="780"/>
    <n v="0.77671880553500849"/>
    <n v="0.84801389307672004"/>
    <n v="-0.3257237655080904"/>
    <n v="-0.66535564483068033"/>
    <n v="1.245954681084529"/>
    <n v="0.64090954963634961"/>
    <n v="0.84681473358486936"/>
    <n v="0.24532034394528271"/>
    <x v="0"/>
  </r>
  <r>
    <n v="1.059976900951747"/>
    <s v="0"/>
    <s v="MEDICARE OTHER"/>
    <x v="0"/>
    <s v="786"/>
    <n v="1.2412569305968859"/>
    <n v="1.2443099147886101"/>
    <n v="1.287467104809785"/>
    <n v="-1.2193642132003231"/>
    <n v="-0.60847652509544403"/>
    <n v="0.3699155004168953"/>
    <n v="1.688885807554928"/>
    <n v="0.36629572328871812"/>
    <x v="0"/>
  </r>
  <r>
    <n v="0.84987715754402382"/>
    <s v="1"/>
    <s v="MEDICARE OTHER"/>
    <x v="0"/>
    <s v="786"/>
    <n v="-0.77174161133791674"/>
    <n v="0.1214711866049223"/>
    <n v="-7.3662692020922446E-2"/>
    <n v="-4.9790568864411251E-2"/>
    <n v="-0.60847652509544403"/>
    <n v="0.64090954963634961"/>
    <n v="0.60622299816486735"/>
    <n v="0.28683046174469817"/>
    <x v="0"/>
  </r>
  <r>
    <n v="0.53472754243243881"/>
    <s v="1"/>
    <s v="MEDICARE"/>
    <x v="0"/>
    <s v="599"/>
    <n v="-0.19106895501056981"/>
    <n v="0.7159152191727568"/>
    <n v="0.68252052844058153"/>
    <n v="-1.896485796763218"/>
    <n v="1.245954681084529"/>
    <n v="-0.44306664724146783"/>
    <n v="-0.2358480758051914"/>
    <n v="0.75389568413651276"/>
    <x v="1"/>
  </r>
  <r>
    <n v="0.58725247828436966"/>
    <s v="1"/>
    <s v="MEDICARE OTHER"/>
    <x v="0"/>
    <s v="789"/>
    <n v="2.3251792224079342"/>
    <n v="0.58381654526879356"/>
    <n v="-0.3257237655080904"/>
    <n v="-0.35757310684754579"/>
    <n v="1.245954681084529"/>
    <n v="1.7248857465141669"/>
    <n v="1.3279982044249079"/>
    <n v="0.38353457931239571"/>
    <x v="0"/>
  </r>
  <r>
    <n v="-0.41072130290231612"/>
    <s v="1"/>
    <s v="MEDICAID OTHER"/>
    <x v="0"/>
    <s v="789"/>
    <n v="0.69929578469136222"/>
    <n v="0.7159152191727568"/>
    <n v="-1.8885024211285319"/>
    <n v="-0.35757310684754579"/>
    <n v="0.50418219861253999"/>
    <n v="0.64090954963634961"/>
    <n v="0.60622299816486735"/>
    <n v="0.44941092259112692"/>
    <x v="0"/>
  </r>
  <r>
    <n v="1.059976900951747"/>
    <s v="0"/>
    <s v="MEDICARE OTHER"/>
    <x v="0"/>
    <s v="780"/>
    <n v="0.1186231283640153"/>
    <n v="-0.60507151986687535"/>
    <n v="1.0858182460200501"/>
    <n v="-0.60379913723405343"/>
    <n v="-0.97936276633143882"/>
    <n v="-0.44306664724146783"/>
    <n v="1.087406469004889"/>
    <n v="0.38434313687568361"/>
    <x v="0"/>
  </r>
  <r>
    <n v="-0.46324623875424692"/>
    <s v="0"/>
    <s v="MEDICARE OTHER"/>
    <x v="0"/>
    <s v="786"/>
    <n v="-0.38462650711968538"/>
    <n v="1.2443099147886101"/>
    <n v="1.388291534204652"/>
    <n v="1.8584611666310229"/>
    <n v="-1.3502490075674329"/>
    <n v="0.64090954963634961"/>
    <n v="-1.0779191497752501"/>
    <n v="0.3466375104464533"/>
    <x v="0"/>
  </r>
  <r>
    <n v="-1.3561701482370709"/>
    <s v="0"/>
    <s v="Private"/>
    <x v="0"/>
    <s v="789"/>
    <n v="-0.81045312175973983"/>
    <n v="0.45171787136483038"/>
    <n v="-0.37613598020552402"/>
    <n v="-1.0346946904104419"/>
    <n v="1.245954681084529"/>
    <n v="2.5378678941725301"/>
    <n v="-0.47643981122521062"/>
    <n v="0.38747710917413719"/>
    <x v="0"/>
  </r>
  <r>
    <n v="-1.9339444426083101"/>
    <s v="1"/>
    <s v="MEDICAID STATE"/>
    <x v="0"/>
    <s v="787"/>
    <n v="-0.19106895501056981"/>
    <n v="-7.6676824251022485E-2"/>
    <n v="-0.22489933611322321"/>
    <n v="1.3660091058580079"/>
    <n v="0.50418219861253999"/>
    <n v="0.64090954963634961"/>
    <n v="-0.83732741435523084"/>
    <n v="0.47460887863622608"/>
    <x v="0"/>
  </r>
  <r>
    <n v="-0.46324623875424692"/>
    <s v="1"/>
    <s v="Private"/>
    <x v="0"/>
    <s v="789"/>
    <n v="0.31218068047313091"/>
    <n v="0.38566853441284882"/>
    <n v="0.12798616676881189"/>
    <n v="-0.78846866002393423"/>
    <n v="0.50418219861253999"/>
    <n v="-0.71406069646092207"/>
    <n v="-0.2358480758051914"/>
    <n v="0.31896130271236139"/>
    <x v="0"/>
  </r>
  <r>
    <n v="-0.51577117460617772"/>
    <s v="1"/>
    <s v="MEDICARE"/>
    <x v="0"/>
    <s v="786"/>
    <n v="0.85414182637865477"/>
    <n v="0.38566853441284882"/>
    <n v="1.388291534204652"/>
    <n v="0.44266149190860399"/>
    <n v="0.87506843984853477"/>
    <n v="9.8921451197440932E-2"/>
    <n v="4.7436596148278378E-3"/>
    <n v="0.46563256555354471"/>
    <x v="0"/>
  </r>
  <r>
    <n v="-1.3036452123851401"/>
    <s v="0"/>
    <s v="MEDICAID STATE"/>
    <x v="0"/>
    <s v="578"/>
    <n v="-1.2362797363997939"/>
    <n v="-1.062748729904087E-2"/>
    <n v="1.237054890112351"/>
    <n v="-0.97313818281381492"/>
    <n v="1.245954681084529"/>
    <n v="-0.44306664724146783"/>
    <n v="0.36563126274484808"/>
    <n v="0.58073877733580381"/>
    <x v="1"/>
  </r>
  <r>
    <n v="1.059976900951747"/>
    <s v="0"/>
    <s v="MEDICARE"/>
    <x v="0"/>
    <s v="780"/>
    <n v="0.89285333680047785"/>
    <n v="1.112211240884647"/>
    <n v="1.136230460717484"/>
    <n v="0.2579919691187233"/>
    <n v="-2.462907731275418"/>
    <n v="1.182897648075258"/>
    <n v="-0.2358480758051914"/>
    <n v="0.59359122092236338"/>
    <x v="1"/>
  </r>
  <r>
    <n v="1.059976900951747"/>
    <s v="1"/>
    <s v="MEDICARE OTHER"/>
    <x v="0"/>
    <s v="276"/>
    <n v="0.77671880553500849"/>
    <n v="0.38566853441284882"/>
    <n v="2.0940625399687218"/>
    <n v="0.50421799950523094"/>
    <n v="-0.97936276633143882"/>
    <n v="0.3699155004168953"/>
    <n v="4.7436596148278378E-3"/>
    <n v="0.57708263813415905"/>
    <x v="1"/>
  </r>
  <r>
    <n v="-2.0915192501641031"/>
    <s v="1"/>
    <s v="MEDICARE"/>
    <x v="0"/>
    <s v="786"/>
    <n v="1.589660524393294"/>
    <n v="2.367148642972297"/>
    <n v="-0.77943369778499283"/>
    <n v="1.176593873221566E-2"/>
    <n v="0.50418219861253999"/>
    <n v="-0.44306664724146783"/>
    <n v="-0.2358480758051914"/>
    <n v="0.44365201085942713"/>
    <x v="0"/>
  </r>
  <r>
    <n v="1.059976900951747"/>
    <s v="0"/>
    <s v="MEDICARE"/>
    <x v="0"/>
    <s v="599"/>
    <n v="0.42831521173860032"/>
    <n v="1.178260577836628"/>
    <n v="-0.27531155081065678"/>
    <n v="-0.66535564483068033"/>
    <n v="0.13329595737654529"/>
    <n v="-1.798036893338739"/>
    <n v="0.60622299816486735"/>
    <n v="0.8175622889822669"/>
    <x v="1"/>
  </r>
  <r>
    <n v="0.74482728584016211"/>
    <s v="1"/>
    <s v="MEDICARE"/>
    <x v="0"/>
    <s v="786"/>
    <n v="-0.30720348627603922"/>
    <n v="0.38566853441284882"/>
    <n v="-0.124074906718356"/>
    <n v="2.1662437046141569"/>
    <n v="0.13329595737654529"/>
    <n v="-1.5270428441192849"/>
    <n v="-0.83732741435523084"/>
    <n v="0.48331781062648549"/>
    <x v="0"/>
  </r>
  <r>
    <n v="0.53472754243243881"/>
    <s v="1"/>
    <s v="MEDICARE OTHER"/>
    <x v="0"/>
    <s v="780"/>
    <n v="-1.197568225977971"/>
    <n v="5.5421849652940738E-2"/>
    <n v="2.2957113987584572"/>
    <n v="0.87355704508499243"/>
    <n v="-0.60847652509544403"/>
    <n v="-0.98505474568037643"/>
    <n v="0.24533539503483001"/>
    <n v="0.29910282054669229"/>
    <x v="0"/>
  </r>
  <r>
    <n v="-1.0935454689774169"/>
    <s v="0"/>
    <s v="MEDICARE"/>
    <x v="0"/>
    <s v="780"/>
    <n v="0.15733463878583839"/>
    <n v="0.78196455612473847"/>
    <n v="-0.52737262429782483"/>
    <n v="-0.78846866002393423"/>
    <n v="0.13329595737654529"/>
    <n v="9.8921451197440932E-2"/>
    <n v="0.36563126274484808"/>
    <n v="0.56405942367308237"/>
    <x v="1"/>
  </r>
  <r>
    <n v="-2.6167686086834112"/>
    <s v="1"/>
    <s v="MEDICAID STATE"/>
    <x v="0"/>
    <s v="578"/>
    <n v="-0.50076103838515484"/>
    <n v="-0.40692350901093061"/>
    <n v="-0.88025812717985996"/>
    <n v="7.3322446328842564E-2"/>
    <n v="0.50418219861253999"/>
    <n v="-0.44306664724146783"/>
    <n v="0.24533539503483001"/>
    <n v="0.47528360802481812"/>
    <x v="0"/>
  </r>
  <r>
    <n v="0.90240209339595456"/>
    <s v="1"/>
    <s v="MEDICARE OTHER"/>
    <x v="0"/>
    <s v="780"/>
    <n v="1.744506566080587"/>
    <n v="-0.73717019377083859"/>
    <n v="-0.52737262429782483"/>
    <n v="-4.9790568864411251E-2"/>
    <n v="-0.23759028385944941"/>
    <n v="-1.5270428441192849"/>
    <n v="0.60622299816486735"/>
    <n v="0.30345799070285878"/>
    <x v="0"/>
  </r>
  <r>
    <n v="9.4781839131305376E-3"/>
    <s v="1"/>
    <s v="MEDICARE OTHER"/>
    <x v="0"/>
    <s v="276"/>
    <n v="-0.81045312175973983"/>
    <n v="1.442457925644554"/>
    <n v="0.2288105961636791"/>
    <n v="-0.17290358405766509"/>
    <n v="-0.23759028385944941"/>
    <n v="1.4538916972947129"/>
    <n v="-0.71703154664522972"/>
    <n v="0.5625942906608361"/>
    <x v="1"/>
  </r>
  <r>
    <n v="-0.51577117460617772"/>
    <s v="0"/>
    <s v="MEDICARE"/>
    <x v="0"/>
    <s v="786"/>
    <n v="-0.26849197585421603"/>
    <n v="0.78196455612473847"/>
    <n v="-0.67860926839012559"/>
    <n v="1.3660091058580079"/>
    <n v="-0.60847652509544403"/>
    <n v="9.8921451197440932E-2"/>
    <n v="-0.47643981122521062"/>
    <n v="0.55309343073257233"/>
    <x v="1"/>
  </r>
  <r>
    <n v="-0.41072130290231612"/>
    <s v="1"/>
    <s v="Private"/>
    <x v="0"/>
    <s v="789"/>
    <n v="0.1960461492076615"/>
    <n v="0.18752052355690399"/>
    <n v="-0.17448712141578959"/>
    <n v="-0.41912961444417268"/>
    <n v="1.245954681084529"/>
    <n v="-0.98505474568037643"/>
    <n v="0.60622299816486735"/>
    <n v="0.31960366627095782"/>
    <x v="0"/>
  </r>
  <r>
    <n v="0.1145280556169922"/>
    <s v="1"/>
    <s v="Private"/>
    <x v="0"/>
    <s v="787"/>
    <n v="-0.8878761426033861"/>
    <n v="-0.80321953072282015"/>
    <n v="1.186642675414918"/>
    <n v="-0.23446009165429199"/>
    <n v="-1.7211352488034279"/>
    <n v="9.8921451197440932E-2"/>
    <n v="-0.83732741435523084"/>
    <n v="0.41237940908879112"/>
    <x v="0"/>
  </r>
  <r>
    <n v="-0.56829611045810857"/>
    <s v="1"/>
    <s v="MEDICAID OTHER"/>
    <x v="0"/>
    <s v="789"/>
    <n v="-0.42333801754150863"/>
    <n v="0.18752052355690399"/>
    <n v="1.489115963599519"/>
    <n v="-0.41912961444417268"/>
    <n v="-2.0920214900394232"/>
    <n v="-0.44306664724146783"/>
    <n v="1.087406469004889"/>
    <n v="0.44721794673915222"/>
    <x v="0"/>
  </r>
  <r>
    <n v="1.059976900951747"/>
    <s v="1"/>
    <s v="MEDICARE"/>
    <x v="0"/>
    <s v="276"/>
    <n v="1.396102972284178"/>
    <n v="1.112211240884647"/>
    <n v="1.0858182460200501"/>
    <n v="0.31954847671535019"/>
    <n v="-0.23759028385944941"/>
    <n v="1.182897648075258"/>
    <n v="1.087406469004889"/>
    <n v="0.76147697909575496"/>
    <x v="1"/>
  </r>
  <r>
    <n v="1.059976900951747"/>
    <s v="0"/>
    <s v="MEDICARE OTHER"/>
    <x v="0"/>
    <s v="599"/>
    <n v="-0.22978046543239289"/>
    <n v="-0.67112085681885703"/>
    <n v="-0.82984591248242634"/>
    <n v="0.93511355268161933"/>
    <n v="1.245954681084529"/>
    <n v="9.8921451197440932E-2"/>
    <n v="-0.71703154664522972"/>
    <n v="0.65699533181570324"/>
    <x v="1"/>
  </r>
  <r>
    <n v="-0.88344572556969359"/>
    <s v="1"/>
    <s v="Private"/>
    <x v="0"/>
    <s v="780"/>
    <n v="-0.96529916344703237"/>
    <n v="-0.34087417205894888"/>
    <n v="7.7573952071378349E-2"/>
    <n v="-0.91158167521718803"/>
    <n v="1.245954681084529"/>
    <n v="-0.44306664724146783"/>
    <n v="-0.2358480758051914"/>
    <n v="0.2393512443478856"/>
    <x v="0"/>
  </r>
  <r>
    <n v="1.059976900951747"/>
    <s v="1"/>
    <s v="MEDICARE OTHER"/>
    <x v="0"/>
    <s v="558"/>
    <n v="1.6283720348151169"/>
    <n v="1.112211240884647"/>
    <n v="0.12798616676881189"/>
    <n v="0.38110498431197709"/>
    <n v="-2.462907731275418"/>
    <n v="2.2668738449530759"/>
    <n v="4.7436596148278378E-3"/>
    <n v="0.72217346807826521"/>
    <x v="1"/>
  </r>
  <r>
    <n v="0.74482728584016211"/>
    <s v="1"/>
    <s v="MEDICARE OTHER"/>
    <x v="0"/>
    <s v="780"/>
    <n v="0.93156484722230104"/>
    <n v="-0.40692350901093061"/>
    <n v="0.83375717253288228"/>
    <n v="0.75044402989173864"/>
    <n v="0.50418219861253999"/>
    <n v="-0.17207259802201341"/>
    <n v="-0.2358480758051914"/>
    <n v="0.30158710559457053"/>
    <x v="0"/>
  </r>
  <r>
    <n v="0.58725247828436966"/>
    <s v="0"/>
    <s v="MEDICARE OTHER"/>
    <x v="0"/>
    <s v="780"/>
    <n v="0.50573823258224659"/>
    <n v="-0.20877549815498569"/>
    <n v="2.7161737373944748E-2"/>
    <n v="-0.97313818281381492"/>
    <n v="-0.23759028385944941"/>
    <n v="9.8921451197440932E-2"/>
    <n v="0.24533539503483001"/>
    <n v="0.37806862740517022"/>
    <x v="0"/>
  </r>
  <r>
    <n v="1.059976900951747"/>
    <s v="1"/>
    <s v="MEDICARE OTHER"/>
    <x v="0"/>
    <s v="780"/>
    <n v="2.2477562015642869"/>
    <n v="1.640605936500499"/>
    <n v="-0.42654819490295759"/>
    <n v="0.44266149190860399"/>
    <n v="0.87506843984853477"/>
    <n v="9.8921451197440932E-2"/>
    <n v="-1.3185108851952689"/>
    <n v="0.30533540782938318"/>
    <x v="0"/>
  </r>
  <r>
    <n v="1.0074519650998159"/>
    <s v="1"/>
    <s v="MEDICARE OTHER"/>
    <x v="0"/>
    <s v="780"/>
    <n v="-1.313702757243441"/>
    <n v="-0.86926886767480183"/>
    <n v="1.136230460717484"/>
    <n v="-0.97313818281381492"/>
    <n v="-1.3502490075674329"/>
    <n v="-0.44306664724146783"/>
    <n v="4.7436596148278378E-3"/>
    <n v="0.30470887878843272"/>
    <x v="0"/>
  </r>
  <r>
    <n v="1.059976900951747"/>
    <s v="0"/>
    <s v="MEDICARE OTHER"/>
    <x v="0"/>
    <s v="787"/>
    <n v="-1.5072603093525561"/>
    <n v="-1.595811574146599"/>
    <n v="-0.72902148308755921"/>
    <n v="1.176593873221566E-2"/>
    <n v="-0.97936276633143882"/>
    <n v="9.8921451197440932E-2"/>
    <n v="-0.47643981122521062"/>
    <n v="0.56826903940652229"/>
    <x v="1"/>
  </r>
  <r>
    <n v="0.63977741413630052"/>
    <s v="1"/>
    <s v="MEDICARE OTHER"/>
    <x v="0"/>
    <s v="780"/>
    <n v="2.4885970985458672E-3"/>
    <n v="-0.40692350901093061"/>
    <n v="1.136230460717484"/>
    <n v="0.31954847671535019"/>
    <n v="0.87506843984853477"/>
    <n v="-0.98505474568037643"/>
    <n v="2.170069278394966"/>
    <n v="0.30034349710899078"/>
    <x v="0"/>
  </r>
  <r>
    <n v="-2.5117187369795491"/>
    <s v="1"/>
    <s v="Private"/>
    <x v="0"/>
    <s v="789"/>
    <n v="-0.69431859049427047"/>
    <n v="0.3196191974608672"/>
    <n v="-0.3257237655080904"/>
    <n v="-0.78846866002393423"/>
    <n v="0.87506843984853477"/>
    <n v="-0.44306664724146783"/>
    <n v="0.36563126274484808"/>
    <n v="0.29446089876574638"/>
    <x v="0"/>
  </r>
  <r>
    <n v="1.059976900951747"/>
    <s v="1"/>
    <s v="MEDICARE OTHER"/>
    <x v="0"/>
    <s v="780"/>
    <n v="1.938064118189702"/>
    <n v="1.2443099147886101"/>
    <n v="1.489115963599519"/>
    <n v="0.62733101469848473"/>
    <n v="-0.23759028385944941"/>
    <n v="-0.44306664724146783"/>
    <n v="-0.2358480758051914"/>
    <n v="0.30533540782938318"/>
    <x v="0"/>
  </r>
  <r>
    <n v="-0.56829611045810857"/>
    <s v="1"/>
    <s v="MEDICAID OTHER"/>
    <x v="0"/>
    <s v="789"/>
    <n v="0.62187276384771595"/>
    <n v="-0.34087417205894888"/>
    <n v="-0.57778483899525845"/>
    <n v="-1.834929289166592"/>
    <n v="1.245954681084529"/>
    <n v="-0.98505474568037643"/>
    <n v="1.9294775429749469"/>
    <n v="0.44721794673915222"/>
    <x v="0"/>
  </r>
  <r>
    <n v="0.69230234998823126"/>
    <s v="0"/>
    <s v="MEDICAID STATE"/>
    <x v="0"/>
    <s v="276"/>
    <n v="0.7380072951131853"/>
    <n v="1.0461619039326651"/>
    <n v="1.136230460717484"/>
    <n v="-0.66535564483068033"/>
    <n v="1.245954681084529"/>
    <n v="9.8921451197440932E-2"/>
    <n v="1.087406469004889"/>
    <n v="0.68651371447323517"/>
    <x v="1"/>
  </r>
  <r>
    <n v="0.63977741413630052"/>
    <s v="0"/>
    <s v="MEDICARE"/>
    <x v="0"/>
    <s v="599"/>
    <n v="-1.313702757243441"/>
    <n v="-0.1427261612030041"/>
    <n v="-0.22489933611322321"/>
    <n v="0.44266149190860399"/>
    <n v="1.245954681084529"/>
    <n v="-2.3400249917776481"/>
    <n v="1.087406469004889"/>
    <n v="0.81400910829980522"/>
    <x v="1"/>
  </r>
  <r>
    <n v="0.27210286317278459"/>
    <s v="1"/>
    <s v="MEDICARE OTHER"/>
    <x v="0"/>
    <s v="780"/>
    <n v="-0.22978046543239289"/>
    <n v="-1.0013675415787651"/>
    <n v="-0.57778483899525845"/>
    <n v="0.68888752229511163"/>
    <n v="-1.7211352488034279"/>
    <n v="-0.17207259802201341"/>
    <n v="1.688885807554928"/>
    <n v="0.2960140296995713"/>
    <x v="0"/>
  </r>
  <r>
    <n v="-0.35819636705038532"/>
    <s v="1"/>
    <s v="MEDICARE OTHER"/>
    <x v="0"/>
    <s v="780"/>
    <n v="1.550949013971471"/>
    <n v="1.112211240884647"/>
    <n v="-0.72902148308755921"/>
    <n v="0.50421799950523094"/>
    <n v="1.245954681084529"/>
    <n v="-2.3400249917776481"/>
    <n v="4.7436596148278378E-3"/>
    <n v="0.28867699356902882"/>
    <x v="0"/>
  </r>
  <r>
    <n v="0.37715273487664641"/>
    <s v="1"/>
    <s v="MEDICARE OTHER"/>
    <x v="0"/>
    <s v="276"/>
    <n v="0.42831521173860032"/>
    <n v="0.98011256698068328"/>
    <n v="0.98499381662518304"/>
    <n v="0.50421799950523094"/>
    <n v="0.13329595737654529"/>
    <n v="9.8921451197440932E-2"/>
    <n v="-1.0779191497752501"/>
    <n v="0.56767868554441003"/>
    <x v="1"/>
  </r>
  <r>
    <n v="-0.62082104631003943"/>
    <s v="1"/>
    <s v="Private"/>
    <x v="0"/>
    <s v="786"/>
    <n v="-0.6168955696506242"/>
    <n v="-0.86926886767480183"/>
    <n v="0.2288105961636791"/>
    <n v="-0.29601659925091889"/>
    <n v="-0.60847652509544403"/>
    <n v="9.8921451197440932E-2"/>
    <n v="-1.3185108851952689"/>
    <n v="0.22820947956984219"/>
    <x v="0"/>
  </r>
  <r>
    <n v="0.37715273487664641"/>
    <s v="1"/>
    <s v="Private"/>
    <x v="0"/>
    <s v="780"/>
    <n v="0.46702672216042351"/>
    <n v="-0.93531820462678339"/>
    <n v="-0.27531155081065678"/>
    <n v="0.75044402989173864"/>
    <n v="-1.3502490075674329"/>
    <n v="9.8921451197440932E-2"/>
    <n v="2.2903651461049681"/>
    <n v="0.25250316834742198"/>
    <x v="0"/>
  </r>
  <r>
    <n v="1.059976900951747"/>
    <s v="1"/>
    <s v="MEDICARE OTHER"/>
    <x v="0"/>
    <s v="780"/>
    <n v="0.66058427426953914"/>
    <n v="-0.93531820462678339"/>
    <n v="2.648596901640492"/>
    <n v="-0.85002516762056113"/>
    <n v="-0.23759028385944941"/>
    <n v="9.8921451197440932E-2"/>
    <n v="-0.83732741435523084"/>
    <n v="0.30533540782938318"/>
    <x v="0"/>
  </r>
  <r>
    <n v="1.059976900951747"/>
    <s v="1"/>
    <s v="MEDICARE OTHER"/>
    <x v="0"/>
    <s v="780"/>
    <n v="-1.4298372885089099"/>
    <n v="-1.067416878530747"/>
    <n v="-0.37613598020552402"/>
    <n v="-1.0346946904104419"/>
    <n v="0.13329595737654529"/>
    <n v="-0.44306664724146783"/>
    <n v="-0.83732741435523084"/>
    <n v="0.30533540782938318"/>
    <x v="0"/>
  </r>
  <r>
    <n v="0.84987715754402382"/>
    <s v="0"/>
    <s v="MEDICARE OTHER"/>
    <x v="0"/>
    <s v="789"/>
    <n v="-0.77174161133791674"/>
    <n v="-0.53902218291489379"/>
    <n v="-0.42654819490295759"/>
    <n v="4.1360519477062194"/>
    <n v="-1.3502490075674329"/>
    <n v="9.8921451197440932E-2"/>
    <n v="1.9294775429749469"/>
    <n v="0.47279428499857318"/>
    <x v="0"/>
  </r>
  <r>
    <n v="9.4781839131305376E-3"/>
    <s v="1"/>
    <s v="MEDICARE"/>
    <x v="0"/>
    <s v="780"/>
    <n v="2.4885970985458672E-3"/>
    <n v="-0.93531820462678339"/>
    <n v="2.043650325271289"/>
    <n v="1.550678628647888"/>
    <n v="-0.60847652509544403"/>
    <n v="9.8921451197440932E-2"/>
    <n v="0.36563126274484808"/>
    <n v="0.49221465009947979"/>
    <x v="0"/>
  </r>
  <r>
    <n v="9.4781839131305376E-3"/>
    <s v="0"/>
    <s v="Private"/>
    <x v="0"/>
    <s v="486"/>
    <n v="-0.92658765302520929"/>
    <n v="-0.34087417205894888"/>
    <n v="-0.52737262429782483"/>
    <n v="-0.60379913723405343"/>
    <n v="-0.23759028385944941"/>
    <n v="-2.0690309425581939"/>
    <n v="4.7436596148278378E-3"/>
    <n v="0.53164643319179494"/>
    <x v="1"/>
  </r>
  <r>
    <n v="0.167052991468923"/>
    <s v="1"/>
    <s v="MEDICARE"/>
    <x v="0"/>
    <s v="789"/>
    <n v="-0.3459149966978623"/>
    <n v="-0.80321953072282015"/>
    <n v="-7.3662692020922446E-2"/>
    <n v="-1.0346946904104419"/>
    <n v="1.245954681084529"/>
    <n v="-1.5270428441192849"/>
    <n v="-0.47643981122521062"/>
    <n v="0.58704638170465395"/>
    <x v="1"/>
  </r>
  <r>
    <n v="1.059976900951747"/>
    <s v="1"/>
    <s v="MEDICARE OTHER"/>
    <x v="0"/>
    <s v="780"/>
    <n v="0.15733463878583839"/>
    <n v="-0.73717019377083859"/>
    <n v="-0.93067034187729358"/>
    <n v="-0.60379913723405343"/>
    <n v="-0.60847652509544403"/>
    <n v="-0.44306664724146783"/>
    <n v="-0.47643981122521062"/>
    <n v="0.30533540782938318"/>
    <x v="0"/>
  </r>
  <r>
    <n v="-2.4066688652756869"/>
    <s v="1"/>
    <s v="MEDICAID OTHER"/>
    <x v="0"/>
    <s v="599"/>
    <n v="-0.42333801754150863"/>
    <n v="-1.133466215482728"/>
    <n v="-0.3257237655080904"/>
    <n v="2.658695765387173"/>
    <n v="1.245954681084529"/>
    <n v="-0.44306664724146783"/>
    <n v="2.170069278394966"/>
    <n v="0.6062745071364769"/>
    <x v="1"/>
  </r>
  <r>
    <n v="0.69230234998823126"/>
    <s v="1"/>
    <s v="MEDICARE OTHER"/>
    <x v="0"/>
    <s v="780"/>
    <n v="-1.120145205134325"/>
    <n v="-0.53902218291489379"/>
    <n v="-0.77943369778499283"/>
    <n v="-0.78846866002393423"/>
    <n v="-0.97936276633143882"/>
    <n v="9.8921451197440932E-2"/>
    <n v="-1.3185108851952689"/>
    <n v="0.30096493557010567"/>
    <x v="0"/>
  </r>
  <r>
    <n v="1.059976900951747"/>
    <s v="1"/>
    <s v="MEDICARE"/>
    <x v="0"/>
    <s v="599"/>
    <n v="-0.65560708007244739"/>
    <n v="-0.73717019377083859"/>
    <n v="0.27922281086111272"/>
    <n v="0.38110498431197709"/>
    <n v="-0.97936276633143882"/>
    <n v="9.8921451197440932E-2"/>
    <n v="-2.4011736945853301"/>
    <n v="0.75933809475645886"/>
    <x v="1"/>
  </r>
  <r>
    <n v="-0.35819636705038532"/>
    <s v="1"/>
    <s v="MEDICARE"/>
    <x v="0"/>
    <s v="789"/>
    <n v="0.69929578469136222"/>
    <n v="0.78196455612473847"/>
    <n v="-1.5356169182464969"/>
    <n v="-0.23446009165429199"/>
    <n v="1.245954681084529"/>
    <n v="-0.98505474568037643"/>
    <n v="0.36563126274484808"/>
    <n v="0.57986348314006708"/>
    <x v="1"/>
  </r>
  <r>
    <n v="-0.51577117460617772"/>
    <s v="1"/>
    <s v="MEDICAID STATE"/>
    <x v="0"/>
    <s v="780"/>
    <n v="-3.6222913323277262E-2"/>
    <n v="0.64986588222077524"/>
    <n v="-1.0314947712721609"/>
    <n v="0.31954847671535019"/>
    <n v="0.87506843984853477"/>
    <n v="9.8921451197440932E-2"/>
    <n v="-0.2358480758051914"/>
    <n v="0.31695556373794181"/>
    <x v="0"/>
  </r>
  <r>
    <n v="-1.408695084089002"/>
    <s v="1"/>
    <s v="MEDICAID STATE"/>
    <x v="0"/>
    <s v="782"/>
    <n v="2.2477562015642869"/>
    <n v="2.763444664684187"/>
    <n v="0.93458160192774953"/>
    <n v="0.87355704508499243"/>
    <n v="0.13329595737654529"/>
    <n v="9.8921451197440932E-2"/>
    <n v="-0.71703154664522972"/>
    <n v="0.22222701530341951"/>
    <x v="0"/>
  </r>
  <r>
    <n v="1.0074519650998159"/>
    <s v="1"/>
    <s v="MEDICARE OTHER"/>
    <x v="0"/>
    <s v="486"/>
    <n v="-0.30720348627603922"/>
    <n v="-0.1427261612030041"/>
    <n v="-0.52737262429782483"/>
    <n v="0.1348789539254695"/>
    <n v="-0.23759028385944941"/>
    <n v="-0.44306664724146783"/>
    <n v="-0.83732741435523084"/>
    <n v="0.51422423205136192"/>
    <x v="1"/>
  </r>
  <r>
    <n v="0.84987715754402382"/>
    <s v="1"/>
    <s v="MEDICARE OTHER"/>
    <x v="0"/>
    <s v="786"/>
    <n v="-7.4934423745100398E-2"/>
    <n v="-7.6676824251022485E-2"/>
    <n v="-1.485204703549063"/>
    <n v="0.81200053748836554"/>
    <n v="-0.97936276633143882"/>
    <n v="-0.17207259802201341"/>
    <n v="-0.2358480758051914"/>
    <n v="0.28683046174469817"/>
    <x v="0"/>
  </r>
  <r>
    <n v="0.95492702924788542"/>
    <s v="1"/>
    <s v="MEDICARE OTHER"/>
    <x v="0"/>
    <s v="428"/>
    <n v="1.938064118189702"/>
    <n v="0.7159152191727568"/>
    <n v="-0.57778483899525845"/>
    <n v="0.44266149190860399"/>
    <n v="-1.3502490075674329"/>
    <n v="0.64090954963634961"/>
    <n v="-0.47643981122521062"/>
    <n v="0.49892314823427603"/>
    <x v="0"/>
  </r>
  <r>
    <n v="1.0074519650998159"/>
    <s v="1"/>
    <s v="MEDICARE"/>
    <x v="0"/>
    <s v="780"/>
    <n v="0.69929578469136222"/>
    <n v="1.0461619039326651"/>
    <n v="-0.57778483899525845"/>
    <n v="1.176593873221566E-2"/>
    <n v="-0.23759028385944941"/>
    <n v="9.8921451197440932E-2"/>
    <n v="-0.83732741435523084"/>
    <n v="0.5062525791867738"/>
    <x v="1"/>
  </r>
  <r>
    <n v="6.2003119765061357E-2"/>
    <s v="1"/>
    <s v="MEDICARE"/>
    <x v="0"/>
    <s v="780"/>
    <n v="1.008987868065947"/>
    <n v="0.91406323002870171"/>
    <n v="-0.9810825565747272"/>
    <n v="0.62733101469848473"/>
    <n v="0.87506843984853477"/>
    <n v="-0.44306664724146783"/>
    <n v="-1.559102620615288"/>
    <n v="0.49295337606666589"/>
    <x v="0"/>
  </r>
  <r>
    <n v="-0.67334598216197017"/>
    <s v="1"/>
    <s v="Private"/>
    <x v="0"/>
    <s v="782"/>
    <n v="-1.584683330196202"/>
    <n v="-0.80321953072282015"/>
    <n v="2.0940625399687218"/>
    <n v="1.181339583068127"/>
    <n v="-0.23759028385944941"/>
    <n v="-0.44306664724146783"/>
    <n v="0.60622299816486735"/>
    <n v="0.17092158734501861"/>
    <x v="0"/>
  </r>
  <r>
    <n v="-0.83092078971776273"/>
    <s v="0"/>
    <s v="Private"/>
    <x v="0"/>
    <s v="578"/>
    <n v="-1.778240882305318"/>
    <n v="-0.53902218291489379"/>
    <n v="7.7573952071378349E-2"/>
    <n v="2.412469735000665"/>
    <n v="0.50418219861253999"/>
    <n v="-0.44306664724146783"/>
    <n v="-1.559102620615288"/>
    <n v="0.496163700958141"/>
    <x v="0"/>
  </r>
  <r>
    <n v="-0.62082104631003943"/>
    <s v="0"/>
    <s v="MEDICAID OTHER"/>
    <x v="0"/>
    <s v="577"/>
    <n v="-0.77174161133791674"/>
    <n v="0.38566853441284882"/>
    <n v="1.287467104809785"/>
    <n v="-0.97313818281381492"/>
    <n v="1.245954681084529"/>
    <n v="-0.44306664724146783"/>
    <n v="-0.47643981122521062"/>
    <n v="0.80676598135502542"/>
    <x v="1"/>
  </r>
  <r>
    <n v="-1.5662698916447939"/>
    <s v="1"/>
    <s v="MEDICARE"/>
    <x v="0"/>
    <s v="780"/>
    <n v="-0.77174161133791674"/>
    <n v="0.25356986050888558"/>
    <n v="-1.485204703549063"/>
    <n v="1.176593873221566E-2"/>
    <n v="0.87506843984853477"/>
    <n v="0.3699155004168953"/>
    <n v="-1.79969435603529"/>
    <n v="0.47008313980282362"/>
    <x v="0"/>
  </r>
  <r>
    <n v="9.4781839131305376E-3"/>
    <s v="1"/>
    <s v="MEDICARE OTHER"/>
    <x v="0"/>
    <s v="789"/>
    <n v="-0.65560708007244739"/>
    <n v="-0.20877549815498569"/>
    <n v="1.539528178296953"/>
    <n v="-0.1113470764610382"/>
    <n v="0.87506843984853477"/>
    <n v="-1.2560487948998309"/>
    <n v="-0.83732741435523084"/>
    <n v="0.37587745856874277"/>
    <x v="0"/>
  </r>
  <r>
    <n v="0.167052991468923"/>
    <s v="1"/>
    <s v="MEDICARE OTHER"/>
    <x v="0"/>
    <s v="786"/>
    <n v="1.125122399331417"/>
    <n v="0.84801389307672004"/>
    <n v="2.043650325271289"/>
    <n v="0.75044402989173864"/>
    <n v="1.245954681084529"/>
    <n v="2.5378678941725301"/>
    <n v="-0.47643981122521062"/>
    <n v="0.27903566440203292"/>
    <x v="0"/>
  </r>
  <r>
    <n v="0.37715273487664641"/>
    <s v="1"/>
    <s v="MEDICARE OTHER"/>
    <x v="0"/>
    <s v="786"/>
    <n v="0.15733463878583839"/>
    <n v="-0.1427261612030041"/>
    <n v="0.32963502555854629"/>
    <n v="2.2278002122107838"/>
    <n v="-1.3502490075674329"/>
    <n v="9.8921451197440932E-2"/>
    <n v="1.087406469004889"/>
    <n v="0.28142019768941318"/>
    <x v="0"/>
  </r>
  <r>
    <n v="-1.5137449557928639"/>
    <s v="0"/>
    <s v="MEDICAID OTHER"/>
    <x v="0"/>
    <s v="787"/>
    <n v="-0.65560708007244739"/>
    <n v="-0.1427261612030041"/>
    <n v="0.38004724025597991"/>
    <n v="-1.28092072079695"/>
    <n v="0.13329595737654529"/>
    <n v="-0.17207259802201341"/>
    <n v="0.60622299816486735"/>
    <n v="0.61245584709932177"/>
    <x v="1"/>
  </r>
  <r>
    <n v="1.059976900951747"/>
    <s v="0"/>
    <s v="MEDICARE OTHER"/>
    <x v="0"/>
    <s v="780"/>
    <n v="2.751005837047988"/>
    <n v="1.0461619039326651"/>
    <n v="-0.124074906718356"/>
    <n v="-0.1113470764610382"/>
    <n v="-0.97936276633143882"/>
    <n v="0.64090954963634961"/>
    <n v="-1.3185108851952689"/>
    <n v="0.38434313687568361"/>
    <x v="0"/>
  </r>
  <r>
    <n v="0.69230234998823126"/>
    <s v="1"/>
    <s v="MEDICARE"/>
    <x v="0"/>
    <s v="780"/>
    <n v="0.1186231283640153"/>
    <n v="-1.1995155524347101"/>
    <n v="0.53128388434828067"/>
    <n v="-1.096251198007069"/>
    <n v="1.245954681084529"/>
    <n v="-0.71406069646092207"/>
    <n v="-2.1605819591653281"/>
    <n v="0.50181956522131999"/>
    <x v="1"/>
  </r>
  <r>
    <n v="0.167052991468923"/>
    <s v="0"/>
    <s v="MEDICARE OTHER"/>
    <x v="0"/>
    <s v="558"/>
    <n v="0.66058427426953914"/>
    <n v="-1.062748729904087E-2"/>
    <n v="-1.2835558447593289"/>
    <n v="-0.1113470764610382"/>
    <n v="0.87506843984853477"/>
    <n v="9.8921451197440932E-2"/>
    <n v="0.24533539503483001"/>
    <n v="0.77831747891047964"/>
    <x v="1"/>
  </r>
  <r>
    <n v="-0.41072130290231612"/>
    <s v="1"/>
    <s v="MEDICAID OTHER"/>
    <x v="0"/>
    <s v="786"/>
    <n v="0.97027635764412412"/>
    <n v="1.2443099147886101"/>
    <n v="1.035406031322617"/>
    <n v="-0.23446009165429199"/>
    <n v="0.87506843984853477"/>
    <n v="9.8921451197440932E-2"/>
    <n v="4.7436596148278378E-3"/>
    <n v="0.3420697464450112"/>
    <x v="0"/>
  </r>
  <r>
    <n v="0.69230234998823126"/>
    <s v="1"/>
    <s v="MEDICARE OTHER"/>
    <x v="0"/>
    <s v="276"/>
    <n v="0.62187276384771595"/>
    <n v="0.18752052355690399"/>
    <n v="2.7161737373944748E-2"/>
    <n v="-4.9790568864411251E-2"/>
    <n v="0.13329595737654529"/>
    <n v="9.8921451197440932E-2"/>
    <n v="-0.71703154664522972"/>
    <n v="0.57202546084662453"/>
    <x v="1"/>
  </r>
  <r>
    <n v="-0.25314649534652361"/>
    <s v="1"/>
    <s v="MEDICARE OTHER"/>
    <x v="0"/>
    <s v="787"/>
    <n v="0.15733463878583839"/>
    <n v="0.18752052355690399"/>
    <n v="-7.3662692020922446E-2"/>
    <n v="-0.91158167521718803"/>
    <n v="0.50418219861253999"/>
    <n v="-0.98505474568037643"/>
    <n v="0.60622299816486735"/>
    <n v="0.46257991365692841"/>
    <x v="0"/>
  </r>
  <r>
    <n v="-0.67334598216197017"/>
    <s v="0"/>
    <s v="MEDICARE OTHER"/>
    <x v="0"/>
    <s v="428"/>
    <n v="-0.19106895501056981"/>
    <n v="-0.47297284596291211"/>
    <n v="-0.93067034187729358"/>
    <n v="1.796904659034396"/>
    <n v="1.245954681084529"/>
    <n v="-1.798036893338739"/>
    <n v="-0.2358480758051914"/>
    <n v="0.56339070475804942"/>
    <x v="1"/>
  </r>
  <r>
    <n v="0.21957792732085379"/>
    <s v="1"/>
    <s v="MEDICARE OTHER"/>
    <x v="0"/>
    <s v="786"/>
    <n v="-7.4934423745100398E-2"/>
    <n v="1.112211240884647"/>
    <n v="0.4808716696508471"/>
    <n v="1.176593873221566E-2"/>
    <n v="0.50418219861253999"/>
    <n v="-0.44306664724146783"/>
    <n v="1.087406469004889"/>
    <n v="0.27963063552073919"/>
    <x v="0"/>
  </r>
  <r>
    <n v="1.059976900951747"/>
    <s v="0"/>
    <s v="MEDICARE OTHER"/>
    <x v="0"/>
    <s v="780"/>
    <n v="0.81543031595683158"/>
    <n v="-0.27482483510696731"/>
    <n v="-0.82984591248242634"/>
    <n v="-0.97313818281381492"/>
    <n v="0.13329595737654529"/>
    <n v="9.8921451197440932E-2"/>
    <n v="-0.83732741435523084"/>
    <n v="0.38434313687568361"/>
    <x v="0"/>
  </r>
  <r>
    <n v="0.79735222169209297"/>
    <s v="1"/>
    <s v="MEDICARE OTHER"/>
    <x v="0"/>
    <s v="486"/>
    <n v="0.46702672216042351"/>
    <n v="-0.53902218291489379"/>
    <n v="0.32963502555854629"/>
    <n v="-0.35757310684754579"/>
    <n v="1.245954681084529"/>
    <n v="2.8088619433919839"/>
    <n v="2.0497734106849479"/>
    <n v="0.51127060714818418"/>
    <x v="1"/>
  </r>
  <r>
    <n v="-1.986469378460241"/>
    <s v="1"/>
    <s v="MEDICAID OTHER"/>
    <x v="0"/>
    <s v="789"/>
    <n v="-3.6222913323277262E-2"/>
    <n v="-7.6676824251022485E-2"/>
    <n v="-1.384380274154196"/>
    <n v="-1.6502597663767109"/>
    <n v="0.87506843984853477"/>
    <n v="-0.44306664724146783"/>
    <n v="-1.3185108851952689"/>
    <n v="0.42758339082891877"/>
    <x v="0"/>
  </r>
  <r>
    <n v="0.90240209339595456"/>
    <s v="0"/>
    <s v="MEDICARE OTHER"/>
    <x v="0"/>
    <s v="780"/>
    <n v="1.744506566080587"/>
    <n v="-0.47297284596291211"/>
    <n v="-0.37613598020552402"/>
    <n v="-0.41912961444417268"/>
    <n v="0.50418219861253999"/>
    <n v="-0.17207259802201341"/>
    <n v="-0.2358480758051914"/>
    <n v="0.38224723900301733"/>
    <x v="0"/>
  </r>
  <r>
    <n v="0.42967767072857721"/>
    <s v="1"/>
    <s v="MEDICARE OTHER"/>
    <x v="0"/>
    <s v="789"/>
    <n v="-1.2749912468216169"/>
    <n v="-1.3976635632906551"/>
    <n v="-0.47696040960039121"/>
    <n v="0.99667006027824623"/>
    <n v="-1.3502490075674329"/>
    <n v="-1.5270428441192849"/>
    <n v="0.84681473358486936"/>
    <n v="0.38144035885541522"/>
    <x v="0"/>
  </r>
  <r>
    <n v="-2.3016189935718261"/>
    <s v="0"/>
    <s v="Private"/>
    <x v="0"/>
    <s v="578"/>
    <n v="-0.3459149966978623"/>
    <n v="0.1214711866049223"/>
    <n v="-0.17448712141578959"/>
    <n v="1.181339583068127"/>
    <n v="0.13329595737654529"/>
    <n v="9.8921451197440932E-2"/>
    <n v="0.84681473358486936"/>
    <n v="0.47549439349321332"/>
    <x v="0"/>
  </r>
  <r>
    <n v="0.48220260658050801"/>
    <s v="1"/>
    <s v="MEDICARE OTHER"/>
    <x v="0"/>
    <s v="780"/>
    <n v="0.50573823258224659"/>
    <n v="0.517767208316812"/>
    <n v="-0.22489933611322321"/>
    <n v="-0.35757310684754579"/>
    <n v="0.13329595737654529"/>
    <n v="0.91190359885580397"/>
    <n v="4.7436596148278378E-3"/>
    <n v="0.29848358525609309"/>
    <x v="0"/>
  </r>
  <r>
    <n v="9.4781839131305376E-3"/>
    <s v="0"/>
    <s v="MEDICAID STATE"/>
    <x v="0"/>
    <s v="780"/>
    <n v="0.1960461492076615"/>
    <n v="-0.20877549815498569"/>
    <n v="-0.88025812717985996"/>
    <n v="-4.9790568864411251E-2"/>
    <n v="0.87506843984853477"/>
    <n v="1.4538916972947129"/>
    <n v="-0.47643981122521062"/>
    <n v="0.40434851883073047"/>
    <x v="0"/>
  </r>
  <r>
    <n v="-1.146070404829348"/>
    <s v="1"/>
    <s v="Private"/>
    <x v="0"/>
    <s v="789"/>
    <n v="-0.53947254880697793"/>
    <n v="1.0461619039326651"/>
    <n v="-0.88025812717985996"/>
    <n v="2.2893567198074112"/>
    <n v="1.245954681084529"/>
    <n v="9.8921451197440932E-2"/>
    <n v="-0.3561439435152095"/>
    <n v="0.31067370587707249"/>
    <x v="0"/>
  </r>
  <r>
    <n v="-0.67334598216197017"/>
    <s v="1"/>
    <s v="MEDICAID STATE"/>
    <x v="0"/>
    <s v="786"/>
    <n v="-0.57818405922880112"/>
    <n v="0.517767208316812"/>
    <n v="-0.37613598020552402"/>
    <n v="-0.48068612204079958"/>
    <n v="-0.60847652509544403"/>
    <n v="-0.44306664724146783"/>
    <n v="-0.2358480758051914"/>
    <n v="0.29866724976382669"/>
    <x v="0"/>
  </r>
  <r>
    <n v="1.059976900951747"/>
    <s v="1"/>
    <s v="MEDICARE"/>
    <x v="0"/>
    <s v="276"/>
    <n v="1.008987868065947"/>
    <n v="-1.062748729904087E-2"/>
    <n v="0.32963502555854629"/>
    <n v="-0.41912961444417268"/>
    <n v="-0.23759028385944941"/>
    <n v="-0.44306664724146783"/>
    <n v="0.60622299816486735"/>
    <n v="0.76147697909575496"/>
    <x v="1"/>
  </r>
  <r>
    <n v="0.3246277990247155"/>
    <s v="1"/>
    <s v="MEDICARE OTHER"/>
    <x v="0"/>
    <s v="578"/>
    <n v="0.58316125342589287"/>
    <n v="1.0461619039326651"/>
    <n v="-7.3662692020922446E-2"/>
    <n v="0.31954847671535019"/>
    <n v="-0.23759028385944941"/>
    <n v="1.182897648075258"/>
    <n v="-0.83732741435523084"/>
    <n v="0.48092882595197972"/>
    <x v="0"/>
  </r>
  <r>
    <n v="0.53472754243243881"/>
    <s v="1"/>
    <s v="MEDICARE OTHER"/>
    <x v="0"/>
    <s v="577"/>
    <n v="-1.197568225977971"/>
    <n v="-2.2563049436664162"/>
    <n v="0.12798616676881189"/>
    <n v="-0.72691215242730722"/>
    <n v="0.13329595737654529"/>
    <n v="-0.17207259802201341"/>
    <n v="-1.3185108851952689"/>
    <n v="0.69330425221968373"/>
    <x v="1"/>
  </r>
  <r>
    <n v="0.42967767072857721"/>
    <s v="0"/>
    <s v="MEDICARE OTHER"/>
    <x v="0"/>
    <s v="780"/>
    <n v="0.23475765962948461"/>
    <n v="1.2443099147886101"/>
    <n v="0.43045945495341348"/>
    <n v="-0.72691215242730722"/>
    <n v="-0.23759028385944941"/>
    <n v="-0.44306664724146783"/>
    <n v="-1.3185108851952689"/>
    <n v="0.37598604962345938"/>
    <x v="0"/>
  </r>
  <r>
    <n v="1.059976900951747"/>
    <s v="0"/>
    <s v="MEDICARE OTHER"/>
    <x v="0"/>
    <s v="780"/>
    <n v="1.125122399331417"/>
    <n v="-0.27482483510696731"/>
    <n v="0.78334495783544866"/>
    <n v="1.4275656134546351"/>
    <n v="1.245954681084529"/>
    <n v="-1.5270428441192849"/>
    <n v="1.3279982044249079"/>
    <n v="0.38434313687568361"/>
    <x v="0"/>
  </r>
  <r>
    <n v="0.37715273487664641"/>
    <s v="1"/>
    <s v="MEDICARE"/>
    <x v="0"/>
    <s v="789"/>
    <n v="-3.6222913323277262E-2"/>
    <n v="-7.6676824251022485E-2"/>
    <n v="2.7161737373944748E-2"/>
    <n v="-0.85002516762056113"/>
    <n v="0.50418219861253999"/>
    <n v="-2.0690309425581939"/>
    <n v="-0.2358480758051914"/>
    <n v="0.58990937888752504"/>
    <x v="1"/>
  </r>
  <r>
    <n v="-2.4066688652756869"/>
    <s v="1"/>
    <s v="Private"/>
    <x v="0"/>
    <s v="789"/>
    <n v="-0.50076103838515484"/>
    <n v="-0.27482483510696731"/>
    <n v="0.2288105961636791"/>
    <n v="-1.4040337359902031"/>
    <n v="1.245954681084529"/>
    <n v="9.8921451197440932E-2"/>
    <n v="-1.79969435603529"/>
    <n v="0.29569044371166059"/>
    <x v="0"/>
  </r>
  <r>
    <n v="0.63977741413630052"/>
    <s v="1"/>
    <s v="MEDICARE OTHER"/>
    <x v="0"/>
    <s v="428"/>
    <n v="-0.46204952796333171"/>
    <n v="-1.0013675415787651"/>
    <n v="0.27922281086111272"/>
    <n v="-1.6502597663767109"/>
    <n v="0.87506843984853477"/>
    <n v="0.64090954963634961"/>
    <n v="0.24533539503483001"/>
    <n v="0.49449003773886541"/>
    <x v="0"/>
  </r>
  <r>
    <n v="-1.6713197633486561"/>
    <s v="1"/>
    <s v="MEDICAID OTHER"/>
    <x v="0"/>
    <s v="789"/>
    <n v="1.125122399331417"/>
    <n v="-1.062748729904087E-2"/>
    <n v="-0.42654819490295759"/>
    <n v="-0.60379913723405343"/>
    <n v="-0.60847652509544403"/>
    <n v="-2.0690309425581939"/>
    <n v="2.4106610138149862"/>
    <n v="0.431929193155559"/>
    <x v="0"/>
  </r>
  <r>
    <n v="-0.46324623875424692"/>
    <s v="0"/>
    <s v="MEDICAID STATE"/>
    <x v="0"/>
    <s v="786"/>
    <n v="-1.3911257780870869"/>
    <n v="-1.331614226338673"/>
    <n v="-0.72902148308755921"/>
    <n v="-1.0346946904104419"/>
    <n v="0.50418219861253999"/>
    <n v="-0.44306664724146783"/>
    <n v="4.7436596148278378E-3"/>
    <n v="0.37966604568751822"/>
    <x v="0"/>
  </r>
  <r>
    <n v="0.27210286317278459"/>
    <s v="1"/>
    <s v="MEDICARE"/>
    <x v="0"/>
    <s v="789"/>
    <n v="-1.0427221842906791"/>
    <n v="-0.34087417205894888"/>
    <n v="-1.333968059456762"/>
    <n v="0.1348789539254695"/>
    <n v="-0.97936276633143882"/>
    <n v="9.8921451197440932E-2"/>
    <n v="4.7436596148278378E-3"/>
    <n v="0.58847862897745906"/>
    <x v="1"/>
  </r>
  <r>
    <n v="0.48220260658050801"/>
    <s v="0"/>
    <s v="MEDICARE OTHER"/>
    <x v="0"/>
    <s v="578"/>
    <n v="-0.46204952796333171"/>
    <n v="-0.67112085681885703"/>
    <n v="-1.233143630061895"/>
    <n v="0.99667006027824623"/>
    <n v="-0.97936276633143882"/>
    <n v="-0.44306664724146783"/>
    <n v="-0.47643981122521062"/>
    <n v="0.57038182851225161"/>
    <x v="1"/>
  </r>
  <r>
    <n v="6.2003119765061357E-2"/>
    <s v="1"/>
    <s v="Private"/>
    <x v="0"/>
    <s v="786"/>
    <n v="-7.4934423745100398E-2"/>
    <n v="-0.1427261612030041"/>
    <n v="1.8420014664815541"/>
    <n v="-0.85002516762056113"/>
    <n v="-1.3502490075674329"/>
    <n v="9.8921451197440932E-2"/>
    <n v="1.4482940721349089"/>
    <n v="0.2350473452434898"/>
    <x v="0"/>
  </r>
  <r>
    <n v="0.48220260658050801"/>
    <s v="0"/>
    <s v="MEDICARE OTHER"/>
    <x v="0"/>
    <s v="599"/>
    <n v="2.092910159876995"/>
    <n v="1.112211240884647"/>
    <n v="-1.485204703549063"/>
    <n v="-1.2193642132003231"/>
    <n v="-0.23759028385944941"/>
    <n v="-0.17207259802201341"/>
    <n v="-0.2358480758051914"/>
    <n v="0.64963194029319826"/>
    <x v="1"/>
  </r>
  <r>
    <n v="-1.776369635052518"/>
    <s v="0"/>
    <s v="MEDICAID OTHER"/>
    <x v="0"/>
    <s v="780"/>
    <n v="-1.6233948406180261"/>
    <n v="-1.3976635632906551"/>
    <n v="-0.3257237655080904"/>
    <n v="1.1197830754714999"/>
    <n v="-8.0262013498153379"/>
    <n v="-0.17207259802201341"/>
    <n v="-1.0779191497752501"/>
    <n v="0.4248054374844219"/>
    <x v="0"/>
  </r>
  <r>
    <n v="-0.56829611045810857"/>
    <s v="0"/>
    <s v="Private"/>
    <x v="0"/>
    <s v="780"/>
    <n v="2.4885970985458672E-3"/>
    <n v="0.78196455612473847"/>
    <n v="-0.37613598020552402"/>
    <n v="1.8584611666310229"/>
    <n v="1.245954681084529"/>
    <n v="3.8928381402698018"/>
    <n v="-0.47643981122521062"/>
    <n v="0.31267519673318411"/>
    <x v="0"/>
  </r>
  <r>
    <n v="-1.4612200199409331"/>
    <s v="1"/>
    <s v="MEDICAID STATE"/>
    <x v="0"/>
    <s v="789"/>
    <n v="-0.81045312175973983"/>
    <n v="-1.1995155524347101"/>
    <n v="-0.88025812717985996"/>
    <n v="0.1348789539254695"/>
    <n v="1.245954681084529"/>
    <n v="-0.44306664724146783"/>
    <n v="-0.47643981122521062"/>
    <n v="0.39008557750129602"/>
    <x v="0"/>
  </r>
  <r>
    <n v="-0.51577117460617772"/>
    <s v="1"/>
    <s v="MEDICAID OTHER"/>
    <x v="0"/>
    <s v="786"/>
    <n v="-0.11364593416692351"/>
    <n v="0.18752052355690399"/>
    <n v="-7.3662692020922446E-2"/>
    <n v="1.3660091058580079"/>
    <n v="-1.3502490075674329"/>
    <n v="-0.44306664724146783"/>
    <n v="-0.2358480758051914"/>
    <n v="0.34074064846752489"/>
    <x v="0"/>
  </r>
  <r>
    <n v="1.059976900951747"/>
    <s v="0"/>
    <s v="MEDICARE OTHER"/>
    <x v="0"/>
    <s v="486"/>
    <n v="-1.6233948406180261"/>
    <n v="-1.0013675415787651"/>
    <n v="-0.124074906718356"/>
    <n v="-0.35757310684754579"/>
    <n v="0.50418219861253999"/>
    <n v="9.8921451197440932E-2"/>
    <n v="4.7436596148278378E-3"/>
    <n v="0.60126340211557383"/>
    <x v="1"/>
  </r>
  <r>
    <n v="-0.41072130290231612"/>
    <s v="0"/>
    <s v="MEDICARE OTHER"/>
    <x v="0"/>
    <s v="276"/>
    <n v="-0.11364593416692351"/>
    <n v="-0.80321953072282015"/>
    <n v="-0.3257237655080904"/>
    <n v="1.176593873221566E-2"/>
    <n v="0.13329595737654529"/>
    <n v="-1.2560487948998309"/>
    <n v="-0.71703154664522972"/>
    <n v="0.64081825723569319"/>
    <x v="1"/>
  </r>
  <r>
    <n v="0.3246277990247155"/>
    <s v="0"/>
    <s v="MEDICARE OTHER"/>
    <x v="0"/>
    <s v="789"/>
    <n v="7.9911617942192134E-2"/>
    <n v="-0.27482483510696731"/>
    <n v="-1.233143630061895"/>
    <n v="7.3322446328842564E-2"/>
    <n v="0.50418219861253999"/>
    <n v="-0.44306664724146783"/>
    <n v="-0.71703154664522972"/>
    <n v="0.4654337283565107"/>
    <x v="0"/>
  </r>
  <r>
    <n v="1.059976900951747"/>
    <s v="1"/>
    <s v="MEDICARE OTHER"/>
    <x v="0"/>
    <s v="786"/>
    <n v="0.50573823258224659"/>
    <n v="3.29183936030004"/>
    <n v="0.53128388434828067"/>
    <n v="-0.54224262963742653"/>
    <n v="-0.97936276633143882"/>
    <n v="2.2668738449530759"/>
    <n v="1.087406469004889"/>
    <n v="0.28925488156432688"/>
    <x v="0"/>
  </r>
  <r>
    <n v="1.059976900951747"/>
    <s v="1"/>
    <s v="MEDICARE OTHER"/>
    <x v="0"/>
    <s v="780"/>
    <n v="0.97027635764412412"/>
    <n v="1.0461619039326651"/>
    <n v="0.12798616676881189"/>
    <n v="-0.54224262963742653"/>
    <n v="0.13329595737654529"/>
    <n v="0.64090954963634961"/>
    <n v="-1.3185108851952689"/>
    <n v="0.30533540782938318"/>
    <x v="0"/>
  </r>
  <r>
    <n v="9.4781839131305376E-3"/>
    <s v="1"/>
    <s v="MEDICARE OTHER"/>
    <x v="0"/>
    <s v="558"/>
    <n v="-0.69431859049427047"/>
    <n v="0.3196191974608672"/>
    <n v="-0.17448712141578959"/>
    <n v="0.50421799950523094"/>
    <n v="0.87506843984853477"/>
    <n v="-0.44306664724146783"/>
    <n v="0.60622299816486735"/>
    <n v="0.71015919632224433"/>
    <x v="1"/>
  </r>
  <r>
    <n v="-1.828894570904448"/>
    <s v="0"/>
    <s v="MEDICARE"/>
    <x v="0"/>
    <s v="577"/>
    <n v="0.23475765962948461"/>
    <n v="0.3196191974608672"/>
    <n v="-0.52737262429782483"/>
    <n v="-0.41912961444417268"/>
    <n v="0.50418219861253999"/>
    <n v="-0.17207259802201341"/>
    <n v="0.24533539503483001"/>
    <n v="0.86800832323483246"/>
    <x v="1"/>
  </r>
  <r>
    <n v="1.059976900951747"/>
    <s v="1"/>
    <s v="MEDICARE OTHER"/>
    <x v="0"/>
    <s v="780"/>
    <n v="-0.19106895501056981"/>
    <n v="-7.6676824251022485E-2"/>
    <n v="-0.37613598020552402"/>
    <n v="-1.588703258780084"/>
    <n v="1.245954681084529"/>
    <n v="-1.798036893338739"/>
    <n v="-0.47643981122521062"/>
    <n v="0.30533540782938318"/>
    <x v="0"/>
  </r>
  <r>
    <n v="0.74482728584016211"/>
    <s v="1"/>
    <s v="MEDICARE OTHER"/>
    <x v="0"/>
    <s v="780"/>
    <n v="0.62187276384771595"/>
    <n v="2.1029512951643712"/>
    <n v="-1.233143630061895"/>
    <n v="0.44266149190860399"/>
    <n v="1.245954681084529"/>
    <n v="-2.0690309425581939"/>
    <n v="-0.83732741435523084"/>
    <n v="0.30158710559457053"/>
    <x v="0"/>
  </r>
  <r>
    <n v="-2.3541439294237572"/>
    <s v="1"/>
    <s v="Private"/>
    <x v="0"/>
    <s v="276"/>
    <n v="-7.4934423745100398E-2"/>
    <n v="0.98011256698068328"/>
    <n v="-0.42654819490295759"/>
    <n v="0.75044402989173864"/>
    <n v="1.245954681084529"/>
    <n v="0.64090954963634961"/>
    <n v="0.24533539503483001"/>
    <n v="0.47348285991491551"/>
    <x v="0"/>
  </r>
  <r>
    <n v="1.059976900951747"/>
    <s v="0"/>
    <s v="MEDICARE"/>
    <x v="0"/>
    <s v="276"/>
    <n v="-0.77174161133791674"/>
    <n v="-1.0013675415787651"/>
    <n v="-1.182731415364461"/>
    <n v="7.3322446328842564E-2"/>
    <n v="-0.60847652509544403"/>
    <n v="-1.5270428441192849"/>
    <n v="0.60622299816486735"/>
    <n v="0.81930684278773613"/>
    <x v="1"/>
  </r>
  <r>
    <n v="-0.77839585386583188"/>
    <s v="1"/>
    <s v="MEDICARE"/>
    <x v="0"/>
    <s v="786"/>
    <n v="2.1316216702988182"/>
    <n v="1.2443099147886101"/>
    <n v="0.83375717253288228"/>
    <n v="-1.342477228393576"/>
    <n v="1.245954681084529"/>
    <n v="9.8921451197440932E-2"/>
    <n v="-1.3185108851952689"/>
    <n v="0.46195750999130242"/>
    <x v="0"/>
  </r>
  <r>
    <n v="0.69230234998823126"/>
    <s v="1"/>
    <s v="MEDICARE"/>
    <x v="0"/>
    <s v="780"/>
    <n v="-0.6168955696506242"/>
    <n v="-0.27482483510696731"/>
    <n v="-2.3250477323488849E-2"/>
    <n v="-0.72691215242730722"/>
    <n v="0.13329595737654529"/>
    <n v="9.8921451197440932E-2"/>
    <n v="-0.2358480758051914"/>
    <n v="0.50181956522131999"/>
    <x v="1"/>
  </r>
  <r>
    <n v="0.37715273487664641"/>
    <s v="0"/>
    <s v="MEDICARE OTHER"/>
    <x v="0"/>
    <s v="780"/>
    <n v="0.93156484722230104"/>
    <n v="1.838753947356444"/>
    <n v="-0.9810825565747272"/>
    <n v="-0.23446009165429199"/>
    <n v="1.245954681084529"/>
    <n v="-1.2560487948998309"/>
    <n v="-0.71703154664522972"/>
    <n v="0.37529287038439108"/>
    <x v="0"/>
  </r>
  <r>
    <n v="1.059976900951747"/>
    <s v="1"/>
    <s v="MEDICARE"/>
    <x v="0"/>
    <s v="786"/>
    <n v="1.4348144827060021"/>
    <n v="-7.6676824251022485E-2"/>
    <n v="-1.0314947712721609"/>
    <n v="-0.48068612204079958"/>
    <n v="-0.60847652509544403"/>
    <n v="-0.44306664724146783"/>
    <n v="-1.3185108851952689"/>
    <n v="0.48774740173820441"/>
    <x v="0"/>
  </r>
  <r>
    <n v="0.95492702924788542"/>
    <s v="0"/>
    <s v="MEDICARE"/>
    <x v="0"/>
    <s v="780"/>
    <n v="0.38960370131677718"/>
    <n v="0.7159152191727568"/>
    <n v="-0.77943369778499283"/>
    <n v="0.31954847671535019"/>
    <n v="-0.23759028385944941"/>
    <n v="0.3699155004168953"/>
    <n v="0.84681473358486936"/>
    <n v="0.59216443572052546"/>
    <x v="1"/>
  </r>
  <r>
    <n v="0.74482728584016211"/>
    <s v="1"/>
    <s v="MEDICARE OTHER"/>
    <x v="0"/>
    <s v="782"/>
    <n v="2.170333180720641"/>
    <n v="2.0369019582123888"/>
    <n v="-0.47696040960039121"/>
    <n v="0.50421799950523094"/>
    <n v="-1.3502490075674329"/>
    <n v="9.8921451197440932E-2"/>
    <n v="-0.83732741435523084"/>
    <n v="0.2184974509604248"/>
    <x v="0"/>
  </r>
  <r>
    <n v="-0.62082104631003943"/>
    <s v="0"/>
    <s v="MEDICAID STATE"/>
    <x v="0"/>
    <s v="787"/>
    <n v="-0.6168955696506242"/>
    <n v="-1.529762237194618"/>
    <n v="0.38004724025597991"/>
    <n v="1.3660091058580079"/>
    <n v="1.245954681084529"/>
    <n v="9.8921451197440932E-2"/>
    <n v="0.24533539503483001"/>
    <n v="0.58007984380416322"/>
    <x v="1"/>
  </r>
  <r>
    <n v="-0.62082104631003943"/>
    <s v="0"/>
    <s v="MEDICARE"/>
    <x v="0"/>
    <s v="486"/>
    <n v="4.1200107520368998E-2"/>
    <n v="0.18752052355690399"/>
    <n v="0.88416938723031591"/>
    <n v="-0.85002516762056113"/>
    <n v="-0.60847652509544403"/>
    <n v="-1.798036893338739"/>
    <n v="0.84681473358486936"/>
    <n v="0.76244654953272994"/>
    <x v="1"/>
  </r>
  <r>
    <n v="-0.98849559727355518"/>
    <s v="0"/>
    <s v="MEDICAID OTHER"/>
    <x v="0"/>
    <s v="789"/>
    <n v="-1.158856715556148"/>
    <n v="-0.20877549815498569"/>
    <n v="1.489115963599519"/>
    <n v="-0.29601659925091889"/>
    <n v="0.13329595737654529"/>
    <n v="0.64090954963634961"/>
    <n v="1.087406469004889"/>
    <n v="0.52879361665036628"/>
    <x v="1"/>
  </r>
  <r>
    <n v="0.90240209339595456"/>
    <s v="1"/>
    <s v="MEDICARE OTHER"/>
    <x v="0"/>
    <s v="780"/>
    <n v="-0.42333801754150863"/>
    <n v="-0.73717019377083859"/>
    <n v="-1.182731415364461"/>
    <n v="-1.0346946904104419"/>
    <n v="0.13329595737654529"/>
    <n v="9.8921451197440932E-2"/>
    <n v="1.087406469004889"/>
    <n v="0.30345799070285878"/>
    <x v="0"/>
  </r>
  <r>
    <n v="-0.88344572556969359"/>
    <s v="0"/>
    <s v="MEDICAID STATE"/>
    <x v="0"/>
    <s v="780"/>
    <n v="-0.22978046543239289"/>
    <n v="0.18752052355690399"/>
    <n v="0.32963502555854629"/>
    <n v="2.658695765387173"/>
    <n v="-0.97936276633143882"/>
    <n v="0.91190359885580397"/>
    <n v="-0.71703154664522972"/>
    <n v="0.39230750998828162"/>
    <x v="0"/>
  </r>
  <r>
    <n v="-1.828894570904448"/>
    <s v="1"/>
    <s v="MEDICARE"/>
    <x v="0"/>
    <s v="787"/>
    <n v="-1.352414267665264"/>
    <n v="-1.529762237194618"/>
    <n v="0.17839838146624551"/>
    <n v="7.3322446328842564E-2"/>
    <n v="-1.3502490075674329"/>
    <n v="-0.44306664724146783"/>
    <n v="-0.83732741435523084"/>
    <n v="0.64825052960646401"/>
    <x v="1"/>
  </r>
  <r>
    <n v="0.53472754243243881"/>
    <s v="1"/>
    <s v="MEDICARE OTHER"/>
    <x v="0"/>
    <s v="789"/>
    <n v="1.512237503549648"/>
    <n v="0.91406323002870171"/>
    <n v="-0.82984591248242634"/>
    <n v="-1.2193642132003231"/>
    <n v="-0.23759028385944941"/>
    <n v="-0.44306664724146783"/>
    <n v="-0.2358480758051914"/>
    <n v="0.38283602134702283"/>
    <x v="0"/>
  </r>
  <r>
    <n v="-1.5662698916447939"/>
    <s v="0"/>
    <s v="MEDICARE OTHER"/>
    <x v="0"/>
    <s v="789"/>
    <n v="-1.8169523927271409"/>
    <n v="-1.265564889386692"/>
    <n v="0.58169609904571429"/>
    <n v="-0.97313818281381492"/>
    <n v="0.87506843984853477"/>
    <n v="0.64090954963634961"/>
    <n v="-1.3185108851952689"/>
    <n v="0.43908263722479202"/>
    <x v="0"/>
  </r>
  <r>
    <n v="1.059976900951747"/>
    <s v="1"/>
    <s v="MEDICARE OTHER"/>
    <x v="0"/>
    <s v="276"/>
    <n v="-0.26849197585421603"/>
    <n v="0.84801389307672004"/>
    <n v="0.4808716696508471"/>
    <n v="-0.85002516762056113"/>
    <n v="0.50418219861253999"/>
    <n v="-0.17207259802201341"/>
    <n v="1.3279982044249079"/>
    <n v="0.57708263813415905"/>
    <x v="1"/>
  </r>
  <r>
    <n v="-1.251120276533209"/>
    <s v="0"/>
    <s v="MEDICAID OTHER"/>
    <x v="0"/>
    <s v="780"/>
    <n v="-0.81045312175973983"/>
    <n v="-1.4637129002426359"/>
    <n v="-2.1405634946157002"/>
    <n v="-1.0346946904104419"/>
    <n v="0.50418219861253999"/>
    <n v="-0.17207259802201341"/>
    <n v="-1.0779191497752501"/>
    <n v="0.43204276787242629"/>
    <x v="0"/>
  </r>
  <r>
    <n v="-1.146070404829348"/>
    <s v="0"/>
    <s v="MEDICARE OTHER"/>
    <x v="0"/>
    <s v="786"/>
    <n v="2.4800252640952261"/>
    <n v="1.178260577836628"/>
    <n v="0.83375717253288228"/>
    <n v="1.8584611666310229"/>
    <n v="0.13329595737654529"/>
    <n v="1.182897648075258"/>
    <n v="-0.83732741435523084"/>
    <n v="0.33798768385946643"/>
    <x v="0"/>
  </r>
  <r>
    <n v="0.37715273487664641"/>
    <s v="0"/>
    <s v="MEDICAID STATE"/>
    <x v="0"/>
    <s v="780"/>
    <n v="7.9911617942192134E-2"/>
    <n v="0.3196191974608672"/>
    <n v="0.32963502555854629"/>
    <n v="2.5355827501939192"/>
    <n v="0.13329595737654529"/>
    <n v="-0.44306664724146783"/>
    <n v="0.24533539503483001"/>
    <n v="0.4093411544805961"/>
    <x v="0"/>
  </r>
  <r>
    <n v="0.53472754243243881"/>
    <s v="0"/>
    <s v="MEDICARE OTHER"/>
    <x v="0"/>
    <s v="486"/>
    <n v="0.31218068047313091"/>
    <n v="0.7159152191727568"/>
    <n v="4.4876598726520632E-2"/>
    <n v="1.673791643841142"/>
    <n v="0.50418219861253999"/>
    <n v="3.3508500418308929"/>
    <n v="1.087406469004889"/>
    <n v="0.59415683447694201"/>
    <x v="1"/>
  </r>
  <r>
    <n v="-0.20062155949459279"/>
    <s v="1"/>
    <s v="Private"/>
    <x v="0"/>
    <s v="786"/>
    <n v="-0.84916463218156302"/>
    <n v="-7.6676824251022485E-2"/>
    <n v="-0.57778483899525845"/>
    <n v="-1.1578077056036959"/>
    <n v="0.13329595737654529"/>
    <n v="-0.71406069646092207"/>
    <n v="1.3279982044249079"/>
    <n v="0.23240071114739561"/>
    <x v="0"/>
  </r>
  <r>
    <n v="6.2003119765061357E-2"/>
    <s v="1"/>
    <s v="MEDICARE OTHER"/>
    <x v="0"/>
    <s v="780"/>
    <n v="1.357391461862355"/>
    <n v="0.98011256698068328"/>
    <n v="0.83375717253288228"/>
    <n v="-0.78846866002393423"/>
    <n v="-0.60847652509544403"/>
    <n v="-0.44306664724146783"/>
    <n v="-0.47643981122521062"/>
    <n v="0.29355635634574512"/>
    <x v="0"/>
  </r>
  <r>
    <n v="-0.35819636705038532"/>
    <s v="1"/>
    <s v="MEDICARE"/>
    <x v="0"/>
    <s v="428"/>
    <n v="-0.6168955696506242"/>
    <n v="-1.529762237194618"/>
    <n v="1.035406031322617"/>
    <n v="1.3660091058580079"/>
    <n v="1.245954681084529"/>
    <n v="9.8921451197440932E-2"/>
    <n v="0.24533539503483001"/>
    <n v="0.6839077966070426"/>
    <x v="1"/>
  </r>
  <r>
    <n v="0.53472754243243881"/>
    <s v="0"/>
    <s v="MEDICARE OTHER"/>
    <x v="0"/>
    <s v="428"/>
    <n v="0.66058427426953914"/>
    <n v="-0.93531820462678339"/>
    <n v="7.7573952071378349E-2"/>
    <n v="-0.85002516762056113"/>
    <n v="-0.23759028385944941"/>
    <n v="9.8921451197440932E-2"/>
    <n v="-0.83732741435523084"/>
    <n v="0.58003385666750595"/>
    <x v="1"/>
  </r>
  <r>
    <n v="0.1145280556169922"/>
    <s v="0"/>
    <s v="MEDICARE"/>
    <x v="0"/>
    <s v="782"/>
    <n v="0.38960370131677718"/>
    <n v="0.1214711866049223"/>
    <n v="-0.124074906718356"/>
    <n v="-0.29601659925091889"/>
    <n v="0.50418219861253999"/>
    <n v="-0.44306664724146783"/>
    <n v="-1.0779191497752501"/>
    <n v="0.47276172890281087"/>
    <x v="0"/>
  </r>
  <r>
    <n v="1.059976900951747"/>
    <s v="1"/>
    <s v="MEDICARE"/>
    <x v="0"/>
    <s v="599"/>
    <n v="0.58316125342589287"/>
    <n v="0.45171787136483038"/>
    <n v="-0.62819705369269196"/>
    <n v="1.489122121051262"/>
    <n v="-1.7211352488034279"/>
    <n v="-0.44306664724146783"/>
    <n v="2.4106610138149862"/>
    <n v="0.75933809475645886"/>
    <x v="1"/>
  </r>
  <r>
    <n v="0.74482728584016211"/>
    <s v="1"/>
    <s v="MEDICARE OTHER"/>
    <x v="0"/>
    <s v="780"/>
    <n v="-0.19106895501056981"/>
    <n v="2.1029512951643712"/>
    <n v="1.186642675414918"/>
    <n v="0.38110498431197709"/>
    <n v="0.87506843984853477"/>
    <n v="-0.44306664724146783"/>
    <n v="0.60622299816486735"/>
    <n v="0.30158710559457053"/>
    <x v="0"/>
  </r>
  <r>
    <n v="-0.46324623875424692"/>
    <s v="0"/>
    <s v="MEDICAID OTHER"/>
    <x v="0"/>
    <s v="786"/>
    <n v="-0.50076103838515484"/>
    <n v="1.2443099147886101"/>
    <n v="-1.132319200667028"/>
    <n v="-0.29601659925091889"/>
    <n v="1.245954681084529"/>
    <n v="-0.44306664724146783"/>
    <n v="1.3279982044249079"/>
    <n v="0.42404850483682588"/>
    <x v="0"/>
  </r>
  <r>
    <n v="0.1145280556169922"/>
    <s v="1"/>
    <s v="MEDICARE"/>
    <x v="0"/>
    <s v="599"/>
    <n v="2.673582816204342"/>
    <n v="1.3103592517405911"/>
    <n v="0.53128388434828067"/>
    <n v="0.75044402989173864"/>
    <n v="0.13329595737654529"/>
    <n v="9.8921451197440932E-2"/>
    <n v="-0.47643981122521062"/>
    <n v="0.74948247887146802"/>
    <x v="1"/>
  </r>
  <r>
    <n v="-0.30567143119845441"/>
    <s v="0"/>
    <s v="MEDICARE OTHER"/>
    <x v="0"/>
    <s v="782"/>
    <n v="-1.0814336947125021"/>
    <n v="-0.73717019377083859"/>
    <n v="-1.938914635825965"/>
    <n v="0.99667006027824623"/>
    <n v="0.13329595737654529"/>
    <n v="-0.44306664724146783"/>
    <n v="-0.47643981122521062"/>
    <n v="0.27235817153280939"/>
    <x v="0"/>
  </r>
  <r>
    <n v="1.059976900951747"/>
    <s v="1"/>
    <s v="MEDICAID STATE"/>
    <x v="0"/>
    <s v="780"/>
    <n v="-0.26849197585421603"/>
    <n v="-0.1427261612030041"/>
    <n v="-0.88025812717985996"/>
    <n v="-1.5271467511834571"/>
    <n v="-0.60847652509544403"/>
    <n v="9.8921451197440932E-2"/>
    <n v="-1.3185108851952689"/>
    <n v="0.3364551271445419"/>
    <x v="0"/>
  </r>
  <r>
    <n v="1.059976900951747"/>
    <s v="1"/>
    <s v="MEDICARE OTHER"/>
    <x v="0"/>
    <s v="599"/>
    <n v="1.4348144827060021"/>
    <n v="1.2443099147886101"/>
    <n v="-0.52737262429782483"/>
    <n v="1.176593873221566E-2"/>
    <n v="0.87506843984853477"/>
    <n v="0.64090954963634961"/>
    <n v="1.568589939844927"/>
    <n v="0.5742148192365164"/>
    <x v="1"/>
  </r>
  <r>
    <n v="-0.35819636705038532"/>
    <s v="1"/>
    <s v="Private"/>
    <x v="0"/>
    <s v="786"/>
    <n v="1.667083545236941"/>
    <n v="1.9048032843084259"/>
    <n v="-0.62819705369269196"/>
    <n v="1.6122351362445151"/>
    <n v="-0.97936276633143882"/>
    <n v="9.8921451197440932E-2"/>
    <n v="-1.559102620615288"/>
    <n v="0.23082273591410221"/>
    <x v="0"/>
  </r>
  <r>
    <n v="-1.0935454689774169"/>
    <s v="1"/>
    <s v="Private"/>
    <x v="0"/>
    <s v="787"/>
    <n v="-1.2749912468216169"/>
    <n v="-0.20877549815498569"/>
    <n v="-0.47696040960039121"/>
    <n v="0.44266149190860399"/>
    <n v="-0.23759028385944941"/>
    <n v="9.8921451197440932E-2"/>
    <n v="0.24533539503483001"/>
    <n v="0.39601065962422749"/>
    <x v="0"/>
  </r>
  <r>
    <n v="-1.5662698916447939"/>
    <s v="1"/>
    <s v="MEDICAID OTHER"/>
    <x v="0"/>
    <s v="782"/>
    <n v="-0.53947254880697793"/>
    <n v="0.84801389307672004"/>
    <n v="0.38004724025597991"/>
    <n v="0.75044402989173864"/>
    <n v="1.245954681084529"/>
    <n v="-0.17207259802201341"/>
    <n v="-0.47643981122521062"/>
    <n v="0.25410987118583472"/>
    <x v="0"/>
  </r>
  <r>
    <n v="-0.35819636705038532"/>
    <s v="0"/>
    <s v="MEDICARE"/>
    <x v="0"/>
    <s v="780"/>
    <n v="1.667083545236941"/>
    <n v="0.78196455612473847"/>
    <n v="2.446948042850758"/>
    <n v="-1.096251198007069"/>
    <n v="0.50418219861253999"/>
    <n v="-0.98505474568037643"/>
    <n v="-0.47643981122521062"/>
    <n v="0.57420572479990839"/>
    <x v="1"/>
  </r>
  <r>
    <n v="1.059976900951747"/>
    <s v="1"/>
    <s v="MEDICARE"/>
    <x v="0"/>
    <s v="780"/>
    <n v="0.81543031595683158"/>
    <n v="-0.20877549815498569"/>
    <n v="-7.3662692020922446E-2"/>
    <n v="-0.72691215242730722"/>
    <n v="0.87506843984853477"/>
    <n v="-0.17207259802201341"/>
    <n v="0.24533539503483001"/>
    <n v="0.50699133809813701"/>
    <x v="1"/>
  </r>
  <r>
    <n v="0.74482728584016211"/>
    <s v="0"/>
    <s v="MEDICARE OTHER"/>
    <x v="0"/>
    <s v="780"/>
    <n v="0.46702672216042351"/>
    <n v="1.640605936500499"/>
    <n v="0.38004724025597991"/>
    <n v="0.1964354615220964"/>
    <n v="-1.3502490075674329"/>
    <n v="-0.17207259802201341"/>
    <n v="-1.3185108851952689"/>
    <n v="0.38015571308260532"/>
    <x v="0"/>
  </r>
  <r>
    <n v="0.21957792732085379"/>
    <s v="1"/>
    <s v="MEDICARE OTHER"/>
    <x v="0"/>
    <s v="276"/>
    <n v="-7.4934423745100398E-2"/>
    <n v="0.98011256698068328"/>
    <n v="0.73293274313801504"/>
    <n v="1.796904659034396"/>
    <n v="-0.97936276633143882"/>
    <n v="-2.181116397531577E-3"/>
    <n v="-1.3185108851952689"/>
    <n v="0.56550134018141196"/>
    <x v="1"/>
  </r>
  <r>
    <n v="1.0074519650998159"/>
    <s v="0"/>
    <s v="MEDICARE OTHER"/>
    <x v="0"/>
    <s v="780"/>
    <n v="0.69929578469136222"/>
    <n v="5.5421849652940738E-2"/>
    <n v="1.035406031322617"/>
    <n v="-0.35757310684754579"/>
    <n v="-2.462907731275418"/>
    <n v="-0.44306664724146783"/>
    <n v="1.3279982044249079"/>
    <n v="0.38364402272048659"/>
    <x v="0"/>
  </r>
  <r>
    <n v="0.3246277990247155"/>
    <s v="1"/>
    <s v="MEDICARE"/>
    <x v="0"/>
    <s v="780"/>
    <n v="-1.120145205134325"/>
    <n v="-0.34087417205894888"/>
    <n v="-0.67860926839012559"/>
    <n v="1.6122351362445151"/>
    <n v="-0.23759028385944941"/>
    <n v="0.64090954963634961"/>
    <n v="-0.47643981122521062"/>
    <n v="0.49664740296332849"/>
    <x v="0"/>
  </r>
  <r>
    <n v="-2.249094057719895"/>
    <s v="0"/>
    <s v="MEDICAID STATE"/>
    <x v="0"/>
    <s v="276"/>
    <n v="-0.92658765302520929"/>
    <n v="-0.80321953072282015"/>
    <n v="-2.3250477323488849E-2"/>
    <n v="1.4275656134546351"/>
    <n v="0.13329595737654529"/>
    <n v="-0.98505474568037643"/>
    <n v="1.3279982044249079"/>
    <n v="0.64984535796282228"/>
    <x v="1"/>
  </r>
  <r>
    <n v="1.059976900951747"/>
    <s v="1"/>
    <s v="MEDICARE OTHER"/>
    <x v="0"/>
    <s v="780"/>
    <n v="1.086410888909594"/>
    <n v="0.84801389307672004"/>
    <n v="0.68252052844058153"/>
    <n v="0.31954847671535019"/>
    <n v="0.13329595737654529"/>
    <n v="-0.98505474568037643"/>
    <n v="0.60622299816486735"/>
    <n v="0.30533540782938318"/>
    <x v="0"/>
  </r>
  <r>
    <n v="0.90240209339595456"/>
    <s v="1"/>
    <s v="MEDICARE OTHER"/>
    <x v="0"/>
    <s v="780"/>
    <n v="-1.584683330196202"/>
    <n v="-0.93531820462678339"/>
    <n v="-0.82984591248242634"/>
    <n v="0.68888752229511163"/>
    <n v="-0.60847652509544403"/>
    <n v="-0.44306664724146783"/>
    <n v="-1.919990223745309"/>
    <n v="0.30345799070285878"/>
    <x v="0"/>
  </r>
  <r>
    <n v="1.0074519650998159"/>
    <s v="1"/>
    <s v="MEDICARE"/>
    <x v="0"/>
    <s v="599"/>
    <n v="0.69929578469136222"/>
    <n v="-0.93531820462678339"/>
    <n v="-0.42654819490295759"/>
    <n v="1.7353481514377691"/>
    <n v="0.50418219861253999"/>
    <n v="1.7248857465141669"/>
    <n v="4.7436596148278378E-3"/>
    <n v="0.75879757170841777"/>
    <x v="1"/>
  </r>
  <r>
    <n v="-0.35819636705038532"/>
    <s v="0"/>
    <s v="MEDICARE"/>
    <x v="0"/>
    <s v="780"/>
    <n v="-0.65560708007244739"/>
    <n v="-1.0013675415787651"/>
    <n v="0.4808716696508471"/>
    <n v="-1.834929289166592"/>
    <n v="1.245954681084529"/>
    <n v="-0.44306664724146783"/>
    <n v="1.688885807554928"/>
    <n v="0.57420572479990839"/>
    <x v="1"/>
  </r>
  <r>
    <n v="0.37715273487664641"/>
    <s v="1"/>
    <s v="MEDICARE"/>
    <x v="0"/>
    <s v="276"/>
    <n v="-0.69431859049427047"/>
    <n v="-0.27482483510696731"/>
    <n v="2.144474754666156"/>
    <n v="1.673791643841142"/>
    <n v="-1.7211352488034279"/>
    <n v="1.7248857465141669"/>
    <n v="-2.2808778268753289"/>
    <n v="0.75442841478353573"/>
    <x v="1"/>
  </r>
  <r>
    <n v="0.63977741413630052"/>
    <s v="1"/>
    <s v="MEDICARE OTHER"/>
    <x v="0"/>
    <s v="786"/>
    <n v="-0.53947254880697793"/>
    <n v="0.18752052355690399"/>
    <n v="2.0940625399687218"/>
    <n v="-1.46559024358683"/>
    <n v="0.13329595737654529"/>
    <n v="0.64090954963634961"/>
    <n v="-1.3185108851952689"/>
    <n v="0.2844182308048202"/>
    <x v="0"/>
  </r>
  <r>
    <n v="-0.83092078971776273"/>
    <s v="0"/>
    <s v="MEDICARE"/>
    <x v="0"/>
    <s v="276"/>
    <n v="1.008987868065947"/>
    <n v="1.9048032843084259"/>
    <n v="-0.67860926839012559"/>
    <n v="-0.1113470764610382"/>
    <n v="-3.9464526962193962"/>
    <n v="-0.44306664724146783"/>
    <n v="-1.559102620615288"/>
    <n v="0.80301698756835882"/>
    <x v="1"/>
  </r>
  <r>
    <n v="0.95492702924788542"/>
    <s v="0"/>
    <s v="MEDICARE OTHER"/>
    <x v="0"/>
    <s v="780"/>
    <n v="1.3186799514405321"/>
    <n v="0.91406323002870171"/>
    <n v="0.17839838146624551"/>
    <n v="1.2428960906647539"/>
    <n v="-0.23759028385944941"/>
    <n v="9.8921451197440932E-2"/>
    <n v="-0.47643981122521062"/>
    <n v="0.38294538924537791"/>
    <x v="0"/>
  </r>
  <r>
    <n v="0.48220260658050801"/>
    <s v="1"/>
    <s v="MEDICARE OTHER"/>
    <x v="0"/>
    <s v="787"/>
    <n v="-0.73303010091609366"/>
    <n v="-0.86926886767480183"/>
    <n v="-0.77943369778499283"/>
    <n v="-0.91158167521718803"/>
    <n v="-0.60847652509544403"/>
    <n v="-0.44306664724146783"/>
    <n v="-1.919990223745309"/>
    <n v="0.47288089493660029"/>
    <x v="0"/>
  </r>
  <r>
    <n v="1.059976900951747"/>
    <s v="1"/>
    <s v="MEDICARE OTHER"/>
    <x v="0"/>
    <s v="782"/>
    <n v="0.7380072951131853"/>
    <n v="0.517767208316812"/>
    <n v="0.58169609904571429"/>
    <n v="-0.66535564483068033"/>
    <n v="0.50418219861253999"/>
    <n v="-0.44306664724146783"/>
    <n v="-1.0779191497752501"/>
    <n v="0.22154064040590599"/>
    <x v="0"/>
  </r>
  <r>
    <n v="-1.251120276533209"/>
    <s v="1"/>
    <s v="Private"/>
    <x v="0"/>
    <s v="787"/>
    <n v="7.9911617942192134E-2"/>
    <n v="-0.20877549815498569"/>
    <n v="0.32963502555854629"/>
    <n v="-1.46559024358683"/>
    <n v="1.245954681084529"/>
    <n v="9.8921451197440932E-2"/>
    <n v="-1.919990223745309"/>
    <n v="0.39389184336918159"/>
    <x v="0"/>
  </r>
  <r>
    <n v="0.79735222169209297"/>
    <s v="0"/>
    <s v="MEDICAID STATE"/>
    <x v="0"/>
    <s v="787"/>
    <n v="-1.158856715556148"/>
    <n v="0.98011256698068328"/>
    <n v="-1.132319200667028"/>
    <n v="-0.41912961444417268"/>
    <n v="0.13329595737654529"/>
    <n v="0.3699155004168953"/>
    <n v="1.3279982044249079"/>
    <n v="0.5993844903842136"/>
    <x v="1"/>
  </r>
  <r>
    <n v="0.84987715754402382"/>
    <s v="0"/>
    <s v="MEDICARE OTHER"/>
    <x v="0"/>
    <s v="789"/>
    <n v="1.589660524393294"/>
    <n v="0.45171787136483038"/>
    <n v="1.892413681178988"/>
    <n v="-0.48068612204079958"/>
    <n v="-0.97936276633143882"/>
    <n v="-0.44306664724146783"/>
    <n v="1.688885807554928"/>
    <n v="0.47279428499857318"/>
    <x v="0"/>
  </r>
  <r>
    <n v="-0.77839585386583188"/>
    <s v="1"/>
    <s v="Private"/>
    <x v="0"/>
    <s v="780"/>
    <n v="4.1200107520368998E-2"/>
    <n v="0.91406323002870171"/>
    <n v="-1.58602913294393"/>
    <n v="1.058226567874873"/>
    <n v="0.13329595737654529"/>
    <n v="-0.44306664724146783"/>
    <n v="1.4482940721349089"/>
    <n v="0.24042909157085371"/>
    <x v="0"/>
  </r>
  <r>
    <n v="-0.41072130290231612"/>
    <s v="1"/>
    <s v="Private"/>
    <x v="0"/>
    <s v="789"/>
    <n v="-0.50076103838515484"/>
    <n v="-0.53902218291489379"/>
    <n v="-2.3250477323488849E-2"/>
    <n v="0.44266149190860399"/>
    <n v="-1.7211352488034279"/>
    <n v="-0.17207259802201341"/>
    <n v="0.24533539503483001"/>
    <n v="0.31960366627095782"/>
    <x v="0"/>
  </r>
  <r>
    <n v="1.059976900951747"/>
    <s v="0"/>
    <s v="MEDICARE OTHER"/>
    <x v="0"/>
    <s v="780"/>
    <n v="-1.2749912468216169"/>
    <n v="-0.67112085681885703"/>
    <n v="-1.233143630061895"/>
    <n v="0.93511355268161933"/>
    <n v="-0.23759028385944941"/>
    <n v="-0.17207259802201341"/>
    <n v="-0.47643981122521062"/>
    <n v="0.38434313687568361"/>
    <x v="0"/>
  </r>
  <r>
    <n v="-4.3046751938800289E-2"/>
    <s v="1"/>
    <s v="MEDICAID STATE"/>
    <x v="0"/>
    <s v="780"/>
    <n v="1.086410888909594"/>
    <n v="5.5421849652940738E-2"/>
    <n v="-0.27531155081065678"/>
    <n v="7.3322446328842564E-2"/>
    <n v="1.245954681084529"/>
    <n v="1.182897648075258"/>
    <n v="-1.0779191497752501"/>
    <n v="0.32274215540284468"/>
    <x v="0"/>
  </r>
  <r>
    <n v="-1.041020533125486"/>
    <s v="0"/>
    <s v="Private"/>
    <x v="0"/>
    <s v="786"/>
    <n v="-0.38462650711968538"/>
    <n v="-0.86926886767480183"/>
    <n v="0.93458160192774953"/>
    <n v="-0.29601659925091889"/>
    <n v="0.87506843984853477"/>
    <n v="-0.44306664724146783"/>
    <n v="0.24533539503483001"/>
    <n v="0.29085618817457382"/>
    <x v="0"/>
  </r>
  <r>
    <n v="0.58725247828436966"/>
    <s v="1"/>
    <s v="MEDICARE"/>
    <x v="0"/>
    <s v="786"/>
    <n v="-0.69431859049427047"/>
    <n v="-0.80321953072282015"/>
    <n v="-0.93067034187729358"/>
    <n v="-0.48068612204079958"/>
    <n v="0.87506843984853477"/>
    <n v="9.8921451197440932E-2"/>
    <n v="-0.47643981122521062"/>
    <n v="0.48110395420217261"/>
    <x v="0"/>
  </r>
  <r>
    <n v="-2.038994314312172"/>
    <s v="1"/>
    <s v="MEDICAID STATE"/>
    <x v="0"/>
    <s v="789"/>
    <n v="-0.53947254880697793"/>
    <n v="-0.20877549815498569"/>
    <n v="0.78334495783544866"/>
    <n v="0.44266149190860399"/>
    <n v="1.245954681084529"/>
    <n v="0.64090954963634961"/>
    <n v="0.24533539503483001"/>
    <n v="0.38237879337088659"/>
    <x v="0"/>
  </r>
  <r>
    <n v="-1.5137449557928639"/>
    <s v="1"/>
    <s v="Private"/>
    <x v="0"/>
    <s v="789"/>
    <n v="-0.96529916344703237"/>
    <n v="-0.80321953072282015"/>
    <n v="-1.081906985969594"/>
    <n v="-1.0346946904104419"/>
    <n v="1.245954681084529"/>
    <n v="-1.5270428441192849"/>
    <n v="-0.47643981122521062"/>
    <n v="0.30626051052955089"/>
    <x v="0"/>
  </r>
  <r>
    <n v="0.69230234998823126"/>
    <s v="1"/>
    <s v="MEDICARE"/>
    <x v="0"/>
    <s v="789"/>
    <n v="-0.11364593416692351"/>
    <n v="-0.86926886767480183"/>
    <n v="2.7161737373944748E-2"/>
    <n v="-0.91158167521718803"/>
    <n v="1.245954681084529"/>
    <n v="-1.2560487948998309"/>
    <n v="-1.0779191497752501"/>
    <n v="0.59419241885185714"/>
    <x v="1"/>
  </r>
  <r>
    <n v="-0.62082104631003943"/>
    <s v="1"/>
    <s v="MEDICARE OTHER"/>
    <x v="0"/>
    <s v="276"/>
    <n v="0.38960370131677718"/>
    <n v="0.1214711866049223"/>
    <n v="-0.124074906718356"/>
    <n v="1.058226567874873"/>
    <n v="-0.23759028385944941"/>
    <n v="-0.44306664724146783"/>
    <n v="0.60622299816486735"/>
    <n v="0.55384808697312582"/>
    <x v="1"/>
  </r>
  <r>
    <n v="1.059976900951747"/>
    <s v="0"/>
    <s v="MEDICARE"/>
    <x v="0"/>
    <s v="780"/>
    <n v="1.16383390975324"/>
    <n v="-0.1427261612030041"/>
    <n v="0.98499381662518304"/>
    <n v="-0.72691215242730722"/>
    <n v="-0.23759028385944941"/>
    <n v="9.8921451197440932E-2"/>
    <n v="4.7436596148278378E-3"/>
    <n v="0.59359122092236338"/>
    <x v="1"/>
  </r>
  <r>
    <n v="1.059976900951747"/>
    <s v="1"/>
    <s v="MEDICARE OTHER"/>
    <x v="0"/>
    <s v="780"/>
    <n v="-0.65560708007244739"/>
    <n v="-1.067416878530747"/>
    <n v="-0.27531155081065678"/>
    <n v="0.62733101469848473"/>
    <n v="-2.0920214900394232"/>
    <n v="-0.44306664724146783"/>
    <n v="1.4482940721349089"/>
    <n v="0.30533540782938318"/>
    <x v="0"/>
  </r>
  <r>
    <n v="-2.0915192501641031"/>
    <s v="0"/>
    <s v="Private"/>
    <x v="0"/>
    <s v="780"/>
    <n v="-0.15235744458874659"/>
    <n v="0.91406323002870171"/>
    <n v="0.83375717253288228"/>
    <n v="-1.0346946904104419"/>
    <n v="1.245954681084529"/>
    <n v="2.2668738449530759"/>
    <n v="-0.71703154664522972"/>
    <n v="0.29455706951279798"/>
    <x v="0"/>
  </r>
  <r>
    <n v="0.95492702924788542"/>
    <s v="1"/>
    <s v="MEDICARE"/>
    <x v="0"/>
    <s v="780"/>
    <n v="-1.3911257780870869"/>
    <n v="-1.529762237194618"/>
    <n v="-0.22489933611322321"/>
    <n v="0.99667006027824623"/>
    <n v="-0.97936276633143882"/>
    <n v="0.64090954963634961"/>
    <n v="-0.1155522080951903"/>
    <n v="0.50551379297063426"/>
    <x v="1"/>
  </r>
  <r>
    <n v="-1.198595340681279"/>
    <s v="1"/>
    <s v="MEDICARE"/>
    <x v="0"/>
    <s v="789"/>
    <n v="-0.19106895501056981"/>
    <n v="-1.062748729904087E-2"/>
    <n v="-0.17448712141578959"/>
    <n v="-0.17290358405766509"/>
    <n v="0.50418219861253999"/>
    <n v="9.8921451197440932E-2"/>
    <n v="4.7436596148278378E-3"/>
    <n v="0.56830136998101399"/>
    <x v="1"/>
  </r>
  <r>
    <n v="0.79735222169209297"/>
    <s v="0"/>
    <s v="Private"/>
    <x v="0"/>
    <s v="786"/>
    <n v="0.97027635764412412"/>
    <n v="0.98011256698068328"/>
    <n v="-0.27531155081065678"/>
    <n v="1.176593873221566E-2"/>
    <n v="1.245954681084529"/>
    <n v="3.3508500418308929"/>
    <n v="1.3279982044249079"/>
    <n v="0.3126444735301056"/>
    <x v="0"/>
  </r>
  <r>
    <n v="-1.408695084089002"/>
    <s v="1"/>
    <s v="MEDICAID OTHER"/>
    <x v="0"/>
    <s v="787"/>
    <n v="1.6283720348151169"/>
    <n v="2.2350499690683341"/>
    <n v="-0.52737262429782483"/>
    <n v="-0.72691215242730722"/>
    <n v="1.245954681084529"/>
    <n v="2.8088619433919839"/>
    <n v="4.7436596148278378E-3"/>
    <n v="0.52814370815677225"/>
    <x v="1"/>
  </r>
  <r>
    <n v="-1.6713197633486561"/>
    <s v="0"/>
    <s v="Private"/>
    <x v="0"/>
    <s v="786"/>
    <n v="0.1960461492076615"/>
    <n v="-0.20877549815498569"/>
    <n v="-0.27531155081065678"/>
    <n v="-4.9790568864411251E-2"/>
    <n v="0.87506843984853477"/>
    <n v="1.4538916972947129"/>
    <n v="-0.47643981122521062"/>
    <n v="0.28359549434071468"/>
    <x v="0"/>
  </r>
  <r>
    <n v="1.059976900951747"/>
    <s v="0"/>
    <s v="MEDICARE OTHER"/>
    <x v="0"/>
    <s v="780"/>
    <n v="1.976775628611525"/>
    <n v="0.18752052355690399"/>
    <n v="-1.081906985969594"/>
    <n v="-0.91158167521718803"/>
    <n v="1.245954681084529"/>
    <n v="-2.0690309425581939"/>
    <n v="0.36563126274484808"/>
    <n v="0.38434313687568361"/>
    <x v="0"/>
  </r>
  <r>
    <n v="0.21957792732085379"/>
    <s v="0"/>
    <s v="MEDICARE"/>
    <x v="0"/>
    <s v="786"/>
    <n v="2.4885970985458672E-3"/>
    <n v="0.517767208316812"/>
    <n v="-0.52737262429782483"/>
    <n v="-0.29601659925091889"/>
    <n v="0.50418219861253999"/>
    <n v="0.64090954963634961"/>
    <n v="-0.2358480758051914"/>
    <n v="0.56329735880941845"/>
    <x v="1"/>
  </r>
  <r>
    <n v="-9.5571687790731122E-2"/>
    <s v="1"/>
    <s v="Private"/>
    <x v="0"/>
    <s v="789"/>
    <n v="-1.3911257780870869"/>
    <n v="-1.1995155524347101"/>
    <n v="-1.081906985969594"/>
    <n v="-1.896485796763218"/>
    <n v="1.245954681084529"/>
    <n v="-0.44306664724146783"/>
    <n v="-1.0779191497752501"/>
    <n v="0.32347217946855977"/>
    <x v="0"/>
  </r>
  <r>
    <n v="0.95492702924788542"/>
    <s v="1"/>
    <s v="MEDICARE OTHER"/>
    <x v="0"/>
    <s v="786"/>
    <n v="0.1960461492076615"/>
    <n v="-0.47297284596291211"/>
    <n v="0.63210831374314791"/>
    <n v="-0.91158167521718803"/>
    <n v="0.50418219861253999"/>
    <n v="0.64090954963634961"/>
    <n v="-0.47643981122521062"/>
    <n v="0.28804115286672838"/>
    <x v="0"/>
  </r>
  <r>
    <n v="1.0074519650998159"/>
    <s v="0"/>
    <s v="MEDICARE"/>
    <x v="0"/>
    <s v="780"/>
    <n v="0.58316125342589287"/>
    <n v="0.64986588222077524"/>
    <n v="-0.47696040960039121"/>
    <n v="-4.9790568864411251E-2"/>
    <n v="0.50418219861253999"/>
    <n v="-0.44306664724146783"/>
    <n v="0.36563126274484808"/>
    <n v="0.59287802415190172"/>
    <x v="1"/>
  </r>
  <r>
    <n v="0.3246277990247155"/>
    <s v="1"/>
    <s v="MEDICARE"/>
    <x v="0"/>
    <s v="789"/>
    <n v="-0.81045312175973983"/>
    <n v="0.98011256698068328"/>
    <n v="-1.081906985969594"/>
    <n v="0.99667006027824623"/>
    <n v="-0.23759028385944941"/>
    <n v="9.8921451197440932E-2"/>
    <n v="-0.47643981122521062"/>
    <n v="0.58919419251828797"/>
    <x v="1"/>
  </r>
  <r>
    <n v="-1.0935454689774169"/>
    <s v="1"/>
    <s v="MEDICAID OTHER"/>
    <x v="1"/>
    <s v="558"/>
    <n v="4.1200107520368998E-2"/>
    <n v="0.78196455612473847"/>
    <n v="0.2288105961636791"/>
    <n v="0.31954847671535019"/>
    <n v="0.13329595737654529"/>
    <n v="-0.44306664724146783"/>
    <n v="-0.71703154664522972"/>
    <n v="0.76165374727799562"/>
    <x v="1"/>
  </r>
  <r>
    <n v="0.167052991468923"/>
    <s v="1"/>
    <s v="Private"/>
    <x v="1"/>
    <s v="486"/>
    <n v="-0.19106895501056981"/>
    <n v="-0.47297284596291211"/>
    <n v="1.791589251784121"/>
    <n v="-0.60379913723405343"/>
    <n v="-0.23759028385944941"/>
    <n v="-0.98505474568037643"/>
    <n v="-0.2358480758051914"/>
    <n v="0.44639619471299641"/>
    <x v="0"/>
  </r>
  <r>
    <n v="0.69230234998823126"/>
    <s v="1"/>
    <s v="MEDICARE"/>
    <x v="1"/>
    <s v="780"/>
    <n v="1.667083545236941"/>
    <n v="0.1214711866049223"/>
    <n v="0.78334495783544866"/>
    <n v="-0.60379913723405343"/>
    <n v="-0.23759028385944941"/>
    <n v="-0.44306664724146783"/>
    <n v="-0.47643981122521062"/>
    <n v="0.50181956522131999"/>
    <x v="1"/>
  </r>
  <r>
    <n v="1.059976900951747"/>
    <s v="0"/>
    <s v="MEDICARE OTHER"/>
    <x v="1"/>
    <s v="276"/>
    <n v="-0.19106895501056981"/>
    <n v="-0.1427261612030041"/>
    <n v="1.690764822389254"/>
    <n v="-0.72691215242730722"/>
    <n v="-0.60847652509544403"/>
    <n v="-0.17207259802201341"/>
    <n v="4.7436596148278378E-3"/>
    <n v="0.65963608375302496"/>
    <x v="1"/>
  </r>
  <r>
    <n v="0.42967767072857721"/>
    <s v="0"/>
    <s v="MEDICARE OTHER"/>
    <x v="1"/>
    <s v="780"/>
    <n v="2.092910159876995"/>
    <n v="1.112211240884647"/>
    <n v="0.63210831374314791"/>
    <n v="-1.2193642132003231"/>
    <n v="-0.23759028385944941"/>
    <n v="-0.17207259802201341"/>
    <n v="-0.2358480758051914"/>
    <n v="0.37598604962345938"/>
    <x v="0"/>
  </r>
  <r>
    <n v="0.27210286317278459"/>
    <s v="1"/>
    <s v="Private"/>
    <x v="1"/>
    <s v="786"/>
    <n v="-2.3202020282108422"/>
    <n v="-1.6618609110985809"/>
    <n v="1.0858182460200501"/>
    <n v="1.176593873221566E-2"/>
    <n v="-1.3502490075674329"/>
    <n v="1.182897648075258"/>
    <n v="-1.0779191497752501"/>
    <n v="0.23717963537611431"/>
    <x v="0"/>
  </r>
  <r>
    <n v="0.90240209339595456"/>
    <s v="0"/>
    <s v="MEDICARE OTHER"/>
    <x v="1"/>
    <s v="787"/>
    <n v="-1.700817861461672"/>
    <n v="-0.67112085681885703"/>
    <n v="1.035406031322617"/>
    <n v="2.5355827501939192"/>
    <n v="-3.5755664549834019"/>
    <n v="1.4538916972947129"/>
    <n v="0.84681473358486936"/>
    <n v="0.56609239467997474"/>
    <x v="1"/>
  </r>
  <r>
    <n v="6.2003119765061357E-2"/>
    <s v="1"/>
    <s v="MEDICARE OTHER"/>
    <x v="1"/>
    <s v="780"/>
    <n v="0.93156484722230104"/>
    <n v="-0.80321953072282015"/>
    <n v="-1.2835558447593289"/>
    <n v="1.2428960906647539"/>
    <n v="1.245954681084529"/>
    <n v="2.5378678941725301"/>
    <n v="1.4482940721349089"/>
    <n v="0.29355635634574512"/>
    <x v="0"/>
  </r>
  <r>
    <n v="0.79735222169209297"/>
    <s v="1"/>
    <s v="MEDICARE"/>
    <x v="1"/>
    <s v="276"/>
    <n v="-0.26849197585421603"/>
    <n v="-7.6676824251022485E-2"/>
    <n v="1.0858182460200501"/>
    <n v="1.796904659034396"/>
    <n v="0.13329595737654529"/>
    <n v="0.64090954963634961"/>
    <n v="1.087406469004889"/>
    <n v="0.75878253287222519"/>
    <x v="1"/>
  </r>
  <r>
    <n v="0.1145280556169922"/>
    <s v="1"/>
    <s v="MEDICARE"/>
    <x v="1"/>
    <s v="780"/>
    <n v="1.667083545236941"/>
    <n v="0.64986588222077524"/>
    <n v="-1.081906985969594"/>
    <n v="0.2579919691187233"/>
    <n v="-0.60847652509544403"/>
    <n v="0.3699155004168953"/>
    <n v="1.688885807554928"/>
    <n v="0.49369213280489149"/>
    <x v="0"/>
  </r>
  <r>
    <n v="-1.6713197633486561"/>
    <s v="0"/>
    <s v="Private"/>
    <x v="1"/>
    <s v="780"/>
    <n v="-0.69431859049427047"/>
    <n v="-7.6676824251022485E-2"/>
    <n v="-1.0314947712721609"/>
    <n v="0.2579919691187233"/>
    <n v="-0.23759028385944941"/>
    <n v="9.8921451197440932E-2"/>
    <n v="1.3279982044249079"/>
    <n v="0.29949397415987877"/>
    <x v="0"/>
  </r>
  <r>
    <n v="-1.041020533125486"/>
    <s v="1"/>
    <s v="MEDICAID OTHER"/>
    <x v="1"/>
    <s v="558"/>
    <n v="1.6283720348151169"/>
    <n v="3.2257900233480581"/>
    <n v="1.035406031322617"/>
    <n v="-0.1113470764610382"/>
    <n v="0.13329595737654529"/>
    <n v="9.8921451197440932E-2"/>
    <n v="2.530956881524987"/>
    <n v="0.76218987573193298"/>
    <x v="1"/>
  </r>
  <r>
    <n v="-0.62082104631003943"/>
    <s v="0"/>
    <s v="MEDICAID OTHER"/>
    <x v="1"/>
    <s v="787"/>
    <n v="1.396102972284178"/>
    <n v="0.98011256698068328"/>
    <n v="-0.27531155081065678"/>
    <n v="0.50421799950523094"/>
    <n v="0.87506843984853477"/>
    <n v="1.182897648075258"/>
    <n v="1.087406469004889"/>
    <n v="0.62431206204245493"/>
    <x v="1"/>
  </r>
  <r>
    <n v="-2.459193801127618"/>
    <s v="0"/>
    <s v="MEDICARE"/>
    <x v="1"/>
    <s v="599"/>
    <n v="-1.2749912468216169"/>
    <n v="-1.595811574146599"/>
    <n v="0.98499381662518304"/>
    <n v="1.176593873221566E-2"/>
    <n v="0.13329595737654529"/>
    <n v="-0.44306664724146783"/>
    <n v="4.7436596148278378E-3"/>
    <n v="0.78615392589968325"/>
    <x v="1"/>
  </r>
  <r>
    <n v="0.37715273487664641"/>
    <s v="1"/>
    <s v="MEDICARE OTHER"/>
    <x v="1"/>
    <s v="578"/>
    <n v="-1.0814336947125021"/>
    <n v="1.3103592517405911"/>
    <n v="0.17839838146624551"/>
    <n v="-0.97313818281381492"/>
    <n v="0.87506843984853477"/>
    <n v="-0.44306664724146783"/>
    <n v="0.36563126274484808"/>
    <n v="0.48166668068883423"/>
    <x v="0"/>
  </r>
  <r>
    <n v="1.059976900951747"/>
    <s v="0"/>
    <s v="MEDICARE OTHER"/>
    <x v="1"/>
    <s v="786"/>
    <n v="0.66058427426953914"/>
    <n v="0.98011256698068328"/>
    <n v="-1.081906985969594"/>
    <n v="-1.4040337359902031"/>
    <n v="0.87506843984853477"/>
    <n v="9.8921451197440932E-2"/>
    <n v="-0.2358480758051914"/>
    <n v="0.36629572328871812"/>
    <x v="0"/>
  </r>
  <r>
    <n v="1.059976900951747"/>
    <s v="1"/>
    <s v="MEDICARE OTHER"/>
    <x v="1"/>
    <s v="276"/>
    <n v="2.4885970985458672E-3"/>
    <n v="0.45171787136483038"/>
    <n v="-2.3250477323488849E-2"/>
    <n v="-0.54224262963742653"/>
    <n v="-0.23759028385944941"/>
    <n v="-0.71406069646092207"/>
    <n v="4.7436596148278378E-3"/>
    <n v="0.57708263813415905"/>
    <x v="1"/>
  </r>
  <r>
    <n v="-1.146070404829348"/>
    <s v="0"/>
    <s v="MEDICARE OTHER"/>
    <x v="1"/>
    <s v="276"/>
    <n v="0.97027635764412412"/>
    <n v="1.574556599548518"/>
    <n v="1.3378793195072181"/>
    <n v="1.176593873221566E-2"/>
    <n v="0.87506843984853477"/>
    <n v="2.2668738449530759"/>
    <n v="-0.2358480758051914"/>
    <n v="0.631239884028169"/>
    <x v="1"/>
  </r>
  <r>
    <n v="0.53472754243243881"/>
    <s v="0"/>
    <s v="MEDICARE OTHER"/>
    <x v="1"/>
    <s v="787"/>
    <n v="0.27346917005130778"/>
    <n v="-7.6676824251022485E-2"/>
    <n v="-1.838090206431098"/>
    <n v="-1.6502597663767109"/>
    <n v="0.87506843984853477"/>
    <n v="-1.798036893338739"/>
    <n v="4.7436596148278378E-3"/>
    <n v="0.5610037708497877"/>
    <x v="1"/>
  </r>
  <r>
    <n v="-0.72587091801390102"/>
    <s v="0"/>
    <s v="MEDICARE"/>
    <x v="1"/>
    <s v="486"/>
    <n v="-0.92658765302520929"/>
    <n v="-1.133466215482728"/>
    <n v="-1.434792488851629"/>
    <n v="0.75044402989173864"/>
    <n v="-1.3502490075674329"/>
    <n v="-0.17207259802201341"/>
    <n v="4.7436596148278378E-3"/>
    <n v="0.76137425836949246"/>
    <x v="1"/>
  </r>
  <r>
    <n v="-0.14809662364266191"/>
    <s v="1"/>
    <s v="MEDICARE"/>
    <x v="1"/>
    <s v="578"/>
    <n v="-1.004010673868855"/>
    <n v="1.0461619039326651"/>
    <n v="-7.3662692020922446E-2"/>
    <n v="0.62733101469848473"/>
    <n v="0.50418219861253999"/>
    <n v="-0.98505474568037643"/>
    <n v="4.7436596148278378E-3"/>
    <n v="0.67853856192438933"/>
    <x v="1"/>
  </r>
  <r>
    <n v="0.84987715754402382"/>
    <s v="1"/>
    <s v="MEDICARE OTHER"/>
    <x v="1"/>
    <s v="780"/>
    <n v="0.31218068047313091"/>
    <n v="-0.67112085681885703"/>
    <n v="0.27922281086111272"/>
    <n v="-0.66535564483068033"/>
    <n v="0.13329595737654529"/>
    <n v="-0.98505474568037643"/>
    <n v="-0.2358480758051914"/>
    <n v="0.30283363460521029"/>
    <x v="0"/>
  </r>
  <r>
    <n v="-1.7238446992005869"/>
    <s v="1"/>
    <s v="Private"/>
    <x v="1"/>
    <s v="782"/>
    <n v="4.1200107520368998E-2"/>
    <n v="0.7159152191727568"/>
    <n v="1.287467104809785"/>
    <n v="-0.72691215242730722"/>
    <n v="1.245954681084529"/>
    <n v="0.91190359885580397"/>
    <n v="-0.2358480758051914"/>
    <n v="0.16270728608509161"/>
    <x v="0"/>
  </r>
  <r>
    <n v="1.059976900951747"/>
    <s v="0"/>
    <s v="MEDICARE"/>
    <x v="1"/>
    <s v="599"/>
    <n v="-0.53947254880697793"/>
    <n v="-0.67112085681885703"/>
    <n v="0.68252052844058153"/>
    <n v="-1.834929289166592"/>
    <n v="-0.60847652509544403"/>
    <n v="-0.17207259802201341"/>
    <n v="1.087406469004889"/>
    <n v="0.8175622889822669"/>
    <x v="1"/>
  </r>
  <r>
    <n v="0.95492702924788542"/>
    <s v="1"/>
    <s v="MEDICARE OTHER"/>
    <x v="1"/>
    <s v="599"/>
    <n v="0.66058427426953914"/>
    <n v="-1.062748729904087E-2"/>
    <n v="-0.3257237655080904"/>
    <n v="2.3509132274040381"/>
    <n v="0.13329595737654529"/>
    <n v="1.182897648075258"/>
    <n v="-1.3185108851952689"/>
    <n v="0.57276896930798626"/>
    <x v="1"/>
  </r>
  <r>
    <n v="-0.35819636705038532"/>
    <s v="0"/>
    <s v="MEDICARE"/>
    <x v="1"/>
    <s v="780"/>
    <n v="-0.22978046543239289"/>
    <n v="0.58381654526879356"/>
    <n v="0.2288105961636791"/>
    <n v="0.2579919691187233"/>
    <n v="-1.7211352488034279"/>
    <n v="1.7248857465141669"/>
    <n v="-0.71703154664522972"/>
    <n v="0.57420572479990839"/>
    <x v="1"/>
  </r>
  <r>
    <n v="1.059976900951747"/>
    <s v="0"/>
    <s v="MEDICARE"/>
    <x v="1"/>
    <s v="599"/>
    <n v="1.589660524393294"/>
    <n v="0.58381654526879356"/>
    <n v="-0.9810825565747272"/>
    <n v="1.176593873221566E-2"/>
    <n v="-0.60847652509544403"/>
    <n v="-0.98505474568037643"/>
    <n v="0.36563126274484808"/>
    <n v="0.8175622889822669"/>
    <x v="1"/>
  </r>
  <r>
    <n v="0.84987715754402382"/>
    <s v="0"/>
    <s v="MEDICARE OTHER"/>
    <x v="1"/>
    <s v="276"/>
    <n v="-0.92658765302520929"/>
    <n v="-0.86926886767480183"/>
    <n v="1.5899403929943861"/>
    <n v="-1.834929289166592"/>
    <n v="0.87506843984853477"/>
    <n v="0.64090954963634961"/>
    <n v="-1.0779191497752501"/>
    <n v="0.65697681504270899"/>
    <x v="1"/>
  </r>
  <r>
    <n v="1.0074519650998159"/>
    <s v="1"/>
    <s v="MEDICARE OTHER"/>
    <x v="1"/>
    <s v="786"/>
    <n v="3.1768324516880431"/>
    <n v="0.7159152191727568"/>
    <n v="0.12798616676881189"/>
    <n v="-0.72691215242730722"/>
    <n v="-0.97936276633143882"/>
    <n v="0.64090954963634961"/>
    <n v="-0.83732741435523084"/>
    <n v="0.28864763812982969"/>
    <x v="0"/>
  </r>
  <r>
    <n v="-0.46324623875424692"/>
    <s v="1"/>
    <s v="MEDICAID STATE"/>
    <x v="1"/>
    <s v="276"/>
    <n v="0.35089219089495399"/>
    <n v="0.58381654526879356"/>
    <n v="7.7573952071378349E-2"/>
    <n v="-0.35757310684754579"/>
    <n v="0.13329595737654529"/>
    <n v="0.3699155004168953"/>
    <n v="0.24533539503483001"/>
    <n v="0.59097179067641192"/>
    <x v="1"/>
  </r>
  <r>
    <n v="-0.88344572556969359"/>
    <s v="0"/>
    <s v="MEDICAID OTHER"/>
    <x v="1"/>
    <s v="789"/>
    <n v="-0.38462650711968538"/>
    <n v="-7.6676824251022485E-2"/>
    <n v="0.12798616676881189"/>
    <n v="0.50421799950523094"/>
    <n v="-0.23759028385944941"/>
    <n v="9.8921451197440932E-2"/>
    <n v="1.087406469004889"/>
    <n v="0.53026623827761876"/>
    <x v="1"/>
  </r>
  <r>
    <n v="1.059976900951747"/>
    <s v="1"/>
    <s v="MEDICARE"/>
    <x v="1"/>
    <s v="780"/>
    <n v="-1.0814336947125021"/>
    <n v="-1.3976635632906551"/>
    <n v="1.539528178296953"/>
    <n v="-1.342477228393576"/>
    <n v="0.87506843984853477"/>
    <n v="-0.44306664724146783"/>
    <n v="1.9294775429749469"/>
    <n v="0.50699133809813701"/>
    <x v="1"/>
  </r>
  <r>
    <n v="-0.93597066142162433"/>
    <s v="0"/>
    <s v="MEDICAID OTHER"/>
    <x v="1"/>
    <s v="578"/>
    <n v="-0.19106895501056981"/>
    <n v="-0.67112085681885703"/>
    <n v="-0.77943369778499283"/>
    <n v="-0.35757310684754579"/>
    <n v="-0.97936276633143882"/>
    <n v="-0.44306664724146783"/>
    <n v="0.24533539503483001"/>
    <n v="0.62978302199911806"/>
    <x v="1"/>
  </r>
  <r>
    <n v="0.79735222169209297"/>
    <s v="1"/>
    <s v="MEDICARE"/>
    <x v="1"/>
    <s v="599"/>
    <n v="-0.84916463218156302"/>
    <n v="-1.133466215482728"/>
    <n v="-0.3257237655080904"/>
    <n v="0.38110498431197709"/>
    <n v="0.50418219861253999"/>
    <n v="-0.44306664724146783"/>
    <n v="1.3279982044249079"/>
    <n v="0.75662720909955228"/>
    <x v="1"/>
  </r>
  <r>
    <n v="0.79735222169209297"/>
    <s v="1"/>
    <s v="MEDICARE"/>
    <x v="1"/>
    <s v="276"/>
    <n v="-1.700817861461672"/>
    <n v="-1.6618609110985809"/>
    <n v="-0.67860926839012559"/>
    <n v="-0.66535564483068033"/>
    <n v="0.50418219861253999"/>
    <n v="-2.0690309425581939"/>
    <n v="0.60622299816486735"/>
    <n v="0.75878253287222519"/>
    <x v="1"/>
  </r>
  <r>
    <n v="-4.3046751938800289E-2"/>
    <s v="1"/>
    <s v="Private"/>
    <x v="1"/>
    <s v="787"/>
    <n v="1.2412569305968859"/>
    <n v="-7.6676824251022485E-2"/>
    <n v="2.7998335457327932"/>
    <n v="0.1964354615220964"/>
    <n v="0.87506843984853477"/>
    <n v="-0.44306664724146783"/>
    <n v="1.087406469004889"/>
    <n v="0.41023249779106602"/>
    <x v="0"/>
  </r>
  <r>
    <n v="-2.0915192501641031"/>
    <s v="1"/>
    <s v="MEDICARE"/>
    <x v="1"/>
    <s v="789"/>
    <n v="3.447813024640805"/>
    <n v="3.2257900233480581"/>
    <n v="2.1948869693635888"/>
    <n v="2.1662437046141569"/>
    <n v="1.245954681084529"/>
    <n v="-1.5270428441192849"/>
    <n v="0.60622299816486735"/>
    <n v="0.55593481953146162"/>
    <x v="1"/>
  </r>
  <r>
    <n v="1.059976900951747"/>
    <s v="1"/>
    <s v="MEDICARE OTHER"/>
    <x v="1"/>
    <s v="276"/>
    <n v="-0.73303010091609366"/>
    <n v="-0.40692350901093061"/>
    <n v="1.287467104809785"/>
    <n v="0.1348789539254695"/>
    <n v="-0.97936276633143882"/>
    <n v="9.8921451197440932E-2"/>
    <n v="-0.2358480758051914"/>
    <n v="0.57708263813415905"/>
    <x v="1"/>
  </r>
  <r>
    <n v="0.84987715754402382"/>
    <s v="0"/>
    <s v="MEDICARE OTHER"/>
    <x v="1"/>
    <s v="428"/>
    <n v="-0.65560708007244739"/>
    <n v="0.25356986050888558"/>
    <n v="-7.3662692020922446E-2"/>
    <n v="-0.78846866002393423"/>
    <n v="-0.60847652509544403"/>
    <n v="9.8921451197440932E-2"/>
    <n v="-1.0779191497752501"/>
    <n v="0.58434736412004828"/>
    <x v="1"/>
  </r>
  <r>
    <n v="1.059976900951747"/>
    <s v="1"/>
    <s v="MEDICARE OTHER"/>
    <x v="1"/>
    <s v="789"/>
    <n v="0.42831521173860032"/>
    <n v="-0.34087417205894888"/>
    <n v="0.12798616676881189"/>
    <n v="-0.91158167521718803"/>
    <n v="-0.23759028385944941"/>
    <n v="-0.44306664724146783"/>
    <n v="-1.0779191497752501"/>
    <n v="0.38984294091086341"/>
    <x v="0"/>
  </r>
  <r>
    <n v="-1.3036452123851401"/>
    <s v="1"/>
    <s v="MEDICARE"/>
    <x v="1"/>
    <s v="578"/>
    <n v="-1.313702757243441"/>
    <n v="-1.133466215482728"/>
    <n v="-7.3662692020922446E-2"/>
    <n v="0.68888752229511163"/>
    <n v="-0.60847652509544403"/>
    <n v="-0.44306664724146783"/>
    <n v="0.60622299816486735"/>
    <n v="0.66419419065492213"/>
    <x v="1"/>
  </r>
  <r>
    <n v="-0.25314649534652361"/>
    <s v="1"/>
    <s v="MEDICARE"/>
    <x v="1"/>
    <s v="276"/>
    <n v="-0.19106895501056981"/>
    <n v="-7.6676824251022485E-2"/>
    <n v="0.2288105961636791"/>
    <n v="-4.9790568864411251E-2"/>
    <n v="1.245954681084529"/>
    <n v="0.64090954963634961"/>
    <n v="0.84681473358486936"/>
    <n v="0.74779851154698074"/>
    <x v="1"/>
  </r>
  <r>
    <n v="0.48220260658050801"/>
    <s v="1"/>
    <s v="MEDICARE OTHER"/>
    <x v="1"/>
    <s v="578"/>
    <n v="-0.77174161133791674"/>
    <n v="0.38566853441284882"/>
    <n v="3.051894619219961"/>
    <n v="-0.72691215242730722"/>
    <n v="0.87506843984853477"/>
    <n v="1.182897648075258"/>
    <n v="-0.83732741435523084"/>
    <n v="0.48314262684932568"/>
    <x v="0"/>
  </r>
  <r>
    <n v="0.3246277990247155"/>
    <s v="1"/>
    <s v="MEDICARE OTHER"/>
    <x v="1"/>
    <s v="276"/>
    <n v="-1.004010673868855"/>
    <n v="-0.80321953072282015"/>
    <n v="0.2288105961636791"/>
    <n v="-0.23446009165429199"/>
    <n v="-1.3502490075674329"/>
    <n v="1.7248857465141669"/>
    <n v="0.36563126274484808"/>
    <n v="0.56695318994060206"/>
    <x v="1"/>
  </r>
  <r>
    <n v="-1.7238446992005869"/>
    <s v="0"/>
    <s v="MEDICARE"/>
    <x v="1"/>
    <s v="786"/>
    <n v="0.89285333680047785"/>
    <n v="0.98011256698068328"/>
    <n v="7.7573952071378349E-2"/>
    <n v="2.7818087805804268"/>
    <n v="0.87506843984853477"/>
    <n v="-0.44306664724146783"/>
    <n v="-1.3185108851952689"/>
    <n v="0.53623626563332361"/>
    <x v="1"/>
  </r>
  <r>
    <n v="1.059976900951747"/>
    <s v="1"/>
    <s v="MEDICARE OTHER"/>
    <x v="1"/>
    <s v="276"/>
    <n v="-0.26849197585421603"/>
    <n v="-1.0013675415787651"/>
    <n v="-0.77943369778499283"/>
    <n v="0.1348789539254695"/>
    <n v="-0.97936276633143882"/>
    <n v="2.2668738449530759"/>
    <n v="4.7436596148278378E-3"/>
    <n v="0.57708263813415905"/>
    <x v="1"/>
  </r>
  <r>
    <n v="-1.5662698916447939"/>
    <s v="1"/>
    <s v="Private"/>
    <x v="1"/>
    <s v="577"/>
    <n v="-0.3459149966978623"/>
    <n v="1.112211240884647"/>
    <n v="-7.3662692020922446E-2"/>
    <n v="1.8584611666310229"/>
    <n v="0.87506843984853477"/>
    <n v="-0.44306664724146783"/>
    <n v="-0.83732741435523084"/>
    <n v="0.61598115561772393"/>
    <x v="1"/>
  </r>
  <r>
    <n v="-0.25314649534652361"/>
    <s v="1"/>
    <s v="MEDICARE"/>
    <x v="1"/>
    <s v="789"/>
    <n v="-0.81045312175973983"/>
    <n v="-0.53902218291489379"/>
    <n v="0.2288105961636791"/>
    <n v="-0.48068612204079958"/>
    <n v="1.245954681084529"/>
    <n v="9.8921451197440932E-2"/>
    <n v="0.24533539503483001"/>
    <n v="0.58130287463992236"/>
    <x v="1"/>
  </r>
  <r>
    <n v="-0.41072130290231612"/>
    <s v="1"/>
    <s v="MEDICARE OTHER"/>
    <x v="1"/>
    <s v="486"/>
    <n v="-1.2749912468216169"/>
    <n v="-0.67112085681885703"/>
    <n v="2.547772472245625"/>
    <n v="-1.6502597663767109"/>
    <n v="-1.3502490075674329"/>
    <n v="-1.2560487948998309"/>
    <n v="-0.83732741435523084"/>
    <n v="0.49427832748762301"/>
    <x v="0"/>
  </r>
  <r>
    <n v="0.167052991468923"/>
    <s v="0"/>
    <s v="MEDICARE OTHER"/>
    <x v="1"/>
    <s v="599"/>
    <n v="0.66058427426953914"/>
    <n v="0.84801389307672004"/>
    <n v="-0.37613598020552402"/>
    <n v="1.9815741818242769"/>
    <n v="0.50418219861253999"/>
    <n v="0.64090954963634961"/>
    <n v="1.3279982044249079"/>
    <n v="0.64558502026357134"/>
    <x v="1"/>
  </r>
  <r>
    <n v="0.95492702924788542"/>
    <s v="0"/>
    <s v="MEDICARE"/>
    <x v="1"/>
    <s v="786"/>
    <n v="-0.65560708007244739"/>
    <n v="-0.93531820462678339"/>
    <n v="-0.93067034187729358"/>
    <n v="-0.72691215242730722"/>
    <n v="1.245954681084529"/>
    <n v="9.8921451197440932E-2"/>
    <n v="-0.47643981122521062"/>
    <n v="0.57344798381618278"/>
    <x v="1"/>
  </r>
  <r>
    <n v="0.69230234998823126"/>
    <s v="1"/>
    <s v="MEDICARE"/>
    <x v="1"/>
    <s v="780"/>
    <n v="0.31218068047313091"/>
    <n v="-1.067416878530747"/>
    <n v="0.2288105961636791"/>
    <n v="-0.91158167521718803"/>
    <n v="1.245954681084529"/>
    <n v="-0.71406069646092207"/>
    <n v="-0.2358480758051914"/>
    <n v="0.50181956522131999"/>
    <x v="1"/>
  </r>
  <r>
    <n v="-2.3016189935718261"/>
    <s v="0"/>
    <s v="Private"/>
    <x v="1"/>
    <s v="780"/>
    <n v="-1.120145205134325"/>
    <n v="0.7159152191727568"/>
    <n v="0.17839838146624551"/>
    <n v="0.56577450710185784"/>
    <n v="0.87506843984853477"/>
    <n v="-0.44306664724146783"/>
    <n v="-0.71703154664522972"/>
    <n v="0.29210647342823931"/>
    <x v="0"/>
  </r>
  <r>
    <n v="1.059976900951747"/>
    <s v="0"/>
    <s v="MEDICARE"/>
    <x v="1"/>
    <s v="578"/>
    <n v="-0.19106895501056981"/>
    <n v="-0.27482483510696731"/>
    <n v="-1.8885024211285319"/>
    <n v="0.68888752229511163"/>
    <n v="1.245954681084529"/>
    <n v="1.4538916972947129"/>
    <n v="-0.71703154664522972"/>
    <n v="0.76240415524099103"/>
    <x v="1"/>
  </r>
  <r>
    <n v="6.2003119765061357E-2"/>
    <s v="1"/>
    <s v="MEDICAID OTHER"/>
    <x v="1"/>
    <s v="578"/>
    <n v="0.23475765962948461"/>
    <n v="1.376408588692573"/>
    <n v="2.3965358281533242"/>
    <n v="1.7353481514377691"/>
    <n v="-0.23759028385944941"/>
    <n v="-0.44306664724146783"/>
    <n v="1.9294775429749469"/>
    <n v="0.55887003122815315"/>
    <x v="1"/>
  </r>
  <r>
    <n v="1.059976900951747"/>
    <s v="1"/>
    <s v="MEDICARE"/>
    <x v="1"/>
    <s v="599"/>
    <n v="7.9911617942192134E-2"/>
    <n v="-0.20877549815498569"/>
    <n v="-0.3257237655080904"/>
    <n v="-1.46559024358683"/>
    <n v="1.245954681084529"/>
    <n v="9.8921451197440932E-2"/>
    <n v="-1.919990223745309"/>
    <n v="0.75933809475645886"/>
    <x v="1"/>
  </r>
  <r>
    <n v="-2.1965691218679639"/>
    <s v="1"/>
    <s v="Private"/>
    <x v="1"/>
    <s v="599"/>
    <n v="2.4885970985458672E-3"/>
    <n v="0.78196455612473847"/>
    <n v="0.73293274313801504"/>
    <n v="1.8584611666310229"/>
    <n v="1.245954681084529"/>
    <n v="3.8928381402698018"/>
    <n v="-0.47643981122521062"/>
    <n v="0.47276658853080628"/>
    <x v="0"/>
  </r>
  <r>
    <n v="0.27210286317278459"/>
    <s v="0"/>
    <s v="MEDICARE OTHER"/>
    <x v="1"/>
    <s v="780"/>
    <n v="0.35089219089495399"/>
    <n v="-0.34087417205894888"/>
    <n v="-1.0314947712721609"/>
    <n v="-0.54224262963742653"/>
    <n v="1.245954681084529"/>
    <n v="1.995879795733621"/>
    <n v="0.36563126274484808"/>
    <n v="0.37390804674467071"/>
    <x v="0"/>
  </r>
  <r>
    <n v="1.059976900951747"/>
    <s v="0"/>
    <s v="MEDICARE OTHER"/>
    <x v="1"/>
    <s v="787"/>
    <n v="-7.4934423745100398E-2"/>
    <n v="1.112211240884647"/>
    <n v="-1.182731415364461"/>
    <n v="1.176593873221566E-2"/>
    <n v="0.50418219861253999"/>
    <n v="-0.44306664724146783"/>
    <n v="1.087406469004889"/>
    <n v="0.56826903940652229"/>
    <x v="1"/>
  </r>
  <r>
    <n v="-0.46324623875424692"/>
    <s v="1"/>
    <s v="Private"/>
    <x v="1"/>
    <s v="577"/>
    <n v="1.705795055658764"/>
    <n v="0.25356986050888558"/>
    <n v="-1.132319200667028"/>
    <n v="1.6122351362445151"/>
    <n v="-0.97936276633143882"/>
    <n v="0.64090954963634961"/>
    <n v="0.36563126274484808"/>
    <n v="0.63055334327174228"/>
    <x v="1"/>
  </r>
  <r>
    <n v="-0.98849559727355518"/>
    <s v="0"/>
    <s v="MEDICARE"/>
    <x v="1"/>
    <s v="428"/>
    <n v="-1.004010673868855"/>
    <n v="-0.1427261612030041"/>
    <n v="0.2288105961636791"/>
    <n v="0.68888752229511163"/>
    <n v="1.245954681084529"/>
    <n v="-0.44306664724146783"/>
    <n v="-1.919990223745309"/>
    <n v="0.74785159409481949"/>
    <x v="1"/>
  </r>
  <r>
    <n v="1.059976900951747"/>
    <s v="1"/>
    <s v="MEDICARE OTHER"/>
    <x v="1"/>
    <s v="578"/>
    <n v="-1.004010673868855"/>
    <n v="-1.793959585002544"/>
    <n v="-0.17448712141578959"/>
    <n v="-0.60379913723405343"/>
    <n v="0.87506843984853477"/>
    <n v="0.64090954963634961"/>
    <n v="1.087406469004889"/>
    <n v="0.49126489928436462"/>
    <x v="0"/>
  </r>
  <r>
    <n v="-1.5137449557928639"/>
    <s v="1"/>
    <s v="MEDICARE OTHER"/>
    <x v="1"/>
    <s v="789"/>
    <n v="-0.42333801754150863"/>
    <n v="-1.0013675415787651"/>
    <n v="0.83375717253288228"/>
    <n v="-1.096251198007069"/>
    <n v="0.13329595737654529"/>
    <n v="9.8921451197440932E-2"/>
    <n v="0.24533539503483001"/>
    <n v="0.35599389351066979"/>
    <x v="0"/>
  </r>
  <r>
    <n v="-0.62082104631003943"/>
    <s v="1"/>
    <s v="Private"/>
    <x v="1"/>
    <s v="789"/>
    <n v="-7.4934423745100398E-2"/>
    <n v="-7.6676824251022485E-2"/>
    <n v="0.27922281086111272"/>
    <n v="1.181339583068127"/>
    <n v="-1.7211352488034279"/>
    <n v="1.4538916972947129"/>
    <n v="0.84681473358486936"/>
    <n v="0.31703834111567708"/>
    <x v="0"/>
  </r>
  <r>
    <n v="-1.618794827496725"/>
    <s v="0"/>
    <s v="MEDICARE"/>
    <x v="1"/>
    <s v="780"/>
    <n v="-1.4298372885089099"/>
    <n v="-1.331614226338673"/>
    <n v="0.93458160192774953"/>
    <n v="0.1964354615220964"/>
    <n v="-0.23759028385944941"/>
    <n v="-0.44306664724146783"/>
    <n v="1.688885807554928"/>
    <n v="0.55677856668844028"/>
    <x v="1"/>
  </r>
  <r>
    <n v="1.059976900951747"/>
    <s v="0"/>
    <s v="MEDICARE OTHER"/>
    <x v="1"/>
    <s v="780"/>
    <n v="-0.11364593416692351"/>
    <n v="-1.062748729904087E-2"/>
    <n v="3.4047801221019962"/>
    <n v="1.058226567874873"/>
    <n v="-1.3502490075674329"/>
    <n v="9.8921451197440932E-2"/>
    <n v="-0.2358480758051914"/>
    <n v="0.38434313687568361"/>
    <x v="0"/>
  </r>
  <r>
    <n v="0.1145280556169922"/>
    <s v="0"/>
    <s v="MEDICARE OTHER"/>
    <x v="1"/>
    <s v="780"/>
    <n v="-1.4685487989307331"/>
    <n v="-1.1995155524347101"/>
    <n v="-1.233143630061895"/>
    <n v="-0.35757310684754579"/>
    <n v="1.245954681084529"/>
    <n v="9.8921451197440932E-2"/>
    <n v="0.36563126274484808"/>
    <n v="0.37183468512306711"/>
    <x v="0"/>
  </r>
  <r>
    <n v="1.059976900951747"/>
    <s v="0"/>
    <s v="MEDICARE"/>
    <x v="1"/>
    <s v="599"/>
    <n v="1.2799684410187091"/>
    <n v="-0.34087417205894888"/>
    <n v="0.12798616676881189"/>
    <n v="0.87355704508499243"/>
    <n v="0.13329595737654529"/>
    <n v="-0.44306664724146783"/>
    <n v="4.7436596148278378E-3"/>
    <n v="0.8175622889822669"/>
    <x v="1"/>
  </r>
  <r>
    <n v="-1.618794827496725"/>
    <s v="1"/>
    <s v="MEDICAID OTHER"/>
    <x v="1"/>
    <s v="428"/>
    <n v="-0.42333801754150863"/>
    <n v="-1.0013675415787651"/>
    <n v="-0.88025812717985996"/>
    <n v="-1.096251198007069"/>
    <n v="0.13329595737654529"/>
    <n v="9.8921451197440932E-2"/>
    <n v="0.24533539503483001"/>
    <n v="0.54451862104050064"/>
    <x v="1"/>
  </r>
  <r>
    <n v="1.059976900951747"/>
    <s v="1"/>
    <s v="MEDICARE OTHER"/>
    <x v="1"/>
    <s v="578"/>
    <n v="-0.15235744458874659"/>
    <n v="-0.20877549815498569"/>
    <n v="7.7573952071378349E-2"/>
    <n v="7.3322446328842564E-2"/>
    <n v="-0.97936276633143882"/>
    <n v="-0.44306664724146783"/>
    <n v="-0.47643981122521062"/>
    <n v="0.49126489928436462"/>
    <x v="0"/>
  </r>
  <r>
    <n v="-2.0915192501641031"/>
    <s v="1"/>
    <s v="Private"/>
    <x v="1"/>
    <s v="558"/>
    <n v="-0.53947254880697793"/>
    <n v="0.45171787136483038"/>
    <n v="0.88416938723031591"/>
    <n v="-0.85002516762056113"/>
    <n v="0.87506843984853477"/>
    <n v="-0.44306664724146783"/>
    <n v="0.36563126274484808"/>
    <n v="0.63484741219649332"/>
    <x v="1"/>
  </r>
  <r>
    <n v="0.90240209339595456"/>
    <s v="0"/>
    <s v="MEDICARE OTHER"/>
    <x v="1"/>
    <s v="786"/>
    <n v="-0.69431859049427047"/>
    <n v="-0.86926886767480183"/>
    <n v="-1.2835558447593289"/>
    <n v="-0.91158167521718803"/>
    <n v="0.13329595737654529"/>
    <n v="-0.44306664724146783"/>
    <n v="-2.4011736945853301"/>
    <n v="0.36424001574942277"/>
    <x v="0"/>
  </r>
  <r>
    <n v="-4.3046751938800289E-2"/>
    <s v="0"/>
    <s v="MEDICAID STATE"/>
    <x v="1"/>
    <s v="558"/>
    <n v="-0.96529916344703237"/>
    <n v="-0.20877549815498569"/>
    <n v="3.7072534102865968"/>
    <n v="-0.35757310684754579"/>
    <n v="-0.97936276633143882"/>
    <n v="-0.44306664724146783"/>
    <n v="-0.47643981122521062"/>
    <n v="0.80010529489069804"/>
    <x v="1"/>
  </r>
  <r>
    <n v="-0.88344572556969359"/>
    <s v="1"/>
    <s v="MEDICARE"/>
    <x v="1"/>
    <s v="599"/>
    <n v="0.42831521173860032"/>
    <n v="-0.34087417205894888"/>
    <n v="7.7573952071378349E-2"/>
    <n v="-1.342477228393576"/>
    <n v="-0.23759028385944941"/>
    <n v="-0.98505474568037643"/>
    <n v="-1.3185108851952689"/>
    <n v="0.73879183503070467"/>
    <x v="1"/>
  </r>
  <r>
    <n v="0.84987715754402382"/>
    <s v="1"/>
    <s v="MEDICARE"/>
    <x v="1"/>
    <s v="780"/>
    <n v="-0.77174161133791674"/>
    <n v="-1.9260582589065081"/>
    <n v="0.2288105961636791"/>
    <n v="-2.2658248423429801"/>
    <n v="-0.23759028385944941"/>
    <n v="-0.44306664724146783"/>
    <n v="-1.0779191497752501"/>
    <n v="0.5040361515261027"/>
    <x v="1"/>
  </r>
  <r>
    <n v="0.69230234998823126"/>
    <s v="1"/>
    <s v="MEDICARE"/>
    <x v="1"/>
    <s v="486"/>
    <n v="-0.92658765302520929"/>
    <n v="-0.60507151986687535"/>
    <n v="-1.081906985969594"/>
    <n v="0.81200053748836554"/>
    <n v="0.87506843984853477"/>
    <n v="2.2668738449530759"/>
    <n v="0.84681473358486936"/>
    <n v="0.70871770193145844"/>
    <x v="1"/>
  </r>
  <r>
    <n v="1.059976900951747"/>
    <s v="1"/>
    <s v="MEDICARE OTHER"/>
    <x v="1"/>
    <s v="599"/>
    <n v="-0.22978046543239289"/>
    <n v="0.18752052355690399"/>
    <n v="1.0858182460200501"/>
    <n v="2.658695765387173"/>
    <n v="-0.97936276633143882"/>
    <n v="0.91190359885580397"/>
    <n v="-0.71703154664522972"/>
    <n v="0.5742148192365164"/>
    <x v="1"/>
  </r>
  <r>
    <n v="-1.828894570904448"/>
    <s v="1"/>
    <s v="Private"/>
    <x v="1"/>
    <s v="789"/>
    <n v="-1.197568225977971"/>
    <n v="-1.595811574146599"/>
    <n v="-0.27531155081065678"/>
    <n v="0.31954847671535019"/>
    <n v="0.13329595737654529"/>
    <n v="9.8921451197440932E-2"/>
    <n v="0.24533539503483001"/>
    <n v="0.30250579717073139"/>
    <x v="0"/>
  </r>
  <r>
    <n v="0.58725247828436966"/>
    <s v="1"/>
    <s v="MEDICARE"/>
    <x v="1"/>
    <s v="428"/>
    <n v="1.667083545236941"/>
    <n v="-0.67112085681885703"/>
    <n v="-0.88025812717985996"/>
    <n v="-1.342477228393576"/>
    <n v="0.50418219861253999"/>
    <n v="9.8921451197440932E-2"/>
    <n v="0.36563126274484808"/>
    <n v="0.69529436791397425"/>
    <x v="1"/>
  </r>
  <r>
    <n v="-0.67334598216197017"/>
    <s v="0"/>
    <s v="MEDICAID OTHER"/>
    <x v="1"/>
    <s v="599"/>
    <n v="-0.15235744458874659"/>
    <n v="0.58381654526879356"/>
    <n v="-0.77943369778499283"/>
    <n v="0.99667006027824623"/>
    <n v="0.13329595737654529"/>
    <n v="2.8088619433919839"/>
    <n v="0.60622299816486735"/>
    <n v="0.7068380627868035"/>
    <x v="1"/>
  </r>
  <r>
    <n v="1.059976900951747"/>
    <s v="1"/>
    <s v="MEDICARE OTHER"/>
    <x v="1"/>
    <s v="780"/>
    <n v="0.15733463878583839"/>
    <n v="-0.53902218291489379"/>
    <n v="-2.3250477323488849E-2"/>
    <n v="-0.97313818281381492"/>
    <n v="0.50418219861253999"/>
    <n v="-1.2560487948998309"/>
    <n v="1.688885807554928"/>
    <n v="0.30533540782938318"/>
    <x v="0"/>
  </r>
  <r>
    <n v="9.4781839131305376E-3"/>
    <s v="1"/>
    <s v="MEDICARE"/>
    <x v="1"/>
    <s v="780"/>
    <n v="-0.3459149966978623"/>
    <n v="-0.86926886767480183"/>
    <n v="-0.82984591248242634"/>
    <n v="0.44266149190860399"/>
    <n v="-0.60847652509544403"/>
    <n v="9.8921451197440932E-2"/>
    <n v="2.530956881524987"/>
    <n v="0.49221465009947979"/>
    <x v="0"/>
  </r>
  <r>
    <n v="-1.408695084089002"/>
    <s v="1"/>
    <s v="Private"/>
    <x v="1"/>
    <s v="786"/>
    <n v="1.396102972284178"/>
    <n v="2.4331979799242789"/>
    <n v="7.7573952071378349E-2"/>
    <n v="0.2579919691187233"/>
    <n v="-0.60847652509544403"/>
    <n v="3.0798559926114391"/>
    <n v="-0.71703154664522972"/>
    <n v="0.22049527081845419"/>
    <x v="0"/>
  </r>
  <r>
    <n v="-0.72587091801390102"/>
    <s v="1"/>
    <s v="Private"/>
    <x v="1"/>
    <s v="786"/>
    <n v="0.42831521173860032"/>
    <n v="0.91406323002870171"/>
    <n v="-0.62819705369269196"/>
    <n v="-0.85002516762056113"/>
    <n v="-0.60847652509544403"/>
    <n v="-2.6110190409971019"/>
    <n v="-1.0779191497752501"/>
    <n v="0.22717002941363451"/>
    <x v="0"/>
  </r>
  <r>
    <n v="-0.46324623875424692"/>
    <s v="0"/>
    <s v="MEDICAID OTHER"/>
    <x v="1"/>
    <s v="787"/>
    <n v="1.3186799514405321"/>
    <n v="0.517767208316812"/>
    <n v="-0.27531155081065678"/>
    <n v="-0.23446009165429199"/>
    <n v="-0.97936276633143882"/>
    <n v="-2.0690309425581939"/>
    <n v="0.84681473358486936"/>
    <n v="0.62638940377242225"/>
    <x v="1"/>
  </r>
  <r>
    <n v="0.74482728584016211"/>
    <s v="0"/>
    <s v="MEDICARE"/>
    <x v="1"/>
    <s v="599"/>
    <n v="-1.158856715556148"/>
    <n v="0.25356986050888558"/>
    <n v="0.53128388434828067"/>
    <n v="0.44266149190860399"/>
    <n v="-0.97936276633143882"/>
    <n v="-0.17207259802201341"/>
    <n v="-0.2358480758051914"/>
    <n v="0.81490237942336252"/>
    <x v="1"/>
  </r>
  <r>
    <n v="-0.41072130290231612"/>
    <s v="0"/>
    <s v="MEDICARE OTHER"/>
    <x v="1"/>
    <s v="599"/>
    <n v="-2.0879329656799031"/>
    <n v="-1.4637129002426359"/>
    <n v="0.32963502555854629"/>
    <n v="0.1348789539254695"/>
    <n v="1.245954681084529"/>
    <n v="1.182897648075258"/>
    <n v="-0.47643981122521062"/>
    <n v="0.63811160345728191"/>
    <x v="1"/>
  </r>
  <r>
    <n v="9.4781839131305376E-3"/>
    <s v="1"/>
    <s v="MEDICARE"/>
    <x v="1"/>
    <s v="558"/>
    <n v="-0.30720348627603922"/>
    <n v="0.25356986050888558"/>
    <n v="0.78334495783544866"/>
    <n v="-0.35757310684754579"/>
    <n v="-0.60847652509544403"/>
    <n v="9.8921451197440932E-2"/>
    <n v="-0.47643981122521062"/>
    <n v="0.85146563285362953"/>
    <x v="1"/>
  </r>
  <r>
    <n v="9.4781839131305376E-3"/>
    <s v="0"/>
    <s v="MEDICARE"/>
    <x v="1"/>
    <s v="786"/>
    <n v="-0.42333801754150863"/>
    <n v="-1.6618609110985809"/>
    <n v="0.12798616676881189"/>
    <n v="1.176593873221566E-2"/>
    <n v="-1.3502490075674329"/>
    <n v="1.995879795733621"/>
    <n v="-0.47643981122521062"/>
    <n v="0.56038702664421747"/>
    <x v="1"/>
  </r>
  <r>
    <n v="-0.56829611045810857"/>
    <s v="1"/>
    <s v="MEDICARE"/>
    <x v="1"/>
    <s v="780"/>
    <n v="-7.4934423745100398E-2"/>
    <n v="0.3196191974608672"/>
    <n v="0.58169609904571429"/>
    <n v="1.2428960906647539"/>
    <n v="-1.7211352488034279"/>
    <n v="9.8921451197440932E-2"/>
    <n v="0.60622299816486735"/>
    <n v="0.48409161701965892"/>
    <x v="0"/>
  </r>
  <r>
    <n v="-0.67334598216197017"/>
    <s v="1"/>
    <s v="MEDICAID STATE"/>
    <x v="1"/>
    <s v="486"/>
    <n v="2.4885970985458672E-3"/>
    <n v="0.38566853441284882"/>
    <n v="1.3378793195072181"/>
    <n v="2.1662437046141569"/>
    <n v="0.13329595737654529"/>
    <n v="1.995879795733621"/>
    <n v="-0.47643981122521062"/>
    <n v="0.5262810324936138"/>
    <x v="1"/>
  </r>
  <r>
    <n v="1.059976900951747"/>
    <s v="1"/>
    <s v="MEDICARE"/>
    <x v="1"/>
    <s v="786"/>
    <n v="-1.3911257780870869"/>
    <n v="1.0461619039326651"/>
    <n v="-0.77943369778499283"/>
    <n v="0.2579919691187233"/>
    <n v="0.13329595737654529"/>
    <n v="-0.44306664724146783"/>
    <n v="-0.83732741435523084"/>
    <n v="0.48774740173820441"/>
    <x v="0"/>
  </r>
  <r>
    <n v="-0.98849559727355518"/>
    <s v="0"/>
    <s v="Private"/>
    <x v="1"/>
    <s v="789"/>
    <n v="1.4735259931278251"/>
    <n v="0.84801389307672004"/>
    <n v="-1.737265777036231"/>
    <n v="-1.342477228393576"/>
    <n v="1.245954681084529"/>
    <n v="-1.5270428441192849"/>
    <n v="4.7436596148278378E-3"/>
    <n v="0.39239866117047317"/>
    <x v="0"/>
  </r>
  <r>
    <n v="1.059976900951747"/>
    <s v="1"/>
    <s v="MEDICARE"/>
    <x v="1"/>
    <s v="599"/>
    <n v="0.62187276384771595"/>
    <n v="1.3103592517405911"/>
    <n v="-1.233143630061895"/>
    <n v="1.1197830754714999"/>
    <n v="-1.3502490075674329"/>
    <n v="-0.44306664724146783"/>
    <n v="1.4482940721349089"/>
    <n v="0.75933809475645886"/>
    <x v="1"/>
  </r>
  <r>
    <n v="-4.3046751938800289E-2"/>
    <s v="1"/>
    <s v="MEDICAID STATE"/>
    <x v="1"/>
    <s v="780"/>
    <n v="-1.004010673868855"/>
    <n v="-1.265564889386692"/>
    <n v="1.8420014664815541"/>
    <n v="0.50421799950523094"/>
    <n v="-1.7211352488034279"/>
    <n v="1.4538916972947129"/>
    <n v="0.24533539503483001"/>
    <n v="0.32274215540284468"/>
    <x v="0"/>
  </r>
  <r>
    <n v="1.059976900951747"/>
    <s v="0"/>
    <s v="MEDICARE OTHER"/>
    <x v="1"/>
    <s v="599"/>
    <n v="0.38960370131677718"/>
    <n v="5.5421849652940738E-2"/>
    <n v="0.98499381662518304"/>
    <n v="-0.1113470764610382"/>
    <n v="1.245954681084529"/>
    <n v="-0.17207259802201341"/>
    <n v="-0.83732741435523084"/>
    <n v="0.65699533181570324"/>
    <x v="1"/>
  </r>
  <r>
    <n v="1.059976900951747"/>
    <s v="0"/>
    <s v="MEDICARE OTHER"/>
    <x v="1"/>
    <s v="428"/>
    <n v="-1.2749912468216169"/>
    <n v="-2.1902556067144339"/>
    <n v="0.12798616676881189"/>
    <n v="0.68888752229511163"/>
    <n v="-1.3502490075674329"/>
    <n v="9.8921451197440932E-2"/>
    <n v="-0.47643981122521062"/>
    <n v="0.58721591594882916"/>
    <x v="1"/>
  </r>
  <r>
    <n v="0.21957792732085379"/>
    <s v="0"/>
    <s v="MEDICARE OTHER"/>
    <x v="1"/>
    <s v="780"/>
    <n v="-3.6222913323277262E-2"/>
    <n v="2.8955433385881499"/>
    <n v="-2.3250477323488849E-2"/>
    <n v="-1.28092072079695"/>
    <n v="1.245954681084529"/>
    <n v="-1.2560487948998309"/>
    <n v="-1.3185108851952689"/>
    <n v="0.37321640725108762"/>
    <x v="0"/>
  </r>
  <r>
    <n v="0.74482728584016211"/>
    <s v="0"/>
    <s v="MEDICARE OTHER"/>
    <x v="1"/>
    <s v="599"/>
    <n v="-0.69431859049427047"/>
    <n v="-1.062748729904087E-2"/>
    <n v="2.1948869693635888"/>
    <n v="-0.41912961444417268"/>
    <n v="0.87506843984853477"/>
    <n v="0.91190359885580397"/>
    <n v="0.36563126274484808"/>
    <n v="0.65298803121615689"/>
    <x v="1"/>
  </r>
  <r>
    <n v="0.69230234998823126"/>
    <s v="0"/>
    <s v="MEDICAID STATE"/>
    <x v="1"/>
    <s v="486"/>
    <n v="-0.84916463218156302"/>
    <n v="-0.60507151986687535"/>
    <n v="-0.3257237655080904"/>
    <n v="-0.60379913723405343"/>
    <n v="-0.23759028385944941"/>
    <n v="1.4538916972947129"/>
    <n v="-1.3185108851952689"/>
    <n v="0.63016617012324116"/>
    <x v="1"/>
  </r>
  <r>
    <n v="0.63977741413630052"/>
    <s v="1"/>
    <s v="MEDICARE"/>
    <x v="1"/>
    <s v="276"/>
    <n v="-0.84916463218156302"/>
    <n v="0.64986588222077524"/>
    <n v="0.73293274313801504"/>
    <n v="-0.41912961444417268"/>
    <n v="0.87506843984853477"/>
    <n v="-0.71406069646092207"/>
    <n v="-0.47643981122521062"/>
    <n v="0.7571559315673364"/>
    <x v="1"/>
  </r>
  <r>
    <n v="0.167052991468923"/>
    <s v="1"/>
    <s v="MEDICARE OTHER"/>
    <x v="1"/>
    <s v="599"/>
    <n v="0.46702672216042351"/>
    <n v="-0.93531820462678339"/>
    <n v="0.27922281086111272"/>
    <n v="0.75044402989173864"/>
    <n v="-1.3502490075674329"/>
    <n v="9.8921451197440932E-2"/>
    <n v="2.2903651461049681"/>
    <n v="0.56188707511178593"/>
    <x v="1"/>
  </r>
  <r>
    <n v="1.059976900951747"/>
    <s v="1"/>
    <s v="MEDICARE"/>
    <x v="1"/>
    <s v="486"/>
    <n v="-0.6168955696506242"/>
    <n v="-1.1995155524347101"/>
    <n v="0.43045945495341348"/>
    <n v="0.50421799950523094"/>
    <n v="-2.462907731275418"/>
    <n v="0.64090954963634961"/>
    <n v="1.688885807554928"/>
    <n v="0.71297013678635757"/>
    <x v="1"/>
  </r>
  <r>
    <n v="-9.5571687790731122E-2"/>
    <s v="1"/>
    <s v="MEDICARE OTHER"/>
    <x v="1"/>
    <s v="276"/>
    <n v="1.008987868065947"/>
    <n v="0.91406323002870171"/>
    <n v="-1.58602913294393"/>
    <n v="0.62733101469848473"/>
    <n v="0.87506843984853477"/>
    <n v="-0.44306664724146783"/>
    <n v="-1.559102620615288"/>
    <n v="0.56113913918661829"/>
    <x v="1"/>
  </r>
  <r>
    <n v="-9.5571687790731122E-2"/>
    <s v="1"/>
    <s v="MEDICARE"/>
    <x v="1"/>
    <s v="789"/>
    <n v="-0.81045312175973983"/>
    <n v="-1.265564889386692"/>
    <n v="-0.22489933611322321"/>
    <n v="-0.85002516762056113"/>
    <n v="-0.23759028385944941"/>
    <n v="-0.44306664724146783"/>
    <n v="1.3279982044249079"/>
    <n v="0.58345936183238156"/>
    <x v="1"/>
  </r>
  <r>
    <n v="-1.4612200199409331"/>
    <s v="1"/>
    <s v="MEDICAID OTHER"/>
    <x v="1"/>
    <s v="486"/>
    <n v="0.23475765962948461"/>
    <n v="0.1214711866049223"/>
    <n v="-0.42654819490295759"/>
    <n v="2.904921795773681"/>
    <n v="-0.97936276633143882"/>
    <n v="2.2668738449530759"/>
    <n v="1.568589939844927"/>
    <n v="0.56111245280463551"/>
    <x v="1"/>
  </r>
  <r>
    <n v="0.79735222169209297"/>
    <s v="1"/>
    <s v="MEDICARE OTHER"/>
    <x v="1"/>
    <s v="599"/>
    <n v="-1.545971819774379"/>
    <n v="-1.0013675415787651"/>
    <n v="-2.3250477323488849E-2"/>
    <n v="0.2579919691187233"/>
    <n v="-0.60847652509544403"/>
    <n v="0.64090954963634961"/>
    <n v="0.36563126274484808"/>
    <n v="0.57059786860252781"/>
    <x v="1"/>
  </r>
  <r>
    <n v="-0.14809662364266191"/>
    <s v="1"/>
    <s v="MEDICARE"/>
    <x v="1"/>
    <s v="558"/>
    <n v="-0.57818405922880112"/>
    <n v="-1.0013675415787651"/>
    <n v="1.0858182460200501"/>
    <n v="0.1964354615220964"/>
    <n v="-0.23759028385944941"/>
    <n v="0.64090954963634961"/>
    <n v="-1.3185108851952689"/>
    <n v="0.85034075082892768"/>
    <x v="1"/>
  </r>
  <r>
    <n v="-1.0935454689774169"/>
    <s v="1"/>
    <s v="Private"/>
    <x v="1"/>
    <s v="558"/>
    <n v="-1.778240882305318"/>
    <n v="0.45171787136483038"/>
    <n v="-1.081906985969594"/>
    <n v="7.3322446328842564E-2"/>
    <n v="1.245954681084529"/>
    <n v="-0.98505474568037643"/>
    <n v="-0.47643981122521062"/>
    <n v="0.64776397022657106"/>
    <x v="1"/>
  </r>
  <r>
    <n v="0.90240209339595456"/>
    <s v="1"/>
    <s v="MEDICARE OTHER"/>
    <x v="1"/>
    <s v="780"/>
    <n v="4.1200107520368998E-2"/>
    <n v="-0.47297284596291211"/>
    <n v="0.27922281086111272"/>
    <n v="-1.342477228393576"/>
    <n v="0.13329595737654529"/>
    <n v="-0.44306664724146783"/>
    <n v="2.170069278394966"/>
    <n v="0.30345799070285878"/>
    <x v="0"/>
  </r>
  <r>
    <n v="0.42967767072857721"/>
    <s v="1"/>
    <s v="MEDICARE"/>
    <x v="1"/>
    <s v="787"/>
    <n v="1.16383390975324"/>
    <n v="-1.0013675415787651"/>
    <n v="-1.58602913294393"/>
    <n v="-0.85002516762056113"/>
    <n v="0.87506843984853477"/>
    <n v="9.8921451197440932E-2"/>
    <n v="-1.3185108851952689"/>
    <n v="0.67665614238190208"/>
    <x v="1"/>
  </r>
  <r>
    <n v="-2.1965691218679639"/>
    <s v="1"/>
    <s v="MEDICAID OTHER"/>
    <x v="1"/>
    <s v="558"/>
    <n v="-0.30720348627603922"/>
    <n v="-0.20877549815498569"/>
    <n v="-0.77943369778499283"/>
    <n v="1.304452598261381"/>
    <n v="1.245954681084529"/>
    <n v="0.64090954963634961"/>
    <n v="1.3279982044249079"/>
    <n v="0.75020406774756931"/>
    <x v="1"/>
  </r>
  <r>
    <n v="-1.146070404829348"/>
    <s v="1"/>
    <s v="MEDICARE OTHER"/>
    <x v="1"/>
    <s v="789"/>
    <n v="-0.81045312175973983"/>
    <n v="-0.20877549815498569"/>
    <n v="0.83375717253288228"/>
    <n v="1.489122121051262"/>
    <n v="1.245954681084529"/>
    <n v="-1.5270428441192849"/>
    <n v="0.60622299816486735"/>
    <n v="0.36075107651298449"/>
    <x v="0"/>
  </r>
  <r>
    <n v="1.059976900951747"/>
    <s v="0"/>
    <s v="MEDICARE OTHER"/>
    <x v="1"/>
    <s v="276"/>
    <n v="-1.2362797363997939"/>
    <n v="-1.595811574146599"/>
    <n v="-0.57778483899525845"/>
    <n v="-0.97313818281381492"/>
    <n v="-0.97936276633143882"/>
    <n v="-0.44306664724146783"/>
    <n v="-1.3185108851952689"/>
    <n v="0.65963608375302496"/>
    <x v="1"/>
  </r>
  <r>
    <n v="0.69230234998823126"/>
    <s v="1"/>
    <s v="MEDICARE"/>
    <x v="1"/>
    <s v="780"/>
    <n v="-0.8878761426033861"/>
    <n v="-1.0013675415787651"/>
    <n v="0.73293274313801504"/>
    <n v="0.44266149190860399"/>
    <n v="-1.7211352488034279"/>
    <n v="3.8928381402698018"/>
    <n v="1.087406469004889"/>
    <n v="0.50181956522131999"/>
    <x v="1"/>
  </r>
  <r>
    <n v="0.63977741413630052"/>
    <s v="0"/>
    <s v="MEDICARE OTHER"/>
    <x v="1"/>
    <s v="780"/>
    <n v="-0.42333801754150863"/>
    <n v="-1.062748729904087E-2"/>
    <n v="0.2288105961636791"/>
    <n v="0.62733101469848473"/>
    <n v="0.13329595737654529"/>
    <n v="-0.44306664724146783"/>
    <n v="4.7436596148278378E-3"/>
    <n v="0.3787638250813446"/>
    <x v="0"/>
  </r>
  <r>
    <n v="0.58725247828436966"/>
    <s v="1"/>
    <s v="MEDICARE"/>
    <x v="1"/>
    <s v="789"/>
    <n v="-3.6222913323277262E-2"/>
    <n v="2.8955433385881499"/>
    <n v="-7.3662692020922446E-2"/>
    <n v="-1.28092072079695"/>
    <n v="1.245954681084529"/>
    <n v="-1.2560487948998309"/>
    <n v="-1.3185108851952689"/>
    <n v="0.59276629628207"/>
    <x v="1"/>
  </r>
  <r>
    <n v="-2.1440441860160329"/>
    <s v="1"/>
    <s v="MEDICAID OTHER"/>
    <x v="1"/>
    <s v="558"/>
    <n v="-0.65560708007244739"/>
    <n v="0.3196191974608672"/>
    <n v="3.354367907404562"/>
    <n v="-0.91158167521718803"/>
    <n v="-0.23759028385944941"/>
    <n v="-0.44306664724146783"/>
    <n v="-0.83732741435523084"/>
    <n v="0.75075752286536612"/>
    <x v="1"/>
  </r>
  <r>
    <n v="0.63977741413630052"/>
    <s v="1"/>
    <s v="MEDICARE OTHER"/>
    <x v="1"/>
    <s v="780"/>
    <n v="-0.84916463218156302"/>
    <n v="-1.1995155524347101"/>
    <n v="0.53128388434828067"/>
    <n v="-1.0346946904104419"/>
    <n v="-0.97936276633143882"/>
    <n v="9.8921451197440932E-2"/>
    <n v="0.84681473358486936"/>
    <n v="0.30034349710899078"/>
    <x v="0"/>
  </r>
  <r>
    <n v="-0.62082104631003943"/>
    <s v="0"/>
    <s v="MEDICAID OTHER"/>
    <x v="1"/>
    <s v="577"/>
    <n v="-0.57818405922880112"/>
    <n v="0.58381654526879356"/>
    <n v="7.7573952071378349E-2"/>
    <n v="-0.78846866002393423"/>
    <n v="0.50418219861253999"/>
    <n v="-0.17207259802201341"/>
    <n v="-1.3185108851952689"/>
    <n v="0.80676598135502542"/>
    <x v="1"/>
  </r>
  <r>
    <n v="-9.5571687790731122E-2"/>
    <s v="0"/>
    <s v="MEDICARE OTHER"/>
    <x v="1"/>
    <s v="486"/>
    <n v="0.69929578469136222"/>
    <n v="0.98011256698068328"/>
    <n v="-0.124074906718356"/>
    <n v="-0.48068612204079958"/>
    <n v="1.245954681084529"/>
    <n v="-0.44306664724146783"/>
    <n v="-0.83732741435523084"/>
    <n v="0.58557684778761487"/>
    <x v="1"/>
  </r>
  <r>
    <n v="-0.46324623875424692"/>
    <s v="0"/>
    <s v="MEDICARE OTHER"/>
    <x v="1"/>
    <s v="789"/>
    <n v="-0.6168955696506242"/>
    <n v="0.25356986050888558"/>
    <n v="-0.47696040960039121"/>
    <n v="0.1348789539254695"/>
    <n v="-1.3502490075674329"/>
    <n v="1.182897648075258"/>
    <n v="1.3279982044249079"/>
    <n v="0.4544220475132647"/>
    <x v="0"/>
  </r>
  <r>
    <n v="-1.0935454689774169"/>
    <s v="1"/>
    <s v="MEDICARE"/>
    <x v="1"/>
    <s v="428"/>
    <n v="0.66058427426953914"/>
    <n v="-0.34087417205894888"/>
    <n v="0.4808716696508471"/>
    <n v="2.043130689420904"/>
    <n v="0.87506843984853477"/>
    <n v="9.8921451197440932E-2"/>
    <n v="0.24533539503483001"/>
    <n v="0.6748955428049922"/>
    <x v="1"/>
  </r>
  <r>
    <n v="-1.5662698916447939"/>
    <s v="0"/>
    <s v="Private"/>
    <x v="1"/>
    <s v="786"/>
    <n v="-0.69431859049427047"/>
    <n v="-0.27482483510696731"/>
    <n v="1.237054890112351"/>
    <n v="1.673791643841142"/>
    <n v="-1.7211352488034279"/>
    <n v="1.7248857465141669"/>
    <n v="-2.2808778268753289"/>
    <n v="0.28479798372583298"/>
    <x v="0"/>
  </r>
  <r>
    <n v="-0.56829611045810857"/>
    <s v="0"/>
    <s v="Private"/>
    <x v="1"/>
    <s v="780"/>
    <n v="-0.38462650711968538"/>
    <n v="-0.80321953072282015"/>
    <n v="-1.485204703549063"/>
    <n v="0.81200053748836554"/>
    <n v="0.87506843984853477"/>
    <n v="9.8921451197440932E-2"/>
    <n v="0.60622299816486735"/>
    <n v="0.31267519673318411"/>
    <x v="0"/>
  </r>
  <r>
    <n v="1.059976900951747"/>
    <s v="1"/>
    <s v="MEDICARE"/>
    <x v="1"/>
    <s v="780"/>
    <n v="-1.004010673868855"/>
    <n v="0.45171787136483038"/>
    <n v="-1.0314947712721609"/>
    <n v="-0.60379913723405343"/>
    <n v="-0.60847652509544403"/>
    <n v="1.4538916972947129"/>
    <n v="-0.3561439435152095"/>
    <n v="0.50699133809813701"/>
    <x v="1"/>
  </r>
  <r>
    <n v="-1.618794827496725"/>
    <s v="1"/>
    <s v="Private"/>
    <x v="1"/>
    <s v="789"/>
    <n v="0.69929578469136222"/>
    <n v="1.0461619039326651"/>
    <n v="0.88416938723031591"/>
    <n v="-0.1113470764610382"/>
    <n v="1.245954681084529"/>
    <n v="9.8921451197440932E-2"/>
    <n v="-0.83732741435523084"/>
    <n v="0.3050060469400338"/>
    <x v="0"/>
  </r>
  <r>
    <n v="1.059976900951747"/>
    <s v="1"/>
    <s v="MEDICARE"/>
    <x v="1"/>
    <s v="780"/>
    <n v="0.7380072951131853"/>
    <n v="-0.20877549815498569"/>
    <n v="-1.434792488851629"/>
    <n v="0.2579919691187233"/>
    <n v="0.50418219861253999"/>
    <n v="-0.44306664724146783"/>
    <n v="-0.2358480758051914"/>
    <n v="0.50699133809813701"/>
    <x v="1"/>
  </r>
  <r>
    <n v="-1.408695084089002"/>
    <s v="0"/>
    <s v="Private"/>
    <x v="1"/>
    <s v="577"/>
    <n v="1.744506566080587"/>
    <n v="1.9048032843084259"/>
    <n v="-1.081906985969594"/>
    <n v="-0.72691215242730722"/>
    <n v="0.13329595737654529"/>
    <n v="9.8921451197440932E-2"/>
    <n v="-0.2358480758051914"/>
    <n v="0.69683166147108655"/>
    <x v="1"/>
  </r>
  <r>
    <n v="1.059976900951747"/>
    <s v="0"/>
    <s v="MEDICARE OTHER"/>
    <x v="1"/>
    <s v="486"/>
    <n v="0.58316125342589287"/>
    <n v="-7.6676824251022485E-2"/>
    <n v="1.438703748902086"/>
    <n v="-4.9790568864411251E-2"/>
    <n v="-2.462907731275418"/>
    <n v="-0.44306664724146783"/>
    <n v="1.9294775429749469"/>
    <n v="0.60126340211557383"/>
    <x v="1"/>
  </r>
  <r>
    <n v="1.059976900951747"/>
    <s v="0"/>
    <s v="MEDICARE"/>
    <x v="1"/>
    <s v="786"/>
    <n v="0.31218068047313091"/>
    <n v="-0.47297284596291211"/>
    <n v="-1.636441347641364"/>
    <n v="-1.5271467511834571"/>
    <n v="-0.23759028385944941"/>
    <n v="9.8921451197440932E-2"/>
    <n v="-1.3185108851952689"/>
    <n v="0.57489324132518271"/>
    <x v="1"/>
  </r>
  <r>
    <n v="-0.72587091801390102"/>
    <s v="1"/>
    <s v="MEDICAID OTHER"/>
    <x v="1"/>
    <s v="787"/>
    <n v="0.93156484722230104"/>
    <n v="4.6788754362916531"/>
    <n v="-0.42654819490295759"/>
    <n v="0.38110498431197709"/>
    <n v="1.245954681084529"/>
    <n v="1.182897648075258"/>
    <n v="-1.0779191497752501"/>
    <n v="0.53770730952141388"/>
    <x v="1"/>
  </r>
  <r>
    <n v="-0.83092078971776273"/>
    <s v="1"/>
    <s v="Private"/>
    <x v="1"/>
    <s v="558"/>
    <n v="-1.313702757243441"/>
    <n v="-1.331614226338673"/>
    <n v="-0.3257237655080904"/>
    <n v="-0.48068612204079958"/>
    <n v="-1.3502490075674329"/>
    <n v="-0.44306664724146783"/>
    <n v="0.84681473358486936"/>
    <n v="0.65112834499981354"/>
    <x v="1"/>
  </r>
  <r>
    <n v="0.84987715754402382"/>
    <s v="0"/>
    <s v="MEDICARE OTHER"/>
    <x v="1"/>
    <s v="599"/>
    <n v="-0.19106895501056981"/>
    <n v="-1.3976635632906551"/>
    <n v="-0.93067034187729358"/>
    <n v="0.93511355268161933"/>
    <n v="0.13329595737654529"/>
    <n v="0.64090954963634961"/>
    <n v="-0.2358480758051914"/>
    <n v="0.65432624292528474"/>
    <x v="1"/>
  </r>
  <r>
    <n v="1.059976900951747"/>
    <s v="0"/>
    <s v="MEDICARE OTHER"/>
    <x v="1"/>
    <s v="786"/>
    <n v="-0.81045312175973983"/>
    <n v="-1.595811574146599"/>
    <n v="0.4808716696508471"/>
    <n v="0.87355704508499243"/>
    <n v="-1.7211352488034279"/>
    <n v="9.8921451197440932E-2"/>
    <n v="-0.3561439435152095"/>
    <n v="0.36629572328871812"/>
    <x v="0"/>
  </r>
  <r>
    <n v="1.059976900951747"/>
    <s v="0"/>
    <s v="MEDICAID STATE"/>
    <x v="1"/>
    <s v="428"/>
    <n v="2.4885970985458672E-3"/>
    <n v="-0.67112085681885703"/>
    <n v="-1.5356169182464969"/>
    <n v="0.87355704508499243"/>
    <n v="-1.7211352488034279"/>
    <n v="9.8921451197440932E-2"/>
    <n v="1.4482940721349089"/>
    <n v="0.62136699931934369"/>
    <x v="1"/>
  </r>
  <r>
    <n v="0.90240209339595456"/>
    <s v="1"/>
    <s v="MEDICARE OTHER"/>
    <x v="1"/>
    <s v="558"/>
    <n v="-0.3459149966978623"/>
    <n v="-0.27482483510696731"/>
    <n v="-0.57778483899525845"/>
    <n v="0.38110498431197709"/>
    <n v="0.87506843984853477"/>
    <n v="9.8921451197440932E-2"/>
    <n v="1.688885807554928"/>
    <n v="0.72039097023640319"/>
    <x v="1"/>
  </r>
  <r>
    <n v="1.059976900951747"/>
    <s v="1"/>
    <s v="MEDICARE"/>
    <x v="1"/>
    <s v="780"/>
    <n v="0.69929578469136222"/>
    <n v="-0.1427261612030041"/>
    <n v="1.287467104809785"/>
    <n v="0.1964354615220964"/>
    <n v="0.87506843984853477"/>
    <n v="-0.44306664724146783"/>
    <n v="-0.47643981122521062"/>
    <n v="0.50699133809813701"/>
    <x v="1"/>
  </r>
  <r>
    <n v="0.167052991468923"/>
    <s v="0"/>
    <s v="MEDICARE"/>
    <x v="1"/>
    <s v="780"/>
    <n v="-0.26849197585421603"/>
    <n v="-0.1427261612030041"/>
    <n v="7.7573952071378349E-2"/>
    <n v="-1.5271467511834571"/>
    <n v="-0.60847652509544403"/>
    <n v="9.8921451197440932E-2"/>
    <n v="-1.3185108851952689"/>
    <n v="0.58141552667876206"/>
    <x v="1"/>
  </r>
  <r>
    <n v="0.90240209339595456"/>
    <s v="0"/>
    <s v="MEDICARE OTHER"/>
    <x v="1"/>
    <s v="786"/>
    <n v="-2.0492214552580799"/>
    <n v="-0.93531820462678339"/>
    <n v="-2.3250477323488849E-2"/>
    <n v="0.38110498431197709"/>
    <n v="1.245954681084529"/>
    <n v="9.8921451197440932E-2"/>
    <n v="0.36563126274484808"/>
    <n v="0.36424001574942277"/>
    <x v="0"/>
  </r>
  <r>
    <n v="1.059976900951747"/>
    <s v="0"/>
    <s v="MEDICARE"/>
    <x v="1"/>
    <s v="578"/>
    <n v="-0.6168955696506242"/>
    <n v="-0.1427261612030041"/>
    <n v="-0.88025812717985996"/>
    <n v="-0.97313818281381492"/>
    <n v="0.13329595737654529"/>
    <n v="-0.44306664724146783"/>
    <n v="-0.47643981122521062"/>
    <n v="0.76240415524099103"/>
    <x v="1"/>
  </r>
  <r>
    <n v="-2.0915192501641031"/>
    <s v="1"/>
    <s v="MEDICARE"/>
    <x v="1"/>
    <s v="786"/>
    <n v="1.7832180765024099"/>
    <n v="2.9615926755401309"/>
    <n v="-0.27531155081065678"/>
    <n v="0.75044402989173864"/>
    <n v="-1.3502490075674329"/>
    <n v="9.8921451197440932E-2"/>
    <n v="0.84681473358486936"/>
    <n v="0.44365201085942713"/>
    <x v="0"/>
  </r>
  <r>
    <n v="-1.251120276533209"/>
    <s v="0"/>
    <s v="MEDICARE"/>
    <x v="1"/>
    <s v="789"/>
    <n v="0.62187276384771595"/>
    <n v="1.376408588692573"/>
    <n v="2.4973602575481908"/>
    <n v="-1.4040337359902031"/>
    <n v="-0.60847652509544403"/>
    <n v="9.8921451197440932E-2"/>
    <n v="-0.47643981122521062"/>
    <n v="0.65086255118683423"/>
    <x v="1"/>
  </r>
  <r>
    <n v="-1.7238446992005869"/>
    <s v="1"/>
    <s v="MEDICAID OTHER"/>
    <x v="1"/>
    <s v="558"/>
    <n v="2.0154871390333491"/>
    <n v="-1.067416878530747"/>
    <n v="0.12798616676881189"/>
    <n v="-1.588703258780084"/>
    <n v="0.50418219861253999"/>
    <n v="-1.798036893338739"/>
    <n v="0.36563126274484808"/>
    <n v="0.7551556043720673"/>
    <x v="1"/>
  </r>
  <r>
    <n v="0.167052991468923"/>
    <s v="1"/>
    <s v="MEDICARE"/>
    <x v="1"/>
    <s v="276"/>
    <n v="-0.46204952796333171"/>
    <n v="-0.47297284596291211"/>
    <n v="1.741177037086687"/>
    <n v="-1.342477228393576"/>
    <n v="-0.60847652509544403"/>
    <n v="-0.44306664724146783"/>
    <n v="-0.2358480758051914"/>
    <n v="0.7522315752216322"/>
    <x v="1"/>
  </r>
  <r>
    <n v="-2.3016189935718261"/>
    <s v="1"/>
    <s v="Private"/>
    <x v="1"/>
    <s v="577"/>
    <n v="-1.352414267665264"/>
    <n v="-0.47297284596291211"/>
    <n v="2.7161737373944748E-2"/>
    <n v="-0.78846866002393423"/>
    <n v="0.13329595737654529"/>
    <n v="-0.44306664724146783"/>
    <n v="0.84681473358486936"/>
    <n v="0.60614752384616832"/>
    <x v="1"/>
  </r>
  <r>
    <n v="1.059976900951747"/>
    <s v="1"/>
    <s v="MEDICARE OTHER"/>
    <x v="1"/>
    <s v="789"/>
    <n v="-3.6222913323277262E-2"/>
    <n v="-0.53902218291489379"/>
    <n v="0.78334495783544866"/>
    <n v="0.31954847671535019"/>
    <n v="-2.0920214900394232"/>
    <n v="9.8921451197440932E-2"/>
    <n v="0.24533539503483001"/>
    <n v="0.38984294091086341"/>
    <x v="0"/>
  </r>
  <r>
    <n v="0.74482728584016211"/>
    <s v="1"/>
    <s v="MEDICARE"/>
    <x v="1"/>
    <s v="599"/>
    <n v="0.46702672216042351"/>
    <n v="-0.34087417205894888"/>
    <n v="0.2288105961636791"/>
    <n v="0.38110498431197709"/>
    <n v="0.50418219861253999"/>
    <n v="-0.44306664724146783"/>
    <n v="-0.2358480758051914"/>
    <n v="0.75608255324863871"/>
    <x v="1"/>
  </r>
  <r>
    <n v="0.90240209339595456"/>
    <s v="1"/>
    <s v="MEDICARE"/>
    <x v="1"/>
    <s v="276"/>
    <n v="-1.5072603093525561"/>
    <n v="-1.595811574146599"/>
    <n v="-0.42654819490295759"/>
    <n v="1.176593873221566E-2"/>
    <n v="-0.97936276633143882"/>
    <n v="9.8921451197440932E-2"/>
    <n v="-0.47643981122521062"/>
    <n v="0.7598627970311711"/>
    <x v="1"/>
  </r>
  <r>
    <n v="0.79735222169209297"/>
    <s v="1"/>
    <s v="MEDICARE"/>
    <x v="1"/>
    <s v="786"/>
    <n v="0.38960370131677718"/>
    <n v="2.4331979799242789"/>
    <n v="-0.124074906718356"/>
    <n v="1.1197830754714999"/>
    <n v="0.50418219861253999"/>
    <n v="-0.17207259802201341"/>
    <n v="1.688885807554928"/>
    <n v="0.48405591261196601"/>
    <x v="0"/>
  </r>
  <r>
    <n v="0.58725247828436966"/>
    <s v="0"/>
    <s v="MEDICARE"/>
    <x v="1"/>
    <s v="276"/>
    <n v="1.086410888909594"/>
    <n v="5.5421849652940738E-2"/>
    <n v="-2.190975709313133"/>
    <n v="7.3322446328842564E-2"/>
    <n v="1.245954681084529"/>
    <n v="1.182897648075258"/>
    <n v="-1.0779191497752501"/>
    <n v="0.81533539901760976"/>
    <x v="1"/>
  </r>
  <r>
    <n v="0.63977741413630052"/>
    <s v="1"/>
    <s v="MEDICARE"/>
    <x v="1"/>
    <s v="780"/>
    <n v="0.69929578469136222"/>
    <n v="-0.20877549815498569"/>
    <n v="-0.77943369778499283"/>
    <n v="-0.1113470764610382"/>
    <n v="0.87506843984853477"/>
    <n v="-0.44306664724146783"/>
    <n v="4.7436596148278378E-3"/>
    <n v="0.50108068292296626"/>
    <x v="1"/>
  </r>
  <r>
    <n v="0.95492702924788542"/>
    <s v="0"/>
    <s v="MEDICARE"/>
    <x v="1"/>
    <s v="780"/>
    <n v="-1.3911257780870869"/>
    <n v="-0.93531820462678339"/>
    <n v="4.4876598726520632E-2"/>
    <n v="0.93511355268161933"/>
    <n v="1.245954681084529"/>
    <n v="1.4538916972947129"/>
    <n v="-0.83732741435523084"/>
    <n v="0.59216443572052546"/>
    <x v="1"/>
  </r>
  <r>
    <n v="-0.14809662364266191"/>
    <s v="1"/>
    <s v="MEDICARE"/>
    <x v="1"/>
    <s v="789"/>
    <n v="-0.77174161133791674"/>
    <n v="-1.595811574146599"/>
    <n v="7.7573952071378349E-2"/>
    <n v="0.62733101469848473"/>
    <n v="-0.97936276633143882"/>
    <n v="9.8921451197440932E-2"/>
    <n v="0.60622299816486735"/>
    <n v="0.5827408832935782"/>
    <x v="1"/>
  </r>
  <r>
    <n v="-1.198595340681279"/>
    <s v="1"/>
    <s v="MEDICAID OTHER"/>
    <x v="1"/>
    <s v="786"/>
    <n v="0.23475765962948461"/>
    <n v="-0.20877549815498569"/>
    <n v="0.73293274313801504"/>
    <n v="-0.85002516762056113"/>
    <n v="-0.60847652509544403"/>
    <n v="0.64090954963634961"/>
    <n v="-0.83732741435523084"/>
    <n v="0.33216316100332283"/>
    <x v="0"/>
  </r>
  <r>
    <n v="0.3246277990247155"/>
    <s v="0"/>
    <s v="Private"/>
    <x v="1"/>
    <s v="786"/>
    <n v="0.23475765962948461"/>
    <n v="0.78196455612473847"/>
    <n v="0.58169609904571429"/>
    <n v="-1.4040337359902031"/>
    <n v="-1.3502490075674329"/>
    <n v="0.64090954963634961"/>
    <n v="-0.47643981122521062"/>
    <n v="0.30695687148026368"/>
    <x v="0"/>
  </r>
  <r>
    <n v="-1.251120276533209"/>
    <s v="0"/>
    <s v="MEDICARE"/>
    <x v="1"/>
    <s v="787"/>
    <n v="0.31218068047313091"/>
    <n v="0.7159152191727568"/>
    <n v="-1.0314947712721609"/>
    <n v="-1.588703258780084"/>
    <n v="1.245954681084529"/>
    <n v="-1.5270428441192849"/>
    <n v="-0.71703154664522972"/>
    <n v="0.73002183917700925"/>
    <x v="1"/>
  </r>
  <r>
    <n v="0.95492702924788542"/>
    <s v="1"/>
    <s v="MEDICAID STATE"/>
    <x v="1"/>
    <s v="786"/>
    <n v="0.31218068047313091"/>
    <n v="0.517767208316812"/>
    <n v="0.73293274313801504"/>
    <n v="1.8584611666310229"/>
    <n v="-1.7211352488034279"/>
    <n v="1.7248857465141669"/>
    <n v="0.84681473358486936"/>
    <n v="0.31820565349603691"/>
    <x v="0"/>
  </r>
  <r>
    <n v="0.48220260658050801"/>
    <s v="1"/>
    <s v="MEDICARE"/>
    <x v="1"/>
    <s v="276"/>
    <n v="-0.38462650711968538"/>
    <n v="-1.8600089219545259"/>
    <n v="-0.3257237655080904"/>
    <n v="-1.46559024358683"/>
    <n v="-0.97936276633143882"/>
    <n v="-0.71406069646092207"/>
    <n v="1.4482940721349089"/>
    <n v="0.75552189568279315"/>
    <x v="1"/>
  </r>
  <r>
    <n v="0.95492702924788542"/>
    <s v="0"/>
    <s v="MEDICARE OTHER"/>
    <x v="1"/>
    <s v="599"/>
    <n v="-0.77174161133791674"/>
    <n v="-1.9260582589065081"/>
    <n v="1.3378793195072181"/>
    <n v="-2.2658248423429801"/>
    <n v="-0.23759028385944941"/>
    <n v="-0.44306664724146783"/>
    <n v="-1.0779191497752501"/>
    <n v="0.65566201532819623"/>
    <x v="1"/>
  </r>
  <r>
    <n v="0.48220260658050801"/>
    <s v="0"/>
    <s v="MEDICARE OTHER"/>
    <x v="1"/>
    <s v="780"/>
    <n v="-1.004010673868855"/>
    <n v="-0.86926886767480183"/>
    <n v="1.690764822389254"/>
    <n v="0.56577450710185784"/>
    <n v="0.50418219861253999"/>
    <n v="9.8921451197440932E-2"/>
    <n v="2.0497734106849479"/>
    <n v="0.37667973719044873"/>
    <x v="0"/>
  </r>
  <r>
    <n v="1.059976900951747"/>
    <s v="0"/>
    <s v="MEDICARE"/>
    <x v="1"/>
    <s v="786"/>
    <n v="-0.92658765302520929"/>
    <n v="0.517767208316812"/>
    <n v="0.78334495783544866"/>
    <n v="-1.588703258780084"/>
    <n v="1.245954681084529"/>
    <n v="9.8921451197440932E-2"/>
    <n v="0.36563126274484808"/>
    <n v="0.57489324132518271"/>
    <x v="1"/>
  </r>
  <r>
    <n v="0.95492702924788542"/>
    <s v="1"/>
    <s v="MEDICAID STATE"/>
    <x v="1"/>
    <s v="786"/>
    <n v="1.008987868065947"/>
    <n v="-0.86926886767480183"/>
    <n v="-0.9810825565747272"/>
    <n v="-0.48068612204079958"/>
    <n v="1.245954681084529"/>
    <n v="-1.5270428441192849"/>
    <n v="-0.2358480758051914"/>
    <n v="0.31820565349603691"/>
    <x v="0"/>
  </r>
  <r>
    <n v="0.37715273487664641"/>
    <s v="0"/>
    <s v="MEDICARE OTHER"/>
    <x v="1"/>
    <s v="786"/>
    <n v="-0.26849197585421603"/>
    <n v="0.18752052355690399"/>
    <n v="1.388291534204652"/>
    <n v="-0.91158167521718803"/>
    <n v="0.87506843984853477"/>
    <n v="-2.0690309425581939"/>
    <n v="0.36563126274484808"/>
    <n v="0.35742370718624672"/>
    <x v="0"/>
  </r>
  <r>
    <n v="0.84987715754402382"/>
    <s v="0"/>
    <s v="MEDICARE OTHER"/>
    <x v="1"/>
    <s v="789"/>
    <n v="0.15733463878583839"/>
    <n v="-0.40692350901093061"/>
    <n v="-1.2835558447593289"/>
    <n v="0.81200053748836554"/>
    <n v="-0.60847652509544403"/>
    <n v="9.8921451197440932E-2"/>
    <n v="-0.71703154664522972"/>
    <n v="0.47279428499857318"/>
    <x v="0"/>
  </r>
  <r>
    <n v="-1.251120276533209"/>
    <s v="1"/>
    <s v="MEDICAID OTHER"/>
    <x v="1"/>
    <s v="780"/>
    <n v="-1.8169523927271409"/>
    <n v="-0.93531820462678339"/>
    <n v="-2.3250477323488849E-2"/>
    <n v="-0.85002516762056113"/>
    <n v="1.245954681084529"/>
    <n v="-1.798036893338739"/>
    <n v="-0.83732741435523084"/>
    <n v="0.34878463569238899"/>
    <x v="0"/>
  </r>
  <r>
    <n v="-0.72587091801390102"/>
    <s v="0"/>
    <s v="MEDICARE"/>
    <x v="1"/>
    <s v="599"/>
    <n v="1.125122399331417"/>
    <n v="-0.27482483510696731"/>
    <n v="1.287467104809785"/>
    <n v="-4.9790568864411251E-2"/>
    <n v="-0.97936276633143882"/>
    <n v="0.64090954963634961"/>
    <n v="0.24533539503483001"/>
    <n v="0.80209333257408555"/>
    <x v="1"/>
  </r>
  <r>
    <n v="0.3246277990247155"/>
    <s v="1"/>
    <s v="MEDICAID STATE"/>
    <x v="1"/>
    <s v="578"/>
    <n v="1.976775628611525"/>
    <n v="1.178260577836628"/>
    <n v="0.2288105961636791"/>
    <n v="-0.72691215242730722"/>
    <n v="0.87506843984853477"/>
    <n v="0.91190359885580397"/>
    <n v="-1.0779191497752501"/>
    <n v="0.51663506853783703"/>
    <x v="1"/>
  </r>
  <r>
    <n v="1.059976900951747"/>
    <s v="1"/>
    <s v="MEDICARE OTHER"/>
    <x v="1"/>
    <s v="787"/>
    <n v="0.27346917005130778"/>
    <n v="-0.53902218291489379"/>
    <n v="2.2957113987584572"/>
    <n v="0.68888752229511163"/>
    <n v="-0.60847652509544403"/>
    <n v="0.64090954963634961"/>
    <n v="-0.71703154664522972"/>
    <n v="0.48099119618417691"/>
    <x v="0"/>
  </r>
  <r>
    <n v="-1.828894570904448"/>
    <s v="0"/>
    <s v="MEDICAID OTHER"/>
    <x v="1"/>
    <s v="787"/>
    <n v="1.8606410973460561"/>
    <n v="0.18752052355690399"/>
    <n v="0.43045945495341348"/>
    <n v="1.304452598261381"/>
    <n v="0.13329595737654529"/>
    <n v="-0.44306664724146783"/>
    <n v="0.36563126274484808"/>
    <n v="0.60823847667334496"/>
    <x v="1"/>
  </r>
  <r>
    <n v="-2.1965691218679639"/>
    <s v="1"/>
    <s v="MEDICAID OTHER"/>
    <x v="1"/>
    <s v="787"/>
    <n v="0.66058427426953914"/>
    <n v="1.3103592517405911"/>
    <n v="-0.82984591248242634"/>
    <n v="0.44266149190860399"/>
    <n v="0.50418219861253999"/>
    <n v="-0.44306664724146783"/>
    <n v="2.0497734106849479"/>
    <n v="0.51708350505243217"/>
    <x v="1"/>
  </r>
  <r>
    <n v="-0.72587091801390102"/>
    <s v="0"/>
    <s v="MEDICARE"/>
    <x v="1"/>
    <s v="780"/>
    <n v="1.550949013971471"/>
    <n v="-7.6676824251022485E-2"/>
    <n v="-1.233143630061895"/>
    <n v="0.1348789539254695"/>
    <n v="-0.23759028385944941"/>
    <n v="1.7248857465141669"/>
    <n v="1.568589939844927"/>
    <n v="0.56913983074316554"/>
    <x v="1"/>
  </r>
  <r>
    <n v="-1.5662698916447939"/>
    <s v="0"/>
    <s v="MEDICAID OTHER"/>
    <x v="1"/>
    <s v="789"/>
    <n v="-1.0427221842906791"/>
    <n v="-1.067416878530747"/>
    <n v="-0.93067034187729358"/>
    <n v="1.058226567874873"/>
    <n v="-0.97936276633143882"/>
    <n v="-0.44306664724146783"/>
    <n v="-0.71703154664522972"/>
    <n v="0.52068591998558522"/>
    <x v="1"/>
  </r>
  <r>
    <n v="0.58725247828436966"/>
    <s v="1"/>
    <s v="MEDICARE OTHER"/>
    <x v="1"/>
    <s v="276"/>
    <n v="0.97027635764412412"/>
    <n v="-0.73717019377083859"/>
    <n v="-0.17448712141578959"/>
    <n v="0.1348789539254695"/>
    <n v="-0.60847652509544403"/>
    <n v="0.64090954963634961"/>
    <n v="0.24533539503483001"/>
    <n v="0.57057773626301744"/>
    <x v="1"/>
  </r>
  <r>
    <n v="-0.20062155949459279"/>
    <s v="0"/>
    <s v="MEDICARE OTHER"/>
    <x v="1"/>
    <s v="276"/>
    <n v="0.69929578469136222"/>
    <n v="-1.062748729904087E-2"/>
    <n v="-0.82984591248242634"/>
    <n v="-0.72691215242730722"/>
    <n v="0.87506843984853477"/>
    <n v="0.64090954963634961"/>
    <n v="0.84681473358486936"/>
    <n v="0.64353482567937248"/>
    <x v="1"/>
  </r>
  <r>
    <n v="1.059976900951747"/>
    <s v="1"/>
    <s v="MEDICARE OTHER"/>
    <x v="1"/>
    <s v="276"/>
    <n v="0.38960370131677718"/>
    <n v="-1.062748729904087E-2"/>
    <n v="-2.291800138708"/>
    <n v="-1.1578077056036959"/>
    <n v="0.87506843984853477"/>
    <n v="-0.17207259802201341"/>
    <n v="4.7436596148278378E-3"/>
    <n v="0.57708263813415905"/>
    <x v="1"/>
  </r>
  <r>
    <n v="0.167052991468923"/>
    <s v="1"/>
    <s v="MEDICARE OTHER"/>
    <x v="1"/>
    <s v="558"/>
    <n v="-1.4685487989307331"/>
    <n v="-1.067416878530747"/>
    <n v="-2.3250477323488849E-2"/>
    <n v="-0.35757310684754579"/>
    <n v="0.13329595737654529"/>
    <n v="9.8921451197440932E-2"/>
    <n v="0.60622299816486735"/>
    <n v="0.71198084291132102"/>
    <x v="1"/>
  </r>
  <r>
    <n v="0.58725247828436966"/>
    <s v="1"/>
    <s v="MEDICARE OTHER"/>
    <x v="1"/>
    <s v="786"/>
    <n v="-2.0492214552580799"/>
    <n v="-2.058156932810471"/>
    <n v="-7.3662692020922446E-2"/>
    <n v="-1.7733727815699649"/>
    <n v="0.50418219861253999"/>
    <n v="-2.3400249917776481"/>
    <n v="-0.83732741435523084"/>
    <n v="0.28381708649689491"/>
    <x v="0"/>
  </r>
  <r>
    <n v="0.3246277990247155"/>
    <s v="0"/>
    <s v="MEDICARE OTHER"/>
    <x v="1"/>
    <s v="780"/>
    <n v="-0.46204952796333171"/>
    <n v="-0.47297284596291211"/>
    <n v="-2.3250477323488849E-2"/>
    <n v="-1.28092072079695"/>
    <n v="-0.60847652509544403"/>
    <n v="9.8921451197440932E-2"/>
    <n v="-0.47643981122521062"/>
    <n v="0.37460020193892979"/>
    <x v="0"/>
  </r>
  <r>
    <n v="-1.5137449557928639"/>
    <s v="1"/>
    <s v="MEDICAID STATE"/>
    <x v="1"/>
    <s v="276"/>
    <n v="-1.2362797363997939"/>
    <n v="1.9708526212604069"/>
    <n v="0.4808716696508471"/>
    <n v="2.043130689420904"/>
    <n v="1.245954681084529"/>
    <n v="-0.44306664724146783"/>
    <n v="-1.0779191497752501"/>
    <n v="0.57661016595986403"/>
    <x v="1"/>
  </r>
  <r>
    <n v="0.90240209339595456"/>
    <s v="1"/>
    <s v="MEDICARE OTHER"/>
    <x v="1"/>
    <s v="599"/>
    <n v="-1.352414267665264"/>
    <n v="-0.34087417205894888"/>
    <n v="-0.72902148308755921"/>
    <n v="1.4275656134546351"/>
    <n v="-0.60847652509544403"/>
    <n v="0.3699155004168953"/>
    <n v="0.1250395273248289"/>
    <n v="0.57204557622045249"/>
    <x v="1"/>
  </r>
  <r>
    <n v="0.84987715754402382"/>
    <s v="1"/>
    <s v="MEDICARE OTHER"/>
    <x v="1"/>
    <s v="780"/>
    <n v="-0.73303010091609366"/>
    <n v="-1.0013675415787651"/>
    <n v="-1.737265777036231"/>
    <n v="-4.9790568864411251E-2"/>
    <n v="0.50418219861253999"/>
    <n v="9.8921451197440932E-2"/>
    <n v="-1.79969435603529"/>
    <n v="0.30283363460521029"/>
    <x v="0"/>
  </r>
  <r>
    <n v="-1.9339444426083101"/>
    <s v="0"/>
    <s v="MEDICAID STATE"/>
    <x v="1"/>
    <s v="786"/>
    <n v="-3.6222913323277262E-2"/>
    <n v="1.178260577836628"/>
    <n v="-1.132319200667028"/>
    <n v="0.2579919691187233"/>
    <n v="1.245954681084529"/>
    <n v="-1.5270428441192849"/>
    <n v="-0.71703154664522972"/>
    <n v="0.36037856194627038"/>
    <x v="0"/>
  </r>
  <r>
    <n v="-0.77839585386583188"/>
    <s v="1"/>
    <s v="Private"/>
    <x v="1"/>
    <s v="276"/>
    <n v="-3.6222913323277262E-2"/>
    <n v="0.64986588222077524"/>
    <n v="-0.27531155081065678"/>
    <n v="2.1662437046141569"/>
    <n v="0.50418219861253999"/>
    <n v="-0.44306664724146783"/>
    <n v="-0.2358480758051914"/>
    <n v="0.49562472798229962"/>
    <x v="0"/>
  </r>
  <r>
    <n v="1.0074519650998159"/>
    <s v="0"/>
    <s v="MEDICARE OTHER"/>
    <x v="1"/>
    <s v="780"/>
    <n v="0.31218068047313091"/>
    <n v="0.38566853441284882"/>
    <n v="1.64035260769182"/>
    <n v="1.3660091058580079"/>
    <n v="-0.60847652509544403"/>
    <n v="-0.44306664724146783"/>
    <n v="-1.3185108851952689"/>
    <n v="0.38364402272048659"/>
    <x v="0"/>
  </r>
  <r>
    <n v="0.84987715754402382"/>
    <s v="0"/>
    <s v="MEDICARE OTHER"/>
    <x v="1"/>
    <s v="786"/>
    <n v="2.3638907328297569"/>
    <n v="0.78196455612473847"/>
    <n v="-0.88025812717985996"/>
    <n v="-0.54224262963742653"/>
    <n v="-1.3502490075674329"/>
    <n v="9.8921451197440932E-2"/>
    <n v="4.7436596148278378E-3"/>
    <n v="0.36355587526488742"/>
    <x v="0"/>
  </r>
  <r>
    <n v="-0.98849559727355518"/>
    <s v="1"/>
    <s v="MEDICARE"/>
    <x v="1"/>
    <s v="780"/>
    <n v="-1.8169523927271409"/>
    <n v="-1.793959585002544"/>
    <n v="-0.72902148308755921"/>
    <n v="-0.48068612204079958"/>
    <n v="0.13329595737654529"/>
    <n v="-0.17207259802201341"/>
    <n v="-2.641765430005349"/>
    <n v="0.4781889869251415"/>
    <x v="0"/>
  </r>
  <r>
    <n v="0.90240209339595456"/>
    <s v="0"/>
    <s v="MEDICARE"/>
    <x v="1"/>
    <s v="276"/>
    <n v="-0.19106895501056981"/>
    <n v="-0.34087417205894888"/>
    <n v="0.2288105961636791"/>
    <n v="1.176593873221566E-2"/>
    <n v="-0.23759028385944941"/>
    <n v="-0.44306664724146783"/>
    <n v="4.7436596148278378E-3"/>
    <n v="0.81799047578355522"/>
    <x v="1"/>
  </r>
  <r>
    <n v="0.3246277990247155"/>
    <s v="1"/>
    <s v="MEDICARE OTHER"/>
    <x v="1"/>
    <s v="428"/>
    <n v="-0.73303010091609366"/>
    <n v="1.838753947356444"/>
    <n v="0.17839838146624551"/>
    <n v="1.181339583068127"/>
    <n v="0.87506843984853477"/>
    <n v="1.182897648075258"/>
    <n v="-0.47643981122521062"/>
    <n v="0.49005779345426542"/>
    <x v="0"/>
  </r>
  <r>
    <n v="0.21957792732085379"/>
    <s v="1"/>
    <s v="MEDICARE"/>
    <x v="1"/>
    <s v="276"/>
    <n v="2.557448284938872"/>
    <n v="0.84801389307672004"/>
    <n v="1.035406031322617"/>
    <n v="-0.17290358405766509"/>
    <n v="0.50418219861253999"/>
    <n v="9.8921451197440932E-2"/>
    <n v="-0.71703154664522972"/>
    <n v="0.75278201847051118"/>
    <x v="1"/>
  </r>
  <r>
    <n v="-1.776369635052518"/>
    <s v="1"/>
    <s v="MEDICARE OTHER"/>
    <x v="1"/>
    <s v="787"/>
    <n v="-3.6222913323277262E-2"/>
    <n v="-0.20877549815498569"/>
    <n v="-0.22489933611322321"/>
    <n v="-1.096251198007069"/>
    <n v="-0.60847652509544403"/>
    <n v="-0.44306664724146783"/>
    <n v="-0.83732741435523084"/>
    <n v="0.44135323494614143"/>
    <x v="0"/>
  </r>
  <r>
    <n v="0.37715273487664641"/>
    <s v="1"/>
    <s v="MEDICARE"/>
    <x v="1"/>
    <s v="486"/>
    <n v="-0.57818405922880112"/>
    <n v="-7.6676824251022485E-2"/>
    <n v="0.83375717253288228"/>
    <n v="-1.5271467511834571"/>
    <n v="-0.23759028385944941"/>
    <n v="9.8921451197440932E-2"/>
    <n v="-0.71703154664522972"/>
    <n v="0.70504338508323194"/>
    <x v="1"/>
  </r>
  <r>
    <n v="1.059976900951747"/>
    <s v="1"/>
    <s v="MEDICARE"/>
    <x v="1"/>
    <s v="486"/>
    <n v="-1.120145205134325"/>
    <n v="-1.331614226338673"/>
    <n v="1.438703748902086"/>
    <n v="0.1964354615220964"/>
    <n v="1.245954681084529"/>
    <n v="-0.44306664724146783"/>
    <n v="0.36563126274484808"/>
    <n v="0.71297013678635757"/>
    <x v="1"/>
  </r>
  <r>
    <n v="0.37715273487664641"/>
    <s v="0"/>
    <s v="MEDICARE"/>
    <x v="1"/>
    <s v="789"/>
    <n v="-1.700817861461672"/>
    <n v="-1.6618609110985809"/>
    <n v="7.7573952071378349E-2"/>
    <n v="-0.1113470764610382"/>
    <n v="-0.60847652509544403"/>
    <n v="9.8921451197440932E-2"/>
    <n v="0.84681473358486936"/>
    <n v="0.67138480284903213"/>
    <x v="1"/>
  </r>
  <r>
    <n v="1.059976900951747"/>
    <s v="0"/>
    <s v="MEDICARE OTHER"/>
    <x v="1"/>
    <s v="780"/>
    <n v="-0.15235744458874659"/>
    <n v="-1.265564889386692"/>
    <n v="-0.57778483899525845"/>
    <n v="-0.78846866002393423"/>
    <n v="0.13329595737654529"/>
    <n v="-0.98505474568037643"/>
    <n v="-1.3185108851952689"/>
    <n v="0.38434313687568361"/>
    <x v="0"/>
  </r>
  <r>
    <n v="-0.98849559727355518"/>
    <s v="1"/>
    <s v="MEDICARE"/>
    <x v="1"/>
    <s v="787"/>
    <n v="-0.8878761426033861"/>
    <n v="-1.0013675415787651"/>
    <n v="-0.52737262429782483"/>
    <n v="-1.0346946904104419"/>
    <n v="0.13329595737654529"/>
    <n v="0.64090954963634961"/>
    <n v="-1.919990223745309"/>
    <n v="0.65895637334418278"/>
    <x v="1"/>
  </r>
  <r>
    <n v="1.059976900951747"/>
    <s v="1"/>
    <s v="MEDICARE"/>
    <x v="1"/>
    <s v="780"/>
    <n v="0.42831521173860032"/>
    <n v="0.7159152191727568"/>
    <n v="-0.37613598020552402"/>
    <n v="-0.54224262963742653"/>
    <n v="-0.60847652509544403"/>
    <n v="9.8921451197440932E-2"/>
    <n v="-0.2358480758051914"/>
    <n v="0.50699133809813701"/>
    <x v="1"/>
  </r>
  <r>
    <n v="0.90240209339595456"/>
    <s v="0"/>
    <s v="MEDICAID STATE"/>
    <x v="1"/>
    <s v="276"/>
    <n v="1.550949013971471"/>
    <n v="1.112211240884647"/>
    <n v="-1.081906985969594"/>
    <n v="0.50421799950523094"/>
    <n v="1.245954681084529"/>
    <n v="-2.3400249917776481"/>
    <n v="4.7436596148278378E-3"/>
    <n v="0.68905237789578533"/>
    <x v="1"/>
  </r>
  <r>
    <n v="-0.72587091801390102"/>
    <s v="1"/>
    <s v="MEDICAID OTHER"/>
    <x v="1"/>
    <s v="786"/>
    <n v="0.66058427426953914"/>
    <n v="-1.0013675415787651"/>
    <n v="0.32963502555854629"/>
    <n v="0.2579919691187233"/>
    <n v="0.87506843984853477"/>
    <n v="9.8921451197440932E-2"/>
    <n v="0.36563126274484808"/>
    <n v="0.33808996876585051"/>
    <x v="0"/>
  </r>
  <r>
    <n v="1.059976900951747"/>
    <s v="0"/>
    <s v="MEDICARE"/>
    <x v="1"/>
    <s v="428"/>
    <n v="1.2799684410187091"/>
    <n v="1.9048032843084259"/>
    <n v="-1.182731415364461"/>
    <n v="-0.1113470764610382"/>
    <n v="1.245954681084529"/>
    <n v="-0.44306664724146783"/>
    <n v="4.7436596148278378E-3"/>
    <n v="0.76896093456683445"/>
    <x v="1"/>
  </r>
  <r>
    <n v="0.95492702924788542"/>
    <s v="1"/>
    <s v="MEDICARE OTHER"/>
    <x v="1"/>
    <s v="276"/>
    <n v="-1.0814336947125021"/>
    <n v="-0.27482483510696731"/>
    <n v="0.88416938723031591"/>
    <n v="0.1964354615220964"/>
    <n v="0.13329595737654529"/>
    <n v="-0.44306664724146783"/>
    <n v="2.170069278394966"/>
    <n v="0.57563932963926179"/>
    <x v="1"/>
  </r>
  <r>
    <n v="6.2003119765061357E-2"/>
    <s v="0"/>
    <s v="MEDICARE"/>
    <x v="1"/>
    <s v="780"/>
    <n v="0.89285333680047785"/>
    <n v="-0.20877549815498569"/>
    <n v="-0.9810825565747272"/>
    <n v="1.3660091058580079"/>
    <n v="0.13329595737654529"/>
    <n v="-0.17207259802201341"/>
    <n v="-0.2358480758051914"/>
    <n v="0.57997624262575431"/>
    <x v="1"/>
  </r>
  <r>
    <n v="-2.0915192501641031"/>
    <s v="1"/>
    <s v="MEDICAID OTHER"/>
    <x v="1"/>
    <s v="789"/>
    <n v="0.58316125342589287"/>
    <n v="0.78196455612473847"/>
    <n v="1.9428258958764211"/>
    <n v="0.56577450710185784"/>
    <n v="0.87506843984853477"/>
    <n v="-0.44306664724146783"/>
    <n v="-0.2358480758051914"/>
    <n v="0.42613723562226269"/>
    <x v="0"/>
  </r>
  <r>
    <n v="-1.9339444426083101"/>
    <s v="0"/>
    <s v="MEDICAID STATE"/>
    <x v="1"/>
    <s v="599"/>
    <n v="0.38960370131677718"/>
    <n v="0.38566853441284882"/>
    <n v="-0.77943369778499283"/>
    <n v="-0.35757310684754579"/>
    <n v="-0.60847652509544403"/>
    <n v="-0.17207259802201341"/>
    <n v="0.36563126274484808"/>
    <n v="0.65120787848317896"/>
    <x v="1"/>
  </r>
  <r>
    <n v="-0.41072130290231612"/>
    <s v="0"/>
    <s v="Private"/>
    <x v="1"/>
    <s v="577"/>
    <n v="1.7832180765024099"/>
    <n v="0.45171787136483038"/>
    <n v="-0.52737262429782483"/>
    <n v="-0.54224262963742653"/>
    <n v="-0.23759028385944941"/>
    <n v="1.182897648075258"/>
    <n v="1.087406469004889"/>
    <n v="0.70856218632236245"/>
    <x v="1"/>
  </r>
  <r>
    <n v="0.95492702924788542"/>
    <s v="1"/>
    <s v="MEDICARE OTHER"/>
    <x v="1"/>
    <s v="789"/>
    <n v="0.69929578469136222"/>
    <n v="2.5652966538282418"/>
    <n v="0.27922281086111272"/>
    <n v="-0.85002516762056113"/>
    <n v="-1.7211352488034279"/>
    <n v="1.4538916972947129"/>
    <n v="-0.2358480758051914"/>
    <n v="0.38843781147048012"/>
    <x v="0"/>
  </r>
  <r>
    <n v="-0.77839585386583188"/>
    <s v="0"/>
    <s v="MEDICARE"/>
    <x v="1"/>
    <s v="789"/>
    <n v="-0.96529916344703237"/>
    <n v="-7.6676824251022485E-2"/>
    <n v="1.5899403929943861"/>
    <n v="-1.6502597663767109"/>
    <n v="0.13329595737654529"/>
    <n v="9.8921451197440932E-2"/>
    <n v="0.36563126274484808"/>
    <n v="0.65688263306457162"/>
    <x v="1"/>
  </r>
  <r>
    <n v="0.84987715754402382"/>
    <s v="1"/>
    <s v="MEDICARE OTHER"/>
    <x v="1"/>
    <s v="780"/>
    <n v="0.97027635764412412"/>
    <n v="-0.27482483510696731"/>
    <n v="-1.686853562338797"/>
    <n v="-0.97313818281381492"/>
    <n v="-0.23759028385944941"/>
    <n v="9.8921451197440932E-2"/>
    <n v="0.36563126274484808"/>
    <n v="0.30283363460521029"/>
    <x v="0"/>
  </r>
  <r>
    <n v="-0.46324623875424692"/>
    <s v="0"/>
    <s v="MEDICAID STATE"/>
    <x v="1"/>
    <s v="428"/>
    <n v="-1.158856715556148"/>
    <n v="-0.34087417205894888"/>
    <n v="-0.9810825565747272"/>
    <n v="-1.1578077056036959"/>
    <n v="1.245954681084529"/>
    <n v="-0.44306664724146783"/>
    <n v="-0.83732741435523084"/>
    <n v="0.60100237107011956"/>
    <x v="1"/>
  </r>
  <r>
    <n v="1.0074519650998159"/>
    <s v="0"/>
    <s v="MEDICARE"/>
    <x v="1"/>
    <s v="599"/>
    <n v="1.550949013971471"/>
    <n v="1.112211240884647"/>
    <n v="-0.37613598020552402"/>
    <n v="0.50421799950523094"/>
    <n v="1.245954681084529"/>
    <n v="-2.3400249917776481"/>
    <n v="4.7436596148278378E-3"/>
    <n v="0.81712104180205269"/>
    <x v="1"/>
  </r>
  <r>
    <n v="0.3246277990247155"/>
    <s v="1"/>
    <s v="MEDICARE"/>
    <x v="1"/>
    <s v="780"/>
    <n v="0.77671880553500849"/>
    <n v="-0.27482483510696731"/>
    <n v="-0.82984591248242634"/>
    <n v="0.75044402989173864"/>
    <n v="0.50418219861253999"/>
    <n v="9.8921451197440932E-2"/>
    <n v="-0.2358480758051914"/>
    <n v="0.49664740296332849"/>
    <x v="0"/>
  </r>
  <r>
    <n v="0.27210286317278459"/>
    <s v="0"/>
    <s v="MEDICARE"/>
    <x v="1"/>
    <s v="782"/>
    <n v="0.1960461492076615"/>
    <n v="-7.6676824251022485E-2"/>
    <n v="-7.3662692020922446E-2"/>
    <n v="-1.0346946904104419"/>
    <n v="-0.60847652509544403"/>
    <n v="9.8921451197440932E-2"/>
    <n v="0.60622299816486735"/>
    <n v="0.47497233586788162"/>
    <x v="0"/>
  </r>
  <r>
    <n v="-2.459193801127618"/>
    <s v="0"/>
    <s v="MEDICAID OTHER"/>
    <x v="1"/>
    <s v="276"/>
    <n v="-0.38462650711968538"/>
    <n v="0.7159152191727568"/>
    <n v="2.245299184061023"/>
    <n v="-1.2193642132003231"/>
    <n v="0.13329595737654529"/>
    <n v="-0.44306664724146783"/>
    <n v="-1.0779191497752501"/>
    <n v="0.68811633026272601"/>
    <x v="1"/>
  </r>
  <r>
    <n v="-1.198595340681279"/>
    <s v="1"/>
    <s v="MEDICARE"/>
    <x v="1"/>
    <s v="780"/>
    <n v="0.85414182637865477"/>
    <n v="0.517767208316812"/>
    <n v="-0.57778483899525845"/>
    <n v="-0.91158167521718803"/>
    <n v="0.13329595737654529"/>
    <n v="-0.44306664724146783"/>
    <n v="0.84681473358486936"/>
    <n v="0.47523985119935253"/>
    <x v="0"/>
  </r>
  <r>
    <n v="0.84987715754402382"/>
    <s v="0"/>
    <s v="MEDICARE OTHER"/>
    <x v="1"/>
    <s v="428"/>
    <n v="-0.73303010091609366"/>
    <n v="1.112211240884647"/>
    <n v="1.5899403929943861"/>
    <n v="1.176593873221566E-2"/>
    <n v="0.87506843984853477"/>
    <n v="-1.5270428441192849"/>
    <n v="4.7436596148278378E-3"/>
    <n v="0.58434736412004828"/>
    <x v="1"/>
  </r>
  <r>
    <n v="-0.14809662364266191"/>
    <s v="1"/>
    <s v="MEDICARE"/>
    <x v="1"/>
    <s v="789"/>
    <n v="1.125122399331417"/>
    <n v="-0.20877549815498569"/>
    <n v="1.035406031322617"/>
    <n v="-0.35757310684754579"/>
    <n v="0.50418219861253999"/>
    <n v="9.8921451197440932E-2"/>
    <n v="4.7436596148278378E-3"/>
    <n v="0.5827408832935782"/>
    <x v="1"/>
  </r>
  <r>
    <n v="-0.98849559727355518"/>
    <s v="0"/>
    <s v="Private"/>
    <x v="1"/>
    <s v="789"/>
    <n v="2.7122943266261652"/>
    <n v="2.6313459907802241"/>
    <n v="-0.42654819490295759"/>
    <n v="-1.342477228393576"/>
    <n v="0.13329595737654529"/>
    <n v="-0.44306664724146783"/>
    <n v="-0.2358480758051914"/>
    <n v="0.39239866117047317"/>
    <x v="0"/>
  </r>
  <r>
    <n v="-0.30567143119845441"/>
    <s v="1"/>
    <s v="MEDICARE"/>
    <x v="1"/>
    <s v="780"/>
    <n v="-0.22978046543239289"/>
    <n v="0.1214711866049223"/>
    <n v="0.17839838146624551"/>
    <n v="0.31954847671535019"/>
    <n v="-0.23759028385944941"/>
    <n v="0.64090954963634961"/>
    <n v="0.60622299816486735"/>
    <n v="0.48778312100774529"/>
    <x v="0"/>
  </r>
  <r>
    <n v="-0.41072130290231612"/>
    <s v="0"/>
    <s v="Private"/>
    <x v="1"/>
    <s v="787"/>
    <n v="0.77671880553500849"/>
    <n v="-0.34087417205894888"/>
    <n v="-1.485204703549063"/>
    <n v="-0.85002516762056113"/>
    <n v="-0.23759028385944941"/>
    <n v="-1.5270428441192849"/>
    <n v="4.7436596148278378E-3"/>
    <n v="0.49179349162253672"/>
    <x v="0"/>
  </r>
  <r>
    <n v="-2.0915192501641031"/>
    <s v="1"/>
    <s v="MEDICAID OTHER"/>
    <x v="1"/>
    <s v="787"/>
    <n v="0.58316125342589287"/>
    <n v="0.45171787136483038"/>
    <n v="2.0940625399687218"/>
    <n v="-0.17290358405766509"/>
    <n v="1.245954681084529"/>
    <n v="9.8921451197440932E-2"/>
    <n v="4.7436596148278378E-3"/>
    <n v="0.51855940387651389"/>
    <x v="1"/>
  </r>
  <r>
    <n v="1.059976900951747"/>
    <s v="1"/>
    <s v="MEDICARE"/>
    <x v="1"/>
    <s v="780"/>
    <n v="1.6283720348151169"/>
    <n v="0.64986588222077524"/>
    <n v="-0.82984591248242634"/>
    <n v="-0.85002516762056113"/>
    <n v="0.87506843984853477"/>
    <n v="9.8921451197440932E-2"/>
    <n v="-1.0779191497752501"/>
    <n v="0.50699133809813701"/>
    <x v="1"/>
  </r>
  <r>
    <n v="-0.88344572556969359"/>
    <s v="0"/>
    <s v="MEDICAID STATE"/>
    <x v="1"/>
    <s v="789"/>
    <n v="-2.165355986523549"/>
    <n v="-1.727910248050563"/>
    <n v="-0.22489933611322321"/>
    <n v="7.3322446328842564E-2"/>
    <n v="0.50418219861253999"/>
    <n v="9.8921451197440932E-2"/>
    <n v="0.24533539503483001"/>
    <n v="0.48411105605632931"/>
    <x v="0"/>
  </r>
  <r>
    <n v="-0.35819636705038532"/>
    <s v="1"/>
    <s v="MEDICAID OTHER"/>
    <x v="1"/>
    <s v="276"/>
    <n v="-0.84916463218156302"/>
    <n v="-1.0013675415787651"/>
    <n v="-0.62819705369269196"/>
    <n v="1.181339583068127"/>
    <n v="-0.60847652509544403"/>
    <n v="9.8921451197440932E-2"/>
    <n v="1.4482940721349089"/>
    <n v="0.63614835854943463"/>
    <x v="1"/>
  </r>
  <r>
    <n v="1.059976900951747"/>
    <s v="0"/>
    <s v="MEDICAID STATE"/>
    <x v="1"/>
    <s v="599"/>
    <n v="-1.584683330196202"/>
    <n v="-1.727910248050563"/>
    <n v="1.3378793195072181"/>
    <n v="-1.28092072079695"/>
    <n v="-0.23759028385944941"/>
    <n v="9.8921451197440932E-2"/>
    <n v="-0.2358480758051914"/>
    <n v="0.68843639398039258"/>
    <x v="1"/>
  </r>
  <r>
    <n v="0.95492702924788542"/>
    <s v="1"/>
    <s v="MEDICAID STATE"/>
    <x v="1"/>
    <s v="599"/>
    <n v="-0.11364593416692351"/>
    <n v="-0.53902218291489379"/>
    <n v="-1.636441347641364"/>
    <n v="-0.23446009165429199"/>
    <n v="-1.3502490075674329"/>
    <n v="-0.44306664724146783"/>
    <n v="1.4482940721349089"/>
    <n v="0.60731601210214825"/>
    <x v="1"/>
  </r>
  <r>
    <n v="-0.14809662364266191"/>
    <s v="0"/>
    <s v="MEDICARE OTHER"/>
    <x v="1"/>
    <s v="787"/>
    <n v="-0.15235744458874659"/>
    <n v="-0.80321953072282015"/>
    <n v="-0.37613598020552402"/>
    <n v="0.2579919691187233"/>
    <n v="0.50418219861253999"/>
    <n v="-0.44306664724146783"/>
    <n v="1.9294775429749469"/>
    <n v="0.5515201431412452"/>
    <x v="1"/>
  </r>
  <r>
    <n v="-0.30567143119845441"/>
    <s v="0"/>
    <s v="Private"/>
    <x v="1"/>
    <s v="599"/>
    <n v="-0.38462650711968538"/>
    <n v="-1.0013675415787651"/>
    <n v="-2.3250477323488849E-2"/>
    <n v="-4.9790568864411251E-2"/>
    <n v="0.50418219861253999"/>
    <n v="-0.44306664724146783"/>
    <n v="-0.2358480758051914"/>
    <n v="0.58618650606696521"/>
    <x v="1"/>
  </r>
  <r>
    <n v="-0.14809662364266191"/>
    <s v="0"/>
    <s v="MEDICARE OTHER"/>
    <x v="1"/>
    <s v="789"/>
    <n v="2.4885970985458672E-3"/>
    <n v="0.3196191974608672"/>
    <n v="0.32963502555854629"/>
    <n v="-0.91158167521718803"/>
    <n v="0.50418219861253999"/>
    <n v="-0.44306664724146783"/>
    <n v="0.24533539503483001"/>
    <n v="0.45882198201522939"/>
    <x v="0"/>
  </r>
  <r>
    <n v="1.059976900951747"/>
    <s v="0"/>
    <s v="MEDICARE OTHER"/>
    <x v="1"/>
    <s v="780"/>
    <n v="0.46702672216042351"/>
    <n v="-0.60507151986687535"/>
    <n v="-1.182731415364461"/>
    <n v="-1.096251198007069"/>
    <n v="-0.60847652509544403"/>
    <n v="-2.0690309425581939"/>
    <n v="0.24533539503483001"/>
    <n v="0.38434313687568361"/>
    <x v="0"/>
  </r>
  <r>
    <n v="0.53472754243243881"/>
    <s v="0"/>
    <s v="MEDICARE"/>
    <x v="1"/>
    <s v="276"/>
    <n v="-0.6168955696506242"/>
    <n v="1.640605936500499"/>
    <n v="0.63210831374314791"/>
    <n v="1.673791643841142"/>
    <n v="-0.23759028385944941"/>
    <n v="-0.17207259802201341"/>
    <n v="0.36563126274484808"/>
    <n v="0.81488998532196755"/>
    <x v="1"/>
  </r>
  <r>
    <n v="-1.5137449557928639"/>
    <s v="0"/>
    <s v="MEDICAID OTHER"/>
    <x v="1"/>
    <s v="558"/>
    <n v="-0.3459149966978623"/>
    <n v="-1.1995155524347101"/>
    <n v="0.83375717253288228"/>
    <n v="-1.5271467511834571"/>
    <n v="-0.97936276633143882"/>
    <n v="9.8921451197440932E-2"/>
    <n v="-0.2358480758051914"/>
    <n v="0.8159262359555457"/>
    <x v="1"/>
  </r>
  <r>
    <n v="0.90240209339595456"/>
    <s v="0"/>
    <s v="MEDICARE OTHER"/>
    <x v="1"/>
    <s v="787"/>
    <n v="-0.65560708007244739"/>
    <n v="-1.0013675415787651"/>
    <n v="-1.0314947712721609"/>
    <n v="-1.834929289166592"/>
    <n v="1.245954681084529"/>
    <n v="-0.44306664724146783"/>
    <n v="1.688885807554928"/>
    <n v="0.56609239467997474"/>
    <x v="1"/>
  </r>
  <r>
    <n v="0.48220260658050801"/>
    <s v="0"/>
    <s v="MEDICARE OTHER"/>
    <x v="1"/>
    <s v="787"/>
    <n v="-2.6545035717821481E-2"/>
    <n v="-4.964327758697662"/>
    <n v="-0.88025812717985996"/>
    <n v="0.50421799950523094"/>
    <n v="-0.97936276633143882"/>
    <n v="-0.44306664724146783"/>
    <n v="-0.47643981122521062"/>
    <n v="0.56027575044810596"/>
    <x v="1"/>
  </r>
  <r>
    <n v="1.059976900951747"/>
    <s v="1"/>
    <s v="MEDICARE"/>
    <x v="1"/>
    <s v="276"/>
    <n v="-0.22978046543239289"/>
    <n v="-0.67112085681885703"/>
    <n v="-0.27531155081065678"/>
    <n v="-0.60379913723405343"/>
    <n v="0.87506843984853477"/>
    <n v="1.7248857465141669"/>
    <n v="0.36563126274484808"/>
    <n v="0.76147697909575496"/>
    <x v="1"/>
  </r>
  <r>
    <n v="0.167052991468923"/>
    <s v="0"/>
    <s v="MEDICARE"/>
    <x v="1"/>
    <s v="599"/>
    <n v="-0.22978046543239289"/>
    <n v="-0.80321953072282015"/>
    <n v="-1.384380274154196"/>
    <n v="-0.54224262963742653"/>
    <n v="-0.60847652509544403"/>
    <n v="9.8921451197440932E-2"/>
    <n v="1.087406469004889"/>
    <n v="0.80994823580293684"/>
    <x v="1"/>
  </r>
  <r>
    <n v="0.63977741413630052"/>
    <s v="0"/>
    <s v="MEDICARE OTHER"/>
    <x v="1"/>
    <s v="787"/>
    <n v="-0.3459149966978623"/>
    <n v="1.178260577836628"/>
    <n v="0.43045945495341348"/>
    <n v="1.92001767422765"/>
    <n v="-0.97936276633143882"/>
    <n v="-0.44306664724146783"/>
    <n v="1.9294775429749469"/>
    <n v="0.56245902118839552"/>
    <x v="1"/>
  </r>
  <r>
    <n v="1.059976900951747"/>
    <s v="1"/>
    <s v="MEDICARE"/>
    <x v="1"/>
    <s v="780"/>
    <n v="0.31218068047313091"/>
    <n v="-0.1427261612030041"/>
    <n v="-0.62819705369269196"/>
    <n v="0.75044402989173864"/>
    <n v="0.13329595737654529"/>
    <n v="9.8921451197440932E-2"/>
    <n v="1.688885807554928"/>
    <n v="0.50699133809813701"/>
    <x v="1"/>
  </r>
  <r>
    <n v="0.58725247828436966"/>
    <s v="1"/>
    <s v="MEDICARE OTHER"/>
    <x v="1"/>
    <s v="558"/>
    <n v="-1.004010673868855"/>
    <n v="-1.265564889386692"/>
    <n v="1.993238110573855"/>
    <n v="-0.48068612204079958"/>
    <n v="-0.97936276633143882"/>
    <n v="0.64090954963634961"/>
    <n v="4.7436596148278378E-3"/>
    <n v="0.71680506402105881"/>
    <x v="1"/>
  </r>
  <r>
    <n v="0.79735222169209297"/>
    <s v="1"/>
    <s v="MEDICARE"/>
    <x v="1"/>
    <s v="276"/>
    <n v="1.4735259931278251"/>
    <n v="0.7159152191727568"/>
    <n v="0.88416938723031591"/>
    <n v="-1.096251198007069"/>
    <n v="0.87506843984853477"/>
    <n v="9.8921451197440932E-2"/>
    <n v="1.087406469004889"/>
    <n v="0.75878253287222519"/>
    <x v="1"/>
  </r>
  <r>
    <n v="0.74482728584016211"/>
    <s v="1"/>
    <s v="MEDICARE OTHER"/>
    <x v="1"/>
    <s v="276"/>
    <n v="1.3186799514405321"/>
    <n v="0.3196191974608672"/>
    <n v="-2.997571144472071"/>
    <n v="-0.35757310684754579"/>
    <n v="0.50418219861253999"/>
    <n v="4.9768143371476192"/>
    <n v="-0.71703154664522972"/>
    <n v="0.57274886254065083"/>
    <x v="1"/>
  </r>
  <r>
    <n v="0.79735222169209297"/>
    <s v="0"/>
    <s v="MEDICARE"/>
    <x v="1"/>
    <s v="599"/>
    <n v="1.512237503549648"/>
    <n v="0.78196455612473847"/>
    <n v="-0.17448712141578959"/>
    <n v="-1.46559024358683"/>
    <n v="0.50418219861253999"/>
    <n v="9.8921451197440932E-2"/>
    <n v="-0.2358480758051914"/>
    <n v="0.81534777005396897"/>
    <x v="1"/>
  </r>
  <r>
    <n v="-0.62082104631003943"/>
    <s v="1"/>
    <s v="MEDICARE"/>
    <x v="1"/>
    <s v="787"/>
    <n v="-1.2362797363997939"/>
    <n v="-0.40692350901093061"/>
    <n v="0.4808716696508471"/>
    <n v="-0.85002516762056113"/>
    <n v="-0.23759028385944941"/>
    <n v="9.8921451197440932E-2"/>
    <n v="-2.1605819591653281"/>
    <n v="0.66359044021165414"/>
    <x v="1"/>
  </r>
  <r>
    <n v="-1.618794827496725"/>
    <s v="0"/>
    <s v="MEDICAID STATE"/>
    <x v="1"/>
    <s v="578"/>
    <n v="-0.11364593416692351"/>
    <n v="-0.34087417205894888"/>
    <n v="1.035406031322617"/>
    <n v="-0.17290358405766509"/>
    <n v="0.50418219861253999"/>
    <n v="9.8921451197440932E-2"/>
    <n v="0.60622299816486735"/>
    <n v="0.5764149671993869"/>
    <x v="1"/>
  </r>
  <r>
    <n v="0.58725247828436966"/>
    <s v="0"/>
    <s v="MEDICARE"/>
    <x v="1"/>
    <s v="786"/>
    <n v="-0.92658765302520929"/>
    <n v="-0.80321953072282015"/>
    <n v="2.144474754666156"/>
    <n v="-0.66535564483068033"/>
    <n v="1.245954681084529"/>
    <n v="-0.44306664724146783"/>
    <n v="-0.47643981122521062"/>
    <n v="0.56837985111490852"/>
    <x v="1"/>
  </r>
  <r>
    <n v="0.53472754243243881"/>
    <s v="1"/>
    <s v="MEDICARE OTHER"/>
    <x v="1"/>
    <s v="428"/>
    <n v="-0.65560708007244739"/>
    <n v="0.3196191974608672"/>
    <n v="0.58169609904571429"/>
    <n v="-0.91158167521718803"/>
    <n v="-0.23759028385944941"/>
    <n v="-0.44306664724146783"/>
    <n v="-0.83732741435523084"/>
    <n v="0.49301249232829653"/>
    <x v="0"/>
  </r>
  <r>
    <n v="1.059976900951747"/>
    <s v="0"/>
    <s v="MEDICARE"/>
    <x v="1"/>
    <s v="787"/>
    <n v="-0.26849197585421603"/>
    <n v="-1.3976635632906551"/>
    <n v="-0.3257237655080904"/>
    <n v="-1.342477228393576"/>
    <n v="-2.0920214900394232"/>
    <n v="9.8921451197440932E-2"/>
    <n v="0.24533539503483001"/>
    <n v="0.75487387022861407"/>
    <x v="1"/>
  </r>
  <r>
    <n v="-0.46324623875424692"/>
    <s v="1"/>
    <s v="MEDICARE"/>
    <x v="1"/>
    <s v="786"/>
    <n v="-0.15235744458874659"/>
    <n v="-0.40692350901093061"/>
    <n v="-1.0314947712721609"/>
    <n v="0.99667006027824623"/>
    <n v="-3.5755664549834019"/>
    <n v="-0.17207259802201341"/>
    <n v="2.170069278394966"/>
    <n v="0.46636803750527522"/>
    <x v="0"/>
  </r>
  <r>
    <n v="-2.3016189935718261"/>
    <s v="0"/>
    <s v="Private"/>
    <x v="1"/>
    <s v="787"/>
    <n v="0.35089219089495399"/>
    <n v="0.84801389307672004"/>
    <n v="-1.333968059456762"/>
    <n v="-0.66535564483068033"/>
    <n v="0.13329595737654529"/>
    <n v="-0.44306664724146783"/>
    <n v="0.60622299816486735"/>
    <n v="0.46524888180593471"/>
    <x v="0"/>
  </r>
  <r>
    <n v="-2.0915192501641031"/>
    <s v="1"/>
    <s v="MEDICAID OTHER"/>
    <x v="1"/>
    <s v="276"/>
    <n v="-0.30720348627603922"/>
    <n v="-0.34087417205894888"/>
    <n v="2.043650325271289"/>
    <n v="-0.85002516762056113"/>
    <n v="0.13329595737654529"/>
    <n v="9.8921451197440932E-2"/>
    <n v="-1.1982150174852511"/>
    <n v="0.61328749730954757"/>
    <x v="1"/>
  </r>
  <r>
    <n v="0.58725247828436966"/>
    <s v="0"/>
    <s v="MEDICARE OTHER"/>
    <x v="1"/>
    <s v="780"/>
    <n v="1.8606410973460561"/>
    <n v="0.18752052355690399"/>
    <n v="-1.5356169182464969"/>
    <n v="1.304452598261381"/>
    <n v="0.13329595737654529"/>
    <n v="-0.44306664724146783"/>
    <n v="0.36563126274484808"/>
    <n v="0.37806862740517022"/>
    <x v="0"/>
  </r>
  <r>
    <n v="0.90240209339595456"/>
    <s v="1"/>
    <s v="MEDICARE"/>
    <x v="1"/>
    <s v="780"/>
    <n v="1.976775628611525"/>
    <n v="1.9048032843084259"/>
    <n v="1.539528178296953"/>
    <n v="-0.41912961444417268"/>
    <n v="-1.3502490075674329"/>
    <n v="0.3699155004168953"/>
    <n v="-0.2358480758051914"/>
    <n v="0.50477498267513221"/>
    <x v="1"/>
  </r>
  <r>
    <n v="-0.93597066142162433"/>
    <s v="1"/>
    <s v="MEDICAID OTHER"/>
    <x v="1"/>
    <s v="789"/>
    <n v="-1.004010673868855"/>
    <n v="-0.20877549815498569"/>
    <n v="-1.233143630061895"/>
    <n v="1.1197830754714999"/>
    <n v="-1.7211352488034279"/>
    <n v="-0.44306664724146783"/>
    <n v="-0.47643981122521062"/>
    <n v="0.44210912536191882"/>
    <x v="0"/>
  </r>
  <r>
    <n v="-9.5571687790731122E-2"/>
    <s v="1"/>
    <s v="MEDICARE OTHER"/>
    <x v="1"/>
    <s v="780"/>
    <n v="-0.30720348627603922"/>
    <n v="0.517767208316812"/>
    <n v="-1.2835558447593289"/>
    <n v="-0.97313818281381492"/>
    <n v="0.50418219861253999"/>
    <n v="-0.98505474568037643"/>
    <n v="0.36563126274484808"/>
    <n v="0.29172095022414257"/>
    <x v="0"/>
  </r>
  <r>
    <n v="0.58725247828436966"/>
    <s v="0"/>
    <s v="MEDICARE"/>
    <x v="1"/>
    <s v="780"/>
    <n v="-0.15235744458874659"/>
    <n v="0.18752052355690399"/>
    <n v="1.035406031322617"/>
    <n v="7.3322446328842564E-2"/>
    <n v="-0.23759028385944941"/>
    <n v="0.64090954963634961"/>
    <n v="-0.47643981122521062"/>
    <n v="0.58715858591231374"/>
    <x v="1"/>
  </r>
  <r>
    <n v="-0.51577117460617772"/>
    <s v="1"/>
    <s v="MEDICAID OTHER"/>
    <x v="1"/>
    <s v="789"/>
    <n v="-0.50076103838515484"/>
    <n v="0.25356986050888558"/>
    <n v="-2.3250477323488849E-2"/>
    <n v="1.1197830754714999"/>
    <n v="0.50418219861253999"/>
    <n v="9.8921451197440932E-2"/>
    <n v="1.3279982044249079"/>
    <n v="0.44794871484216497"/>
    <x v="0"/>
  </r>
  <r>
    <n v="0.74482728584016211"/>
    <s v="0"/>
    <s v="MEDICARE OTHER"/>
    <x v="1"/>
    <s v="276"/>
    <n v="-0.77174161133791674"/>
    <n v="-0.34087417205894888"/>
    <n v="1.489115963599519"/>
    <n v="-1.2193642132003231"/>
    <n v="-0.60847652509544403"/>
    <n v="0.64090954963634961"/>
    <n v="4.7436596148278378E-3"/>
    <n v="0.65564346430374065"/>
    <x v="1"/>
  </r>
  <r>
    <n v="0.84987715754402382"/>
    <s v="1"/>
    <s v="MEDICARE OTHER"/>
    <x v="1"/>
    <s v="578"/>
    <n v="2.2477562015642869"/>
    <n v="2.763444664684187"/>
    <n v="-1.636441347641364"/>
    <n v="0.87355704508499243"/>
    <n v="0.13329595737654529"/>
    <n v="9.8921451197440932E-2"/>
    <n v="-0.71703154664522972"/>
    <n v="0.48831058624713042"/>
    <x v="0"/>
  </r>
  <r>
    <n v="-0.46324623875424692"/>
    <s v="0"/>
    <s v="MEDICARE"/>
    <x v="1"/>
    <s v="599"/>
    <n v="4.1200107520368998E-2"/>
    <n v="-0.67112085681885703"/>
    <n v="-0.62819705369269196"/>
    <n v="0.62733101469848473"/>
    <n v="0.13329595737654529"/>
    <n v="9.8921451197440932E-2"/>
    <n v="2.4106610138149862"/>
    <n v="0.80442868248993793"/>
    <x v="1"/>
  </r>
  <r>
    <n v="-1.198595340681279"/>
    <s v="1"/>
    <s v="MEDICAID STATE"/>
    <x v="1"/>
    <s v="789"/>
    <n v="-0.77174161133791674"/>
    <n v="-0.60507151986687535"/>
    <n v="1.539528178296953"/>
    <n v="-4.9790568864411251E-2"/>
    <n v="0.50418219861253999"/>
    <n v="-0.44306664724146783"/>
    <n v="-1.559102620615288"/>
    <n v="0.39360714376088551"/>
    <x v="0"/>
  </r>
  <r>
    <n v="0.95492702924788542"/>
    <s v="1"/>
    <s v="MEDICARE OTHER"/>
    <x v="1"/>
    <s v="786"/>
    <n v="1.7832180765024099"/>
    <n v="-0.47297284596291211"/>
    <n v="0.88416938723031591"/>
    <n v="-1.1578077056036959"/>
    <n v="-0.23759028385944941"/>
    <n v="0.64090954963634961"/>
    <n v="-0.83732741435523084"/>
    <n v="0.28804115286672838"/>
    <x v="0"/>
  </r>
  <r>
    <n v="1.059976900951747"/>
    <s v="1"/>
    <s v="MEDICARE"/>
    <x v="1"/>
    <s v="780"/>
    <n v="-0.46204952796333171"/>
    <n v="-1.133466215482728"/>
    <n v="-1.333968059456762"/>
    <n v="-0.66535564483068033"/>
    <n v="-1.7211352488034279"/>
    <n v="-0.44306664724146783"/>
    <n v="-1.0779191497752501"/>
    <n v="0.50699133809813701"/>
    <x v="1"/>
  </r>
  <r>
    <n v="-0.35819636705038532"/>
    <s v="1"/>
    <s v="MEDICAID OTHER"/>
    <x v="1"/>
    <s v="276"/>
    <n v="-0.19106895501056981"/>
    <n v="5.5421849652940738E-2"/>
    <n v="0.17839838146624551"/>
    <n v="0.31954847671535019"/>
    <n v="0.50418219861253999"/>
    <n v="-1.5270428441192849"/>
    <n v="1.3279982044249079"/>
    <n v="0.63614835854943463"/>
    <x v="1"/>
  </r>
  <r>
    <n v="-0.56829611045810857"/>
    <s v="1"/>
    <s v="MEDICARE"/>
    <x v="1"/>
    <s v="787"/>
    <n v="-1.4685487989307331"/>
    <n v="-1.265564889386692"/>
    <n v="-0.27531155081065678"/>
    <n v="-0.17290358405766509"/>
    <n v="0.50418219861253999"/>
    <n v="-0.98505474568037643"/>
    <n v="4.7436596148278378E-3"/>
    <n v="0.66424991346807061"/>
    <x v="1"/>
  </r>
  <r>
    <n v="1.059976900951747"/>
    <s v="1"/>
    <s v="MEDICARE"/>
    <x v="1"/>
    <s v="558"/>
    <n v="1.2025454201750629"/>
    <n v="-0.20877549815498569"/>
    <n v="-1.233143630061895"/>
    <n v="0.56577450710185784"/>
    <n v="-0.97936276633143882"/>
    <n v="-0.44306664724146783"/>
    <n v="1.8091816752649461"/>
    <n v="0.85878728264448212"/>
    <x v="1"/>
  </r>
  <r>
    <n v="1.059976900951747"/>
    <s v="1"/>
    <s v="MEDICARE"/>
    <x v="1"/>
    <s v="780"/>
    <n v="-0.50076103838515484"/>
    <n v="-1.133466215482728"/>
    <n v="-0.22489933611322321"/>
    <n v="0.50421799950523094"/>
    <n v="-0.97936276633143882"/>
    <n v="-0.44306664724146783"/>
    <n v="2.4106610138149862"/>
    <n v="0.50699133809813701"/>
    <x v="1"/>
  </r>
  <r>
    <n v="-2.459193801127618"/>
    <s v="1"/>
    <s v="Private"/>
    <x v="1"/>
    <s v="789"/>
    <n v="1.2799684410187091"/>
    <n v="0.58381654526879356"/>
    <n v="-0.77943369778499283"/>
    <n v="-0.91158167521718803"/>
    <n v="-0.23759028385944941"/>
    <n v="9.8921451197440932E-2"/>
    <n v="-0.47643981122521062"/>
    <n v="0.29507529889210299"/>
    <x v="0"/>
  </r>
  <r>
    <n v="1.059976900951747"/>
    <s v="1"/>
    <s v="MEDICARE OTHER"/>
    <x v="1"/>
    <s v="780"/>
    <n v="-0.19106895501056981"/>
    <n v="-0.34087417205894888"/>
    <n v="-0.124074906718356"/>
    <n v="1.176593873221566E-2"/>
    <n v="-0.23759028385944941"/>
    <n v="-0.44306664724146783"/>
    <n v="4.7436596148278378E-3"/>
    <n v="0.30533540782938318"/>
    <x v="0"/>
  </r>
  <r>
    <n v="-9.5571687790731122E-2"/>
    <s v="1"/>
    <s v="MEDICARE"/>
    <x v="1"/>
    <s v="780"/>
    <n v="1.125122399331417"/>
    <n v="0.84801389307672004"/>
    <n v="-0.77943369778499283"/>
    <n v="0.75044402989173864"/>
    <n v="1.245954681084529"/>
    <n v="2.5378678941725301"/>
    <n v="-0.47643981122521062"/>
    <n v="0.49073730337507993"/>
    <x v="0"/>
  </r>
  <r>
    <n v="0.74482728584016211"/>
    <s v="0"/>
    <s v="MEDICARE"/>
    <x v="1"/>
    <s v="578"/>
    <n v="-0.81045312175973983"/>
    <n v="-0.53902218291489379"/>
    <n v="0.2288105961636791"/>
    <n v="-0.48068612204079958"/>
    <n v="1.245954681084529"/>
    <n v="9.8921451197440932E-2"/>
    <n v="0.24533539503483001"/>
    <n v="0.75917693565802002"/>
    <x v="1"/>
  </r>
  <r>
    <n v="-9.5571687790731122E-2"/>
    <s v="1"/>
    <s v="MEDICARE OTHER"/>
    <x v="1"/>
    <s v="787"/>
    <n v="-1.004010673868855"/>
    <n v="-1.4637129002426359"/>
    <n v="-0.82984591248242634"/>
    <n v="1.673791643841142"/>
    <n v="0.50418219861253999"/>
    <n v="-0.17207259802201341"/>
    <n v="-0.71703154664522972"/>
    <n v="0.46478488108404198"/>
    <x v="0"/>
  </r>
  <r>
    <n v="1.059976900951747"/>
    <s v="0"/>
    <s v="MEDICAID STATE"/>
    <x v="1"/>
    <s v="599"/>
    <n v="-0.15235744458874659"/>
    <n v="-0.27482483510696731"/>
    <n v="0.68252052844058153"/>
    <n v="-1.2193642132003231"/>
    <n v="-0.23759028385944941"/>
    <n v="-1.2560487948998309"/>
    <n v="0.60622299816486735"/>
    <n v="0.68843639398039258"/>
    <x v="1"/>
  </r>
  <r>
    <n v="1.059976900951747"/>
    <s v="0"/>
    <s v="MEDICARE"/>
    <x v="1"/>
    <s v="276"/>
    <n v="-7.4934423745100398E-2"/>
    <n v="-7.6676824251022485E-2"/>
    <n v="0.43045945495341348"/>
    <n v="1.181339583068127"/>
    <n v="-1.7211352488034279"/>
    <n v="1.4538916972947129"/>
    <n v="0.84681473358486936"/>
    <n v="0.81930684278773613"/>
    <x v="1"/>
  </r>
  <r>
    <n v="0.1145280556169922"/>
    <s v="1"/>
    <s v="MEDICARE"/>
    <x v="1"/>
    <s v="599"/>
    <n v="-0.73303010091609366"/>
    <n v="-2.2563049436664162"/>
    <n v="-0.47696040960039121"/>
    <n v="0.62733101469848473"/>
    <n v="-0.97936276633143882"/>
    <n v="-0.17207259802201341"/>
    <n v="-1.79969435603529"/>
    <n v="0.74948247887146802"/>
    <x v="1"/>
  </r>
  <r>
    <n v="0.84987715754402382"/>
    <s v="1"/>
    <s v="MEDICARE OTHER"/>
    <x v="1"/>
    <s v="276"/>
    <n v="-0.30720348627603922"/>
    <n v="-0.93531820462678339"/>
    <n v="-0.3257237655080904"/>
    <n v="-0.41912961444417268"/>
    <n v="-0.60847652509544403"/>
    <n v="-0.44306664724146783"/>
    <n v="-1.3185108851952689"/>
    <n v="0.57419472992874021"/>
    <x v="1"/>
  </r>
  <r>
    <n v="-2.5117187369795491"/>
    <s v="0"/>
    <s v="MEDICAID OTHER"/>
    <x v="1"/>
    <s v="789"/>
    <n v="-1.2749912468216169"/>
    <n v="-0.20877549815498569"/>
    <n v="0.53128388434828067"/>
    <n v="1.4275656134546351"/>
    <n v="-0.97936276633143882"/>
    <n v="-0.71406069646092207"/>
    <n v="4.7436596148278378E-3"/>
    <n v="0.50739719890970114"/>
    <x v="1"/>
  </r>
  <r>
    <n v="9.4781839131305376E-3"/>
    <s v="0"/>
    <s v="MEDICARE"/>
    <x v="1"/>
    <s v="780"/>
    <n v="0.62187276384771595"/>
    <n v="1.376408588692573"/>
    <n v="2.7161737373944748E-2"/>
    <n v="1.181339583068127"/>
    <n v="-0.23759028385944941"/>
    <n v="9.8921451197440932E-2"/>
    <n v="0.84681473358486936"/>
    <n v="0.57925608859270705"/>
    <x v="1"/>
  </r>
  <r>
    <n v="-1.618794827496725"/>
    <s v="0"/>
    <s v="MEDICAID OTHER"/>
    <x v="1"/>
    <s v="276"/>
    <n v="-0.65560708007244739"/>
    <n v="-1.062748729904087E-2"/>
    <n v="-1.384380274154196"/>
    <n v="0.56577450710185784"/>
    <n v="0.13329595737654529"/>
    <n v="-0.44306664724146783"/>
    <n v="-0.2358480758051914"/>
    <n v="0.69817375849481045"/>
    <x v="1"/>
  </r>
  <r>
    <n v="1.059976900951747"/>
    <s v="1"/>
    <s v="MEDICARE"/>
    <x v="1"/>
    <s v="786"/>
    <n v="-0.6168955696506242"/>
    <n v="0.7159152191727568"/>
    <n v="-0.3257237655080904"/>
    <n v="1.4275656134546351"/>
    <n v="0.13329595737654529"/>
    <n v="1.182897648075258"/>
    <n v="-0.83732741435523084"/>
    <n v="0.48774740173820441"/>
    <x v="0"/>
  </r>
  <r>
    <n v="0.3246277990247155"/>
    <s v="0"/>
    <s v="MEDICARE OTHER"/>
    <x v="1"/>
    <s v="428"/>
    <n v="-1.2749912468216169"/>
    <n v="-1.265564889386692"/>
    <n v="-0.82984591248242634"/>
    <n v="1.9815741818242769"/>
    <n v="-0.23759028385944941"/>
    <n v="-0.98505474568037643"/>
    <n v="0.36563126274484808"/>
    <n v="0.57715133452319378"/>
    <x v="1"/>
  </r>
  <r>
    <n v="0.167052991468923"/>
    <s v="0"/>
    <s v="MEDICARE"/>
    <x v="1"/>
    <s v="428"/>
    <n v="1.3186799514405321"/>
    <n v="1.7066552734524809"/>
    <n v="-0.67860926839012559"/>
    <n v="0.81200053748836554"/>
    <n v="0.87506843984853477"/>
    <n v="3.0798559926114391"/>
    <n v="4.7436596148278378E-3"/>
    <n v="0.75991415557162201"/>
    <x v="1"/>
  </r>
  <r>
    <n v="-9.5571687790731122E-2"/>
    <s v="0"/>
    <s v="MEDICARE"/>
    <x v="1"/>
    <s v="428"/>
    <n v="-0.69431859049427047"/>
    <n v="0.517767208316812"/>
    <n v="-1.2835558447593289"/>
    <n v="1.1197830754714999"/>
    <n v="-0.23759028385944941"/>
    <n v="2.8088619433919839"/>
    <n v="-1.3185108851952689"/>
    <n v="0.75720768405175931"/>
    <x v="1"/>
  </r>
  <r>
    <n v="-1.198595340681279"/>
    <s v="0"/>
    <s v="MEDICARE"/>
    <x v="1"/>
    <s v="789"/>
    <n v="0.1960461492076615"/>
    <n v="1.7066552734524809"/>
    <n v="-1.485204703549063"/>
    <n v="1.181339583068127"/>
    <n v="-0.23759028385944941"/>
    <n v="-0.44306664724146783"/>
    <n v="0.84681473358486936"/>
    <n v="0.65153387304305221"/>
    <x v="1"/>
  </r>
  <r>
    <n v="0.69230234998823126"/>
    <s v="1"/>
    <s v="MEDICARE OTHER"/>
    <x v="1"/>
    <s v="780"/>
    <n v="0.1960461492076615"/>
    <n v="0.3196191974608672"/>
    <n v="0.32963502555854629"/>
    <n v="0.68888752229511163"/>
    <n v="0.87506843984853477"/>
    <n v="-0.44306664724146783"/>
    <n v="0.60622299816486735"/>
    <n v="0.30096493557010567"/>
    <x v="0"/>
  </r>
  <r>
    <n v="0.69230234998823126"/>
    <s v="1"/>
    <s v="MEDICAID STATE"/>
    <x v="1"/>
    <s v="486"/>
    <n v="2.4885970985458672E-3"/>
    <n v="-0.53902218291489379"/>
    <n v="-0.47696040960039121"/>
    <n v="1.176593873221566E-2"/>
    <n v="-1.7211352488034279"/>
    <n v="9.8921451197440932E-2"/>
    <n v="1.4482940721349089"/>
    <n v="0.54539106487774502"/>
    <x v="1"/>
  </r>
  <r>
    <n v="0.90240209339595456"/>
    <s v="1"/>
    <s v="MEDICARE OTHER"/>
    <x v="1"/>
    <s v="786"/>
    <n v="-0.42333801754150863"/>
    <n v="5.5421849652940738E-2"/>
    <n v="-0.22489933611322321"/>
    <n v="0.99667006027824623"/>
    <n v="0.50418219861253999"/>
    <n v="9.8921451197440932E-2"/>
    <n v="-0.2358480758051914"/>
    <n v="0.28743542699994179"/>
    <x v="0"/>
  </r>
  <r>
    <n v="-2.3016189935718261"/>
    <s v="0"/>
    <s v="MEDICAID STATE"/>
    <x v="1"/>
    <s v="276"/>
    <n v="0.58316125342589287"/>
    <n v="0.7159152191727568"/>
    <n v="0.93458160192774953"/>
    <n v="0.68888752229511163"/>
    <n v="0.13329595737654529"/>
    <n v="-0.44306664724146783"/>
    <n v="-1.3185108851952689"/>
    <n v="0.6491725347604177"/>
    <x v="1"/>
  </r>
  <r>
    <n v="1.059976900951747"/>
    <s v="1"/>
    <s v="MEDICARE"/>
    <x v="1"/>
    <s v="599"/>
    <n v="1.3186799514405321"/>
    <n v="0.38566853441284882"/>
    <n v="-0.93067034187729358"/>
    <n v="-4.9790568864411251E-2"/>
    <n v="-1.7211352488034279"/>
    <n v="9.8921451197440932E-2"/>
    <n v="4.7436596148278378E-3"/>
    <n v="0.75933809475645886"/>
    <x v="1"/>
  </r>
  <r>
    <n v="-1.618794827496725"/>
    <s v="1"/>
    <s v="Private"/>
    <x v="1"/>
    <s v="787"/>
    <n v="-0.84916463218156302"/>
    <n v="-0.40692350901093061"/>
    <n v="1.035406031322617"/>
    <n v="1.489122121051262"/>
    <n v="-0.60847652509544403"/>
    <n v="-0.98505474568037643"/>
    <n v="0.24533539503483001"/>
    <n v="0.38896355239755109"/>
    <x v="0"/>
  </r>
  <r>
    <n v="1.059976900951747"/>
    <s v="1"/>
    <s v="MEDICARE"/>
    <x v="1"/>
    <s v="486"/>
    <n v="0.27346917005130778"/>
    <n v="-0.53902218291489379"/>
    <n v="-0.62819705369269196"/>
    <n v="-0.72691215242730722"/>
    <n v="-0.23759028385944941"/>
    <n v="-0.17207259802201341"/>
    <n v="-1.0779191497752501"/>
    <n v="0.71297013678635757"/>
    <x v="1"/>
  </r>
  <r>
    <n v="1.059976900951747"/>
    <s v="1"/>
    <s v="MEDICARE OTHER"/>
    <x v="1"/>
    <s v="577"/>
    <n v="-0.53947254880697793"/>
    <n v="-0.27482483510696731"/>
    <n v="-0.93067034187729358"/>
    <n v="7.3322446328842564E-2"/>
    <n v="0.50418219861253999"/>
    <n v="0.64090954963634961"/>
    <n v="-0.47643981122521062"/>
    <n v="0.69955259742801823"/>
    <x v="1"/>
  </r>
  <r>
    <n v="0.27210286317278459"/>
    <s v="0"/>
    <s v="MEDICARE"/>
    <x v="1"/>
    <s v="599"/>
    <n v="0.89285333680047785"/>
    <n v="0.98011256698068328"/>
    <n v="2.043650325271289"/>
    <n v="0.31954847671535019"/>
    <n v="1.245954681084529"/>
    <n v="9.8921451197440932E-2"/>
    <n v="-0.71703154664522972"/>
    <n v="0.81085647852993115"/>
    <x v="1"/>
  </r>
  <r>
    <n v="0.90240209339595456"/>
    <s v="0"/>
    <s v="MEDICARE OTHER"/>
    <x v="1"/>
    <s v="789"/>
    <n v="0.77671880553500849"/>
    <n v="5.5421849652940738E-2"/>
    <n v="0.27922281086111272"/>
    <n v="-0.97313818281381492"/>
    <n v="0.87506843984853477"/>
    <n v="9.8921451197440932E-2"/>
    <n v="-0.71703154664522972"/>
    <n v="0.47353104479508301"/>
    <x v="0"/>
  </r>
  <r>
    <n v="-0.30567143119845441"/>
    <s v="0"/>
    <s v="MEDICAID STATE"/>
    <x v="1"/>
    <s v="782"/>
    <n v="0.15733463878583839"/>
    <n v="-0.73717019377083859"/>
    <n v="-0.17448712141578959"/>
    <n v="0.31954847671535019"/>
    <n v="0.87506843984853477"/>
    <n v="-0.17207259802201341"/>
    <n v="-0.71703154664522972"/>
    <n v="0.30157598923376722"/>
    <x v="0"/>
  </r>
  <r>
    <n v="0.63977741413630052"/>
    <s v="1"/>
    <s v="MEDICARE OTHER"/>
    <x v="1"/>
    <s v="276"/>
    <n v="0.69929578469136222"/>
    <n v="-1.4637129002426359"/>
    <n v="1.186642675414918"/>
    <n v="-1.0346946904104419"/>
    <n v="0.87506843984853477"/>
    <n v="-2.3400249917776481"/>
    <n v="4.7436596148278378E-3"/>
    <n v="0.57130175109871162"/>
    <x v="1"/>
  </r>
  <r>
    <n v="0.167052991468923"/>
    <s v="0"/>
    <s v="MEDICARE OTHER"/>
    <x v="1"/>
    <s v="782"/>
    <n v="0.1186231283640153"/>
    <n v="0.1214711866049223"/>
    <n v="-0.57778483899525845"/>
    <n v="0.68888752229511163"/>
    <n v="-0.97936276633143882"/>
    <n v="-0.44306664724146783"/>
    <n v="0.60622299816486735"/>
    <n v="0.27766153709243241"/>
    <x v="0"/>
  </r>
  <r>
    <n v="1.059976900951747"/>
    <s v="1"/>
    <s v="MEDICARE"/>
    <x v="1"/>
    <s v="486"/>
    <n v="0.97027635764412412"/>
    <n v="-0.73717019377083859"/>
    <n v="0.12798616676881189"/>
    <n v="0.1348789539254695"/>
    <n v="-0.60847652509544403"/>
    <n v="0.64090954963634961"/>
    <n v="0.24533539503483001"/>
    <n v="0.71297013678635757"/>
    <x v="1"/>
  </r>
  <r>
    <n v="1.059976900951747"/>
    <s v="1"/>
    <s v="MEDICARE"/>
    <x v="1"/>
    <s v="780"/>
    <n v="1.8219295869242329"/>
    <n v="0.25356986050888558"/>
    <n v="-7.3662692020922446E-2"/>
    <n v="8.4295426565178418E-3"/>
    <n v="-0.60847652509544403"/>
    <n v="-2.181116397531577E-3"/>
    <n v="9.8198443924310042E-2"/>
    <n v="0.50699133809813701"/>
    <x v="1"/>
  </r>
  <r>
    <n v="-1.5662698916447939"/>
    <s v="1"/>
    <s v="Private"/>
    <x v="1"/>
    <s v="486"/>
    <n v="-1.4298372885089099"/>
    <n v="-1.265564889386692"/>
    <n v="1.438703748902086"/>
    <n v="0.1348789539254695"/>
    <n v="-0.60847652509544403"/>
    <n v="-0.44306664724146783"/>
    <n v="1.9294775429749469"/>
    <n v="0.42243736871462639"/>
    <x v="0"/>
  </r>
  <r>
    <n v="0.79735222169209297"/>
    <s v="0"/>
    <s v="MEDICARE OTHER"/>
    <x v="1"/>
    <s v="789"/>
    <n v="2.4885970985458672E-3"/>
    <n v="0.25356986050888558"/>
    <n v="2.7161737373944748E-2"/>
    <n v="0.2579919691187233"/>
    <n v="-1.3502490075674329"/>
    <n v="0.64090954963634961"/>
    <n v="1.4482940721349089"/>
    <n v="0.472057643675179"/>
    <x v="0"/>
  </r>
  <r>
    <n v="1.059976900951747"/>
    <s v="0"/>
    <s v="MEDICARE OTHER"/>
    <x v="1"/>
    <s v="780"/>
    <n v="-1.004010673868855"/>
    <n v="-1.1995155524347101"/>
    <n v="0.2288105961636791"/>
    <n v="0.1348789539254695"/>
    <n v="-0.23759028385944941"/>
    <n v="-0.98505474568037643"/>
    <n v="2.170069278394966"/>
    <n v="0.38434313687568361"/>
    <x v="0"/>
  </r>
  <r>
    <n v="0.27210286317278459"/>
    <s v="1"/>
    <s v="MEDICARE"/>
    <x v="1"/>
    <s v="276"/>
    <n v="2.4885970985458672E-3"/>
    <n v="5.5421849652940738E-2"/>
    <n v="0.53128388434828067"/>
    <n v="1.058226567874873"/>
    <n v="-0.97936276633143882"/>
    <n v="-0.44306664724146783"/>
    <n v="0.1250395273248289"/>
    <n v="0.75333163984954354"/>
    <x v="1"/>
  </r>
  <r>
    <n v="1.059976900951747"/>
    <s v="0"/>
    <s v="MEDICARE OTHER"/>
    <x v="1"/>
    <s v="276"/>
    <n v="1.512237503549648"/>
    <n v="1.838753947356444"/>
    <n v="-0.67860926839012559"/>
    <n v="0.81200053748836554"/>
    <n v="0.50418219861253999"/>
    <n v="0.3699155004168953"/>
    <n v="-0.47643981122521062"/>
    <n v="0.65963608375302496"/>
    <x v="1"/>
  </r>
  <r>
    <n v="0.90240209339595456"/>
    <s v="1"/>
    <s v="MEDICARE OTHER"/>
    <x v="1"/>
    <s v="276"/>
    <n v="-1.197568225977971"/>
    <n v="-2.2563049436664162"/>
    <n v="-1.233143630061895"/>
    <n v="-0.72691215242730722"/>
    <n v="0.13329595737654529"/>
    <n v="-0.17207259802201341"/>
    <n v="-1.3185108851952689"/>
    <n v="0.57491718971685035"/>
    <x v="1"/>
  </r>
  <r>
    <n v="-1.041020533125486"/>
    <s v="1"/>
    <s v="Private"/>
    <x v="1"/>
    <s v="558"/>
    <n v="-0.77174161133791674"/>
    <n v="-0.1427261612030041"/>
    <n v="-7.3662692020922446E-2"/>
    <n v="0.87355704508499243"/>
    <n v="-0.97936276633143882"/>
    <n v="-0.44306664724146783"/>
    <n v="1.9294775429749469"/>
    <n v="0.64843803186145266"/>
    <x v="1"/>
  </r>
  <r>
    <n v="0.90240209339595456"/>
    <s v="1"/>
    <s v="MEDICARE"/>
    <x v="1"/>
    <s v="780"/>
    <n v="-0.19106895501056981"/>
    <n v="-0.47297284596291211"/>
    <n v="0.27922281086111272"/>
    <n v="-0.60379913723405343"/>
    <n v="-0.23759028385944941"/>
    <n v="-0.98505474568037643"/>
    <n v="-0.2358480758051914"/>
    <n v="0.50477498267513221"/>
    <x v="1"/>
  </r>
  <r>
    <n v="0.74482728584016211"/>
    <s v="0"/>
    <s v="MEDICARE OTHER"/>
    <x v="1"/>
    <s v="780"/>
    <n v="-1.197568225977971"/>
    <n v="-0.20877549815498569"/>
    <n v="-1.434792488851629"/>
    <n v="-0.78846866002393423"/>
    <n v="1.245954681084529"/>
    <n v="-1.5270428441192849"/>
    <n v="4.7436596148278378E-3"/>
    <n v="0.38015571308260532"/>
    <x v="0"/>
  </r>
  <r>
    <n v="6.2003119765061357E-2"/>
    <s v="0"/>
    <s v="MEDICARE"/>
    <x v="1"/>
    <s v="786"/>
    <n v="1.2025454201750629"/>
    <n v="0.84801389307672004"/>
    <n v="-0.67860926839012559"/>
    <n v="8.4295426565178418E-3"/>
    <n v="-0.97936276633143882"/>
    <n v="-0.44306664724146783"/>
    <n v="2.170069278394966"/>
    <n v="0.5611150071296982"/>
    <x v="1"/>
  </r>
  <r>
    <n v="0.37715273487664641"/>
    <s v="1"/>
    <s v="MEDICARE"/>
    <x v="1"/>
    <s v="787"/>
    <n v="1.589660524393294"/>
    <n v="0.38566853441284882"/>
    <n v="1.791589251784121"/>
    <n v="-0.85002516762056113"/>
    <n v="0.50418219861253999"/>
    <n v="9.8921451197440932E-2"/>
    <n v="0.24533539503483001"/>
    <n v="0.6760091515527229"/>
    <x v="1"/>
  </r>
  <r>
    <n v="-0.25314649534652361"/>
    <s v="0"/>
    <s v="MEDICARE"/>
    <x v="1"/>
    <s v="486"/>
    <n v="0.81543031595683158"/>
    <n v="-0.40692350901093061"/>
    <n v="0.4808716696508471"/>
    <n v="1.176593873221566E-2"/>
    <n v="-0.60847652509544403"/>
    <n v="-0.44306664724146783"/>
    <n v="1.4482940721349089"/>
    <n v="0.76617338863861251"/>
    <x v="1"/>
  </r>
  <r>
    <n v="-0.62082104631003943"/>
    <s v="1"/>
    <s v="Private"/>
    <x v="1"/>
    <s v="276"/>
    <n v="-1.2749912468216169"/>
    <n v="0.45171787136483038"/>
    <n v="-0.57778483899525845"/>
    <n v="0.2579919691187233"/>
    <n v="1.245954681084529"/>
    <n v="-0.44306664724146783"/>
    <n v="-0.71703154664522972"/>
    <n v="0.4978412956594277"/>
    <x v="0"/>
  </r>
  <r>
    <n v="-1.041020533125486"/>
    <s v="1"/>
    <s v="MEDICAID OTHER"/>
    <x v="1"/>
    <s v="789"/>
    <n v="-1.700817861461672"/>
    <n v="-0.93531820462678339"/>
    <n v="-0.22489933611322321"/>
    <n v="0.87355704508499243"/>
    <n v="0.87506843984853477"/>
    <n v="0.3699155004168953"/>
    <n v="1.688885807554928"/>
    <n v="0.44065166126865851"/>
    <x v="0"/>
  </r>
  <r>
    <n v="0.58725247828436966"/>
    <s v="0"/>
    <s v="MEDICARE"/>
    <x v="1"/>
    <s v="486"/>
    <n v="0.1960461492076615"/>
    <n v="0.38566853441284882"/>
    <n v="-0.93067034187729358"/>
    <n v="1.304452598261381"/>
    <n v="-1.7211352488034279"/>
    <n v="0.64090954963634961"/>
    <n v="-1.919990223745309"/>
    <n v="0.77453842219533864"/>
    <x v="1"/>
  </r>
  <r>
    <n v="0.48220260658050801"/>
    <s v="0"/>
    <s v="MEDICARE OTHER"/>
    <x v="1"/>
    <s v="780"/>
    <n v="0.66058427426953914"/>
    <n v="-0.27482483510696731"/>
    <n v="-0.88025812717985996"/>
    <n v="-4.9790568864411251E-2"/>
    <n v="-0.97936276633143882"/>
    <n v="-0.17207259802201341"/>
    <n v="0.36563126274484808"/>
    <n v="0.37667973719044873"/>
    <x v="0"/>
  </r>
  <r>
    <n v="-1.986469378460241"/>
    <s v="1"/>
    <s v="MEDICAID OTHER"/>
    <x v="1"/>
    <s v="789"/>
    <n v="-0.69431859049427047"/>
    <n v="-0.60507151986687535"/>
    <n v="-0.62819705369269196"/>
    <n v="0.38110498431197709"/>
    <n v="0.87506843984853477"/>
    <n v="-1.5270428441192849"/>
    <n v="0.60622299816486735"/>
    <n v="0.42758339082891877"/>
    <x v="0"/>
  </r>
  <r>
    <n v="6.2003119765061357E-2"/>
    <s v="0"/>
    <s v="MEDICARE"/>
    <x v="1"/>
    <s v="486"/>
    <n v="0.1960461492076615"/>
    <n v="-0.67112085681885703"/>
    <n v="-0.82984591248242634"/>
    <n v="0.93511355268161933"/>
    <n v="-1.3502490075674329"/>
    <n v="2.2668738449530759"/>
    <n v="0.36563126274484808"/>
    <n v="0.76933533719714553"/>
    <x v="1"/>
  </r>
  <r>
    <n v="1.059976900951747"/>
    <s v="1"/>
    <s v="MEDICARE OTHER"/>
    <x v="1"/>
    <s v="780"/>
    <n v="0.69929578469136222"/>
    <n v="-0.80321953072282015"/>
    <n v="1.791589251784121"/>
    <n v="0.93511355268161933"/>
    <n v="0.87506843984853477"/>
    <n v="-0.71406069646092207"/>
    <n v="-1.0779191497752501"/>
    <n v="0.30533540782938318"/>
    <x v="0"/>
  </r>
  <r>
    <n v="6.2003119765061357E-2"/>
    <s v="1"/>
    <s v="MEDICARE"/>
    <x v="1"/>
    <s v="599"/>
    <n v="-0.15235744458874659"/>
    <n v="-0.67112085681885703"/>
    <n v="-0.42654819490295759"/>
    <n v="-4.9790568864411251E-2"/>
    <n v="-1.7211352488034279"/>
    <n v="1.182897648075258"/>
    <n v="0.36563126274484808"/>
    <n v="0.74892713931570731"/>
    <x v="1"/>
  </r>
  <r>
    <n v="0.42967767072857721"/>
    <s v="0"/>
    <s v="MEDICARE"/>
    <x v="1"/>
    <s v="780"/>
    <n v="-0.50076103838515484"/>
    <n v="-1.331614226338673"/>
    <n v="-2.2413879240105672"/>
    <n v="0.1348789539254695"/>
    <n v="-0.60847652509544403"/>
    <n v="-0.44306664724146783"/>
    <n v="-0.47643981122521062"/>
    <n v="0.58500762845523413"/>
    <x v="1"/>
  </r>
  <r>
    <n v="-0.77839585386583188"/>
    <s v="0"/>
    <s v="MEDICARE"/>
    <x v="1"/>
    <s v="789"/>
    <n v="-0.22978046543239289"/>
    <n v="0.7159152191727568"/>
    <n v="-0.47696040960039121"/>
    <n v="-0.60379913723405343"/>
    <n v="-0.60847652509544403"/>
    <n v="1.182897648075258"/>
    <n v="0.84681473358486936"/>
    <n v="0.65688263306457162"/>
    <x v="1"/>
  </r>
  <r>
    <n v="-1.618794827496725"/>
    <s v="1"/>
    <s v="MEDICARE OTHER"/>
    <x v="1"/>
    <s v="577"/>
    <n v="-0.53947254880697793"/>
    <n v="-0.86926886767480183"/>
    <n v="0.27922281086111272"/>
    <n v="1.176593873221566E-2"/>
    <n v="-0.97936276633143882"/>
    <n v="-0.44306664724146783"/>
    <n v="-0.83732741435523084"/>
    <n v="0.6669527860633071"/>
    <x v="1"/>
  </r>
  <r>
    <n v="0.90240209339595456"/>
    <s v="0"/>
    <s v="MEDICARE"/>
    <x v="1"/>
    <s v="599"/>
    <n v="0.42831521173860032"/>
    <n v="1.178260577836628"/>
    <n v="-0.57778483899525845"/>
    <n v="1.2428960906647539"/>
    <n v="1.245954681084529"/>
    <n v="9.8921451197440932E-2"/>
    <n v="-0.71703154664522972"/>
    <n v="0.81623606331685361"/>
    <x v="1"/>
  </r>
  <r>
    <n v="1.059976900951747"/>
    <s v="1"/>
    <s v="MEDICARE"/>
    <x v="1"/>
    <s v="599"/>
    <n v="2.4885970985458672E-3"/>
    <n v="-0.80321953072282015"/>
    <n v="-1.081906985969594"/>
    <n v="-0.85002516762056113"/>
    <n v="0.13329595737654529"/>
    <n v="9.8921451197440932E-2"/>
    <n v="-0.2358480758051914"/>
    <n v="0.75933809475645886"/>
    <x v="1"/>
  </r>
  <r>
    <n v="0.27210286317278459"/>
    <s v="0"/>
    <s v="MEDICARE"/>
    <x v="1"/>
    <s v="780"/>
    <n v="-0.46204952796333171"/>
    <n v="0.18752052355690399"/>
    <n v="1.0858182460200501"/>
    <n v="-0.1113470764610382"/>
    <n v="-0.23759028385944941"/>
    <n v="-0.98505474568037643"/>
    <n v="0.24533539503483001"/>
    <n v="0.58285342607381008"/>
    <x v="1"/>
  </r>
  <r>
    <n v="-1.776369635052518"/>
    <s v="1"/>
    <s v="MEDICARE"/>
    <x v="1"/>
    <s v="786"/>
    <n v="1.2025454201750629"/>
    <n v="1.0461619039326651"/>
    <n v="-1.938914635825965"/>
    <n v="-0.60379913723405343"/>
    <n v="0.87506843984853477"/>
    <n v="-0.44306664724146783"/>
    <n v="2.4106610138149862"/>
    <n v="0.44803330086534221"/>
    <x v="0"/>
  </r>
  <r>
    <n v="-0.41072130290231612"/>
    <s v="1"/>
    <s v="Private"/>
    <x v="1"/>
    <s v="276"/>
    <n v="0.66058427426953914"/>
    <n v="1.3103592517405911"/>
    <n v="1.64035260769182"/>
    <n v="0.44266149190860399"/>
    <n v="0.50418219861253999"/>
    <n v="-0.44306664724146783"/>
    <n v="2.0497734106849479"/>
    <n v="0.50079683616367521"/>
    <x v="1"/>
  </r>
  <r>
    <n v="1.059976900951747"/>
    <s v="0"/>
    <s v="MEDICARE OTHER"/>
    <x v="1"/>
    <s v="428"/>
    <n v="0.85414182637865477"/>
    <n v="1.2443099147886101"/>
    <n v="-1.233143630061895"/>
    <n v="-0.41912961444417268"/>
    <n v="-0.97936276633143882"/>
    <n v="2.5378678941725301"/>
    <n v="-1.3185108851952689"/>
    <n v="0.58721591594882916"/>
    <x v="1"/>
  </r>
  <r>
    <n v="-0.30567143119845441"/>
    <s v="1"/>
    <s v="MEDICAID OTHER"/>
    <x v="1"/>
    <s v="577"/>
    <n v="0.1186231283640153"/>
    <n v="-0.73717019377083859"/>
    <n v="0.12798616676881189"/>
    <n v="1.4275656134546351"/>
    <n v="-1.7211352488034279"/>
    <n v="1.995879795733621"/>
    <n v="-1.3185108851952689"/>
    <n v="0.74951001737753331"/>
    <x v="1"/>
  </r>
  <r>
    <n v="0.74482728584016211"/>
    <s v="1"/>
    <s v="MEDICAID STATE"/>
    <x v="1"/>
    <s v="558"/>
    <n v="-0.65560708007244739"/>
    <n v="-1.0013675415787651"/>
    <n v="0.63210831374314791"/>
    <n v="-0.23446009165429199"/>
    <n v="-0.97936276633143882"/>
    <n v="1.4538916972947129"/>
    <n v="4.7436596148278378E-3"/>
    <n v="0.74657377295091409"/>
    <x v="1"/>
  </r>
  <r>
    <n v="0.167052991468923"/>
    <s v="1"/>
    <s v="MEDICARE OTHER"/>
    <x v="1"/>
    <s v="786"/>
    <n v="-1.3911257780870869"/>
    <n v="-0.93531820462678339"/>
    <n v="-0.22489933611322321"/>
    <n v="0.93511355268161933"/>
    <n v="1.245954681084529"/>
    <n v="1.4538916972947129"/>
    <n v="-0.83732741435523084"/>
    <n v="0.27903566440203292"/>
    <x v="0"/>
  </r>
  <r>
    <n v="1.059976900951747"/>
    <s v="1"/>
    <s v="MEDICARE OTHER"/>
    <x v="1"/>
    <s v="276"/>
    <n v="1.7832180765024099"/>
    <n v="0.25356986050888558"/>
    <n v="1.035406031322617"/>
    <n v="1.181339583068127"/>
    <n v="-0.23759028385944941"/>
    <n v="9.8921451197440932E-2"/>
    <n v="-0.47643981122521062"/>
    <n v="0.57708263813415905"/>
    <x v="1"/>
  </r>
  <r>
    <n v="1.0074519650998159"/>
    <s v="1"/>
    <s v="MEDICARE OTHER"/>
    <x v="1"/>
    <s v="780"/>
    <n v="-0.73303010091609366"/>
    <n v="-1.062748729904087E-2"/>
    <n v="-0.62819705369269196"/>
    <n v="-1.0346946904104419"/>
    <n v="-0.97936276633143882"/>
    <n v="-0.44306664724146783"/>
    <n v="-0.71703154664522972"/>
    <n v="0.30470887878843272"/>
    <x v="0"/>
  </r>
  <r>
    <n v="-0.14809662364266191"/>
    <s v="1"/>
    <s v="MEDICARE"/>
    <x v="1"/>
    <s v="577"/>
    <n v="0.54444974300406968"/>
    <n v="0.78196455612473847"/>
    <n v="-1.686853562338797"/>
    <n v="0.87355704508499243"/>
    <n v="0.50418219861253999"/>
    <n v="-0.98505474568037643"/>
    <n v="-0.83732741435523084"/>
    <n v="0.83578240566956097"/>
    <x v="1"/>
  </r>
  <r>
    <n v="1.059976900951747"/>
    <s v="0"/>
    <s v="MEDICARE"/>
    <x v="1"/>
    <s v="599"/>
    <n v="2.2477562015642869"/>
    <n v="0.25356986050888558"/>
    <n v="2.749421331035359"/>
    <n v="-0.97313818281381492"/>
    <n v="-0.60847652509544403"/>
    <n v="9.8921451197440932E-2"/>
    <n v="1.9294775429749469"/>
    <n v="0.8175622889822669"/>
    <x v="1"/>
  </r>
  <r>
    <n v="-0.83092078971776273"/>
    <s v="0"/>
    <s v="MEDICARE"/>
    <x v="1"/>
    <s v="789"/>
    <n v="0.1960461492076615"/>
    <n v="1.7066552734524809"/>
    <n v="-0.37613598020552402"/>
    <n v="1.181339583068127"/>
    <n v="-0.23759028385944941"/>
    <n v="-0.44306664724146783"/>
    <n v="0.84681473358486936"/>
    <n v="0.65621617846746028"/>
    <x v="1"/>
  </r>
  <r>
    <n v="0.27210286317278459"/>
    <s v="1"/>
    <s v="MEDICARE OTHER"/>
    <x v="1"/>
    <s v="780"/>
    <n v="2.0154871390333491"/>
    <n v="0.91406323002870171"/>
    <n v="-0.37613598020552402"/>
    <n v="-1.2193642132003231"/>
    <n v="-1.7211352488034279"/>
    <n v="9.8921451197440932E-2"/>
    <n v="-1.3185108851952689"/>
    <n v="0.2960140296995713"/>
    <x v="0"/>
  </r>
  <r>
    <n v="0.21957792732085379"/>
    <s v="1"/>
    <s v="MEDICARE"/>
    <x v="1"/>
    <s v="780"/>
    <n v="-1.2749912468216169"/>
    <n v="-2.1902556067144339"/>
    <n v="1.5899403929943861"/>
    <n v="0.68888752229511163"/>
    <n v="-1.3502490075674329"/>
    <n v="9.8921451197440932E-2"/>
    <n v="-0.47643981122521062"/>
    <n v="0.49516972569438411"/>
    <x v="0"/>
  </r>
  <r>
    <n v="0.167052991468923"/>
    <s v="1"/>
    <s v="MEDICARE OTHER"/>
    <x v="1"/>
    <s v="276"/>
    <n v="-0.38462650711968538"/>
    <n v="-1.4637129002426359"/>
    <n v="0.12798616676881189"/>
    <n v="-0.29601659925091889"/>
    <n v="-0.23759028385944941"/>
    <n v="-0.44306664724146783"/>
    <n v="1.3279982044249079"/>
    <n v="0.5647749920334299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81E623-18BB-0442-AE55-CE9F39226432}" name="PivotTable1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4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Flipped Predicted (Cutoff - 0.5)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BB589-D83B-AA41-821B-FF8201EDECFD}" name="PivotTable2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16" firstHeaderRow="1" firstDataRow="2" firstDataCol="1"/>
  <pivotFields count="15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Flipped Predicted (Cutoff - 0.3)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52"/>
  <sheetViews>
    <sheetView topLeftCell="G1" zoomScaleNormal="100" workbookViewId="0">
      <selection activeCell="Q2" sqref="Q2"/>
    </sheetView>
  </sheetViews>
  <sheetFormatPr baseColWidth="10" defaultColWidth="8.83203125" defaultRowHeight="15" x14ac:dyDescent="0.2"/>
  <cols>
    <col min="1" max="1" width="12.6640625" bestFit="1" customWidth="1"/>
    <col min="2" max="2" width="7" bestFit="1" customWidth="1"/>
    <col min="3" max="3" width="21.83203125" bestFit="1" customWidth="1"/>
    <col min="4" max="4" width="7" bestFit="1" customWidth="1"/>
    <col min="5" max="5" width="6.5" bestFit="1" customWidth="1"/>
    <col min="6" max="7" width="17.33203125" bestFit="1" customWidth="1"/>
    <col min="8" max="8" width="15" bestFit="1" customWidth="1"/>
    <col min="9" max="12" width="12.6640625" bestFit="1" customWidth="1"/>
    <col min="13" max="13" width="26.33203125" bestFit="1" customWidth="1"/>
    <col min="14" max="14" width="28.5" customWidth="1"/>
    <col min="15" max="15" width="28.1640625" bestFit="1" customWidth="1"/>
    <col min="16" max="16" width="16.33203125" bestFit="1" customWidth="1"/>
    <col min="18" max="18" width="22" bestFit="1" customWidth="1"/>
    <col min="19" max="19" width="7.1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38</v>
      </c>
      <c r="O1" s="1" t="s">
        <v>82</v>
      </c>
      <c r="P1" s="31" t="s">
        <v>84</v>
      </c>
    </row>
    <row r="2" spans="1:20" x14ac:dyDescent="0.2">
      <c r="A2">
        <v>-0.98849559727355518</v>
      </c>
      <c r="B2" t="s">
        <v>12</v>
      </c>
      <c r="C2" t="s">
        <v>13</v>
      </c>
      <c r="D2" t="s">
        <v>12</v>
      </c>
      <c r="E2" t="s">
        <v>14</v>
      </c>
      <c r="F2">
        <v>1.16383390975324</v>
      </c>
      <c r="G2">
        <v>1.9048032843084259</v>
      </c>
      <c r="H2">
        <v>-0.52737262429782483</v>
      </c>
      <c r="I2">
        <v>2.4740262425972919</v>
      </c>
      <c r="J2">
        <v>0.13329595737654529</v>
      </c>
      <c r="K2">
        <v>-2.3400249917776481</v>
      </c>
      <c r="L2">
        <v>-0.71703154664522972</v>
      </c>
      <c r="M2">
        <v>0.4836707886145229</v>
      </c>
      <c r="N2" s="2">
        <f>IF($M2&gt;$S$2,1,0)</f>
        <v>0</v>
      </c>
      <c r="O2" s="2">
        <f>IF($M2&gt;$S$3,1,0)</f>
        <v>1</v>
      </c>
      <c r="P2" s="72">
        <f>(M2*$S$6)+((1-M2)*$S$7)</f>
        <v>8287.7202519887978</v>
      </c>
      <c r="R2" t="s">
        <v>31</v>
      </c>
      <c r="S2">
        <v>0.5</v>
      </c>
    </row>
    <row r="3" spans="1:20" x14ac:dyDescent="0.2">
      <c r="A3">
        <v>-1.6713197633486561</v>
      </c>
      <c r="B3" t="s">
        <v>15</v>
      </c>
      <c r="C3" t="s">
        <v>16</v>
      </c>
      <c r="D3" t="s">
        <v>12</v>
      </c>
      <c r="E3" t="s">
        <v>17</v>
      </c>
      <c r="F3">
        <v>0.58316125342589287</v>
      </c>
      <c r="G3">
        <v>1.5085072625965359</v>
      </c>
      <c r="H3">
        <v>-0.57778483899525845</v>
      </c>
      <c r="I3">
        <v>1.3660091058580079</v>
      </c>
      <c r="J3">
        <v>-0.97936276633143882</v>
      </c>
      <c r="K3">
        <v>-2.6110190409971019</v>
      </c>
      <c r="L3">
        <v>0.36563126274484808</v>
      </c>
      <c r="M3">
        <v>0.431929193155559</v>
      </c>
      <c r="N3" s="2">
        <f t="shared" ref="N3:N66" si="0">IF($M3&gt;$S$2,1,0)</f>
        <v>0</v>
      </c>
      <c r="O3" s="2">
        <f t="shared" ref="O3:O66" si="1">IF($M3&gt;$S$3,1,0)</f>
        <v>1</v>
      </c>
      <c r="P3" s="72">
        <f t="shared" ref="P3:P66" si="2">(M3*$S$6)+((1-M3)*$S$7)</f>
        <v>7615.0795110222671</v>
      </c>
      <c r="R3" t="s">
        <v>37</v>
      </c>
      <c r="S3">
        <v>0.2</v>
      </c>
    </row>
    <row r="4" spans="1:20" x14ac:dyDescent="0.2">
      <c r="A4">
        <v>-1.3561701482370709</v>
      </c>
      <c r="B4" t="s">
        <v>15</v>
      </c>
      <c r="C4" t="s">
        <v>13</v>
      </c>
      <c r="D4" t="s">
        <v>12</v>
      </c>
      <c r="E4" t="s">
        <v>17</v>
      </c>
      <c r="F4">
        <v>0.58316125342589287</v>
      </c>
      <c r="G4">
        <v>0.91406323002870171</v>
      </c>
      <c r="H4">
        <v>-0.62819705369269196</v>
      </c>
      <c r="I4">
        <v>-0.91158167521718803</v>
      </c>
      <c r="J4">
        <v>0.13329595737654529</v>
      </c>
      <c r="K4">
        <v>-0.44306664724146783</v>
      </c>
      <c r="L4">
        <v>4.7436596148278378E-3</v>
      </c>
      <c r="M4">
        <v>0.30814759565406757</v>
      </c>
      <c r="N4" s="2">
        <f t="shared" si="0"/>
        <v>0</v>
      </c>
      <c r="O4" s="2">
        <f t="shared" si="1"/>
        <v>1</v>
      </c>
      <c r="P4" s="72">
        <f t="shared" si="2"/>
        <v>6005.9187435028789</v>
      </c>
    </row>
    <row r="5" spans="1:20" x14ac:dyDescent="0.2">
      <c r="A5">
        <v>-1.6713197633486561</v>
      </c>
      <c r="B5" t="s">
        <v>12</v>
      </c>
      <c r="C5" t="s">
        <v>18</v>
      </c>
      <c r="D5" t="s">
        <v>12</v>
      </c>
      <c r="E5" t="s">
        <v>19</v>
      </c>
      <c r="F5">
        <v>-0.81045312175973983</v>
      </c>
      <c r="G5">
        <v>-0.40692350901093061</v>
      </c>
      <c r="H5">
        <v>0.58169609904571429</v>
      </c>
      <c r="I5">
        <v>-0.29601659925091889</v>
      </c>
      <c r="J5">
        <v>0.87506843984853477</v>
      </c>
      <c r="K5">
        <v>9.8921451197440932E-2</v>
      </c>
      <c r="L5">
        <v>0.84681473358486936</v>
      </c>
      <c r="M5">
        <v>0.53697119419566253</v>
      </c>
      <c r="N5" s="2">
        <f t="shared" si="0"/>
        <v>1</v>
      </c>
      <c r="O5" s="2">
        <f t="shared" si="1"/>
        <v>1</v>
      </c>
      <c r="P5" s="72">
        <f t="shared" si="2"/>
        <v>8980.6255245436132</v>
      </c>
      <c r="R5" t="s">
        <v>85</v>
      </c>
      <c r="S5">
        <v>100</v>
      </c>
    </row>
    <row r="6" spans="1:20" x14ac:dyDescent="0.2">
      <c r="A6">
        <v>1.059976900951747</v>
      </c>
      <c r="B6" t="s">
        <v>12</v>
      </c>
      <c r="C6" t="s">
        <v>20</v>
      </c>
      <c r="D6" t="s">
        <v>12</v>
      </c>
      <c r="E6" t="s">
        <v>21</v>
      </c>
      <c r="F6">
        <v>1.2799684410187091</v>
      </c>
      <c r="G6">
        <v>0.64986588222077524</v>
      </c>
      <c r="H6">
        <v>-2.3250477323488849E-2</v>
      </c>
      <c r="I6">
        <v>-0.97313818281381492</v>
      </c>
      <c r="J6">
        <v>-0.60847652509544403</v>
      </c>
      <c r="K6">
        <v>-0.44306664724146783</v>
      </c>
      <c r="L6">
        <v>-0.47643981122521062</v>
      </c>
      <c r="M6">
        <v>0.38434313687568361</v>
      </c>
      <c r="N6" s="2">
        <f t="shared" si="0"/>
        <v>0</v>
      </c>
      <c r="O6" s="2">
        <f t="shared" si="1"/>
        <v>1</v>
      </c>
      <c r="P6" s="72">
        <f t="shared" si="2"/>
        <v>6996.4607793838877</v>
      </c>
      <c r="R6" t="s">
        <v>86</v>
      </c>
      <c r="S6" s="33">
        <v>15000</v>
      </c>
    </row>
    <row r="7" spans="1:20" x14ac:dyDescent="0.2">
      <c r="A7">
        <v>1.059976900951747</v>
      </c>
      <c r="B7" t="s">
        <v>15</v>
      </c>
      <c r="C7" t="s">
        <v>20</v>
      </c>
      <c r="D7" t="s">
        <v>12</v>
      </c>
      <c r="E7" t="s">
        <v>21</v>
      </c>
      <c r="F7">
        <v>-0.3459149966978623</v>
      </c>
      <c r="G7">
        <v>0.7159152191727568</v>
      </c>
      <c r="H7">
        <v>-0.62819705369269196</v>
      </c>
      <c r="I7">
        <v>-0.41912961444417268</v>
      </c>
      <c r="J7">
        <v>0.50418219861253999</v>
      </c>
      <c r="K7">
        <v>-0.44306664724146783</v>
      </c>
      <c r="L7">
        <v>-0.47643981122521062</v>
      </c>
      <c r="M7">
        <v>0.30533540782938318</v>
      </c>
      <c r="N7" s="2">
        <f t="shared" si="0"/>
        <v>0</v>
      </c>
      <c r="O7" s="2">
        <f t="shared" si="1"/>
        <v>1</v>
      </c>
      <c r="P7" s="72">
        <f t="shared" si="2"/>
        <v>5969.3603017819814</v>
      </c>
      <c r="R7" t="s">
        <v>87</v>
      </c>
      <c r="S7">
        <v>2000</v>
      </c>
    </row>
    <row r="8" spans="1:20" x14ac:dyDescent="0.2">
      <c r="A8">
        <v>1.0074519650998159</v>
      </c>
      <c r="B8" t="s">
        <v>15</v>
      </c>
      <c r="C8" t="s">
        <v>18</v>
      </c>
      <c r="D8" t="s">
        <v>12</v>
      </c>
      <c r="E8" t="s">
        <v>22</v>
      </c>
      <c r="F8">
        <v>0.1186231283640153</v>
      </c>
      <c r="G8">
        <v>0.517767208316812</v>
      </c>
      <c r="H8">
        <v>0.38004724025597991</v>
      </c>
      <c r="I8">
        <v>0.56577450710185784</v>
      </c>
      <c r="J8">
        <v>0.13329595737654529</v>
      </c>
      <c r="K8">
        <v>9.8921451197440932E-2</v>
      </c>
      <c r="L8">
        <v>4.7436596148278378E-3</v>
      </c>
      <c r="M8">
        <v>0.85842847733514172</v>
      </c>
      <c r="N8" s="2">
        <f t="shared" si="0"/>
        <v>1</v>
      </c>
      <c r="O8" s="2">
        <f t="shared" si="1"/>
        <v>1</v>
      </c>
      <c r="P8" s="72">
        <f t="shared" si="2"/>
        <v>13159.570205356842</v>
      </c>
      <c r="S8">
        <f>46*S6+S7*54</f>
        <v>798000</v>
      </c>
    </row>
    <row r="9" spans="1:20" x14ac:dyDescent="0.2">
      <c r="A9">
        <v>-9.5571687790731122E-2</v>
      </c>
      <c r="B9" t="s">
        <v>12</v>
      </c>
      <c r="C9" t="s">
        <v>18</v>
      </c>
      <c r="D9" t="s">
        <v>12</v>
      </c>
      <c r="E9" t="s">
        <v>21</v>
      </c>
      <c r="F9">
        <v>-0.26849197585421603</v>
      </c>
      <c r="G9">
        <v>5.5421849652940738E-2</v>
      </c>
      <c r="H9">
        <v>-0.72902148308755921</v>
      </c>
      <c r="I9">
        <v>-1.28092072079695</v>
      </c>
      <c r="J9">
        <v>1.245954681084529</v>
      </c>
      <c r="K9">
        <v>9.8921451197440932E-2</v>
      </c>
      <c r="L9">
        <v>0.36563126274484808</v>
      </c>
      <c r="M9">
        <v>0.57781477104409895</v>
      </c>
      <c r="N9" s="2">
        <f t="shared" si="0"/>
        <v>1</v>
      </c>
      <c r="O9" s="2">
        <f t="shared" si="1"/>
        <v>1</v>
      </c>
      <c r="P9" s="72">
        <f t="shared" si="2"/>
        <v>9511.5920235732865</v>
      </c>
    </row>
    <row r="10" spans="1:20" x14ac:dyDescent="0.2">
      <c r="A10">
        <v>-1.3036452123851401</v>
      </c>
      <c r="B10" t="s">
        <v>15</v>
      </c>
      <c r="C10" t="s">
        <v>23</v>
      </c>
      <c r="D10" t="s">
        <v>12</v>
      </c>
      <c r="E10" t="s">
        <v>17</v>
      </c>
      <c r="F10">
        <v>-7.4934423745100398E-2</v>
      </c>
      <c r="G10">
        <v>0.517767208316812</v>
      </c>
      <c r="H10">
        <v>1.3378793195072181</v>
      </c>
      <c r="I10">
        <v>7.3322446328842564E-2</v>
      </c>
      <c r="J10">
        <v>1.245954681084529</v>
      </c>
      <c r="K10">
        <v>-0.44306664724146783</v>
      </c>
      <c r="L10">
        <v>4.7436596148278378E-3</v>
      </c>
      <c r="M10">
        <v>0.39219716774904378</v>
      </c>
      <c r="N10" s="2">
        <f t="shared" si="0"/>
        <v>0</v>
      </c>
      <c r="O10" s="2">
        <f t="shared" si="1"/>
        <v>1</v>
      </c>
      <c r="P10" s="72">
        <f t="shared" si="2"/>
        <v>7098.5631807375694</v>
      </c>
    </row>
    <row r="11" spans="1:20" x14ac:dyDescent="0.2">
      <c r="A11">
        <v>-1.828894570904448</v>
      </c>
      <c r="B11" t="s">
        <v>12</v>
      </c>
      <c r="C11" t="s">
        <v>16</v>
      </c>
      <c r="D11" t="s">
        <v>12</v>
      </c>
      <c r="E11" t="s">
        <v>19</v>
      </c>
      <c r="F11">
        <v>-0.19106895501056981</v>
      </c>
      <c r="G11">
        <v>0.38566853441284882</v>
      </c>
      <c r="H11">
        <v>-7.3662692020922446E-2</v>
      </c>
      <c r="I11">
        <v>1.3660091058580079</v>
      </c>
      <c r="J11">
        <v>0.50418219861253999</v>
      </c>
      <c r="K11">
        <v>-0.17207259802201341</v>
      </c>
      <c r="L11">
        <v>0.84681473358486936</v>
      </c>
      <c r="M11">
        <v>0.40539871199019911</v>
      </c>
      <c r="N11" s="2">
        <f t="shared" si="0"/>
        <v>0</v>
      </c>
      <c r="O11" s="2">
        <f t="shared" si="1"/>
        <v>1</v>
      </c>
      <c r="P11" s="72">
        <f t="shared" si="2"/>
        <v>7270.1832558725891</v>
      </c>
    </row>
    <row r="12" spans="1:20" x14ac:dyDescent="0.2">
      <c r="A12">
        <v>-1.776369635052518</v>
      </c>
      <c r="B12" t="s">
        <v>15</v>
      </c>
      <c r="C12" t="s">
        <v>20</v>
      </c>
      <c r="D12" t="s">
        <v>12</v>
      </c>
      <c r="E12" t="s">
        <v>17</v>
      </c>
      <c r="F12">
        <v>-0.11364593416692351</v>
      </c>
      <c r="G12">
        <v>-0.27482483510696731</v>
      </c>
      <c r="H12">
        <v>-0.17448712141578959</v>
      </c>
      <c r="I12">
        <v>-1.096251198007069</v>
      </c>
      <c r="J12">
        <v>0.50418219861253999</v>
      </c>
      <c r="K12">
        <v>-0.44306664724146783</v>
      </c>
      <c r="L12">
        <v>1.087406469004889</v>
      </c>
      <c r="M12">
        <v>0.35261316417969341</v>
      </c>
      <c r="N12" s="2">
        <f t="shared" si="0"/>
        <v>0</v>
      </c>
      <c r="O12" s="2">
        <f t="shared" si="1"/>
        <v>1</v>
      </c>
      <c r="P12" s="72">
        <f t="shared" si="2"/>
        <v>6583.9711343360141</v>
      </c>
    </row>
    <row r="13" spans="1:20" x14ac:dyDescent="0.2">
      <c r="A13">
        <v>1.059976900951747</v>
      </c>
      <c r="B13" t="s">
        <v>15</v>
      </c>
      <c r="C13" t="s">
        <v>18</v>
      </c>
      <c r="D13" t="s">
        <v>12</v>
      </c>
      <c r="E13" t="s">
        <v>24</v>
      </c>
      <c r="F13">
        <v>-0.42333801754150863</v>
      </c>
      <c r="G13">
        <v>-0.60507151986687535</v>
      </c>
      <c r="H13">
        <v>0.38004724025597991</v>
      </c>
      <c r="I13">
        <v>0.87355704508499243</v>
      </c>
      <c r="J13">
        <v>-0.23759028385944941</v>
      </c>
      <c r="K13">
        <v>9.8921451197440932E-2</v>
      </c>
      <c r="L13">
        <v>4.7436596148278378E-3</v>
      </c>
      <c r="M13">
        <v>0.76147697909575496</v>
      </c>
      <c r="N13" s="2">
        <f t="shared" si="0"/>
        <v>1</v>
      </c>
      <c r="O13" s="2">
        <f t="shared" si="1"/>
        <v>1</v>
      </c>
      <c r="P13" s="72">
        <f t="shared" si="2"/>
        <v>11899.200728244814</v>
      </c>
    </row>
    <row r="14" spans="1:20" x14ac:dyDescent="0.2">
      <c r="A14">
        <v>0.3246277990247155</v>
      </c>
      <c r="B14" t="s">
        <v>15</v>
      </c>
      <c r="C14" t="s">
        <v>13</v>
      </c>
      <c r="D14" t="s">
        <v>12</v>
      </c>
      <c r="E14" t="s">
        <v>19</v>
      </c>
      <c r="F14">
        <v>1.938064118189702</v>
      </c>
      <c r="G14">
        <v>-7.6676824251022485E-2</v>
      </c>
      <c r="H14">
        <v>-0.88025812717985996</v>
      </c>
      <c r="I14">
        <v>-1.096251198007069</v>
      </c>
      <c r="J14">
        <v>-1.3502490075674329</v>
      </c>
      <c r="K14">
        <v>9.8921451197440932E-2</v>
      </c>
      <c r="L14">
        <v>-0.47643981122521062</v>
      </c>
      <c r="M14">
        <v>0.23771478574268989</v>
      </c>
      <c r="N14" s="2">
        <f t="shared" si="0"/>
        <v>0</v>
      </c>
      <c r="O14" s="2">
        <f t="shared" si="1"/>
        <v>1</v>
      </c>
      <c r="P14" s="72">
        <f t="shared" si="2"/>
        <v>5090.2922146549681</v>
      </c>
    </row>
    <row r="15" spans="1:20" x14ac:dyDescent="0.2">
      <c r="A15">
        <v>-0.98849559727355518</v>
      </c>
      <c r="B15" t="s">
        <v>15</v>
      </c>
      <c r="C15" t="s">
        <v>13</v>
      </c>
      <c r="D15" t="s">
        <v>12</v>
      </c>
      <c r="E15" t="s">
        <v>17</v>
      </c>
      <c r="F15">
        <v>-1.120145205134325</v>
      </c>
      <c r="G15">
        <v>-0.47297284596291211</v>
      </c>
      <c r="H15">
        <v>-1.132319200667028</v>
      </c>
      <c r="I15">
        <v>-0.41912961444417268</v>
      </c>
      <c r="J15">
        <v>-0.60847652509544403</v>
      </c>
      <c r="K15">
        <v>9.8921451197440932E-2</v>
      </c>
      <c r="L15">
        <v>4.7436596148278378E-3</v>
      </c>
      <c r="M15">
        <v>0.31257573162861568</v>
      </c>
      <c r="N15" s="2">
        <f t="shared" si="0"/>
        <v>0</v>
      </c>
      <c r="O15" s="2">
        <f t="shared" si="1"/>
        <v>1</v>
      </c>
      <c r="P15" s="72">
        <f t="shared" si="2"/>
        <v>6063.4845111720033</v>
      </c>
      <c r="S15" s="3"/>
      <c r="T15" s="3"/>
    </row>
    <row r="16" spans="1:20" x14ac:dyDescent="0.2">
      <c r="A16">
        <v>-0.25314649534652361</v>
      </c>
      <c r="B16" t="s">
        <v>15</v>
      </c>
      <c r="C16" t="s">
        <v>18</v>
      </c>
      <c r="D16" t="s">
        <v>12</v>
      </c>
      <c r="E16" t="s">
        <v>25</v>
      </c>
      <c r="F16">
        <v>-0.22978046543239289</v>
      </c>
      <c r="G16">
        <v>-0.53902218291489379</v>
      </c>
      <c r="H16">
        <v>-0.47696040960039121</v>
      </c>
      <c r="I16">
        <v>-0.48068612204079958</v>
      </c>
      <c r="J16">
        <v>0.50418219861253999</v>
      </c>
      <c r="K16">
        <v>-0.44306664724146783</v>
      </c>
      <c r="L16">
        <v>4.7436596148278378E-3</v>
      </c>
      <c r="M16">
        <v>0.67724784884189038</v>
      </c>
      <c r="N16" s="2">
        <f t="shared" si="0"/>
        <v>1</v>
      </c>
      <c r="O16" s="2">
        <f t="shared" si="1"/>
        <v>1</v>
      </c>
      <c r="P16" s="72">
        <f t="shared" si="2"/>
        <v>10804.222034944576</v>
      </c>
    </row>
    <row r="17" spans="1:16" x14ac:dyDescent="0.2">
      <c r="A17">
        <v>1.059976900951747</v>
      </c>
      <c r="B17" t="s">
        <v>15</v>
      </c>
      <c r="C17" t="s">
        <v>20</v>
      </c>
      <c r="D17" t="s">
        <v>12</v>
      </c>
      <c r="E17" t="s">
        <v>21</v>
      </c>
      <c r="F17">
        <v>2.5961597953606961</v>
      </c>
      <c r="G17">
        <v>5.5421849652940738E-2</v>
      </c>
      <c r="H17">
        <v>0.4808716696508471</v>
      </c>
      <c r="I17">
        <v>1.176593873221566E-2</v>
      </c>
      <c r="J17">
        <v>0.13329595737654529</v>
      </c>
      <c r="K17">
        <v>1.7248857465141669</v>
      </c>
      <c r="L17">
        <v>-0.71703154664522972</v>
      </c>
      <c r="M17">
        <v>0.30533540782938318</v>
      </c>
      <c r="N17" s="2">
        <f t="shared" si="0"/>
        <v>0</v>
      </c>
      <c r="O17" s="2">
        <f t="shared" si="1"/>
        <v>1</v>
      </c>
      <c r="P17" s="72">
        <f t="shared" si="2"/>
        <v>5969.3603017819814</v>
      </c>
    </row>
    <row r="18" spans="1:16" x14ac:dyDescent="0.2">
      <c r="A18">
        <v>-1.7238446992005869</v>
      </c>
      <c r="B18" t="s">
        <v>12</v>
      </c>
      <c r="C18" t="s">
        <v>18</v>
      </c>
      <c r="D18" t="s">
        <v>12</v>
      </c>
      <c r="E18" t="s">
        <v>19</v>
      </c>
      <c r="F18">
        <v>0.89285333680047785</v>
      </c>
      <c r="G18">
        <v>-0.20877549815498569</v>
      </c>
      <c r="H18">
        <v>0.63210831374314791</v>
      </c>
      <c r="I18">
        <v>-1.0346946904104419</v>
      </c>
      <c r="J18">
        <v>-2.462907731275418</v>
      </c>
      <c r="K18">
        <v>9.8921451197440932E-2</v>
      </c>
      <c r="L18">
        <v>-1.3185108851952689</v>
      </c>
      <c r="M18">
        <v>0.53623626563332361</v>
      </c>
      <c r="N18" s="2">
        <f t="shared" si="0"/>
        <v>1</v>
      </c>
      <c r="O18" s="2">
        <f t="shared" si="1"/>
        <v>1</v>
      </c>
      <c r="P18" s="72">
        <f t="shared" si="2"/>
        <v>8971.0714532332058</v>
      </c>
    </row>
    <row r="19" spans="1:16" x14ac:dyDescent="0.2">
      <c r="A19">
        <v>0.48220260658050801</v>
      </c>
      <c r="B19" t="s">
        <v>15</v>
      </c>
      <c r="C19" t="s">
        <v>20</v>
      </c>
      <c r="D19" t="s">
        <v>12</v>
      </c>
      <c r="E19" t="s">
        <v>26</v>
      </c>
      <c r="F19">
        <v>-1.2362797363997939</v>
      </c>
      <c r="G19">
        <v>-0.40692350901093061</v>
      </c>
      <c r="H19">
        <v>-1.233143630061895</v>
      </c>
      <c r="I19">
        <v>-0.85002516762056113</v>
      </c>
      <c r="J19">
        <v>-0.23759028385944941</v>
      </c>
      <c r="K19">
        <v>9.8921451197440932E-2</v>
      </c>
      <c r="L19">
        <v>-2.1605819591653281</v>
      </c>
      <c r="M19">
        <v>0.56624758840042011</v>
      </c>
      <c r="N19" s="2">
        <f t="shared" si="0"/>
        <v>1</v>
      </c>
      <c r="O19" s="2">
        <f t="shared" si="1"/>
        <v>1</v>
      </c>
      <c r="P19" s="72">
        <f t="shared" si="2"/>
        <v>9361.2186492054625</v>
      </c>
    </row>
    <row r="20" spans="1:16" x14ac:dyDescent="0.2">
      <c r="A20">
        <v>-0.25314649534652361</v>
      </c>
      <c r="B20" t="s">
        <v>15</v>
      </c>
      <c r="C20" t="s">
        <v>20</v>
      </c>
      <c r="D20" t="s">
        <v>12</v>
      </c>
      <c r="E20" t="s">
        <v>21</v>
      </c>
      <c r="F20">
        <v>-0.6168955696506242</v>
      </c>
      <c r="G20">
        <v>-0.1427261612030041</v>
      </c>
      <c r="H20">
        <v>-0.3257237655080904</v>
      </c>
      <c r="I20">
        <v>-0.35757310684754579</v>
      </c>
      <c r="J20">
        <v>-0.60847652509544403</v>
      </c>
      <c r="K20">
        <v>0.64090954963634961</v>
      </c>
      <c r="L20">
        <v>0.36563126274484808</v>
      </c>
      <c r="M20">
        <v>0.28989231059917209</v>
      </c>
      <c r="N20" s="2">
        <f t="shared" si="0"/>
        <v>0</v>
      </c>
      <c r="O20" s="2">
        <f t="shared" si="1"/>
        <v>1</v>
      </c>
      <c r="P20" s="72">
        <f t="shared" si="2"/>
        <v>5768.6000377892369</v>
      </c>
    </row>
    <row r="21" spans="1:16" x14ac:dyDescent="0.2">
      <c r="A21">
        <v>1.059976900951747</v>
      </c>
      <c r="B21" t="s">
        <v>15</v>
      </c>
      <c r="C21" t="s">
        <v>20</v>
      </c>
      <c r="D21" t="s">
        <v>12</v>
      </c>
      <c r="E21" t="s">
        <v>21</v>
      </c>
      <c r="F21">
        <v>1.396102972284178</v>
      </c>
      <c r="G21">
        <v>0.7159152191727568</v>
      </c>
      <c r="H21">
        <v>0.12798616676881189</v>
      </c>
      <c r="I21">
        <v>-0.78846866002393423</v>
      </c>
      <c r="J21">
        <v>0.50418219861253999</v>
      </c>
      <c r="K21">
        <v>9.8921451197440932E-2</v>
      </c>
      <c r="L21">
        <v>0.84681473358486936</v>
      </c>
      <c r="M21">
        <v>0.30533540782938318</v>
      </c>
      <c r="N21" s="2">
        <f t="shared" si="0"/>
        <v>0</v>
      </c>
      <c r="O21" s="2">
        <f t="shared" si="1"/>
        <v>1</v>
      </c>
      <c r="P21" s="72">
        <f t="shared" si="2"/>
        <v>5969.3603017819814</v>
      </c>
    </row>
    <row r="22" spans="1:16" x14ac:dyDescent="0.2">
      <c r="A22">
        <v>-0.20062155949459279</v>
      </c>
      <c r="B22" t="s">
        <v>15</v>
      </c>
      <c r="C22" t="s">
        <v>13</v>
      </c>
      <c r="D22" t="s">
        <v>12</v>
      </c>
      <c r="E22" t="s">
        <v>17</v>
      </c>
      <c r="F22">
        <v>-0.30720348627603922</v>
      </c>
      <c r="G22">
        <v>-0.80321953072282015</v>
      </c>
      <c r="H22">
        <v>-1.132319200667028</v>
      </c>
      <c r="I22">
        <v>-1.4040337359902031</v>
      </c>
      <c r="J22">
        <v>0.13329595737654529</v>
      </c>
      <c r="K22">
        <v>-0.17207259802201341</v>
      </c>
      <c r="L22">
        <v>-0.71703154664522972</v>
      </c>
      <c r="M22">
        <v>0.3221799567442804</v>
      </c>
      <c r="N22" s="2">
        <f t="shared" si="0"/>
        <v>0</v>
      </c>
      <c r="O22" s="2">
        <f t="shared" si="1"/>
        <v>1</v>
      </c>
      <c r="P22" s="72">
        <f t="shared" si="2"/>
        <v>6188.3394376756451</v>
      </c>
    </row>
    <row r="23" spans="1:16" x14ac:dyDescent="0.2">
      <c r="A23">
        <v>0.90240209339595456</v>
      </c>
      <c r="B23" t="s">
        <v>12</v>
      </c>
      <c r="C23" t="s">
        <v>20</v>
      </c>
      <c r="D23" t="s">
        <v>12</v>
      </c>
      <c r="E23" t="s">
        <v>26</v>
      </c>
      <c r="F23">
        <v>1.589660524393294</v>
      </c>
      <c r="G23">
        <v>1.838753947356444</v>
      </c>
      <c r="H23">
        <v>-0.47696040960039121</v>
      </c>
      <c r="I23">
        <v>1.489122121051262</v>
      </c>
      <c r="J23">
        <v>-1.3502490075674329</v>
      </c>
      <c r="K23">
        <v>0.64090954963634961</v>
      </c>
      <c r="L23">
        <v>0.60622299816486735</v>
      </c>
      <c r="M23">
        <v>0.65499443508152289</v>
      </c>
      <c r="N23" s="2">
        <f t="shared" si="0"/>
        <v>1</v>
      </c>
      <c r="O23" s="2">
        <f t="shared" si="1"/>
        <v>1</v>
      </c>
      <c r="P23" s="72">
        <f t="shared" si="2"/>
        <v>10514.927656059797</v>
      </c>
    </row>
    <row r="24" spans="1:16" x14ac:dyDescent="0.2">
      <c r="A24">
        <v>-2.1440441860160329</v>
      </c>
      <c r="B24" t="s">
        <v>15</v>
      </c>
      <c r="C24" t="s">
        <v>16</v>
      </c>
      <c r="D24" t="s">
        <v>12</v>
      </c>
      <c r="E24" t="s">
        <v>14</v>
      </c>
      <c r="F24">
        <v>-0.19106895501056981</v>
      </c>
      <c r="G24">
        <v>0.25356986050888558</v>
      </c>
      <c r="H24">
        <v>-0.124074906718356</v>
      </c>
      <c r="I24">
        <v>-0.29601659925091889</v>
      </c>
      <c r="J24">
        <v>0.87506843984853477</v>
      </c>
      <c r="K24">
        <v>-0.44306664724146783</v>
      </c>
      <c r="L24">
        <v>0.1250395273248289</v>
      </c>
      <c r="M24">
        <v>0.51782149333400884</v>
      </c>
      <c r="N24" s="2">
        <f t="shared" si="0"/>
        <v>1</v>
      </c>
      <c r="O24" s="2">
        <f t="shared" si="1"/>
        <v>1</v>
      </c>
      <c r="P24" s="72">
        <f t="shared" si="2"/>
        <v>8731.6794133421154</v>
      </c>
    </row>
    <row r="25" spans="1:16" x14ac:dyDescent="0.2">
      <c r="A25">
        <v>-0.30567143119845441</v>
      </c>
      <c r="B25" t="s">
        <v>15</v>
      </c>
      <c r="C25" t="s">
        <v>13</v>
      </c>
      <c r="D25" t="s">
        <v>12</v>
      </c>
      <c r="E25" t="s">
        <v>24</v>
      </c>
      <c r="F25">
        <v>1.2799684410187091</v>
      </c>
      <c r="G25">
        <v>5.5421849652940738E-2</v>
      </c>
      <c r="H25">
        <v>0.2288105961636791</v>
      </c>
      <c r="I25">
        <v>-0.23446009165429199</v>
      </c>
      <c r="J25">
        <v>-0.60847652509544403</v>
      </c>
      <c r="K25">
        <v>-0.44306664724146783</v>
      </c>
      <c r="L25">
        <v>-0.71703154664522972</v>
      </c>
      <c r="M25">
        <v>0.50227459844287647</v>
      </c>
      <c r="N25" s="2">
        <f t="shared" si="0"/>
        <v>1</v>
      </c>
      <c r="O25" s="2">
        <f t="shared" si="1"/>
        <v>1</v>
      </c>
      <c r="P25" s="72">
        <f t="shared" si="2"/>
        <v>8529.5697797573939</v>
      </c>
    </row>
    <row r="26" spans="1:16" x14ac:dyDescent="0.2">
      <c r="A26">
        <v>-1.6713197633486561</v>
      </c>
      <c r="B26" t="s">
        <v>15</v>
      </c>
      <c r="C26" t="s">
        <v>16</v>
      </c>
      <c r="D26" t="s">
        <v>12</v>
      </c>
      <c r="E26" t="s">
        <v>14</v>
      </c>
      <c r="F26">
        <v>-1.6233948406180261</v>
      </c>
      <c r="G26">
        <v>-1.133466215482728</v>
      </c>
      <c r="H26">
        <v>0.73293274313801504</v>
      </c>
      <c r="I26">
        <v>-0.17290358405766509</v>
      </c>
      <c r="J26">
        <v>0.87506843984853477</v>
      </c>
      <c r="K26">
        <v>-0.17207259802201341</v>
      </c>
      <c r="L26">
        <v>1.4482940721349089</v>
      </c>
      <c r="M26">
        <v>0.52445950470450275</v>
      </c>
      <c r="N26" s="2">
        <f t="shared" si="0"/>
        <v>1</v>
      </c>
      <c r="O26" s="2">
        <f t="shared" si="1"/>
        <v>1</v>
      </c>
      <c r="P26" s="72">
        <f t="shared" si="2"/>
        <v>8817.9735611585347</v>
      </c>
    </row>
    <row r="27" spans="1:16" x14ac:dyDescent="0.2">
      <c r="A27">
        <v>1.059976900951747</v>
      </c>
      <c r="B27" t="s">
        <v>15</v>
      </c>
      <c r="C27" t="s">
        <v>20</v>
      </c>
      <c r="D27" t="s">
        <v>12</v>
      </c>
      <c r="E27" t="s">
        <v>27</v>
      </c>
      <c r="F27">
        <v>0.1960461492076615</v>
      </c>
      <c r="G27">
        <v>0.78196455612473847</v>
      </c>
      <c r="H27">
        <v>0.93458160192774953</v>
      </c>
      <c r="I27">
        <v>-1.2193642132003231</v>
      </c>
      <c r="J27">
        <v>0.13329595737654529</v>
      </c>
      <c r="K27">
        <v>-0.44306664724146783</v>
      </c>
      <c r="L27">
        <v>-1.79969435603529</v>
      </c>
      <c r="M27">
        <v>0.22154064040590599</v>
      </c>
      <c r="N27" s="2">
        <f t="shared" si="0"/>
        <v>0</v>
      </c>
      <c r="O27" s="2">
        <f t="shared" si="1"/>
        <v>1</v>
      </c>
      <c r="P27" s="72">
        <f t="shared" si="2"/>
        <v>4880.0283252767777</v>
      </c>
    </row>
    <row r="28" spans="1:16" x14ac:dyDescent="0.2">
      <c r="A28">
        <v>-1.6713197633486561</v>
      </c>
      <c r="B28" t="s">
        <v>15</v>
      </c>
      <c r="C28" t="s">
        <v>13</v>
      </c>
      <c r="D28" t="s">
        <v>12</v>
      </c>
      <c r="E28" t="s">
        <v>28</v>
      </c>
      <c r="F28">
        <v>0.1960461492076615</v>
      </c>
      <c r="G28">
        <v>0.38566853441284882</v>
      </c>
      <c r="H28">
        <v>0.68252052844058153</v>
      </c>
      <c r="I28">
        <v>7.3322446328842564E-2</v>
      </c>
      <c r="J28">
        <v>-0.60847652509544403</v>
      </c>
      <c r="K28">
        <v>-0.17207259802201341</v>
      </c>
      <c r="L28">
        <v>1.3279982044249079</v>
      </c>
      <c r="M28">
        <v>0.42099581754716697</v>
      </c>
      <c r="N28" s="2">
        <f t="shared" si="0"/>
        <v>0</v>
      </c>
      <c r="O28" s="2">
        <f t="shared" si="1"/>
        <v>1</v>
      </c>
      <c r="P28" s="72">
        <f t="shared" si="2"/>
        <v>7472.9456281131706</v>
      </c>
    </row>
    <row r="29" spans="1:16" x14ac:dyDescent="0.2">
      <c r="A29">
        <v>-1.408695084089002</v>
      </c>
      <c r="B29" t="s">
        <v>15</v>
      </c>
      <c r="C29" t="s">
        <v>16</v>
      </c>
      <c r="D29" t="s">
        <v>12</v>
      </c>
      <c r="E29" t="s">
        <v>19</v>
      </c>
      <c r="F29">
        <v>-7.4934423745100398E-2</v>
      </c>
      <c r="G29">
        <v>1.838753947356444</v>
      </c>
      <c r="H29">
        <v>-1.0314947712721609</v>
      </c>
      <c r="I29">
        <v>1.8584611666310229</v>
      </c>
      <c r="J29">
        <v>0.50418219861253999</v>
      </c>
      <c r="K29">
        <v>-0.44306664724146783</v>
      </c>
      <c r="L29">
        <v>-0.83732741435523084</v>
      </c>
      <c r="M29">
        <v>0.32954585265564629</v>
      </c>
      <c r="N29" s="2">
        <f t="shared" si="0"/>
        <v>0</v>
      </c>
      <c r="O29" s="2">
        <f t="shared" si="1"/>
        <v>1</v>
      </c>
      <c r="P29" s="72">
        <f t="shared" si="2"/>
        <v>6284.0960845234022</v>
      </c>
    </row>
    <row r="30" spans="1:16" x14ac:dyDescent="0.2">
      <c r="A30">
        <v>0.58725247828436966</v>
      </c>
      <c r="B30" t="s">
        <v>15</v>
      </c>
      <c r="C30" t="s">
        <v>20</v>
      </c>
      <c r="D30" t="s">
        <v>12</v>
      </c>
      <c r="E30" t="s">
        <v>19</v>
      </c>
      <c r="F30">
        <v>-1.158856715556148</v>
      </c>
      <c r="G30">
        <v>-0.60507151986687535</v>
      </c>
      <c r="H30">
        <v>0.27922281086111272</v>
      </c>
      <c r="I30">
        <v>0.99667006027824623</v>
      </c>
      <c r="J30">
        <v>-0.60847652509544403</v>
      </c>
      <c r="K30">
        <v>0.64090954963634961</v>
      </c>
      <c r="L30">
        <v>1.2077023367149069</v>
      </c>
      <c r="M30">
        <v>0.28381708649689491</v>
      </c>
      <c r="N30" s="2">
        <f t="shared" si="0"/>
        <v>0</v>
      </c>
      <c r="O30" s="2">
        <f t="shared" si="1"/>
        <v>1</v>
      </c>
      <c r="P30" s="72">
        <f t="shared" si="2"/>
        <v>5689.6221244596345</v>
      </c>
    </row>
    <row r="31" spans="1:16" x14ac:dyDescent="0.2">
      <c r="A31">
        <v>-4.3046751938800289E-2</v>
      </c>
      <c r="B31" t="s">
        <v>12</v>
      </c>
      <c r="C31" t="s">
        <v>18</v>
      </c>
      <c r="D31" t="s">
        <v>12</v>
      </c>
      <c r="E31" t="s">
        <v>25</v>
      </c>
      <c r="F31">
        <v>-0.53947254880697793</v>
      </c>
      <c r="G31">
        <v>-0.40692350901093061</v>
      </c>
      <c r="H31">
        <v>0.63210831374314791</v>
      </c>
      <c r="I31">
        <v>0.62733101469848473</v>
      </c>
      <c r="J31">
        <v>0.50418219861253999</v>
      </c>
      <c r="K31">
        <v>0.91190359885580397</v>
      </c>
      <c r="L31">
        <v>-0.47643981122521062</v>
      </c>
      <c r="M31">
        <v>0.75097873795520054</v>
      </c>
      <c r="N31" s="2">
        <f t="shared" si="0"/>
        <v>1</v>
      </c>
      <c r="O31" s="2">
        <f t="shared" si="1"/>
        <v>1</v>
      </c>
      <c r="P31" s="72">
        <f t="shared" si="2"/>
        <v>11762.723593417606</v>
      </c>
    </row>
    <row r="32" spans="1:16" x14ac:dyDescent="0.2">
      <c r="A32">
        <v>0.69230234998823126</v>
      </c>
      <c r="B32" t="s">
        <v>15</v>
      </c>
      <c r="C32" t="s">
        <v>20</v>
      </c>
      <c r="D32" t="s">
        <v>12</v>
      </c>
      <c r="E32" t="s">
        <v>19</v>
      </c>
      <c r="F32">
        <v>-0.81045312175973983</v>
      </c>
      <c r="G32">
        <v>-0.20877549815498569</v>
      </c>
      <c r="H32">
        <v>-0.3257237655080904</v>
      </c>
      <c r="I32">
        <v>-0.91158167521718803</v>
      </c>
      <c r="J32">
        <v>0.13329595737654529</v>
      </c>
      <c r="K32">
        <v>9.8921451197440932E-2</v>
      </c>
      <c r="L32">
        <v>-0.47643981122521062</v>
      </c>
      <c r="M32">
        <v>0.28502014165524892</v>
      </c>
      <c r="N32" s="2">
        <f t="shared" si="0"/>
        <v>0</v>
      </c>
      <c r="O32" s="2">
        <f t="shared" si="1"/>
        <v>1</v>
      </c>
      <c r="P32" s="72">
        <f t="shared" si="2"/>
        <v>5705.261841518236</v>
      </c>
    </row>
    <row r="33" spans="1:16" x14ac:dyDescent="0.2">
      <c r="A33">
        <v>-0.62082104631003943</v>
      </c>
      <c r="B33" t="s">
        <v>15</v>
      </c>
      <c r="C33" t="s">
        <v>23</v>
      </c>
      <c r="D33" t="s">
        <v>12</v>
      </c>
      <c r="E33" t="s">
        <v>26</v>
      </c>
      <c r="F33">
        <v>-0.8878761426033861</v>
      </c>
      <c r="G33">
        <v>-0.53902218291489379</v>
      </c>
      <c r="H33">
        <v>-2.3250477323488849E-2</v>
      </c>
      <c r="I33">
        <v>-0.17290358405766509</v>
      </c>
      <c r="J33">
        <v>0.50418219861253999</v>
      </c>
      <c r="K33">
        <v>9.8921451197440932E-2</v>
      </c>
      <c r="L33">
        <v>-0.83732741435523084</v>
      </c>
      <c r="M33">
        <v>0.58598147190435779</v>
      </c>
      <c r="N33" s="2">
        <f t="shared" si="0"/>
        <v>1</v>
      </c>
      <c r="O33" s="2">
        <f t="shared" si="1"/>
        <v>1</v>
      </c>
      <c r="P33" s="72">
        <f t="shared" si="2"/>
        <v>9617.7591347566504</v>
      </c>
    </row>
    <row r="34" spans="1:16" x14ac:dyDescent="0.2">
      <c r="A34">
        <v>0.84987715754402382</v>
      </c>
      <c r="B34" t="s">
        <v>12</v>
      </c>
      <c r="C34" t="s">
        <v>18</v>
      </c>
      <c r="D34" t="s">
        <v>12</v>
      </c>
      <c r="E34" t="s">
        <v>29</v>
      </c>
      <c r="F34">
        <v>-0.77174161133791674</v>
      </c>
      <c r="G34">
        <v>-0.27482483510696731</v>
      </c>
      <c r="H34">
        <v>-1.081906985969594</v>
      </c>
      <c r="I34">
        <v>1.176593873221566E-2</v>
      </c>
      <c r="J34">
        <v>0.13329595737654529</v>
      </c>
      <c r="K34">
        <v>0.3699155004168953</v>
      </c>
      <c r="L34">
        <v>0.60622299816486735</v>
      </c>
      <c r="M34">
        <v>0.7668539239136849</v>
      </c>
      <c r="N34" s="2">
        <f t="shared" si="0"/>
        <v>1</v>
      </c>
      <c r="O34" s="2">
        <f t="shared" si="1"/>
        <v>1</v>
      </c>
      <c r="P34" s="72">
        <f t="shared" si="2"/>
        <v>11969.101010877903</v>
      </c>
    </row>
    <row r="35" spans="1:16" x14ac:dyDescent="0.2">
      <c r="A35">
        <v>0.3246277990247155</v>
      </c>
      <c r="B35" t="s">
        <v>15</v>
      </c>
      <c r="C35" t="s">
        <v>18</v>
      </c>
      <c r="D35" t="s">
        <v>12</v>
      </c>
      <c r="E35" t="s">
        <v>29</v>
      </c>
      <c r="F35">
        <v>0.62187276384771595</v>
      </c>
      <c r="G35">
        <v>0.1214711866049223</v>
      </c>
      <c r="H35">
        <v>-0.17448712141578959</v>
      </c>
      <c r="I35">
        <v>-0.85002516762056113</v>
      </c>
      <c r="J35">
        <v>-0.23759028385944941</v>
      </c>
      <c r="K35">
        <v>0.91190359885580397</v>
      </c>
      <c r="L35">
        <v>0.36563126274484808</v>
      </c>
      <c r="M35">
        <v>0.69215454286668165</v>
      </c>
      <c r="N35" s="2">
        <f t="shared" si="0"/>
        <v>1</v>
      </c>
      <c r="O35" s="2">
        <f t="shared" si="1"/>
        <v>1</v>
      </c>
      <c r="P35" s="72">
        <f t="shared" si="2"/>
        <v>10998.009057266861</v>
      </c>
    </row>
    <row r="36" spans="1:16" x14ac:dyDescent="0.2">
      <c r="A36">
        <v>-0.56829611045810857</v>
      </c>
      <c r="B36" t="s">
        <v>15</v>
      </c>
      <c r="C36" t="s">
        <v>13</v>
      </c>
      <c r="D36" t="s">
        <v>12</v>
      </c>
      <c r="E36" t="s">
        <v>17</v>
      </c>
      <c r="F36">
        <v>-0.46204952796333171</v>
      </c>
      <c r="G36">
        <v>0.517767208316812</v>
      </c>
      <c r="H36">
        <v>-0.57778483899525845</v>
      </c>
      <c r="I36">
        <v>0.38110498431197709</v>
      </c>
      <c r="J36">
        <v>-0.60847652509544403</v>
      </c>
      <c r="K36">
        <v>-0.71406069646092207</v>
      </c>
      <c r="L36">
        <v>0.36563126274484808</v>
      </c>
      <c r="M36">
        <v>0.31767863844310917</v>
      </c>
      <c r="N36" s="2">
        <f t="shared" si="0"/>
        <v>0</v>
      </c>
      <c r="O36" s="2">
        <f t="shared" si="1"/>
        <v>1</v>
      </c>
      <c r="P36" s="72">
        <f t="shared" si="2"/>
        <v>6129.8222997604189</v>
      </c>
    </row>
    <row r="37" spans="1:16" x14ac:dyDescent="0.2">
      <c r="A37">
        <v>-1.828894570904448</v>
      </c>
      <c r="B37" t="s">
        <v>15</v>
      </c>
      <c r="C37" t="s">
        <v>23</v>
      </c>
      <c r="D37" t="s">
        <v>12</v>
      </c>
      <c r="E37" t="s">
        <v>21</v>
      </c>
      <c r="F37">
        <v>-0.69431859049427047</v>
      </c>
      <c r="G37">
        <v>0.18752052355690399</v>
      </c>
      <c r="H37">
        <v>-1.233143630061895</v>
      </c>
      <c r="I37">
        <v>0.50421799950523094</v>
      </c>
      <c r="J37">
        <v>-0.23759028385944941</v>
      </c>
      <c r="K37">
        <v>-0.44306664724146783</v>
      </c>
      <c r="L37">
        <v>1.4482940721349089</v>
      </c>
      <c r="M37">
        <v>0.30117956003056878</v>
      </c>
      <c r="N37" s="2">
        <f t="shared" si="0"/>
        <v>0</v>
      </c>
      <c r="O37" s="2">
        <f t="shared" si="1"/>
        <v>1</v>
      </c>
      <c r="P37" s="72">
        <f t="shared" si="2"/>
        <v>5915.3342803973937</v>
      </c>
    </row>
    <row r="38" spans="1:16" x14ac:dyDescent="0.2">
      <c r="A38">
        <v>1.059976900951747</v>
      </c>
      <c r="B38" t="s">
        <v>15</v>
      </c>
      <c r="C38" t="s">
        <v>20</v>
      </c>
      <c r="D38" t="s">
        <v>12</v>
      </c>
      <c r="E38" t="s">
        <v>21</v>
      </c>
      <c r="F38">
        <v>0.69929578469136222</v>
      </c>
      <c r="G38">
        <v>1.5085072625965359</v>
      </c>
      <c r="H38">
        <v>-0.77943369778499283</v>
      </c>
      <c r="I38">
        <v>0.2579919691187233</v>
      </c>
      <c r="J38">
        <v>0.50418219861253999</v>
      </c>
      <c r="K38">
        <v>0.64090954963634961</v>
      </c>
      <c r="L38">
        <v>1.4482940721349089</v>
      </c>
      <c r="M38">
        <v>0.30533540782938318</v>
      </c>
      <c r="N38" s="2">
        <f t="shared" si="0"/>
        <v>0</v>
      </c>
      <c r="O38" s="2">
        <f t="shared" si="1"/>
        <v>1</v>
      </c>
      <c r="P38" s="72">
        <f t="shared" si="2"/>
        <v>5969.3603017819814</v>
      </c>
    </row>
    <row r="39" spans="1:16" x14ac:dyDescent="0.2">
      <c r="A39">
        <v>-1.618794827496725</v>
      </c>
      <c r="B39" t="s">
        <v>15</v>
      </c>
      <c r="C39" t="s">
        <v>13</v>
      </c>
      <c r="D39" t="s">
        <v>12</v>
      </c>
      <c r="E39" t="s">
        <v>17</v>
      </c>
      <c r="F39">
        <v>-1.4298372885089099</v>
      </c>
      <c r="G39">
        <v>5.5421849652940738E-2</v>
      </c>
      <c r="H39">
        <v>0.17839838146624551</v>
      </c>
      <c r="I39">
        <v>7.3322446328842564E-2</v>
      </c>
      <c r="J39">
        <v>0.50418219861253999</v>
      </c>
      <c r="K39">
        <v>-0.98505474568037643</v>
      </c>
      <c r="L39">
        <v>0.84681473358486936</v>
      </c>
      <c r="M39">
        <v>0.3050060469400338</v>
      </c>
      <c r="N39" s="2">
        <f t="shared" si="0"/>
        <v>0</v>
      </c>
      <c r="O39" s="2">
        <f t="shared" si="1"/>
        <v>1</v>
      </c>
      <c r="P39" s="72">
        <f t="shared" si="2"/>
        <v>5965.0786102204393</v>
      </c>
    </row>
    <row r="40" spans="1:16" x14ac:dyDescent="0.2">
      <c r="A40">
        <v>0.84987715754402382</v>
      </c>
      <c r="B40" t="s">
        <v>15</v>
      </c>
      <c r="C40" t="s">
        <v>20</v>
      </c>
      <c r="D40" t="s">
        <v>12</v>
      </c>
      <c r="E40" t="s">
        <v>14</v>
      </c>
      <c r="F40">
        <v>-1.2362797363997939</v>
      </c>
      <c r="G40">
        <v>-0.53902218291489379</v>
      </c>
      <c r="H40">
        <v>-0.9810825565747272</v>
      </c>
      <c r="I40">
        <v>-1.0346946904104419</v>
      </c>
      <c r="J40">
        <v>1.245954681084529</v>
      </c>
      <c r="K40">
        <v>-0.98505474568037643</v>
      </c>
      <c r="L40">
        <v>-1.3185108851952689</v>
      </c>
      <c r="M40">
        <v>0.47804061080875038</v>
      </c>
      <c r="N40" s="2">
        <f t="shared" si="0"/>
        <v>0</v>
      </c>
      <c r="O40" s="2">
        <f t="shared" si="1"/>
        <v>1</v>
      </c>
      <c r="P40" s="72">
        <f t="shared" si="2"/>
        <v>8214.5279405137553</v>
      </c>
    </row>
    <row r="41" spans="1:16" x14ac:dyDescent="0.2">
      <c r="A41">
        <v>0.58725247828436966</v>
      </c>
      <c r="B41" t="s">
        <v>12</v>
      </c>
      <c r="C41" t="s">
        <v>18</v>
      </c>
      <c r="D41" t="s">
        <v>12</v>
      </c>
      <c r="E41" t="s">
        <v>19</v>
      </c>
      <c r="F41">
        <v>0.46702672216042351</v>
      </c>
      <c r="G41">
        <v>0.84801389307672004</v>
      </c>
      <c r="H41">
        <v>0.93458160192774953</v>
      </c>
      <c r="I41">
        <v>0.50421799950523094</v>
      </c>
      <c r="J41">
        <v>0.50418219861253999</v>
      </c>
      <c r="K41">
        <v>9.8921451197440932E-2</v>
      </c>
      <c r="L41">
        <v>-2.4011736945853301</v>
      </c>
      <c r="M41">
        <v>0.56837985111490852</v>
      </c>
      <c r="N41" s="2">
        <f t="shared" si="0"/>
        <v>1</v>
      </c>
      <c r="O41" s="2">
        <f t="shared" si="1"/>
        <v>1</v>
      </c>
      <c r="P41" s="72">
        <f t="shared" si="2"/>
        <v>9388.9380644938101</v>
      </c>
    </row>
    <row r="42" spans="1:16" x14ac:dyDescent="0.2">
      <c r="A42">
        <v>-0.46324623875424692</v>
      </c>
      <c r="B42" t="s">
        <v>12</v>
      </c>
      <c r="C42" t="s">
        <v>23</v>
      </c>
      <c r="D42" t="s">
        <v>12</v>
      </c>
      <c r="E42" t="s">
        <v>24</v>
      </c>
      <c r="F42">
        <v>-0.81045312175973983</v>
      </c>
      <c r="G42">
        <v>-1.3976635632906551</v>
      </c>
      <c r="H42">
        <v>-0.17448712141578959</v>
      </c>
      <c r="I42">
        <v>-0.97313818281381492</v>
      </c>
      <c r="J42">
        <v>0.50418219861253999</v>
      </c>
      <c r="K42">
        <v>-0.44306664724146783</v>
      </c>
      <c r="L42">
        <v>4.7436596148278378E-3</v>
      </c>
      <c r="M42">
        <v>0.67235337399215689</v>
      </c>
      <c r="N42" s="2">
        <f t="shared" si="0"/>
        <v>1</v>
      </c>
      <c r="O42" s="2">
        <f t="shared" si="1"/>
        <v>1</v>
      </c>
      <c r="P42" s="72">
        <f t="shared" si="2"/>
        <v>10740.59386189804</v>
      </c>
    </row>
    <row r="43" spans="1:16" x14ac:dyDescent="0.2">
      <c r="A43">
        <v>1.059976900951747</v>
      </c>
      <c r="B43" t="s">
        <v>15</v>
      </c>
      <c r="C43" t="s">
        <v>20</v>
      </c>
      <c r="D43" t="s">
        <v>12</v>
      </c>
      <c r="E43" t="s">
        <v>28</v>
      </c>
      <c r="F43">
        <v>0.31218068047313091</v>
      </c>
      <c r="G43">
        <v>-0.47297284596291211</v>
      </c>
      <c r="H43">
        <v>-0.27531155081065678</v>
      </c>
      <c r="I43">
        <v>-1.5271467511834571</v>
      </c>
      <c r="J43">
        <v>-0.23759028385944941</v>
      </c>
      <c r="K43">
        <v>9.8921451197440932E-2</v>
      </c>
      <c r="L43">
        <v>-1.3185108851952689</v>
      </c>
      <c r="M43">
        <v>0.51496249113136838</v>
      </c>
      <c r="N43" s="2">
        <f t="shared" si="0"/>
        <v>1</v>
      </c>
      <c r="O43" s="2">
        <f t="shared" si="1"/>
        <v>1</v>
      </c>
      <c r="P43" s="72">
        <f t="shared" si="2"/>
        <v>8694.5123847077884</v>
      </c>
    </row>
    <row r="44" spans="1:16" x14ac:dyDescent="0.2">
      <c r="A44">
        <v>0.3246277990247155</v>
      </c>
      <c r="B44" t="s">
        <v>12</v>
      </c>
      <c r="C44" t="s">
        <v>20</v>
      </c>
      <c r="D44" t="s">
        <v>12</v>
      </c>
      <c r="E44" t="s">
        <v>26</v>
      </c>
      <c r="F44">
        <v>-0.81045312175973983</v>
      </c>
      <c r="G44">
        <v>-0.27482483510696731</v>
      </c>
      <c r="H44">
        <v>-0.82984591248242634</v>
      </c>
      <c r="I44">
        <v>-0.48068612204079958</v>
      </c>
      <c r="J44">
        <v>-0.97936276633143882</v>
      </c>
      <c r="K44">
        <v>-1.798036893338739</v>
      </c>
      <c r="L44">
        <v>0.60622299816486735</v>
      </c>
      <c r="M44">
        <v>0.64761112860242354</v>
      </c>
      <c r="N44" s="2">
        <f t="shared" si="0"/>
        <v>1</v>
      </c>
      <c r="O44" s="2">
        <f t="shared" si="1"/>
        <v>1</v>
      </c>
      <c r="P44" s="72">
        <f t="shared" si="2"/>
        <v>10418.944671831507</v>
      </c>
    </row>
    <row r="45" spans="1:16" x14ac:dyDescent="0.2">
      <c r="A45">
        <v>-0.56829611045810857</v>
      </c>
      <c r="B45" t="s">
        <v>15</v>
      </c>
      <c r="C45" t="s">
        <v>13</v>
      </c>
      <c r="D45" t="s">
        <v>12</v>
      </c>
      <c r="E45" t="s">
        <v>14</v>
      </c>
      <c r="F45">
        <v>-0.84916463218156302</v>
      </c>
      <c r="G45">
        <v>-0.53902218291489379</v>
      </c>
      <c r="H45">
        <v>-0.77943369778499283</v>
      </c>
      <c r="I45">
        <v>-1.342477228393576</v>
      </c>
      <c r="J45">
        <v>-0.97936276633143882</v>
      </c>
      <c r="K45">
        <v>-0.44306664724146783</v>
      </c>
      <c r="L45">
        <v>-0.47643981122521062</v>
      </c>
      <c r="M45">
        <v>0.40310121525382009</v>
      </c>
      <c r="N45" s="2">
        <f t="shared" si="0"/>
        <v>0</v>
      </c>
      <c r="O45" s="2">
        <f t="shared" si="1"/>
        <v>1</v>
      </c>
      <c r="P45" s="72">
        <f t="shared" si="2"/>
        <v>7240.3157982996609</v>
      </c>
    </row>
    <row r="46" spans="1:16" x14ac:dyDescent="0.2">
      <c r="A46">
        <v>-9.5571687790731122E-2</v>
      </c>
      <c r="B46" t="s">
        <v>15</v>
      </c>
      <c r="C46" t="s">
        <v>18</v>
      </c>
      <c r="D46" t="s">
        <v>12</v>
      </c>
      <c r="E46" t="s">
        <v>19</v>
      </c>
      <c r="F46">
        <v>1.125122399331417</v>
      </c>
      <c r="G46">
        <v>0.64986588222077524</v>
      </c>
      <c r="H46">
        <v>-1.233143630061895</v>
      </c>
      <c r="I46">
        <v>-0.23446009165429199</v>
      </c>
      <c r="J46">
        <v>0.87506843984853477</v>
      </c>
      <c r="K46">
        <v>-0.17207259802201341</v>
      </c>
      <c r="L46">
        <v>0.84681473358486936</v>
      </c>
      <c r="M46">
        <v>0.47152025784270479</v>
      </c>
      <c r="N46" s="2">
        <f t="shared" si="0"/>
        <v>0</v>
      </c>
      <c r="O46" s="2">
        <f t="shared" si="1"/>
        <v>1</v>
      </c>
      <c r="P46" s="72">
        <f t="shared" si="2"/>
        <v>8129.7633519551628</v>
      </c>
    </row>
    <row r="47" spans="1:16" x14ac:dyDescent="0.2">
      <c r="A47">
        <v>1.0074519650998159</v>
      </c>
      <c r="B47" t="s">
        <v>15</v>
      </c>
      <c r="C47" t="s">
        <v>20</v>
      </c>
      <c r="D47" t="s">
        <v>12</v>
      </c>
      <c r="E47" t="s">
        <v>21</v>
      </c>
      <c r="F47">
        <v>0.97027635764412412</v>
      </c>
      <c r="G47">
        <v>-0.93531820462678339</v>
      </c>
      <c r="H47">
        <v>-1.233143630061895</v>
      </c>
      <c r="I47">
        <v>-0.1113470764610382</v>
      </c>
      <c r="J47">
        <v>-1.3502490075674329</v>
      </c>
      <c r="K47">
        <v>0.64090954963634961</v>
      </c>
      <c r="L47">
        <v>1.087406469004889</v>
      </c>
      <c r="M47">
        <v>0.30470887878843272</v>
      </c>
      <c r="N47" s="2">
        <f t="shared" si="0"/>
        <v>0</v>
      </c>
      <c r="O47" s="2">
        <f t="shared" si="1"/>
        <v>1</v>
      </c>
      <c r="P47" s="72">
        <f t="shared" si="2"/>
        <v>5961.2154242496254</v>
      </c>
    </row>
    <row r="48" spans="1:16" x14ac:dyDescent="0.2">
      <c r="A48">
        <v>-0.35819636705038532</v>
      </c>
      <c r="B48" t="s">
        <v>15</v>
      </c>
      <c r="C48" t="s">
        <v>13</v>
      </c>
      <c r="D48" t="s">
        <v>12</v>
      </c>
      <c r="E48" t="s">
        <v>17</v>
      </c>
      <c r="F48">
        <v>1.8219295869242329</v>
      </c>
      <c r="G48">
        <v>1.178260577836628</v>
      </c>
      <c r="H48">
        <v>-0.62819705369269196</v>
      </c>
      <c r="I48">
        <v>0.99667006027824623</v>
      </c>
      <c r="J48">
        <v>0.50418219861253999</v>
      </c>
      <c r="K48">
        <v>9.8921451197440932E-2</v>
      </c>
      <c r="L48">
        <v>-0.2358480758051914</v>
      </c>
      <c r="M48">
        <v>0.32024671517397602</v>
      </c>
      <c r="N48" s="2">
        <f t="shared" si="0"/>
        <v>0</v>
      </c>
      <c r="O48" s="2">
        <f t="shared" si="1"/>
        <v>1</v>
      </c>
      <c r="P48" s="72">
        <f t="shared" si="2"/>
        <v>6163.2072972616879</v>
      </c>
    </row>
    <row r="49" spans="1:16" x14ac:dyDescent="0.2">
      <c r="A49">
        <v>1.059976900951747</v>
      </c>
      <c r="B49" t="s">
        <v>15</v>
      </c>
      <c r="C49" t="s">
        <v>20</v>
      </c>
      <c r="D49" t="s">
        <v>12</v>
      </c>
      <c r="E49" t="s">
        <v>21</v>
      </c>
      <c r="F49">
        <v>2.4885970985458672E-3</v>
      </c>
      <c r="G49">
        <v>-0.53902218291489379</v>
      </c>
      <c r="H49">
        <v>0.43045945495341348</v>
      </c>
      <c r="I49">
        <v>0.68888752229511163</v>
      </c>
      <c r="J49">
        <v>-1.3502490075674329</v>
      </c>
      <c r="K49">
        <v>1.182897648075258</v>
      </c>
      <c r="L49">
        <v>-1.79969435603529</v>
      </c>
      <c r="M49">
        <v>0.30533540782938318</v>
      </c>
      <c r="N49" s="2">
        <f t="shared" si="0"/>
        <v>0</v>
      </c>
      <c r="O49" s="2">
        <f t="shared" si="1"/>
        <v>1</v>
      </c>
      <c r="P49" s="72">
        <f t="shared" si="2"/>
        <v>5969.3603017819814</v>
      </c>
    </row>
    <row r="50" spans="1:16" x14ac:dyDescent="0.2">
      <c r="A50">
        <v>-0.83092078971776273</v>
      </c>
      <c r="B50" t="s">
        <v>12</v>
      </c>
      <c r="C50" t="s">
        <v>18</v>
      </c>
      <c r="D50" t="s">
        <v>12</v>
      </c>
      <c r="E50" t="s">
        <v>19</v>
      </c>
      <c r="F50">
        <v>0.93156484722230104</v>
      </c>
      <c r="G50">
        <v>1.9048032843084259</v>
      </c>
      <c r="H50">
        <v>0.88416938723031591</v>
      </c>
      <c r="I50">
        <v>-0.17290358405766509</v>
      </c>
      <c r="J50">
        <v>-0.23759028385944941</v>
      </c>
      <c r="K50">
        <v>-0.44306664724146783</v>
      </c>
      <c r="L50">
        <v>1.087406469004889</v>
      </c>
      <c r="M50">
        <v>0.54870607171546182</v>
      </c>
      <c r="N50" s="2">
        <f t="shared" si="0"/>
        <v>1</v>
      </c>
      <c r="O50" s="2">
        <f t="shared" si="1"/>
        <v>1</v>
      </c>
      <c r="P50" s="72">
        <f t="shared" si="2"/>
        <v>9133.1789323010034</v>
      </c>
    </row>
    <row r="51" spans="1:16" x14ac:dyDescent="0.2">
      <c r="A51">
        <v>-0.98849559727355518</v>
      </c>
      <c r="B51" t="s">
        <v>15</v>
      </c>
      <c r="C51" t="s">
        <v>13</v>
      </c>
      <c r="D51" t="s">
        <v>12</v>
      </c>
      <c r="E51" t="s">
        <v>17</v>
      </c>
      <c r="F51">
        <v>-0.50076103838515484</v>
      </c>
      <c r="G51">
        <v>0.84801389307672004</v>
      </c>
      <c r="H51">
        <v>0.73293274313801504</v>
      </c>
      <c r="I51">
        <v>-1.46559024358683</v>
      </c>
      <c r="J51">
        <v>0.50418219861253999</v>
      </c>
      <c r="K51">
        <v>-1.5270428441192849</v>
      </c>
      <c r="L51">
        <v>-0.71703154664522972</v>
      </c>
      <c r="M51">
        <v>0.31257573162861568</v>
      </c>
      <c r="N51" s="2">
        <f t="shared" si="0"/>
        <v>0</v>
      </c>
      <c r="O51" s="2">
        <f t="shared" si="1"/>
        <v>1</v>
      </c>
      <c r="P51" s="72">
        <f t="shared" si="2"/>
        <v>6063.4845111720033</v>
      </c>
    </row>
    <row r="52" spans="1:16" x14ac:dyDescent="0.2">
      <c r="A52">
        <v>-1.828894570904448</v>
      </c>
      <c r="B52" t="s">
        <v>15</v>
      </c>
      <c r="C52" t="s">
        <v>16</v>
      </c>
      <c r="D52" t="s">
        <v>12</v>
      </c>
      <c r="E52" t="s">
        <v>24</v>
      </c>
      <c r="F52">
        <v>-0.30720348627603922</v>
      </c>
      <c r="G52">
        <v>-1.0013675415787651</v>
      </c>
      <c r="H52">
        <v>-0.124074906718356</v>
      </c>
      <c r="I52">
        <v>0.1964354615220964</v>
      </c>
      <c r="J52">
        <v>-0.23759028385944941</v>
      </c>
      <c r="K52">
        <v>9.8921451197440932E-2</v>
      </c>
      <c r="L52">
        <v>-0.83732741435523084</v>
      </c>
      <c r="M52">
        <v>0.61678636051801894</v>
      </c>
      <c r="N52" s="2">
        <f t="shared" si="0"/>
        <v>1</v>
      </c>
      <c r="O52" s="2">
        <f t="shared" si="1"/>
        <v>1</v>
      </c>
      <c r="P52" s="72">
        <f t="shared" si="2"/>
        <v>10018.222686734245</v>
      </c>
    </row>
    <row r="53" spans="1:16" x14ac:dyDescent="0.2">
      <c r="A53">
        <v>0.27210286317278459</v>
      </c>
      <c r="B53" t="s">
        <v>12</v>
      </c>
      <c r="C53" t="s">
        <v>20</v>
      </c>
      <c r="D53" t="s">
        <v>12</v>
      </c>
      <c r="E53" t="s">
        <v>21</v>
      </c>
      <c r="F53">
        <v>1.512237503549648</v>
      </c>
      <c r="G53">
        <v>0.78196455612473847</v>
      </c>
      <c r="H53">
        <v>-0.88025812717985996</v>
      </c>
      <c r="I53">
        <v>-1.46559024358683</v>
      </c>
      <c r="J53">
        <v>0.50418219861253999</v>
      </c>
      <c r="K53">
        <v>9.8921451197440932E-2</v>
      </c>
      <c r="L53">
        <v>-0.2358480758051914</v>
      </c>
      <c r="M53">
        <v>0.37390804674467071</v>
      </c>
      <c r="N53" s="2">
        <f t="shared" si="0"/>
        <v>0</v>
      </c>
      <c r="O53" s="2">
        <f t="shared" si="1"/>
        <v>1</v>
      </c>
      <c r="P53" s="72">
        <f t="shared" si="2"/>
        <v>6860.8046076807195</v>
      </c>
    </row>
    <row r="54" spans="1:16" x14ac:dyDescent="0.2">
      <c r="A54">
        <v>0.69230234998823126</v>
      </c>
      <c r="B54" t="s">
        <v>15</v>
      </c>
      <c r="C54" t="s">
        <v>20</v>
      </c>
      <c r="D54" t="s">
        <v>12</v>
      </c>
      <c r="E54" t="s">
        <v>21</v>
      </c>
      <c r="F54">
        <v>1.744506566080587</v>
      </c>
      <c r="G54">
        <v>0.3196191974608672</v>
      </c>
      <c r="H54">
        <v>0.2288105961636791</v>
      </c>
      <c r="I54">
        <v>0.31954847671535019</v>
      </c>
      <c r="J54">
        <v>-1.7211352488034279</v>
      </c>
      <c r="K54">
        <v>2.5378678941725301</v>
      </c>
      <c r="L54">
        <v>0.60622299816486735</v>
      </c>
      <c r="M54">
        <v>0.30096493557010567</v>
      </c>
      <c r="N54" s="2">
        <f t="shared" si="0"/>
        <v>0</v>
      </c>
      <c r="O54" s="2">
        <f t="shared" si="1"/>
        <v>1</v>
      </c>
      <c r="P54" s="72">
        <f t="shared" si="2"/>
        <v>5912.5441624113737</v>
      </c>
    </row>
    <row r="55" spans="1:16" x14ac:dyDescent="0.2">
      <c r="A55">
        <v>0.63977741413630052</v>
      </c>
      <c r="B55" t="s">
        <v>15</v>
      </c>
      <c r="C55" t="s">
        <v>20</v>
      </c>
      <c r="D55" t="s">
        <v>12</v>
      </c>
      <c r="E55" t="s">
        <v>21</v>
      </c>
      <c r="F55">
        <v>-3.6222913323277262E-2</v>
      </c>
      <c r="G55">
        <v>0.3196191974608672</v>
      </c>
      <c r="H55">
        <v>-0.17448712141578959</v>
      </c>
      <c r="I55">
        <v>-0.1113470764610382</v>
      </c>
      <c r="J55">
        <v>-0.60847652509544403</v>
      </c>
      <c r="K55">
        <v>-0.44306664724146783</v>
      </c>
      <c r="L55">
        <v>-0.71703154664522972</v>
      </c>
      <c r="M55">
        <v>0.30034349710899078</v>
      </c>
      <c r="N55" s="2">
        <f t="shared" si="0"/>
        <v>0</v>
      </c>
      <c r="O55" s="2">
        <f t="shared" si="1"/>
        <v>1</v>
      </c>
      <c r="P55" s="72">
        <f t="shared" si="2"/>
        <v>5904.4654624168797</v>
      </c>
    </row>
    <row r="56" spans="1:16" x14ac:dyDescent="0.2">
      <c r="A56">
        <v>-1.3036452123851401</v>
      </c>
      <c r="B56" t="s">
        <v>15</v>
      </c>
      <c r="C56" t="s">
        <v>18</v>
      </c>
      <c r="D56" t="s">
        <v>12</v>
      </c>
      <c r="E56" t="s">
        <v>19</v>
      </c>
      <c r="F56">
        <v>0.38960370131677718</v>
      </c>
      <c r="G56">
        <v>0.517767208316812</v>
      </c>
      <c r="H56">
        <v>-0.52737262429782483</v>
      </c>
      <c r="I56">
        <v>1.4275656134546351</v>
      </c>
      <c r="J56">
        <v>-1.7211352488034279</v>
      </c>
      <c r="K56">
        <v>9.8921451197440932E-2</v>
      </c>
      <c r="L56">
        <v>-0.2358480758051914</v>
      </c>
      <c r="M56">
        <v>0.45462018116984709</v>
      </c>
      <c r="N56" s="2">
        <f t="shared" si="0"/>
        <v>0</v>
      </c>
      <c r="O56" s="2">
        <f t="shared" si="1"/>
        <v>1</v>
      </c>
      <c r="P56" s="72">
        <f t="shared" si="2"/>
        <v>7910.0623552080124</v>
      </c>
    </row>
    <row r="57" spans="1:16" x14ac:dyDescent="0.2">
      <c r="A57">
        <v>-0.25314649534652361</v>
      </c>
      <c r="B57" t="s">
        <v>12</v>
      </c>
      <c r="C57" t="s">
        <v>13</v>
      </c>
      <c r="D57" t="s">
        <v>12</v>
      </c>
      <c r="E57" t="s">
        <v>24</v>
      </c>
      <c r="F57">
        <v>-0.22978046543239289</v>
      </c>
      <c r="G57">
        <v>0.25356986050888558</v>
      </c>
      <c r="H57">
        <v>-0.124074906718356</v>
      </c>
      <c r="I57">
        <v>-0.17290358405766509</v>
      </c>
      <c r="J57">
        <v>0.13329595737654529</v>
      </c>
      <c r="K57">
        <v>-0.44306664724146783</v>
      </c>
      <c r="L57">
        <v>-0.2358480758051914</v>
      </c>
      <c r="M57">
        <v>0.58974667367739608</v>
      </c>
      <c r="N57" s="2">
        <f t="shared" si="0"/>
        <v>1</v>
      </c>
      <c r="O57" s="2">
        <f t="shared" si="1"/>
        <v>1</v>
      </c>
      <c r="P57" s="72">
        <f t="shared" si="2"/>
        <v>9666.7067578061487</v>
      </c>
    </row>
    <row r="58" spans="1:16" x14ac:dyDescent="0.2">
      <c r="A58">
        <v>-0.35819636705038532</v>
      </c>
      <c r="B58" t="s">
        <v>15</v>
      </c>
      <c r="C58" t="s">
        <v>16</v>
      </c>
      <c r="D58" t="s">
        <v>12</v>
      </c>
      <c r="E58" t="s">
        <v>24</v>
      </c>
      <c r="F58">
        <v>1.7832180765024099</v>
      </c>
      <c r="G58">
        <v>0.25356986050888558</v>
      </c>
      <c r="H58">
        <v>0.98499381662518304</v>
      </c>
      <c r="I58">
        <v>1.181339583068127</v>
      </c>
      <c r="J58">
        <v>-0.23759028385944941</v>
      </c>
      <c r="K58">
        <v>9.8921451197440932E-2</v>
      </c>
      <c r="L58">
        <v>-0.47643981122521062</v>
      </c>
      <c r="M58">
        <v>0.63614835854943463</v>
      </c>
      <c r="N58" s="2">
        <f t="shared" si="0"/>
        <v>1</v>
      </c>
      <c r="O58" s="2">
        <f t="shared" si="1"/>
        <v>1</v>
      </c>
      <c r="P58" s="72">
        <f t="shared" si="2"/>
        <v>10269.928661142651</v>
      </c>
    </row>
    <row r="59" spans="1:16" x14ac:dyDescent="0.2">
      <c r="A59">
        <v>0.53472754243243881</v>
      </c>
      <c r="B59" t="s">
        <v>15</v>
      </c>
      <c r="C59" t="s">
        <v>13</v>
      </c>
      <c r="D59" t="s">
        <v>12</v>
      </c>
      <c r="E59" t="s">
        <v>21</v>
      </c>
      <c r="F59">
        <v>7.9911617942192134E-2</v>
      </c>
      <c r="G59">
        <v>0.64986588222077524</v>
      </c>
      <c r="H59">
        <v>-0.88025812717985996</v>
      </c>
      <c r="I59">
        <v>-0.60379913723405343</v>
      </c>
      <c r="J59">
        <v>-0.60847652509544403</v>
      </c>
      <c r="K59">
        <v>-0.17207259802201341</v>
      </c>
      <c r="L59">
        <v>0.24533539503483001</v>
      </c>
      <c r="M59">
        <v>0.25418037922690379</v>
      </c>
      <c r="N59" s="2">
        <f t="shared" si="0"/>
        <v>0</v>
      </c>
      <c r="O59" s="2">
        <f t="shared" si="1"/>
        <v>1</v>
      </c>
      <c r="P59" s="72">
        <f t="shared" si="2"/>
        <v>5304.3449299497497</v>
      </c>
    </row>
    <row r="60" spans="1:16" x14ac:dyDescent="0.2">
      <c r="A60">
        <v>-1.146070404829348</v>
      </c>
      <c r="B60" t="s">
        <v>15</v>
      </c>
      <c r="C60" t="s">
        <v>13</v>
      </c>
      <c r="D60" t="s">
        <v>12</v>
      </c>
      <c r="E60" t="s">
        <v>24</v>
      </c>
      <c r="F60">
        <v>0.50573823258224659</v>
      </c>
      <c r="G60">
        <v>-0.27482483510696731</v>
      </c>
      <c r="H60">
        <v>1.690764822389254</v>
      </c>
      <c r="I60">
        <v>-0.17290358405766509</v>
      </c>
      <c r="J60">
        <v>0.13329595737654529</v>
      </c>
      <c r="K60">
        <v>-0.44306664724146783</v>
      </c>
      <c r="L60">
        <v>-0.2358480758051914</v>
      </c>
      <c r="M60">
        <v>0.49045355603594187</v>
      </c>
      <c r="N60" s="2">
        <f t="shared" si="0"/>
        <v>0</v>
      </c>
      <c r="O60" s="2">
        <f t="shared" si="1"/>
        <v>1</v>
      </c>
      <c r="P60" s="72">
        <f t="shared" si="2"/>
        <v>8375.8962284672434</v>
      </c>
    </row>
    <row r="61" spans="1:16" x14ac:dyDescent="0.2">
      <c r="A61">
        <v>1.059976900951747</v>
      </c>
      <c r="B61" t="s">
        <v>12</v>
      </c>
      <c r="C61" t="s">
        <v>20</v>
      </c>
      <c r="D61" t="s">
        <v>12</v>
      </c>
      <c r="E61" t="s">
        <v>21</v>
      </c>
      <c r="F61">
        <v>0.23475765962948461</v>
      </c>
      <c r="G61">
        <v>-0.34087417205894888</v>
      </c>
      <c r="H61">
        <v>-0.22489933611322321</v>
      </c>
      <c r="I61">
        <v>1.176593873221566E-2</v>
      </c>
      <c r="J61">
        <v>0.50418219861253999</v>
      </c>
      <c r="K61">
        <v>-0.17207259802201341</v>
      </c>
      <c r="L61">
        <v>-0.2358480758051914</v>
      </c>
      <c r="M61">
        <v>0.38434313687568361</v>
      </c>
      <c r="N61" s="2">
        <f t="shared" si="0"/>
        <v>0</v>
      </c>
      <c r="O61" s="2">
        <f t="shared" si="1"/>
        <v>1</v>
      </c>
      <c r="P61" s="72">
        <f t="shared" si="2"/>
        <v>6996.4607793838877</v>
      </c>
    </row>
    <row r="62" spans="1:16" x14ac:dyDescent="0.2">
      <c r="A62">
        <v>1.059976900951747</v>
      </c>
      <c r="B62" t="s">
        <v>15</v>
      </c>
      <c r="C62" t="s">
        <v>18</v>
      </c>
      <c r="D62" t="s">
        <v>12</v>
      </c>
      <c r="E62" t="s">
        <v>21</v>
      </c>
      <c r="F62">
        <v>-0.50076103838515484</v>
      </c>
      <c r="G62">
        <v>1.2443099147886101</v>
      </c>
      <c r="H62">
        <v>1.287467104809785</v>
      </c>
      <c r="I62">
        <v>-0.29601659925091889</v>
      </c>
      <c r="J62">
        <v>1.245954681084529</v>
      </c>
      <c r="K62">
        <v>-0.44306664724146783</v>
      </c>
      <c r="L62">
        <v>1.3279982044249079</v>
      </c>
      <c r="M62">
        <v>0.50699133809813701</v>
      </c>
      <c r="N62" s="2">
        <f t="shared" si="0"/>
        <v>1</v>
      </c>
      <c r="O62" s="2">
        <f t="shared" si="1"/>
        <v>1</v>
      </c>
      <c r="P62" s="72">
        <f t="shared" si="2"/>
        <v>8590.8873952757822</v>
      </c>
    </row>
    <row r="63" spans="1:16" x14ac:dyDescent="0.2">
      <c r="A63">
        <v>0.58725247828436966</v>
      </c>
      <c r="B63" t="s">
        <v>12</v>
      </c>
      <c r="C63" t="s">
        <v>18</v>
      </c>
      <c r="D63" t="s">
        <v>12</v>
      </c>
      <c r="E63" t="s">
        <v>21</v>
      </c>
      <c r="F63">
        <v>0.23475765962948461</v>
      </c>
      <c r="G63">
        <v>-0.40692350901093061</v>
      </c>
      <c r="H63">
        <v>0.83375717253288228</v>
      </c>
      <c r="I63">
        <v>0.56577450710185784</v>
      </c>
      <c r="J63">
        <v>0.87506843984853477</v>
      </c>
      <c r="K63">
        <v>-0.44306664724146783</v>
      </c>
      <c r="L63">
        <v>-0.47643981122521062</v>
      </c>
      <c r="M63">
        <v>0.58715858591231374</v>
      </c>
      <c r="N63" s="2">
        <f t="shared" si="0"/>
        <v>1</v>
      </c>
      <c r="O63" s="2">
        <f t="shared" si="1"/>
        <v>1</v>
      </c>
      <c r="P63" s="72">
        <f t="shared" si="2"/>
        <v>9633.0616168600791</v>
      </c>
    </row>
    <row r="64" spans="1:16" x14ac:dyDescent="0.2">
      <c r="A64">
        <v>-0.46324623875424692</v>
      </c>
      <c r="B64" t="s">
        <v>15</v>
      </c>
      <c r="C64" t="s">
        <v>18</v>
      </c>
      <c r="D64" t="s">
        <v>12</v>
      </c>
      <c r="E64" t="s">
        <v>28</v>
      </c>
      <c r="F64">
        <v>-0.11364593416692351</v>
      </c>
      <c r="G64">
        <v>1.3103592517405911</v>
      </c>
      <c r="H64">
        <v>0.63210831374314791</v>
      </c>
      <c r="I64">
        <v>0.2579919691187233</v>
      </c>
      <c r="J64">
        <v>-0.97936276633143882</v>
      </c>
      <c r="K64">
        <v>2.5378678941725301</v>
      </c>
      <c r="L64">
        <v>0.60622299816486735</v>
      </c>
      <c r="M64">
        <v>0.69511490377396945</v>
      </c>
      <c r="N64" s="2">
        <f t="shared" si="0"/>
        <v>1</v>
      </c>
      <c r="O64" s="2">
        <f t="shared" si="1"/>
        <v>1</v>
      </c>
      <c r="P64" s="72">
        <f t="shared" si="2"/>
        <v>11036.493749061603</v>
      </c>
    </row>
    <row r="65" spans="1:16" x14ac:dyDescent="0.2">
      <c r="A65">
        <v>0.37715273487664641</v>
      </c>
      <c r="B65" t="s">
        <v>12</v>
      </c>
      <c r="C65" t="s">
        <v>18</v>
      </c>
      <c r="D65" t="s">
        <v>12</v>
      </c>
      <c r="E65" t="s">
        <v>21</v>
      </c>
      <c r="F65">
        <v>-1.2749912468216169</v>
      </c>
      <c r="G65">
        <v>-0.20877549815498569</v>
      </c>
      <c r="H65">
        <v>-7.3662692020922446E-2</v>
      </c>
      <c r="I65">
        <v>1.4275656134546351</v>
      </c>
      <c r="J65">
        <v>-0.97936276633143882</v>
      </c>
      <c r="K65">
        <v>-0.71406069646092207</v>
      </c>
      <c r="L65">
        <v>4.7436596148278378E-3</v>
      </c>
      <c r="M65">
        <v>0.58428991772370908</v>
      </c>
      <c r="N65" s="2">
        <f t="shared" si="0"/>
        <v>1</v>
      </c>
      <c r="O65" s="2">
        <f t="shared" si="1"/>
        <v>1</v>
      </c>
      <c r="P65" s="72">
        <f t="shared" si="2"/>
        <v>9595.7689304082196</v>
      </c>
    </row>
    <row r="66" spans="1:16" x14ac:dyDescent="0.2">
      <c r="A66">
        <v>-0.20062155949459279</v>
      </c>
      <c r="B66" t="s">
        <v>12</v>
      </c>
      <c r="C66" t="s">
        <v>20</v>
      </c>
      <c r="D66" t="s">
        <v>12</v>
      </c>
      <c r="E66" t="s">
        <v>29</v>
      </c>
      <c r="F66">
        <v>0.46702672216042351</v>
      </c>
      <c r="G66">
        <v>0.78196455612473847</v>
      </c>
      <c r="H66">
        <v>1.64035260769182</v>
      </c>
      <c r="I66">
        <v>1.2428960906647539</v>
      </c>
      <c r="J66">
        <v>1.245954681084529</v>
      </c>
      <c r="K66">
        <v>9.8921451197440932E-2</v>
      </c>
      <c r="L66">
        <v>0.24533539503483001</v>
      </c>
      <c r="M66">
        <v>0.56992241483263884</v>
      </c>
      <c r="N66" s="2">
        <f t="shared" si="0"/>
        <v>1</v>
      </c>
      <c r="O66" s="2">
        <f t="shared" si="1"/>
        <v>1</v>
      </c>
      <c r="P66" s="72">
        <f t="shared" si="2"/>
        <v>9408.9913928243059</v>
      </c>
    </row>
    <row r="67" spans="1:16" x14ac:dyDescent="0.2">
      <c r="A67">
        <v>0.63977741413630052</v>
      </c>
      <c r="B67" t="s">
        <v>12</v>
      </c>
      <c r="C67" t="s">
        <v>20</v>
      </c>
      <c r="D67" t="s">
        <v>12</v>
      </c>
      <c r="E67" t="s">
        <v>29</v>
      </c>
      <c r="F67">
        <v>-0.81045312175973983</v>
      </c>
      <c r="G67">
        <v>-1.133466215482728</v>
      </c>
      <c r="H67">
        <v>0.83375717253288228</v>
      </c>
      <c r="I67">
        <v>-0.85002516762056113</v>
      </c>
      <c r="J67">
        <v>-0.60847652509544403</v>
      </c>
      <c r="K67">
        <v>-0.44306664724146783</v>
      </c>
      <c r="L67">
        <v>0.24533539503483001</v>
      </c>
      <c r="M67">
        <v>0.5814730857630046</v>
      </c>
      <c r="N67" s="2">
        <f t="shared" ref="N67:N130" si="3">IF($M67&gt;$S$2,1,0)</f>
        <v>1</v>
      </c>
      <c r="O67" s="2">
        <f t="shared" ref="O67:O130" si="4">IF($M67&gt;$S$3,1,0)</f>
        <v>1</v>
      </c>
      <c r="P67" s="72">
        <f t="shared" ref="P67:P130" si="5">(M67*$S$6)+((1-M67)*$S$7)</f>
        <v>9559.150114919059</v>
      </c>
    </row>
    <row r="68" spans="1:16" x14ac:dyDescent="0.2">
      <c r="A68">
        <v>0.48220260658050801</v>
      </c>
      <c r="B68" t="s">
        <v>15</v>
      </c>
      <c r="C68" t="s">
        <v>20</v>
      </c>
      <c r="D68" t="s">
        <v>12</v>
      </c>
      <c r="E68" t="s">
        <v>24</v>
      </c>
      <c r="F68">
        <v>-0.96529916344703237</v>
      </c>
      <c r="G68">
        <v>0.45171787136483038</v>
      </c>
      <c r="H68">
        <v>-0.42654819490295759</v>
      </c>
      <c r="I68">
        <v>-4.9790568864411251E-2</v>
      </c>
      <c r="J68">
        <v>0.13329595737654529</v>
      </c>
      <c r="K68">
        <v>0.91190359885580397</v>
      </c>
      <c r="L68">
        <v>0.84681473358486936</v>
      </c>
      <c r="M68">
        <v>0.56912880321849779</v>
      </c>
      <c r="N68" s="2">
        <f t="shared" si="3"/>
        <v>1</v>
      </c>
      <c r="O68" s="2">
        <f t="shared" si="4"/>
        <v>1</v>
      </c>
      <c r="P68" s="72">
        <f t="shared" si="5"/>
        <v>9398.6744418404724</v>
      </c>
    </row>
    <row r="69" spans="1:16" x14ac:dyDescent="0.2">
      <c r="A69">
        <v>1.059976900951747</v>
      </c>
      <c r="B69" t="s">
        <v>15</v>
      </c>
      <c r="C69" t="s">
        <v>23</v>
      </c>
      <c r="D69" t="s">
        <v>12</v>
      </c>
      <c r="E69" t="s">
        <v>21</v>
      </c>
      <c r="F69">
        <v>0.66058427426953914</v>
      </c>
      <c r="G69">
        <v>1.0461619039326651</v>
      </c>
      <c r="H69">
        <v>-2.0397390652208331</v>
      </c>
      <c r="I69">
        <v>1.673791643841142</v>
      </c>
      <c r="J69">
        <v>-0.60847652509544403</v>
      </c>
      <c r="K69">
        <v>9.8921451197440932E-2</v>
      </c>
      <c r="L69">
        <v>0.24533539503483001</v>
      </c>
      <c r="M69">
        <v>0.3364551271445419</v>
      </c>
      <c r="N69" s="2">
        <f t="shared" si="3"/>
        <v>0</v>
      </c>
      <c r="O69" s="2">
        <f t="shared" si="4"/>
        <v>1</v>
      </c>
      <c r="P69" s="72">
        <f t="shared" si="5"/>
        <v>6373.9166528790447</v>
      </c>
    </row>
    <row r="70" spans="1:16" x14ac:dyDescent="0.2">
      <c r="A70">
        <v>0.167052991468923</v>
      </c>
      <c r="B70" t="s">
        <v>12</v>
      </c>
      <c r="C70" t="s">
        <v>20</v>
      </c>
      <c r="D70" t="s">
        <v>12</v>
      </c>
      <c r="E70" t="s">
        <v>21</v>
      </c>
      <c r="F70">
        <v>-0.81045312175973983</v>
      </c>
      <c r="G70">
        <v>5.5421849652940738E-2</v>
      </c>
      <c r="H70">
        <v>0.43045945495341348</v>
      </c>
      <c r="I70">
        <v>-1.1578077056036959</v>
      </c>
      <c r="J70">
        <v>-0.23759028385944941</v>
      </c>
      <c r="K70">
        <v>9.8921451197440932E-2</v>
      </c>
      <c r="L70">
        <v>-0.83732741435523084</v>
      </c>
      <c r="M70">
        <v>0.37252528589950479</v>
      </c>
      <c r="N70" s="2">
        <f t="shared" si="3"/>
        <v>0</v>
      </c>
      <c r="O70" s="2">
        <f t="shared" si="4"/>
        <v>1</v>
      </c>
      <c r="P70" s="72">
        <f t="shared" si="5"/>
        <v>6842.8287166935625</v>
      </c>
    </row>
    <row r="71" spans="1:16" x14ac:dyDescent="0.2">
      <c r="A71">
        <v>0.95492702924788542</v>
      </c>
      <c r="B71" t="s">
        <v>12</v>
      </c>
      <c r="C71" t="s">
        <v>18</v>
      </c>
      <c r="D71" t="s">
        <v>12</v>
      </c>
      <c r="E71" t="s">
        <v>24</v>
      </c>
      <c r="F71">
        <v>-0.84916463218156302</v>
      </c>
      <c r="G71">
        <v>5.5421849652940738E-2</v>
      </c>
      <c r="H71">
        <v>0.4808716696508471</v>
      </c>
      <c r="I71">
        <v>-1.2193642132003231</v>
      </c>
      <c r="J71">
        <v>1.245954681084529</v>
      </c>
      <c r="K71">
        <v>1.182897648075258</v>
      </c>
      <c r="L71">
        <v>4.7436596148278378E-3</v>
      </c>
      <c r="M71">
        <v>0.81843009134415479</v>
      </c>
      <c r="N71" s="2">
        <f t="shared" si="3"/>
        <v>1</v>
      </c>
      <c r="O71" s="2">
        <f t="shared" si="4"/>
        <v>1</v>
      </c>
      <c r="P71" s="72">
        <f t="shared" si="5"/>
        <v>12639.591187474012</v>
      </c>
    </row>
    <row r="72" spans="1:16" x14ac:dyDescent="0.2">
      <c r="A72">
        <v>-1.5137449557928639</v>
      </c>
      <c r="B72" t="s">
        <v>12</v>
      </c>
      <c r="C72" t="s">
        <v>16</v>
      </c>
      <c r="D72" t="s">
        <v>12</v>
      </c>
      <c r="E72" t="s">
        <v>17</v>
      </c>
      <c r="F72">
        <v>-1.3911257780870869</v>
      </c>
      <c r="G72">
        <v>-1.331614226338673</v>
      </c>
      <c r="H72">
        <v>1.438703748902086</v>
      </c>
      <c r="I72">
        <v>-1.0346946904104419</v>
      </c>
      <c r="J72">
        <v>0.50418219861253999</v>
      </c>
      <c r="K72">
        <v>-0.44306664724146783</v>
      </c>
      <c r="L72">
        <v>4.7436596148278378E-3</v>
      </c>
      <c r="M72">
        <v>0.52142349829893553</v>
      </c>
      <c r="N72" s="2">
        <f t="shared" si="3"/>
        <v>1</v>
      </c>
      <c r="O72" s="2">
        <f t="shared" si="4"/>
        <v>1</v>
      </c>
      <c r="P72" s="72">
        <f t="shared" si="5"/>
        <v>8778.5054778861631</v>
      </c>
    </row>
    <row r="73" spans="1:16" x14ac:dyDescent="0.2">
      <c r="A73">
        <v>1.059976900951747</v>
      </c>
      <c r="B73" t="s">
        <v>15</v>
      </c>
      <c r="C73" t="s">
        <v>18</v>
      </c>
      <c r="D73" t="s">
        <v>12</v>
      </c>
      <c r="E73" t="s">
        <v>14</v>
      </c>
      <c r="F73">
        <v>4.1200107520368998E-2</v>
      </c>
      <c r="G73">
        <v>0.1214711866049223</v>
      </c>
      <c r="H73">
        <v>-0.93067034187729358</v>
      </c>
      <c r="I73">
        <v>0.68888752229511163</v>
      </c>
      <c r="J73">
        <v>0.87506843984853477</v>
      </c>
      <c r="K73">
        <v>0.91190359885580397</v>
      </c>
      <c r="L73">
        <v>0.60622299816486735</v>
      </c>
      <c r="M73">
        <v>0.6843668652943008</v>
      </c>
      <c r="N73" s="2">
        <f t="shared" si="3"/>
        <v>1</v>
      </c>
      <c r="O73" s="2">
        <f t="shared" si="4"/>
        <v>1</v>
      </c>
      <c r="P73" s="72">
        <f t="shared" si="5"/>
        <v>10896.769248825911</v>
      </c>
    </row>
    <row r="74" spans="1:16" x14ac:dyDescent="0.2">
      <c r="A74">
        <v>1.059976900951747</v>
      </c>
      <c r="B74" t="s">
        <v>15</v>
      </c>
      <c r="C74" t="s">
        <v>20</v>
      </c>
      <c r="D74" t="s">
        <v>12</v>
      </c>
      <c r="E74" t="s">
        <v>24</v>
      </c>
      <c r="F74">
        <v>0.1186231283640153</v>
      </c>
      <c r="G74">
        <v>-0.53902218291489379</v>
      </c>
      <c r="H74">
        <v>-0.93067034187729358</v>
      </c>
      <c r="I74">
        <v>0.99667006027824623</v>
      </c>
      <c r="J74">
        <v>1.245954681084529</v>
      </c>
      <c r="K74">
        <v>-0.44306664724146783</v>
      </c>
      <c r="L74">
        <v>-0.71703154664522972</v>
      </c>
      <c r="M74">
        <v>0.57708263813415905</v>
      </c>
      <c r="N74" s="2">
        <f t="shared" si="3"/>
        <v>1</v>
      </c>
      <c r="O74" s="2">
        <f t="shared" si="4"/>
        <v>1</v>
      </c>
      <c r="P74" s="72">
        <f t="shared" si="5"/>
        <v>9502.0742957440671</v>
      </c>
    </row>
    <row r="75" spans="1:16" x14ac:dyDescent="0.2">
      <c r="A75">
        <v>-1.618794827496725</v>
      </c>
      <c r="B75" t="s">
        <v>15</v>
      </c>
      <c r="C75" t="s">
        <v>13</v>
      </c>
      <c r="D75" t="s">
        <v>12</v>
      </c>
      <c r="E75" t="s">
        <v>30</v>
      </c>
      <c r="F75">
        <v>-0.22978046543239289</v>
      </c>
      <c r="G75">
        <v>0.1214711866049223</v>
      </c>
      <c r="H75">
        <v>-0.88025812717985996</v>
      </c>
      <c r="I75">
        <v>-0.72691215242730722</v>
      </c>
      <c r="J75">
        <v>0.50418219861253999</v>
      </c>
      <c r="K75">
        <v>9.8921451197440932E-2</v>
      </c>
      <c r="L75">
        <v>-0.2358480758051914</v>
      </c>
      <c r="M75">
        <v>0.6152817847647607</v>
      </c>
      <c r="N75" s="2">
        <f t="shared" si="3"/>
        <v>1</v>
      </c>
      <c r="O75" s="2">
        <f t="shared" si="4"/>
        <v>1</v>
      </c>
      <c r="P75" s="72">
        <f t="shared" si="5"/>
        <v>9998.6632019418903</v>
      </c>
    </row>
    <row r="76" spans="1:16" x14ac:dyDescent="0.2">
      <c r="A76">
        <v>1.059976900951747</v>
      </c>
      <c r="B76" t="s">
        <v>12</v>
      </c>
      <c r="C76" t="s">
        <v>20</v>
      </c>
      <c r="D76" t="s">
        <v>12</v>
      </c>
      <c r="E76" t="s">
        <v>25</v>
      </c>
      <c r="F76">
        <v>1.744506566080587</v>
      </c>
      <c r="G76">
        <v>0.38566853441284882</v>
      </c>
      <c r="H76">
        <v>-0.57778483899525845</v>
      </c>
      <c r="I76">
        <v>-0.41912961444417268</v>
      </c>
      <c r="J76">
        <v>0.13329595737654529</v>
      </c>
      <c r="K76">
        <v>-0.44306664724146783</v>
      </c>
      <c r="L76">
        <v>-0.47643981122521062</v>
      </c>
      <c r="M76">
        <v>0.5783296703749442</v>
      </c>
      <c r="N76" s="2">
        <f t="shared" si="3"/>
        <v>1</v>
      </c>
      <c r="O76" s="2">
        <f t="shared" si="4"/>
        <v>1</v>
      </c>
      <c r="P76" s="72">
        <f t="shared" si="5"/>
        <v>9518.2857148742751</v>
      </c>
    </row>
    <row r="77" spans="1:16" x14ac:dyDescent="0.2">
      <c r="A77">
        <v>-1.5137449557928639</v>
      </c>
      <c r="B77" t="s">
        <v>12</v>
      </c>
      <c r="C77" t="s">
        <v>20</v>
      </c>
      <c r="D77" t="s">
        <v>12</v>
      </c>
      <c r="E77" t="s">
        <v>19</v>
      </c>
      <c r="F77">
        <v>2.4885970985458672E-3</v>
      </c>
      <c r="G77">
        <v>1.112211240884647</v>
      </c>
      <c r="H77">
        <v>0.73293274313801504</v>
      </c>
      <c r="I77">
        <v>1.92001767422765</v>
      </c>
      <c r="J77">
        <v>0.13329595737654529</v>
      </c>
      <c r="K77">
        <v>-0.17207259802201341</v>
      </c>
      <c r="L77">
        <v>-2.641765430005349</v>
      </c>
      <c r="M77">
        <v>0.33337413341395628</v>
      </c>
      <c r="N77" s="2">
        <f t="shared" si="3"/>
        <v>0</v>
      </c>
      <c r="O77" s="2">
        <f t="shared" si="4"/>
        <v>1</v>
      </c>
      <c r="P77" s="72">
        <f t="shared" si="5"/>
        <v>6333.8637343814316</v>
      </c>
    </row>
    <row r="78" spans="1:16" x14ac:dyDescent="0.2">
      <c r="A78">
        <v>-2.038994314312172</v>
      </c>
      <c r="B78" t="s">
        <v>15</v>
      </c>
      <c r="C78" t="s">
        <v>16</v>
      </c>
      <c r="D78" t="s">
        <v>12</v>
      </c>
      <c r="E78" t="s">
        <v>19</v>
      </c>
      <c r="F78">
        <v>0.46702672216042351</v>
      </c>
      <c r="G78">
        <v>-1.067416878530747</v>
      </c>
      <c r="H78">
        <v>-0.17448712141578959</v>
      </c>
      <c r="I78">
        <v>0.93511355268161933</v>
      </c>
      <c r="J78">
        <v>1.245954681084529</v>
      </c>
      <c r="K78">
        <v>9.8921451197440932E-2</v>
      </c>
      <c r="L78">
        <v>0.24533539503483001</v>
      </c>
      <c r="M78">
        <v>0.32175755896773411</v>
      </c>
      <c r="N78" s="2">
        <f t="shared" si="3"/>
        <v>0</v>
      </c>
      <c r="O78" s="2">
        <f t="shared" si="4"/>
        <v>1</v>
      </c>
      <c r="P78" s="72">
        <f t="shared" si="5"/>
        <v>6182.8482665805441</v>
      </c>
    </row>
    <row r="79" spans="1:16" x14ac:dyDescent="0.2">
      <c r="A79">
        <v>0.53472754243243881</v>
      </c>
      <c r="B79" t="s">
        <v>15</v>
      </c>
      <c r="C79" t="s">
        <v>18</v>
      </c>
      <c r="D79" t="s">
        <v>12</v>
      </c>
      <c r="E79" t="s">
        <v>21</v>
      </c>
      <c r="F79">
        <v>0.31218068047313091</v>
      </c>
      <c r="G79">
        <v>-0.47297284596291211</v>
      </c>
      <c r="H79">
        <v>1.0858182460200501</v>
      </c>
      <c r="I79">
        <v>1.4275656134546351</v>
      </c>
      <c r="J79">
        <v>1.245954681084529</v>
      </c>
      <c r="K79">
        <v>9.8921451197440932E-2</v>
      </c>
      <c r="L79">
        <v>-0.71703154664522972</v>
      </c>
      <c r="M79">
        <v>0.49960290739338131</v>
      </c>
      <c r="N79" s="2">
        <f t="shared" si="3"/>
        <v>0</v>
      </c>
      <c r="O79" s="2">
        <f t="shared" si="4"/>
        <v>1</v>
      </c>
      <c r="P79" s="72">
        <f t="shared" si="5"/>
        <v>8494.8377961139577</v>
      </c>
    </row>
    <row r="80" spans="1:16" x14ac:dyDescent="0.2">
      <c r="A80">
        <v>-9.5571687790731122E-2</v>
      </c>
      <c r="B80" t="s">
        <v>15</v>
      </c>
      <c r="C80" t="s">
        <v>20</v>
      </c>
      <c r="D80" t="s">
        <v>12</v>
      </c>
      <c r="E80" t="s">
        <v>19</v>
      </c>
      <c r="F80">
        <v>-0.92658765302520929</v>
      </c>
      <c r="G80">
        <v>-1.1995155524347101</v>
      </c>
      <c r="H80">
        <v>0.12798616676881189</v>
      </c>
      <c r="I80">
        <v>1.181339583068127</v>
      </c>
      <c r="J80">
        <v>-0.23759028385944941</v>
      </c>
      <c r="K80">
        <v>0.64090954963634961</v>
      </c>
      <c r="L80">
        <v>0.84681473358486936</v>
      </c>
      <c r="M80">
        <v>0.27607247923245493</v>
      </c>
      <c r="N80" s="2">
        <f t="shared" si="3"/>
        <v>0</v>
      </c>
      <c r="O80" s="2">
        <f t="shared" si="4"/>
        <v>1</v>
      </c>
      <c r="P80" s="72">
        <f t="shared" si="5"/>
        <v>5588.9422300219139</v>
      </c>
    </row>
    <row r="81" spans="1:16" x14ac:dyDescent="0.2">
      <c r="A81">
        <v>0.21957792732085379</v>
      </c>
      <c r="B81" t="s">
        <v>15</v>
      </c>
      <c r="C81" t="s">
        <v>20</v>
      </c>
      <c r="D81" t="s">
        <v>12</v>
      </c>
      <c r="E81" t="s">
        <v>21</v>
      </c>
      <c r="F81">
        <v>-0.69431859049427047</v>
      </c>
      <c r="G81">
        <v>-1.727910248050563</v>
      </c>
      <c r="H81">
        <v>0.17839838146624551</v>
      </c>
      <c r="I81">
        <v>-1.342477228393576</v>
      </c>
      <c r="J81">
        <v>1.245954681084529</v>
      </c>
      <c r="K81">
        <v>-0.98505474568037643</v>
      </c>
      <c r="L81">
        <v>4.7436596148278378E-3</v>
      </c>
      <c r="M81">
        <v>0.29539849404355673</v>
      </c>
      <c r="N81" s="2">
        <f t="shared" si="3"/>
        <v>0</v>
      </c>
      <c r="O81" s="2">
        <f t="shared" si="4"/>
        <v>1</v>
      </c>
      <c r="P81" s="72">
        <f t="shared" si="5"/>
        <v>5840.1804225662372</v>
      </c>
    </row>
    <row r="82" spans="1:16" x14ac:dyDescent="0.2">
      <c r="A82">
        <v>1.059976900951747</v>
      </c>
      <c r="B82" t="s">
        <v>12</v>
      </c>
      <c r="C82" t="s">
        <v>20</v>
      </c>
      <c r="D82" t="s">
        <v>12</v>
      </c>
      <c r="E82" t="s">
        <v>28</v>
      </c>
      <c r="F82">
        <v>2.092910159876995</v>
      </c>
      <c r="G82">
        <v>2.763444664684187</v>
      </c>
      <c r="H82">
        <v>-0.93067034187729358</v>
      </c>
      <c r="I82">
        <v>-0.35757310684754579</v>
      </c>
      <c r="J82">
        <v>0.13329595737654529</v>
      </c>
      <c r="K82">
        <v>3.0798559926114391</v>
      </c>
      <c r="L82">
        <v>-0.71703154664522972</v>
      </c>
      <c r="M82">
        <v>0.60126340211557383</v>
      </c>
      <c r="N82" s="2">
        <f t="shared" si="3"/>
        <v>1</v>
      </c>
      <c r="O82" s="2">
        <f t="shared" si="4"/>
        <v>1</v>
      </c>
      <c r="P82" s="72">
        <f t="shared" si="5"/>
        <v>9816.4242275024608</v>
      </c>
    </row>
    <row r="83" spans="1:16" x14ac:dyDescent="0.2">
      <c r="A83">
        <v>1.059976900951747</v>
      </c>
      <c r="B83" t="s">
        <v>15</v>
      </c>
      <c r="C83" t="s">
        <v>18</v>
      </c>
      <c r="D83" t="s">
        <v>12</v>
      </c>
      <c r="E83" t="s">
        <v>21</v>
      </c>
      <c r="F83">
        <v>0.85414182637865477</v>
      </c>
      <c r="G83">
        <v>-0.1427261612030041</v>
      </c>
      <c r="H83">
        <v>1.035406031322617</v>
      </c>
      <c r="I83">
        <v>-0.23446009165429199</v>
      </c>
      <c r="J83">
        <v>0.13329595737654529</v>
      </c>
      <c r="K83">
        <v>1.7248857465141669</v>
      </c>
      <c r="L83">
        <v>0.24533539503483001</v>
      </c>
      <c r="M83">
        <v>0.50699133809813701</v>
      </c>
      <c r="N83" s="2">
        <f t="shared" si="3"/>
        <v>1</v>
      </c>
      <c r="O83" s="2">
        <f t="shared" si="4"/>
        <v>1</v>
      </c>
      <c r="P83" s="72">
        <f t="shared" si="5"/>
        <v>8590.8873952757822</v>
      </c>
    </row>
    <row r="84" spans="1:16" x14ac:dyDescent="0.2">
      <c r="A84">
        <v>-0.77839585386583188</v>
      </c>
      <c r="B84" t="s">
        <v>15</v>
      </c>
      <c r="C84" t="s">
        <v>20</v>
      </c>
      <c r="D84" t="s">
        <v>12</v>
      </c>
      <c r="E84" t="s">
        <v>19</v>
      </c>
      <c r="F84">
        <v>-1.352414267665264</v>
      </c>
      <c r="G84">
        <v>-1.265564889386692</v>
      </c>
      <c r="H84">
        <v>2.7161737373944748E-2</v>
      </c>
      <c r="I84">
        <v>1.176593873221566E-2</v>
      </c>
      <c r="J84">
        <v>0.87506843984853477</v>
      </c>
      <c r="K84">
        <v>-0.98505474568037643</v>
      </c>
      <c r="L84">
        <v>1.4482940721349089</v>
      </c>
      <c r="M84">
        <v>0.2684599849943593</v>
      </c>
      <c r="N84" s="2">
        <f t="shared" si="3"/>
        <v>0</v>
      </c>
      <c r="O84" s="2">
        <f t="shared" si="4"/>
        <v>1</v>
      </c>
      <c r="P84" s="72">
        <f t="shared" si="5"/>
        <v>5489.979804926671</v>
      </c>
    </row>
    <row r="85" spans="1:16" x14ac:dyDescent="0.2">
      <c r="A85">
        <v>1.059976900951747</v>
      </c>
      <c r="B85" t="s">
        <v>15</v>
      </c>
      <c r="C85" t="s">
        <v>18</v>
      </c>
      <c r="D85" t="s">
        <v>12</v>
      </c>
      <c r="E85" t="s">
        <v>19</v>
      </c>
      <c r="F85">
        <v>2.0154871390333491</v>
      </c>
      <c r="G85">
        <v>-0.40692350901093061</v>
      </c>
      <c r="H85">
        <v>-0.3257237655080904</v>
      </c>
      <c r="I85">
        <v>-1.0346946904104419</v>
      </c>
      <c r="J85">
        <v>-0.23759028385944941</v>
      </c>
      <c r="K85">
        <v>3.621844091050348</v>
      </c>
      <c r="L85">
        <v>0.36563126274484808</v>
      </c>
      <c r="M85">
        <v>0.48774740173820441</v>
      </c>
      <c r="N85" s="2">
        <f t="shared" si="3"/>
        <v>0</v>
      </c>
      <c r="O85" s="2">
        <f t="shared" si="4"/>
        <v>1</v>
      </c>
      <c r="P85" s="72">
        <f t="shared" si="5"/>
        <v>8340.7162225966567</v>
      </c>
    </row>
    <row r="86" spans="1:16" x14ac:dyDescent="0.2">
      <c r="A86">
        <v>0.3246277990247155</v>
      </c>
      <c r="B86" t="s">
        <v>15</v>
      </c>
      <c r="C86" t="s">
        <v>20</v>
      </c>
      <c r="D86" t="s">
        <v>12</v>
      </c>
      <c r="E86" t="s">
        <v>19</v>
      </c>
      <c r="F86">
        <v>-0.69431859049427047</v>
      </c>
      <c r="G86">
        <v>-1.0013675415787651</v>
      </c>
      <c r="H86">
        <v>-1.636441347641364</v>
      </c>
      <c r="I86">
        <v>-1.342477228393576</v>
      </c>
      <c r="J86">
        <v>-0.97936276633143882</v>
      </c>
      <c r="K86">
        <v>9.8921451197440932E-2</v>
      </c>
      <c r="L86">
        <v>-1.3185108851952689</v>
      </c>
      <c r="M86">
        <v>0.28082290325901538</v>
      </c>
      <c r="N86" s="2">
        <f t="shared" si="3"/>
        <v>0</v>
      </c>
      <c r="O86" s="2">
        <f t="shared" si="4"/>
        <v>1</v>
      </c>
      <c r="P86" s="72">
        <f t="shared" si="5"/>
        <v>5650.6977423672006</v>
      </c>
    </row>
    <row r="87" spans="1:16" x14ac:dyDescent="0.2">
      <c r="A87">
        <v>-0.93597066142162433</v>
      </c>
      <c r="B87" t="s">
        <v>12</v>
      </c>
      <c r="C87" t="s">
        <v>16</v>
      </c>
      <c r="D87" t="s">
        <v>12</v>
      </c>
      <c r="E87" t="s">
        <v>19</v>
      </c>
      <c r="F87">
        <v>-0.57818405922880112</v>
      </c>
      <c r="G87">
        <v>0.1214711866049223</v>
      </c>
      <c r="H87">
        <v>-0.72902148308755921</v>
      </c>
      <c r="I87">
        <v>-1.096251198007069</v>
      </c>
      <c r="J87">
        <v>-1.3502490075674329</v>
      </c>
      <c r="K87">
        <v>9.8921451197440932E-2</v>
      </c>
      <c r="L87">
        <v>4.7436596148278378E-3</v>
      </c>
      <c r="M87">
        <v>0.41756543257192152</v>
      </c>
      <c r="N87" s="2">
        <f t="shared" si="3"/>
        <v>0</v>
      </c>
      <c r="O87" s="2">
        <f t="shared" si="4"/>
        <v>1</v>
      </c>
      <c r="P87" s="72">
        <f t="shared" si="5"/>
        <v>7428.3506234349798</v>
      </c>
    </row>
    <row r="88" spans="1:16" x14ac:dyDescent="0.2">
      <c r="A88">
        <v>0.53472754243243881</v>
      </c>
      <c r="B88" t="s">
        <v>15</v>
      </c>
      <c r="C88" t="s">
        <v>18</v>
      </c>
      <c r="D88" t="s">
        <v>12</v>
      </c>
      <c r="E88" t="s">
        <v>19</v>
      </c>
      <c r="F88">
        <v>-0.19106895501056981</v>
      </c>
      <c r="G88">
        <v>0.38566853441284882</v>
      </c>
      <c r="H88">
        <v>-0.42654819490295759</v>
      </c>
      <c r="I88">
        <v>1.3660091058580079</v>
      </c>
      <c r="J88">
        <v>0.50418219861253999</v>
      </c>
      <c r="K88">
        <v>-0.17207259802201341</v>
      </c>
      <c r="L88">
        <v>0.84681473358486936</v>
      </c>
      <c r="M88">
        <v>0.48036616260764309</v>
      </c>
      <c r="N88" s="2">
        <f t="shared" si="3"/>
        <v>0</v>
      </c>
      <c r="O88" s="2">
        <f t="shared" si="4"/>
        <v>1</v>
      </c>
      <c r="P88" s="72">
        <f t="shared" si="5"/>
        <v>8244.7601138993596</v>
      </c>
    </row>
    <row r="89" spans="1:16" x14ac:dyDescent="0.2">
      <c r="A89">
        <v>-2.1440441860160329</v>
      </c>
      <c r="B89" t="s">
        <v>12</v>
      </c>
      <c r="C89" t="s">
        <v>13</v>
      </c>
      <c r="D89" t="s">
        <v>12</v>
      </c>
      <c r="E89" t="s">
        <v>19</v>
      </c>
      <c r="F89">
        <v>-0.42333801754150863</v>
      </c>
      <c r="G89">
        <v>1.178260577836628</v>
      </c>
      <c r="H89">
        <v>2.3965358281533242</v>
      </c>
      <c r="I89">
        <v>2.4740262425972919</v>
      </c>
      <c r="J89">
        <v>-0.60847652509544403</v>
      </c>
      <c r="K89">
        <v>-0.17207259802201341</v>
      </c>
      <c r="L89">
        <v>2.4106610138149862</v>
      </c>
      <c r="M89">
        <v>0.27822244431921772</v>
      </c>
      <c r="N89" s="2">
        <f t="shared" si="3"/>
        <v>0</v>
      </c>
      <c r="O89" s="2">
        <f t="shared" si="4"/>
        <v>1</v>
      </c>
      <c r="P89" s="72">
        <f t="shared" si="5"/>
        <v>5616.8917761498305</v>
      </c>
    </row>
    <row r="90" spans="1:16" x14ac:dyDescent="0.2">
      <c r="A90">
        <v>-2.459193801127618</v>
      </c>
      <c r="B90" t="s">
        <v>15</v>
      </c>
      <c r="C90" t="s">
        <v>16</v>
      </c>
      <c r="D90" t="s">
        <v>12</v>
      </c>
      <c r="E90" t="s">
        <v>14</v>
      </c>
      <c r="F90">
        <v>-1.0814336947125021</v>
      </c>
      <c r="G90">
        <v>5.5421849652940738E-2</v>
      </c>
      <c r="H90">
        <v>1.186642675414918</v>
      </c>
      <c r="I90">
        <v>-0.91158167521718803</v>
      </c>
      <c r="J90">
        <v>0.87506843984853477</v>
      </c>
      <c r="K90">
        <v>-0.71406069646092207</v>
      </c>
      <c r="L90">
        <v>0.24533539503483001</v>
      </c>
      <c r="M90">
        <v>0.51339251000487274</v>
      </c>
      <c r="N90" s="2">
        <f t="shared" si="3"/>
        <v>1</v>
      </c>
      <c r="O90" s="2">
        <f t="shared" si="4"/>
        <v>1</v>
      </c>
      <c r="P90" s="72">
        <f t="shared" si="5"/>
        <v>8674.1026300633457</v>
      </c>
    </row>
    <row r="91" spans="1:16" x14ac:dyDescent="0.2">
      <c r="A91">
        <v>-0.30567143119845441</v>
      </c>
      <c r="B91" t="s">
        <v>15</v>
      </c>
      <c r="C91" t="s">
        <v>13</v>
      </c>
      <c r="D91" t="s">
        <v>12</v>
      </c>
      <c r="E91" t="s">
        <v>14</v>
      </c>
      <c r="F91">
        <v>2.0154871390333491</v>
      </c>
      <c r="G91">
        <v>0.38566853441284882</v>
      </c>
      <c r="H91">
        <v>-1.58602913294393</v>
      </c>
      <c r="I91">
        <v>7.3322446328842564E-2</v>
      </c>
      <c r="J91">
        <v>1.245954681084529</v>
      </c>
      <c r="K91">
        <v>0.64090954963634961</v>
      </c>
      <c r="L91">
        <v>0.36563126274484808</v>
      </c>
      <c r="M91">
        <v>0.40666193842067189</v>
      </c>
      <c r="N91" s="2">
        <f t="shared" si="3"/>
        <v>0</v>
      </c>
      <c r="O91" s="2">
        <f t="shared" si="4"/>
        <v>1</v>
      </c>
      <c r="P91" s="72">
        <f t="shared" si="5"/>
        <v>7286.6051994687341</v>
      </c>
    </row>
    <row r="92" spans="1:16" x14ac:dyDescent="0.2">
      <c r="A92">
        <v>-0.72587091801390102</v>
      </c>
      <c r="B92" t="s">
        <v>12</v>
      </c>
      <c r="C92" t="s">
        <v>13</v>
      </c>
      <c r="D92" t="s">
        <v>12</v>
      </c>
      <c r="E92" t="s">
        <v>26</v>
      </c>
      <c r="F92">
        <v>-1.584683330196202</v>
      </c>
      <c r="G92">
        <v>0.7159152191727568</v>
      </c>
      <c r="H92">
        <v>-0.27531155081065678</v>
      </c>
      <c r="I92">
        <v>2.043130689420904</v>
      </c>
      <c r="J92">
        <v>1.245954681084529</v>
      </c>
      <c r="K92">
        <v>9.8921451197440932E-2</v>
      </c>
      <c r="L92">
        <v>0.36563126274484808</v>
      </c>
      <c r="M92">
        <v>0.58043958693529951</v>
      </c>
      <c r="N92" s="2">
        <f t="shared" si="3"/>
        <v>1</v>
      </c>
      <c r="O92" s="2">
        <f t="shared" si="4"/>
        <v>1</v>
      </c>
      <c r="P92" s="72">
        <f t="shared" si="5"/>
        <v>9545.7146301588946</v>
      </c>
    </row>
    <row r="93" spans="1:16" x14ac:dyDescent="0.2">
      <c r="A93">
        <v>0.63977741413630052</v>
      </c>
      <c r="B93" t="s">
        <v>12</v>
      </c>
      <c r="C93" t="s">
        <v>20</v>
      </c>
      <c r="D93" t="s">
        <v>12</v>
      </c>
      <c r="E93" t="s">
        <v>21</v>
      </c>
      <c r="F93">
        <v>-0.42333801754150863</v>
      </c>
      <c r="G93">
        <v>-0.20877549815498569</v>
      </c>
      <c r="H93">
        <v>0.88416938723031591</v>
      </c>
      <c r="I93">
        <v>-2.019598811956473</v>
      </c>
      <c r="J93">
        <v>0.50418219861253999</v>
      </c>
      <c r="K93">
        <v>-0.17207259802201341</v>
      </c>
      <c r="L93">
        <v>-1.3185108851952689</v>
      </c>
      <c r="M93">
        <v>0.3787638250813446</v>
      </c>
      <c r="N93" s="2">
        <f t="shared" si="3"/>
        <v>0</v>
      </c>
      <c r="O93" s="2">
        <f t="shared" si="4"/>
        <v>1</v>
      </c>
      <c r="P93" s="72">
        <f t="shared" si="5"/>
        <v>6923.9297260574804</v>
      </c>
    </row>
    <row r="94" spans="1:16" x14ac:dyDescent="0.2">
      <c r="A94">
        <v>1.059976900951747</v>
      </c>
      <c r="B94" t="s">
        <v>15</v>
      </c>
      <c r="C94" t="s">
        <v>13</v>
      </c>
      <c r="D94" t="s">
        <v>12</v>
      </c>
      <c r="E94" t="s">
        <v>21</v>
      </c>
      <c r="F94">
        <v>-1.197568225977971</v>
      </c>
      <c r="G94">
        <v>-1.1995155524347101</v>
      </c>
      <c r="H94">
        <v>-0.52737262429782483</v>
      </c>
      <c r="I94">
        <v>0.50421799950523094</v>
      </c>
      <c r="J94">
        <v>-1.3502490075674329</v>
      </c>
      <c r="K94">
        <v>0.64090954963634961</v>
      </c>
      <c r="L94">
        <v>2.530956881524987</v>
      </c>
      <c r="M94">
        <v>0.25982389549780599</v>
      </c>
      <c r="N94" s="2">
        <f t="shared" si="3"/>
        <v>0</v>
      </c>
      <c r="O94" s="2">
        <f t="shared" si="4"/>
        <v>1</v>
      </c>
      <c r="P94" s="72">
        <f t="shared" si="5"/>
        <v>5377.7106414714781</v>
      </c>
    </row>
    <row r="95" spans="1:16" x14ac:dyDescent="0.2">
      <c r="A95">
        <v>0.42967767072857721</v>
      </c>
      <c r="B95" t="s">
        <v>15</v>
      </c>
      <c r="C95" t="s">
        <v>20</v>
      </c>
      <c r="D95" t="s">
        <v>12</v>
      </c>
      <c r="E95" t="s">
        <v>27</v>
      </c>
      <c r="F95">
        <v>0.1960461492076615</v>
      </c>
      <c r="G95">
        <v>-0.60507151986687535</v>
      </c>
      <c r="H95">
        <v>-0.42654819490295759</v>
      </c>
      <c r="I95">
        <v>0.1348789539254695</v>
      </c>
      <c r="J95">
        <v>0.13329595737654529</v>
      </c>
      <c r="K95">
        <v>9.8921451197440932E-2</v>
      </c>
      <c r="L95">
        <v>0.24533539503483001</v>
      </c>
      <c r="M95">
        <v>0.2154844928713541</v>
      </c>
      <c r="N95" s="2">
        <f t="shared" si="3"/>
        <v>0</v>
      </c>
      <c r="O95" s="2">
        <f t="shared" si="4"/>
        <v>1</v>
      </c>
      <c r="P95" s="72">
        <f t="shared" si="5"/>
        <v>4801.2984073276029</v>
      </c>
    </row>
    <row r="96" spans="1:16" x14ac:dyDescent="0.2">
      <c r="A96">
        <v>-0.20062155949459279</v>
      </c>
      <c r="B96" t="s">
        <v>15</v>
      </c>
      <c r="C96" t="s">
        <v>20</v>
      </c>
      <c r="D96" t="s">
        <v>12</v>
      </c>
      <c r="E96" t="s">
        <v>19</v>
      </c>
      <c r="F96">
        <v>1.125122399331417</v>
      </c>
      <c r="G96">
        <v>0.64986588222077524</v>
      </c>
      <c r="H96">
        <v>0.83375717253288228</v>
      </c>
      <c r="I96">
        <v>0.81200053748836554</v>
      </c>
      <c r="J96">
        <v>0.50418219861253999</v>
      </c>
      <c r="K96">
        <v>0.64090954963634961</v>
      </c>
      <c r="L96">
        <v>-1.919990223745309</v>
      </c>
      <c r="M96">
        <v>0.27489267094458231</v>
      </c>
      <c r="N96" s="2">
        <f t="shared" si="3"/>
        <v>0</v>
      </c>
      <c r="O96" s="2">
        <f t="shared" si="4"/>
        <v>1</v>
      </c>
      <c r="P96" s="72">
        <f t="shared" si="5"/>
        <v>5573.6047222795696</v>
      </c>
    </row>
    <row r="97" spans="1:16" x14ac:dyDescent="0.2">
      <c r="A97">
        <v>0.1145280556169922</v>
      </c>
      <c r="B97" t="s">
        <v>12</v>
      </c>
      <c r="C97" t="s">
        <v>20</v>
      </c>
      <c r="D97" t="s">
        <v>12</v>
      </c>
      <c r="E97" t="s">
        <v>21</v>
      </c>
      <c r="F97">
        <v>-1.158856715556148</v>
      </c>
      <c r="G97">
        <v>-1.331614226338673</v>
      </c>
      <c r="H97">
        <v>2.6990091163379248</v>
      </c>
      <c r="I97">
        <v>-1.28092072079695</v>
      </c>
      <c r="J97">
        <v>-0.23759028385944941</v>
      </c>
      <c r="K97">
        <v>-0.17207259802201341</v>
      </c>
      <c r="L97">
        <v>0.24533539503483001</v>
      </c>
      <c r="M97">
        <v>0.37183468512306711</v>
      </c>
      <c r="N97" s="2">
        <f t="shared" si="3"/>
        <v>0</v>
      </c>
      <c r="O97" s="2">
        <f t="shared" si="4"/>
        <v>1</v>
      </c>
      <c r="P97" s="72">
        <f t="shared" si="5"/>
        <v>6833.8509065998724</v>
      </c>
    </row>
    <row r="98" spans="1:16" x14ac:dyDescent="0.2">
      <c r="A98">
        <v>0.74482728584016211</v>
      </c>
      <c r="B98" t="s">
        <v>15</v>
      </c>
      <c r="C98" t="s">
        <v>20</v>
      </c>
      <c r="D98" t="s">
        <v>12</v>
      </c>
      <c r="E98" t="s">
        <v>21</v>
      </c>
      <c r="F98">
        <v>-0.65560708007244739</v>
      </c>
      <c r="G98">
        <v>-0.93531820462678339</v>
      </c>
      <c r="H98">
        <v>-0.82984591248242634</v>
      </c>
      <c r="I98">
        <v>-0.1113470764610382</v>
      </c>
      <c r="J98">
        <v>0.50418219861253999</v>
      </c>
      <c r="K98">
        <v>1.7248857465141669</v>
      </c>
      <c r="L98">
        <v>-0.2358480758051914</v>
      </c>
      <c r="M98">
        <v>0.30158710559457053</v>
      </c>
      <c r="N98" s="2">
        <f t="shared" si="3"/>
        <v>0</v>
      </c>
      <c r="O98" s="2">
        <f t="shared" si="4"/>
        <v>1</v>
      </c>
      <c r="P98" s="72">
        <f t="shared" si="5"/>
        <v>5920.6323727294175</v>
      </c>
    </row>
    <row r="99" spans="1:16" x14ac:dyDescent="0.2">
      <c r="A99">
        <v>-0.25314649534652361</v>
      </c>
      <c r="B99" t="s">
        <v>15</v>
      </c>
      <c r="C99" t="s">
        <v>13</v>
      </c>
      <c r="D99" t="s">
        <v>12</v>
      </c>
      <c r="E99" t="s">
        <v>19</v>
      </c>
      <c r="F99">
        <v>-0.46204952796333171</v>
      </c>
      <c r="G99">
        <v>0.517767208316812</v>
      </c>
      <c r="H99">
        <v>0.73293274313801504</v>
      </c>
      <c r="I99">
        <v>0.1348789539254695</v>
      </c>
      <c r="J99">
        <v>-0.97936276633143882</v>
      </c>
      <c r="K99">
        <v>0.91190359885580397</v>
      </c>
      <c r="L99">
        <v>-0.2358480758051914</v>
      </c>
      <c r="M99">
        <v>0.23187388498211969</v>
      </c>
      <c r="N99" s="2">
        <f t="shared" si="3"/>
        <v>0</v>
      </c>
      <c r="O99" s="2">
        <f t="shared" si="4"/>
        <v>1</v>
      </c>
      <c r="P99" s="72">
        <f t="shared" si="5"/>
        <v>5014.3605047675564</v>
      </c>
    </row>
    <row r="100" spans="1:16" x14ac:dyDescent="0.2">
      <c r="A100">
        <v>-0.56829611045810857</v>
      </c>
      <c r="B100" t="s">
        <v>15</v>
      </c>
      <c r="C100" t="s">
        <v>13</v>
      </c>
      <c r="D100" t="s">
        <v>12</v>
      </c>
      <c r="E100" t="s">
        <v>19</v>
      </c>
      <c r="F100">
        <v>-0.65560708007244739</v>
      </c>
      <c r="G100">
        <v>5.5421849652940738E-2</v>
      </c>
      <c r="H100">
        <v>7.7573952071378349E-2</v>
      </c>
      <c r="I100">
        <v>-1.5271467511834571</v>
      </c>
      <c r="J100">
        <v>-0.60847652509544403</v>
      </c>
      <c r="K100">
        <v>-1.2560487948998309</v>
      </c>
      <c r="L100">
        <v>-1.3185108851952689</v>
      </c>
      <c r="M100">
        <v>0.22873045926239921</v>
      </c>
      <c r="N100" s="2">
        <f t="shared" si="3"/>
        <v>0</v>
      </c>
      <c r="O100" s="2">
        <f t="shared" si="4"/>
        <v>1</v>
      </c>
      <c r="P100" s="72">
        <f t="shared" si="5"/>
        <v>4973.4959704111898</v>
      </c>
    </row>
    <row r="101" spans="1:16" x14ac:dyDescent="0.2">
      <c r="A101">
        <v>1.059976900951747</v>
      </c>
      <c r="B101" t="s">
        <v>15</v>
      </c>
      <c r="C101" t="s">
        <v>20</v>
      </c>
      <c r="D101" t="s">
        <v>12</v>
      </c>
      <c r="E101" t="s">
        <v>26</v>
      </c>
      <c r="F101">
        <v>-1.0427221842906791</v>
      </c>
      <c r="G101">
        <v>-1.265564889386692</v>
      </c>
      <c r="H101">
        <v>-0.3257237655080904</v>
      </c>
      <c r="I101">
        <v>0.1348789539254695</v>
      </c>
      <c r="J101">
        <v>-0.97936276633143882</v>
      </c>
      <c r="K101">
        <v>-0.44306664724146783</v>
      </c>
      <c r="L101">
        <v>0.24533539503483001</v>
      </c>
      <c r="M101">
        <v>0.5742148192365164</v>
      </c>
      <c r="N101" s="2">
        <f t="shared" si="3"/>
        <v>1</v>
      </c>
      <c r="O101" s="2">
        <f t="shared" si="4"/>
        <v>1</v>
      </c>
      <c r="P101" s="72">
        <f t="shared" si="5"/>
        <v>9464.7926500747126</v>
      </c>
    </row>
    <row r="102" spans="1:16" x14ac:dyDescent="0.2">
      <c r="A102">
        <v>0.84987715754402382</v>
      </c>
      <c r="B102" t="s">
        <v>15</v>
      </c>
      <c r="C102" t="s">
        <v>20</v>
      </c>
      <c r="D102" t="s">
        <v>12</v>
      </c>
      <c r="E102" t="s">
        <v>19</v>
      </c>
      <c r="F102">
        <v>0.62187276384771595</v>
      </c>
      <c r="G102">
        <v>0.3196191974608672</v>
      </c>
      <c r="H102">
        <v>0.17839838146624551</v>
      </c>
      <c r="I102">
        <v>0.99667006027824623</v>
      </c>
      <c r="J102">
        <v>-0.23759028385944941</v>
      </c>
      <c r="K102">
        <v>0.3699155004168953</v>
      </c>
      <c r="L102">
        <v>4.7436596148278378E-3</v>
      </c>
      <c r="M102">
        <v>0.28683046174469817</v>
      </c>
      <c r="N102" s="2">
        <f t="shared" si="3"/>
        <v>0</v>
      </c>
      <c r="O102" s="2">
        <f t="shared" si="4"/>
        <v>1</v>
      </c>
      <c r="P102" s="72">
        <f t="shared" si="5"/>
        <v>5728.7960026810761</v>
      </c>
    </row>
    <row r="103" spans="1:16" x14ac:dyDescent="0.2">
      <c r="A103">
        <v>-0.20062155949459279</v>
      </c>
      <c r="B103" t="s">
        <v>15</v>
      </c>
      <c r="C103" t="s">
        <v>23</v>
      </c>
      <c r="D103" t="s">
        <v>12</v>
      </c>
      <c r="E103" t="s">
        <v>27</v>
      </c>
      <c r="F103">
        <v>0.69929578469136222</v>
      </c>
      <c r="G103">
        <v>0.78196455612473847</v>
      </c>
      <c r="H103">
        <v>-0.82984591248242634</v>
      </c>
      <c r="I103">
        <v>-0.66535564483068033</v>
      </c>
      <c r="J103">
        <v>-3.2046802137474071</v>
      </c>
      <c r="K103">
        <v>9.8921451197440932E-2</v>
      </c>
      <c r="L103">
        <v>-0.47643981122521062</v>
      </c>
      <c r="M103">
        <v>0.23419786684574301</v>
      </c>
      <c r="N103" s="2">
        <f t="shared" si="3"/>
        <v>0</v>
      </c>
      <c r="O103" s="2">
        <f t="shared" si="4"/>
        <v>1</v>
      </c>
      <c r="P103" s="72">
        <f t="shared" si="5"/>
        <v>5044.5722689946597</v>
      </c>
    </row>
    <row r="104" spans="1:16" x14ac:dyDescent="0.2">
      <c r="A104">
        <v>0.84987715754402382</v>
      </c>
      <c r="B104" t="s">
        <v>15</v>
      </c>
      <c r="C104" t="s">
        <v>20</v>
      </c>
      <c r="D104" t="s">
        <v>12</v>
      </c>
      <c r="E104" t="s">
        <v>14</v>
      </c>
      <c r="F104">
        <v>-0.6168955696506242</v>
      </c>
      <c r="G104">
        <v>-1.133466215482728</v>
      </c>
      <c r="H104">
        <v>-0.3257237655080904</v>
      </c>
      <c r="I104">
        <v>-0.97313818281381492</v>
      </c>
      <c r="J104">
        <v>1.245954681084529</v>
      </c>
      <c r="K104">
        <v>9.8921451197440932E-2</v>
      </c>
      <c r="L104">
        <v>0.60622299816486735</v>
      </c>
      <c r="M104">
        <v>0.47804061080875038</v>
      </c>
      <c r="N104" s="2">
        <f t="shared" si="3"/>
        <v>0</v>
      </c>
      <c r="O104" s="2">
        <f t="shared" si="4"/>
        <v>1</v>
      </c>
      <c r="P104" s="72">
        <f t="shared" si="5"/>
        <v>8214.5279405137553</v>
      </c>
    </row>
    <row r="105" spans="1:16" x14ac:dyDescent="0.2">
      <c r="A105">
        <v>1.0074519650998159</v>
      </c>
      <c r="B105" t="s">
        <v>12</v>
      </c>
      <c r="C105" t="s">
        <v>18</v>
      </c>
      <c r="D105" t="s">
        <v>12</v>
      </c>
      <c r="E105" t="s">
        <v>21</v>
      </c>
      <c r="F105">
        <v>0.23475765962948461</v>
      </c>
      <c r="G105">
        <v>0.18752052355690399</v>
      </c>
      <c r="H105">
        <v>1.64035260769182</v>
      </c>
      <c r="I105">
        <v>-0.1113470764610382</v>
      </c>
      <c r="J105">
        <v>0.87506843984853477</v>
      </c>
      <c r="K105">
        <v>-0.98505474568037643</v>
      </c>
      <c r="L105">
        <v>0.84681473358486936</v>
      </c>
      <c r="M105">
        <v>0.59287802415190172</v>
      </c>
      <c r="N105" s="2">
        <f t="shared" si="3"/>
        <v>1</v>
      </c>
      <c r="O105" s="2">
        <f t="shared" si="4"/>
        <v>1</v>
      </c>
      <c r="P105" s="72">
        <f t="shared" si="5"/>
        <v>9707.414313974723</v>
      </c>
    </row>
    <row r="106" spans="1:16" x14ac:dyDescent="0.2">
      <c r="A106">
        <v>0.58725247828436966</v>
      </c>
      <c r="B106" t="s">
        <v>12</v>
      </c>
      <c r="C106" t="s">
        <v>20</v>
      </c>
      <c r="D106" t="s">
        <v>12</v>
      </c>
      <c r="E106" t="s">
        <v>14</v>
      </c>
      <c r="F106">
        <v>-1.313702757243441</v>
      </c>
      <c r="G106">
        <v>-0.73717019377083859</v>
      </c>
      <c r="H106">
        <v>1.3378793195072181</v>
      </c>
      <c r="I106">
        <v>0.93511355268161933</v>
      </c>
      <c r="J106">
        <v>0.50418219861253999</v>
      </c>
      <c r="K106">
        <v>-0.44306664724146783</v>
      </c>
      <c r="L106">
        <v>0.36563126274484808</v>
      </c>
      <c r="M106">
        <v>0.56173152877486443</v>
      </c>
      <c r="N106" s="2">
        <f t="shared" si="3"/>
        <v>1</v>
      </c>
      <c r="O106" s="2">
        <f t="shared" si="4"/>
        <v>1</v>
      </c>
      <c r="P106" s="72">
        <f t="shared" si="5"/>
        <v>9302.5098740732374</v>
      </c>
    </row>
    <row r="107" spans="1:16" x14ac:dyDescent="0.2">
      <c r="A107">
        <v>0.63977741413630052</v>
      </c>
      <c r="B107" t="s">
        <v>15</v>
      </c>
      <c r="C107" t="s">
        <v>20</v>
      </c>
      <c r="D107" t="s">
        <v>12</v>
      </c>
      <c r="E107" t="s">
        <v>29</v>
      </c>
      <c r="F107">
        <v>-1.4685487989307331</v>
      </c>
      <c r="G107">
        <v>-1.0013675415787651</v>
      </c>
      <c r="H107">
        <v>-0.67860926839012559</v>
      </c>
      <c r="I107">
        <v>-0.78846866002393423</v>
      </c>
      <c r="J107">
        <v>0.87506843984853477</v>
      </c>
      <c r="K107">
        <v>-2.0690309425581939</v>
      </c>
      <c r="L107">
        <v>0.84681473358486936</v>
      </c>
      <c r="M107">
        <v>0.49449003773886541</v>
      </c>
      <c r="N107" s="2">
        <f t="shared" si="3"/>
        <v>0</v>
      </c>
      <c r="O107" s="2">
        <f t="shared" si="4"/>
        <v>1</v>
      </c>
      <c r="P107" s="72">
        <f t="shared" si="5"/>
        <v>8428.3704906052499</v>
      </c>
    </row>
    <row r="108" spans="1:16" x14ac:dyDescent="0.2">
      <c r="A108">
        <v>-4.3046751938800289E-2</v>
      </c>
      <c r="B108" t="s">
        <v>15</v>
      </c>
      <c r="C108" t="s">
        <v>20</v>
      </c>
      <c r="D108" t="s">
        <v>12</v>
      </c>
      <c r="E108" t="s">
        <v>19</v>
      </c>
      <c r="F108">
        <v>-1.2362797363997939</v>
      </c>
      <c r="G108">
        <v>-0.53902218291489379</v>
      </c>
      <c r="H108">
        <v>-0.42654819490295759</v>
      </c>
      <c r="I108">
        <v>-1.0346946904104419</v>
      </c>
      <c r="J108">
        <v>1.245954681084529</v>
      </c>
      <c r="K108">
        <v>-0.98505474568037643</v>
      </c>
      <c r="L108">
        <v>-1.3185108851952689</v>
      </c>
      <c r="M108">
        <v>0.27666355668911802</v>
      </c>
      <c r="N108" s="2">
        <f t="shared" si="3"/>
        <v>0</v>
      </c>
      <c r="O108" s="2">
        <f t="shared" si="4"/>
        <v>1</v>
      </c>
      <c r="P108" s="72">
        <f t="shared" si="5"/>
        <v>5596.6262369585347</v>
      </c>
    </row>
    <row r="109" spans="1:16" x14ac:dyDescent="0.2">
      <c r="A109">
        <v>1.059976900951747</v>
      </c>
      <c r="B109" t="s">
        <v>12</v>
      </c>
      <c r="C109" t="s">
        <v>20</v>
      </c>
      <c r="D109" t="s">
        <v>12</v>
      </c>
      <c r="E109" t="s">
        <v>21</v>
      </c>
      <c r="F109">
        <v>0.42831521173860032</v>
      </c>
      <c r="G109">
        <v>-1.062748729904087E-2</v>
      </c>
      <c r="H109">
        <v>-0.88025812717985996</v>
      </c>
      <c r="I109">
        <v>-0.78846866002393423</v>
      </c>
      <c r="J109">
        <v>-0.97936276633143882</v>
      </c>
      <c r="K109">
        <v>1.182897648075258</v>
      </c>
      <c r="L109">
        <v>0.36563126274484808</v>
      </c>
      <c r="M109">
        <v>0.38434313687568361</v>
      </c>
      <c r="N109" s="2">
        <f t="shared" si="3"/>
        <v>0</v>
      </c>
      <c r="O109" s="2">
        <f t="shared" si="4"/>
        <v>1</v>
      </c>
      <c r="P109" s="72">
        <f t="shared" si="5"/>
        <v>6996.4607793838877</v>
      </c>
    </row>
    <row r="110" spans="1:16" x14ac:dyDescent="0.2">
      <c r="A110">
        <v>6.2003119765061357E-2</v>
      </c>
      <c r="B110" t="s">
        <v>12</v>
      </c>
      <c r="C110" t="s">
        <v>20</v>
      </c>
      <c r="D110" t="s">
        <v>12</v>
      </c>
      <c r="E110" t="s">
        <v>28</v>
      </c>
      <c r="F110">
        <v>-1.158856715556148</v>
      </c>
      <c r="G110">
        <v>-0.53902218291489379</v>
      </c>
      <c r="H110">
        <v>0.27922281086111272</v>
      </c>
      <c r="I110">
        <v>-0.17290358405766509</v>
      </c>
      <c r="J110">
        <v>-0.97936276633143882</v>
      </c>
      <c r="K110">
        <v>-0.44306664724146783</v>
      </c>
      <c r="L110">
        <v>0.36563126274484808</v>
      </c>
      <c r="M110">
        <v>0.58772693410247123</v>
      </c>
      <c r="N110" s="2">
        <f t="shared" si="3"/>
        <v>1</v>
      </c>
      <c r="O110" s="2">
        <f t="shared" si="4"/>
        <v>1</v>
      </c>
      <c r="P110" s="72">
        <f t="shared" si="5"/>
        <v>9640.4501433321257</v>
      </c>
    </row>
    <row r="111" spans="1:16" x14ac:dyDescent="0.2">
      <c r="A111">
        <v>-4.3046751938800289E-2</v>
      </c>
      <c r="B111" t="s">
        <v>15</v>
      </c>
      <c r="C111" t="s">
        <v>20</v>
      </c>
      <c r="D111" t="s">
        <v>12</v>
      </c>
      <c r="E111" t="s">
        <v>21</v>
      </c>
      <c r="F111">
        <v>-1.2362797363997939</v>
      </c>
      <c r="G111">
        <v>-0.40692350901093061</v>
      </c>
      <c r="H111">
        <v>-1.233143630061895</v>
      </c>
      <c r="I111">
        <v>0.1964354615220964</v>
      </c>
      <c r="J111">
        <v>-0.60847652509544403</v>
      </c>
      <c r="K111">
        <v>9.8921451197440932E-2</v>
      </c>
      <c r="L111">
        <v>0.84681473358486936</v>
      </c>
      <c r="M111">
        <v>0.29233200213998162</v>
      </c>
      <c r="N111" s="2">
        <f t="shared" si="3"/>
        <v>0</v>
      </c>
      <c r="O111" s="2">
        <f t="shared" si="4"/>
        <v>1</v>
      </c>
      <c r="P111" s="72">
        <f t="shared" si="5"/>
        <v>5800.3160278197611</v>
      </c>
    </row>
    <row r="112" spans="1:16" x14ac:dyDescent="0.2">
      <c r="A112">
        <v>0.69230234998823126</v>
      </c>
      <c r="B112" t="s">
        <v>12</v>
      </c>
      <c r="C112" t="s">
        <v>20</v>
      </c>
      <c r="D112" t="s">
        <v>12</v>
      </c>
      <c r="E112" t="s">
        <v>21</v>
      </c>
      <c r="F112">
        <v>-0.65560708007244739</v>
      </c>
      <c r="G112">
        <v>0.25356986050888558</v>
      </c>
      <c r="H112">
        <v>-1.081906985969594</v>
      </c>
      <c r="I112">
        <v>0.2579919691187233</v>
      </c>
      <c r="J112">
        <v>0.13329595737654529</v>
      </c>
      <c r="K112">
        <v>1.7248857465141669</v>
      </c>
      <c r="L112">
        <v>-1.3185108851952689</v>
      </c>
      <c r="M112">
        <v>0.37945952114238579</v>
      </c>
      <c r="N112" s="2">
        <f t="shared" si="3"/>
        <v>0</v>
      </c>
      <c r="O112" s="2">
        <f t="shared" si="4"/>
        <v>1</v>
      </c>
      <c r="P112" s="72">
        <f t="shared" si="5"/>
        <v>6932.9737748510152</v>
      </c>
    </row>
    <row r="113" spans="1:16" x14ac:dyDescent="0.2">
      <c r="A113">
        <v>-0.41072130290231612</v>
      </c>
      <c r="B113" t="s">
        <v>15</v>
      </c>
      <c r="C113" t="s">
        <v>18</v>
      </c>
      <c r="D113" t="s">
        <v>12</v>
      </c>
      <c r="E113" t="s">
        <v>21</v>
      </c>
      <c r="F113">
        <v>-1.894375413570788</v>
      </c>
      <c r="G113">
        <v>-1.4637129002426359</v>
      </c>
      <c r="H113">
        <v>0.2288105961636791</v>
      </c>
      <c r="I113">
        <v>0.50421799950523094</v>
      </c>
      <c r="J113">
        <v>1.245954681084529</v>
      </c>
      <c r="K113">
        <v>-1.2560487948998309</v>
      </c>
      <c r="L113">
        <v>1.4482940721349089</v>
      </c>
      <c r="M113">
        <v>0.48630633690398017</v>
      </c>
      <c r="N113" s="2">
        <f t="shared" si="3"/>
        <v>0</v>
      </c>
      <c r="O113" s="2">
        <f t="shared" si="4"/>
        <v>1</v>
      </c>
      <c r="P113" s="72">
        <f t="shared" si="5"/>
        <v>8321.982379751742</v>
      </c>
    </row>
    <row r="114" spans="1:16" x14ac:dyDescent="0.2">
      <c r="A114">
        <v>-0.67334598216197017</v>
      </c>
      <c r="B114" t="s">
        <v>12</v>
      </c>
      <c r="C114" t="s">
        <v>13</v>
      </c>
      <c r="D114" t="s">
        <v>12</v>
      </c>
      <c r="E114" t="s">
        <v>22</v>
      </c>
      <c r="F114">
        <v>-1.0814336947125021</v>
      </c>
      <c r="G114">
        <v>-1.3976635632906551</v>
      </c>
      <c r="H114">
        <v>0.53128388434828067</v>
      </c>
      <c r="I114">
        <v>-1.342477228393576</v>
      </c>
      <c r="J114">
        <v>0.87506843984853477</v>
      </c>
      <c r="K114">
        <v>-0.44306664724146783</v>
      </c>
      <c r="L114">
        <v>1.9294775429749469</v>
      </c>
      <c r="M114">
        <v>0.72784840820145802</v>
      </c>
      <c r="N114" s="2">
        <f t="shared" si="3"/>
        <v>1</v>
      </c>
      <c r="O114" s="2">
        <f t="shared" si="4"/>
        <v>1</v>
      </c>
      <c r="P114" s="72">
        <f t="shared" si="5"/>
        <v>11462.029306618953</v>
      </c>
    </row>
    <row r="115" spans="1:16" x14ac:dyDescent="0.2">
      <c r="A115">
        <v>-0.20062155949459279</v>
      </c>
      <c r="B115" t="s">
        <v>15</v>
      </c>
      <c r="C115" t="s">
        <v>13</v>
      </c>
      <c r="D115" t="s">
        <v>12</v>
      </c>
      <c r="E115" t="s">
        <v>21</v>
      </c>
      <c r="F115">
        <v>-0.26849197585421603</v>
      </c>
      <c r="G115">
        <v>5.5421849652940738E-2</v>
      </c>
      <c r="H115">
        <v>-0.82984591248242634</v>
      </c>
      <c r="I115">
        <v>-4.9790568864411251E-2</v>
      </c>
      <c r="J115">
        <v>0.50418219861253999</v>
      </c>
      <c r="K115">
        <v>-0.44306664724146783</v>
      </c>
      <c r="L115">
        <v>-0.47643981122521062</v>
      </c>
      <c r="M115">
        <v>0.2464163632889948</v>
      </c>
      <c r="N115" s="2">
        <f t="shared" si="3"/>
        <v>0</v>
      </c>
      <c r="O115" s="2">
        <f t="shared" si="4"/>
        <v>1</v>
      </c>
      <c r="P115" s="72">
        <f t="shared" si="5"/>
        <v>5203.4127227569325</v>
      </c>
    </row>
    <row r="116" spans="1:16" x14ac:dyDescent="0.2">
      <c r="A116">
        <v>1.059976900951747</v>
      </c>
      <c r="B116" t="s">
        <v>15</v>
      </c>
      <c r="C116" t="s">
        <v>20</v>
      </c>
      <c r="D116" t="s">
        <v>12</v>
      </c>
      <c r="E116" t="s">
        <v>17</v>
      </c>
      <c r="F116">
        <v>-1.004010673868855</v>
      </c>
      <c r="G116">
        <v>0.98011256698068328</v>
      </c>
      <c r="H116">
        <v>0.93458160192774953</v>
      </c>
      <c r="I116">
        <v>-0.54224262963742653</v>
      </c>
      <c r="J116">
        <v>-0.23759028385944941</v>
      </c>
      <c r="K116">
        <v>-0.98505474568037643</v>
      </c>
      <c r="L116">
        <v>-1.559102620615288</v>
      </c>
      <c r="M116">
        <v>0.38984294091086341</v>
      </c>
      <c r="N116" s="2">
        <f t="shared" si="3"/>
        <v>0</v>
      </c>
      <c r="O116" s="2">
        <f t="shared" si="4"/>
        <v>1</v>
      </c>
      <c r="P116" s="72">
        <f t="shared" si="5"/>
        <v>7067.958231841224</v>
      </c>
    </row>
    <row r="117" spans="1:16" x14ac:dyDescent="0.2">
      <c r="A117">
        <v>0.3246277990247155</v>
      </c>
      <c r="B117" t="s">
        <v>12</v>
      </c>
      <c r="C117" t="s">
        <v>20</v>
      </c>
      <c r="D117" t="s">
        <v>12</v>
      </c>
      <c r="E117" t="s">
        <v>27</v>
      </c>
      <c r="F117">
        <v>1.4735259931278251</v>
      </c>
      <c r="G117">
        <v>1.574556599548518</v>
      </c>
      <c r="H117">
        <v>-1.485204703549063</v>
      </c>
      <c r="I117">
        <v>-0.17290358405766509</v>
      </c>
      <c r="J117">
        <v>0.87506843984853477</v>
      </c>
      <c r="K117">
        <v>-0.44306664724146783</v>
      </c>
      <c r="L117">
        <v>-0.47643981122521062</v>
      </c>
      <c r="M117">
        <v>0.27944338596651891</v>
      </c>
      <c r="N117" s="2">
        <f t="shared" si="3"/>
        <v>0</v>
      </c>
      <c r="O117" s="2">
        <f t="shared" si="4"/>
        <v>1</v>
      </c>
      <c r="P117" s="72">
        <f t="shared" si="5"/>
        <v>5632.7640175647466</v>
      </c>
    </row>
    <row r="118" spans="1:16" x14ac:dyDescent="0.2">
      <c r="A118">
        <v>1.059976900951747</v>
      </c>
      <c r="B118" t="s">
        <v>12</v>
      </c>
      <c r="C118" t="s">
        <v>20</v>
      </c>
      <c r="D118" t="s">
        <v>12</v>
      </c>
      <c r="E118" t="s">
        <v>21</v>
      </c>
      <c r="F118">
        <v>-0.19106895501056981</v>
      </c>
      <c r="G118">
        <v>-0.1427261612030041</v>
      </c>
      <c r="H118">
        <v>1.8420014664815541</v>
      </c>
      <c r="I118">
        <v>-0.72691215242730722</v>
      </c>
      <c r="J118">
        <v>0.13329595737654529</v>
      </c>
      <c r="K118">
        <v>-0.44306664724146783</v>
      </c>
      <c r="L118">
        <v>1.3279982044249079</v>
      </c>
      <c r="M118">
        <v>0.38434313687568361</v>
      </c>
      <c r="N118" s="2">
        <f t="shared" si="3"/>
        <v>0</v>
      </c>
      <c r="O118" s="2">
        <f t="shared" si="4"/>
        <v>1</v>
      </c>
      <c r="P118" s="72">
        <f t="shared" si="5"/>
        <v>6996.4607793838877</v>
      </c>
    </row>
    <row r="119" spans="1:16" x14ac:dyDescent="0.2">
      <c r="A119">
        <v>1.059976900951747</v>
      </c>
      <c r="B119" t="s">
        <v>15</v>
      </c>
      <c r="C119" t="s">
        <v>20</v>
      </c>
      <c r="D119" t="s">
        <v>12</v>
      </c>
      <c r="E119" t="s">
        <v>28</v>
      </c>
      <c r="F119">
        <v>-0.92658765302520929</v>
      </c>
      <c r="G119">
        <v>-1.133466215482728</v>
      </c>
      <c r="H119">
        <v>0.27922281086111272</v>
      </c>
      <c r="I119">
        <v>0.75044402989173864</v>
      </c>
      <c r="J119">
        <v>-1.3502490075674329</v>
      </c>
      <c r="K119">
        <v>-0.17207259802201341</v>
      </c>
      <c r="L119">
        <v>4.7436596148278378E-3</v>
      </c>
      <c r="M119">
        <v>0.51496249113136838</v>
      </c>
      <c r="N119" s="2">
        <f t="shared" si="3"/>
        <v>1</v>
      </c>
      <c r="O119" s="2">
        <f t="shared" si="4"/>
        <v>1</v>
      </c>
      <c r="P119" s="72">
        <f t="shared" si="5"/>
        <v>8694.5123847077884</v>
      </c>
    </row>
    <row r="120" spans="1:16" x14ac:dyDescent="0.2">
      <c r="A120">
        <v>-1.4612200199409331</v>
      </c>
      <c r="B120" t="s">
        <v>15</v>
      </c>
      <c r="C120" t="s">
        <v>13</v>
      </c>
      <c r="D120" t="s">
        <v>12</v>
      </c>
      <c r="E120" t="s">
        <v>17</v>
      </c>
      <c r="F120">
        <v>-0.65560708007244739</v>
      </c>
      <c r="G120">
        <v>-1.067416878530747</v>
      </c>
      <c r="H120">
        <v>-0.77943369778499283</v>
      </c>
      <c r="I120">
        <v>-1.0346946904104419</v>
      </c>
      <c r="J120">
        <v>1.245954681084529</v>
      </c>
      <c r="K120">
        <v>-1.5270428441192849</v>
      </c>
      <c r="L120">
        <v>0.36563126274484808</v>
      </c>
      <c r="M120">
        <v>0.30688882178454358</v>
      </c>
      <c r="N120" s="2">
        <f t="shared" si="3"/>
        <v>0</v>
      </c>
      <c r="O120" s="2">
        <f t="shared" si="4"/>
        <v>1</v>
      </c>
      <c r="P120" s="72">
        <f t="shared" si="5"/>
        <v>5989.5546831990669</v>
      </c>
    </row>
    <row r="121" spans="1:16" x14ac:dyDescent="0.2">
      <c r="A121">
        <v>0.167052991468923</v>
      </c>
      <c r="B121" t="s">
        <v>12</v>
      </c>
      <c r="C121" t="s">
        <v>20</v>
      </c>
      <c r="D121" t="s">
        <v>12</v>
      </c>
      <c r="E121" t="s">
        <v>21</v>
      </c>
      <c r="F121">
        <v>0.1186231283640153</v>
      </c>
      <c r="G121">
        <v>0.517767208316812</v>
      </c>
      <c r="H121">
        <v>-0.22489933611322321</v>
      </c>
      <c r="I121">
        <v>-0.72691215242730722</v>
      </c>
      <c r="J121">
        <v>-0.97936276633143882</v>
      </c>
      <c r="K121">
        <v>9.8921451197440932E-2</v>
      </c>
      <c r="L121">
        <v>0.84681473358486936</v>
      </c>
      <c r="M121">
        <v>0.37252528589950479</v>
      </c>
      <c r="N121" s="2">
        <f t="shared" si="3"/>
        <v>0</v>
      </c>
      <c r="O121" s="2">
        <f t="shared" si="4"/>
        <v>1</v>
      </c>
      <c r="P121" s="72">
        <f t="shared" si="5"/>
        <v>6842.8287166935625</v>
      </c>
    </row>
    <row r="122" spans="1:16" x14ac:dyDescent="0.2">
      <c r="A122">
        <v>-0.41072130290231612</v>
      </c>
      <c r="B122" t="s">
        <v>15</v>
      </c>
      <c r="C122" t="s">
        <v>13</v>
      </c>
      <c r="D122" t="s">
        <v>12</v>
      </c>
      <c r="E122" t="s">
        <v>21</v>
      </c>
      <c r="F122">
        <v>-0.11364593416692351</v>
      </c>
      <c r="G122">
        <v>0.45171787136483038</v>
      </c>
      <c r="H122">
        <v>-7.3662692020922446E-2</v>
      </c>
      <c r="I122">
        <v>-0.66535564483068033</v>
      </c>
      <c r="J122">
        <v>-0.60847652509544403</v>
      </c>
      <c r="K122">
        <v>-0.98505474568037643</v>
      </c>
      <c r="L122">
        <v>-0.2358480758051914</v>
      </c>
      <c r="M122">
        <v>0.24422761961262321</v>
      </c>
      <c r="N122" s="2">
        <f t="shared" si="3"/>
        <v>0</v>
      </c>
      <c r="O122" s="2">
        <f t="shared" si="4"/>
        <v>1</v>
      </c>
      <c r="P122" s="72">
        <f t="shared" si="5"/>
        <v>5174.9590549641016</v>
      </c>
    </row>
    <row r="123" spans="1:16" x14ac:dyDescent="0.2">
      <c r="A123">
        <v>-0.88344572556969359</v>
      </c>
      <c r="B123" t="s">
        <v>12</v>
      </c>
      <c r="C123" t="s">
        <v>16</v>
      </c>
      <c r="D123" t="s">
        <v>12</v>
      </c>
      <c r="E123" t="s">
        <v>17</v>
      </c>
      <c r="F123">
        <v>0.31218068047313091</v>
      </c>
      <c r="G123">
        <v>-1.067416878530747</v>
      </c>
      <c r="H123">
        <v>0.12798616676881189</v>
      </c>
      <c r="I123">
        <v>-0.91158167521718803</v>
      </c>
      <c r="J123">
        <v>1.245954681084529</v>
      </c>
      <c r="K123">
        <v>-0.71406069646092207</v>
      </c>
      <c r="L123">
        <v>-0.2358480758051914</v>
      </c>
      <c r="M123">
        <v>0.53026623827761876</v>
      </c>
      <c r="N123" s="2">
        <f t="shared" si="3"/>
        <v>1</v>
      </c>
      <c r="O123" s="2">
        <f t="shared" si="4"/>
        <v>1</v>
      </c>
      <c r="P123" s="72">
        <f t="shared" si="5"/>
        <v>8893.4610976090444</v>
      </c>
    </row>
    <row r="124" spans="1:16" x14ac:dyDescent="0.2">
      <c r="A124">
        <v>-1.041020533125486</v>
      </c>
      <c r="B124" t="s">
        <v>12</v>
      </c>
      <c r="C124" t="s">
        <v>23</v>
      </c>
      <c r="D124" t="s">
        <v>12</v>
      </c>
      <c r="E124" t="s">
        <v>19</v>
      </c>
      <c r="F124">
        <v>-3.6222913323277262E-2</v>
      </c>
      <c r="G124">
        <v>0.517767208316812</v>
      </c>
      <c r="H124">
        <v>-0.67860926839012559</v>
      </c>
      <c r="I124">
        <v>0.75044402989173864</v>
      </c>
      <c r="J124">
        <v>0.50418219861253999</v>
      </c>
      <c r="K124">
        <v>1.4538916972947129</v>
      </c>
      <c r="L124">
        <v>0.84681473358486936</v>
      </c>
      <c r="M124">
        <v>0.37203954780744508</v>
      </c>
      <c r="N124" s="2">
        <f t="shared" si="3"/>
        <v>0</v>
      </c>
      <c r="O124" s="2">
        <f t="shared" si="4"/>
        <v>1</v>
      </c>
      <c r="P124" s="72">
        <f t="shared" si="5"/>
        <v>6836.5141214967862</v>
      </c>
    </row>
    <row r="125" spans="1:16" x14ac:dyDescent="0.2">
      <c r="A125">
        <v>-0.14809662364266191</v>
      </c>
      <c r="B125" t="s">
        <v>15</v>
      </c>
      <c r="C125" t="s">
        <v>20</v>
      </c>
      <c r="D125" t="s">
        <v>12</v>
      </c>
      <c r="E125" t="s">
        <v>14</v>
      </c>
      <c r="F125">
        <v>0.15733463878583839</v>
      </c>
      <c r="G125">
        <v>1.178260577836628</v>
      </c>
      <c r="H125">
        <v>1.136230460717484</v>
      </c>
      <c r="I125">
        <v>0.1964354615220964</v>
      </c>
      <c r="J125">
        <v>-0.23759028385944941</v>
      </c>
      <c r="K125">
        <v>-0.44306664724146783</v>
      </c>
      <c r="L125">
        <v>-1.0779191497752501</v>
      </c>
      <c r="M125">
        <v>0.46404973468228061</v>
      </c>
      <c r="N125" s="2">
        <f t="shared" si="3"/>
        <v>0</v>
      </c>
      <c r="O125" s="2">
        <f t="shared" si="4"/>
        <v>1</v>
      </c>
      <c r="P125" s="72">
        <f t="shared" si="5"/>
        <v>8032.6465508696474</v>
      </c>
    </row>
    <row r="126" spans="1:16" x14ac:dyDescent="0.2">
      <c r="A126">
        <v>-0.14809662364266191</v>
      </c>
      <c r="B126" t="s">
        <v>12</v>
      </c>
      <c r="C126" t="s">
        <v>20</v>
      </c>
      <c r="D126" t="s">
        <v>12</v>
      </c>
      <c r="E126" t="s">
        <v>17</v>
      </c>
      <c r="F126">
        <v>0.35089219089495399</v>
      </c>
      <c r="G126">
        <v>0.18752052355690399</v>
      </c>
      <c r="H126">
        <v>0.73293274313801504</v>
      </c>
      <c r="I126">
        <v>-1.28092072079695</v>
      </c>
      <c r="J126">
        <v>-0.60847652509544403</v>
      </c>
      <c r="K126">
        <v>-0.44306664724146783</v>
      </c>
      <c r="L126">
        <v>-0.2358480758051914</v>
      </c>
      <c r="M126">
        <v>0.45882198201522939</v>
      </c>
      <c r="N126" s="2">
        <f t="shared" si="3"/>
        <v>0</v>
      </c>
      <c r="O126" s="2">
        <f t="shared" si="4"/>
        <v>1</v>
      </c>
      <c r="P126" s="72">
        <f t="shared" si="5"/>
        <v>7964.685766197982</v>
      </c>
    </row>
    <row r="127" spans="1:16" x14ac:dyDescent="0.2">
      <c r="A127">
        <v>0.48220260658050801</v>
      </c>
      <c r="B127" t="s">
        <v>12</v>
      </c>
      <c r="C127" t="s">
        <v>20</v>
      </c>
      <c r="D127" t="s">
        <v>12</v>
      </c>
      <c r="E127" t="s">
        <v>25</v>
      </c>
      <c r="F127">
        <v>-0.19106895501056981</v>
      </c>
      <c r="G127">
        <v>0.18752052355690399</v>
      </c>
      <c r="H127">
        <v>-0.72902148308755921</v>
      </c>
      <c r="I127">
        <v>0.62733101469848473</v>
      </c>
      <c r="J127">
        <v>0.13329595737654529</v>
      </c>
      <c r="K127">
        <v>0.64090954963634961</v>
      </c>
      <c r="L127">
        <v>4.7436596148278378E-3</v>
      </c>
      <c r="M127">
        <v>0.57038182851225161</v>
      </c>
      <c r="N127" s="2">
        <f t="shared" si="3"/>
        <v>1</v>
      </c>
      <c r="O127" s="2">
        <f t="shared" si="4"/>
        <v>1</v>
      </c>
      <c r="P127" s="72">
        <f t="shared" si="5"/>
        <v>9414.9637706592712</v>
      </c>
    </row>
    <row r="128" spans="1:16" x14ac:dyDescent="0.2">
      <c r="A128">
        <v>-1.881419506756379</v>
      </c>
      <c r="B128" t="s">
        <v>15</v>
      </c>
      <c r="C128" t="s">
        <v>13</v>
      </c>
      <c r="D128" t="s">
        <v>12</v>
      </c>
      <c r="E128" t="s">
        <v>17</v>
      </c>
      <c r="F128">
        <v>-1.3911257780870869</v>
      </c>
      <c r="G128">
        <v>-0.53902218291489379</v>
      </c>
      <c r="H128">
        <v>-0.93067034187729358</v>
      </c>
      <c r="I128">
        <v>2.5971392577905461</v>
      </c>
      <c r="J128">
        <v>-0.23759028385944941</v>
      </c>
      <c r="K128">
        <v>9.8921451197440932E-2</v>
      </c>
      <c r="L128">
        <v>-0.71703154664522972</v>
      </c>
      <c r="M128">
        <v>0.30188255110178303</v>
      </c>
      <c r="N128" s="2">
        <f t="shared" si="3"/>
        <v>0</v>
      </c>
      <c r="O128" s="2">
        <f t="shared" si="4"/>
        <v>1</v>
      </c>
      <c r="P128" s="72">
        <f t="shared" si="5"/>
        <v>5924.4731643231789</v>
      </c>
    </row>
    <row r="129" spans="1:16" x14ac:dyDescent="0.2">
      <c r="A129">
        <v>-0.41072130290231612</v>
      </c>
      <c r="B129" t="s">
        <v>15</v>
      </c>
      <c r="C129" t="s">
        <v>16</v>
      </c>
      <c r="D129" t="s">
        <v>12</v>
      </c>
      <c r="E129" t="s">
        <v>22</v>
      </c>
      <c r="F129">
        <v>-0.22978046543239289</v>
      </c>
      <c r="G129">
        <v>-0.34087417205894888</v>
      </c>
      <c r="H129">
        <v>2.7161737373944748E-2</v>
      </c>
      <c r="I129">
        <v>-0.78846866002393423</v>
      </c>
      <c r="J129">
        <v>1.245954681084529</v>
      </c>
      <c r="K129">
        <v>-0.44306664724146783</v>
      </c>
      <c r="L129">
        <v>0.24533539503483001</v>
      </c>
      <c r="M129">
        <v>0.7685585465750715</v>
      </c>
      <c r="N129" s="2">
        <f t="shared" si="3"/>
        <v>1</v>
      </c>
      <c r="O129" s="2">
        <f t="shared" si="4"/>
        <v>1</v>
      </c>
      <c r="P129" s="72">
        <f t="shared" si="5"/>
        <v>11991.261105475929</v>
      </c>
    </row>
    <row r="130" spans="1:16" x14ac:dyDescent="0.2">
      <c r="A130">
        <v>0.167052991468923</v>
      </c>
      <c r="B130" t="s">
        <v>12</v>
      </c>
      <c r="C130" t="s">
        <v>18</v>
      </c>
      <c r="D130" t="s">
        <v>12</v>
      </c>
      <c r="E130" t="s">
        <v>21</v>
      </c>
      <c r="F130">
        <v>-1.004010673868855</v>
      </c>
      <c r="G130">
        <v>-7.6676824251022485E-2</v>
      </c>
      <c r="H130">
        <v>7.7573952071378349E-2</v>
      </c>
      <c r="I130">
        <v>-1.5271467511834571</v>
      </c>
      <c r="J130">
        <v>1.245954681084529</v>
      </c>
      <c r="K130">
        <v>1.182897648075258</v>
      </c>
      <c r="L130">
        <v>-2.641765430005349</v>
      </c>
      <c r="M130">
        <v>0.58141552667876206</v>
      </c>
      <c r="N130" s="2">
        <f t="shared" si="3"/>
        <v>1</v>
      </c>
      <c r="O130" s="2">
        <f t="shared" si="4"/>
        <v>1</v>
      </c>
      <c r="P130" s="72">
        <f t="shared" si="5"/>
        <v>9558.4018468239065</v>
      </c>
    </row>
    <row r="131" spans="1:16" x14ac:dyDescent="0.2">
      <c r="A131">
        <v>-0.41072130290231612</v>
      </c>
      <c r="B131" t="s">
        <v>15</v>
      </c>
      <c r="C131" t="s">
        <v>16</v>
      </c>
      <c r="D131" t="s">
        <v>12</v>
      </c>
      <c r="E131" t="s">
        <v>19</v>
      </c>
      <c r="F131">
        <v>1.086410888909594</v>
      </c>
      <c r="G131">
        <v>0.78196455612473847</v>
      </c>
      <c r="H131">
        <v>-0.17448712141578959</v>
      </c>
      <c r="I131">
        <v>0.1964354615220964</v>
      </c>
      <c r="J131">
        <v>0.87506843984853477</v>
      </c>
      <c r="K131">
        <v>9.8921451197440932E-2</v>
      </c>
      <c r="L131">
        <v>-1.79969435603529</v>
      </c>
      <c r="M131">
        <v>0.3420697464450112</v>
      </c>
      <c r="N131" s="2">
        <f t="shared" ref="N131:N194" si="6">IF($M131&gt;$S$2,1,0)</f>
        <v>0</v>
      </c>
      <c r="O131" s="2">
        <f t="shared" ref="O131:O194" si="7">IF($M131&gt;$S$3,1,0)</f>
        <v>1</v>
      </c>
      <c r="P131" s="72">
        <f t="shared" ref="P131:P194" si="8">(M131*$S$6)+((1-M131)*$S$7)</f>
        <v>6446.9067037851455</v>
      </c>
    </row>
    <row r="132" spans="1:16" x14ac:dyDescent="0.2">
      <c r="A132">
        <v>-0.30567143119845441</v>
      </c>
      <c r="B132" t="s">
        <v>15</v>
      </c>
      <c r="C132" t="s">
        <v>13</v>
      </c>
      <c r="D132" t="s">
        <v>12</v>
      </c>
      <c r="E132" t="s">
        <v>21</v>
      </c>
      <c r="F132">
        <v>0.77671880553500849</v>
      </c>
      <c r="G132">
        <v>0.84801389307672004</v>
      </c>
      <c r="H132">
        <v>-0.3257237655080904</v>
      </c>
      <c r="I132">
        <v>-0.66535564483068033</v>
      </c>
      <c r="J132">
        <v>1.245954681084529</v>
      </c>
      <c r="K132">
        <v>0.64090954963634961</v>
      </c>
      <c r="L132">
        <v>0.84681473358486936</v>
      </c>
      <c r="M132">
        <v>0.24532034394528271</v>
      </c>
      <c r="N132" s="2">
        <f t="shared" si="6"/>
        <v>0</v>
      </c>
      <c r="O132" s="2">
        <f t="shared" si="7"/>
        <v>1</v>
      </c>
      <c r="P132" s="72">
        <f t="shared" si="8"/>
        <v>5189.1644712886755</v>
      </c>
    </row>
    <row r="133" spans="1:16" x14ac:dyDescent="0.2">
      <c r="A133">
        <v>1.059976900951747</v>
      </c>
      <c r="B133" t="s">
        <v>12</v>
      </c>
      <c r="C133" t="s">
        <v>20</v>
      </c>
      <c r="D133" t="s">
        <v>12</v>
      </c>
      <c r="E133" t="s">
        <v>19</v>
      </c>
      <c r="F133">
        <v>1.2412569305968859</v>
      </c>
      <c r="G133">
        <v>1.2443099147886101</v>
      </c>
      <c r="H133">
        <v>1.287467104809785</v>
      </c>
      <c r="I133">
        <v>-1.2193642132003231</v>
      </c>
      <c r="J133">
        <v>-0.60847652509544403</v>
      </c>
      <c r="K133">
        <v>0.3699155004168953</v>
      </c>
      <c r="L133">
        <v>1.688885807554928</v>
      </c>
      <c r="M133">
        <v>0.36629572328871812</v>
      </c>
      <c r="N133" s="2">
        <f t="shared" si="6"/>
        <v>0</v>
      </c>
      <c r="O133" s="2">
        <f t="shared" si="7"/>
        <v>1</v>
      </c>
      <c r="P133" s="72">
        <f t="shared" si="8"/>
        <v>6761.844402753336</v>
      </c>
    </row>
    <row r="134" spans="1:16" x14ac:dyDescent="0.2">
      <c r="A134">
        <v>0.84987715754402382</v>
      </c>
      <c r="B134" t="s">
        <v>15</v>
      </c>
      <c r="C134" t="s">
        <v>20</v>
      </c>
      <c r="D134" t="s">
        <v>12</v>
      </c>
      <c r="E134" t="s">
        <v>19</v>
      </c>
      <c r="F134">
        <v>-0.77174161133791674</v>
      </c>
      <c r="G134">
        <v>0.1214711866049223</v>
      </c>
      <c r="H134">
        <v>-7.3662692020922446E-2</v>
      </c>
      <c r="I134">
        <v>-4.9790568864411251E-2</v>
      </c>
      <c r="J134">
        <v>-0.60847652509544403</v>
      </c>
      <c r="K134">
        <v>0.64090954963634961</v>
      </c>
      <c r="L134">
        <v>0.60622299816486735</v>
      </c>
      <c r="M134">
        <v>0.28683046174469817</v>
      </c>
      <c r="N134" s="2">
        <f t="shared" si="6"/>
        <v>0</v>
      </c>
      <c r="O134" s="2">
        <f t="shared" si="7"/>
        <v>1</v>
      </c>
      <c r="P134" s="72">
        <f t="shared" si="8"/>
        <v>5728.7960026810761</v>
      </c>
    </row>
    <row r="135" spans="1:16" x14ac:dyDescent="0.2">
      <c r="A135">
        <v>0.53472754243243881</v>
      </c>
      <c r="B135" t="s">
        <v>15</v>
      </c>
      <c r="C135" t="s">
        <v>18</v>
      </c>
      <c r="D135" t="s">
        <v>12</v>
      </c>
      <c r="E135" t="s">
        <v>26</v>
      </c>
      <c r="F135">
        <v>-0.19106895501056981</v>
      </c>
      <c r="G135">
        <v>0.7159152191727568</v>
      </c>
      <c r="H135">
        <v>0.68252052844058153</v>
      </c>
      <c r="I135">
        <v>-1.896485796763218</v>
      </c>
      <c r="J135">
        <v>1.245954681084529</v>
      </c>
      <c r="K135">
        <v>-0.44306664724146783</v>
      </c>
      <c r="L135">
        <v>-0.2358480758051914</v>
      </c>
      <c r="M135">
        <v>0.75389568413651276</v>
      </c>
      <c r="N135" s="2">
        <f t="shared" si="6"/>
        <v>1</v>
      </c>
      <c r="O135" s="2">
        <f t="shared" si="7"/>
        <v>1</v>
      </c>
      <c r="P135" s="72">
        <f t="shared" si="8"/>
        <v>11800.643893774666</v>
      </c>
    </row>
    <row r="136" spans="1:16" x14ac:dyDescent="0.2">
      <c r="A136">
        <v>0.58725247828436966</v>
      </c>
      <c r="B136" t="s">
        <v>15</v>
      </c>
      <c r="C136" t="s">
        <v>20</v>
      </c>
      <c r="D136" t="s">
        <v>12</v>
      </c>
      <c r="E136" t="s">
        <v>17</v>
      </c>
      <c r="F136">
        <v>2.3251792224079342</v>
      </c>
      <c r="G136">
        <v>0.58381654526879356</v>
      </c>
      <c r="H136">
        <v>-0.3257237655080904</v>
      </c>
      <c r="I136">
        <v>-0.35757310684754579</v>
      </c>
      <c r="J136">
        <v>1.245954681084529</v>
      </c>
      <c r="K136">
        <v>1.7248857465141669</v>
      </c>
      <c r="L136">
        <v>1.3279982044249079</v>
      </c>
      <c r="M136">
        <v>0.38353457931239571</v>
      </c>
      <c r="N136" s="2">
        <f t="shared" si="6"/>
        <v>0</v>
      </c>
      <c r="O136" s="2">
        <f t="shared" si="7"/>
        <v>1</v>
      </c>
      <c r="P136" s="72">
        <f t="shared" si="8"/>
        <v>6985.9495310611446</v>
      </c>
    </row>
    <row r="137" spans="1:16" x14ac:dyDescent="0.2">
      <c r="A137">
        <v>-0.41072130290231612</v>
      </c>
      <c r="B137" t="s">
        <v>15</v>
      </c>
      <c r="C137" t="s">
        <v>16</v>
      </c>
      <c r="D137" t="s">
        <v>12</v>
      </c>
      <c r="E137" t="s">
        <v>17</v>
      </c>
      <c r="F137">
        <v>0.69929578469136222</v>
      </c>
      <c r="G137">
        <v>0.7159152191727568</v>
      </c>
      <c r="H137">
        <v>-1.8885024211285319</v>
      </c>
      <c r="I137">
        <v>-0.35757310684754579</v>
      </c>
      <c r="J137">
        <v>0.50418219861253999</v>
      </c>
      <c r="K137">
        <v>0.64090954963634961</v>
      </c>
      <c r="L137">
        <v>0.60622299816486735</v>
      </c>
      <c r="M137">
        <v>0.44941092259112692</v>
      </c>
      <c r="N137" s="2">
        <f t="shared" si="6"/>
        <v>0</v>
      </c>
      <c r="O137" s="2">
        <f t="shared" si="7"/>
        <v>1</v>
      </c>
      <c r="P137" s="72">
        <f t="shared" si="8"/>
        <v>7842.3419936846494</v>
      </c>
    </row>
    <row r="138" spans="1:16" x14ac:dyDescent="0.2">
      <c r="A138">
        <v>1.059976900951747</v>
      </c>
      <c r="B138" t="s">
        <v>12</v>
      </c>
      <c r="C138" t="s">
        <v>20</v>
      </c>
      <c r="D138" t="s">
        <v>12</v>
      </c>
      <c r="E138" t="s">
        <v>21</v>
      </c>
      <c r="F138">
        <v>0.1186231283640153</v>
      </c>
      <c r="G138">
        <v>-0.60507151986687535</v>
      </c>
      <c r="H138">
        <v>1.0858182460200501</v>
      </c>
      <c r="I138">
        <v>-0.60379913723405343</v>
      </c>
      <c r="J138">
        <v>-0.97936276633143882</v>
      </c>
      <c r="K138">
        <v>-0.44306664724146783</v>
      </c>
      <c r="L138">
        <v>1.087406469004889</v>
      </c>
      <c r="M138">
        <v>0.38434313687568361</v>
      </c>
      <c r="N138" s="2">
        <f t="shared" si="6"/>
        <v>0</v>
      </c>
      <c r="O138" s="2">
        <f t="shared" si="7"/>
        <v>1</v>
      </c>
      <c r="P138" s="72">
        <f t="shared" si="8"/>
        <v>6996.4607793838877</v>
      </c>
    </row>
    <row r="139" spans="1:16" x14ac:dyDescent="0.2">
      <c r="A139">
        <v>-0.46324623875424692</v>
      </c>
      <c r="B139" t="s">
        <v>12</v>
      </c>
      <c r="C139" t="s">
        <v>20</v>
      </c>
      <c r="D139" t="s">
        <v>12</v>
      </c>
      <c r="E139" t="s">
        <v>19</v>
      </c>
      <c r="F139">
        <v>-0.38462650711968538</v>
      </c>
      <c r="G139">
        <v>1.2443099147886101</v>
      </c>
      <c r="H139">
        <v>1.388291534204652</v>
      </c>
      <c r="I139">
        <v>1.8584611666310229</v>
      </c>
      <c r="J139">
        <v>-1.3502490075674329</v>
      </c>
      <c r="K139">
        <v>0.64090954963634961</v>
      </c>
      <c r="L139">
        <v>-1.0779191497752501</v>
      </c>
      <c r="M139">
        <v>0.3466375104464533</v>
      </c>
      <c r="N139" s="2">
        <f t="shared" si="6"/>
        <v>0</v>
      </c>
      <c r="O139" s="2">
        <f t="shared" si="7"/>
        <v>1</v>
      </c>
      <c r="P139" s="72">
        <f t="shared" si="8"/>
        <v>6506.287635803893</v>
      </c>
    </row>
    <row r="140" spans="1:16" x14ac:dyDescent="0.2">
      <c r="A140">
        <v>-1.3561701482370709</v>
      </c>
      <c r="B140" t="s">
        <v>12</v>
      </c>
      <c r="C140" t="s">
        <v>13</v>
      </c>
      <c r="D140" t="s">
        <v>12</v>
      </c>
      <c r="E140" t="s">
        <v>17</v>
      </c>
      <c r="F140">
        <v>-0.81045312175973983</v>
      </c>
      <c r="G140">
        <v>0.45171787136483038</v>
      </c>
      <c r="H140">
        <v>-0.37613598020552402</v>
      </c>
      <c r="I140">
        <v>-1.0346946904104419</v>
      </c>
      <c r="J140">
        <v>1.245954681084529</v>
      </c>
      <c r="K140">
        <v>2.5378678941725301</v>
      </c>
      <c r="L140">
        <v>-0.47643981122521062</v>
      </c>
      <c r="M140">
        <v>0.38747710917413719</v>
      </c>
      <c r="N140" s="2">
        <f t="shared" si="6"/>
        <v>0</v>
      </c>
      <c r="O140" s="2">
        <f t="shared" si="7"/>
        <v>1</v>
      </c>
      <c r="P140" s="72">
        <f t="shared" si="8"/>
        <v>7037.2024192637837</v>
      </c>
    </row>
    <row r="141" spans="1:16" x14ac:dyDescent="0.2">
      <c r="A141">
        <v>-1.9339444426083101</v>
      </c>
      <c r="B141" t="s">
        <v>15</v>
      </c>
      <c r="C141" t="s">
        <v>23</v>
      </c>
      <c r="D141" t="s">
        <v>12</v>
      </c>
      <c r="E141" t="s">
        <v>14</v>
      </c>
      <c r="F141">
        <v>-0.19106895501056981</v>
      </c>
      <c r="G141">
        <v>-7.6676824251022485E-2</v>
      </c>
      <c r="H141">
        <v>-0.22489933611322321</v>
      </c>
      <c r="I141">
        <v>1.3660091058580079</v>
      </c>
      <c r="J141">
        <v>0.50418219861253999</v>
      </c>
      <c r="K141">
        <v>0.64090954963634961</v>
      </c>
      <c r="L141">
        <v>-0.83732741435523084</v>
      </c>
      <c r="M141">
        <v>0.47460887863622608</v>
      </c>
      <c r="N141" s="2">
        <f t="shared" si="6"/>
        <v>0</v>
      </c>
      <c r="O141" s="2">
        <f t="shared" si="7"/>
        <v>1</v>
      </c>
      <c r="P141" s="72">
        <f t="shared" si="8"/>
        <v>8169.9154222709394</v>
      </c>
    </row>
    <row r="142" spans="1:16" x14ac:dyDescent="0.2">
      <c r="A142">
        <v>-0.46324623875424692</v>
      </c>
      <c r="B142" t="s">
        <v>15</v>
      </c>
      <c r="C142" t="s">
        <v>13</v>
      </c>
      <c r="D142" t="s">
        <v>12</v>
      </c>
      <c r="E142" t="s">
        <v>17</v>
      </c>
      <c r="F142">
        <v>0.31218068047313091</v>
      </c>
      <c r="G142">
        <v>0.38566853441284882</v>
      </c>
      <c r="H142">
        <v>0.12798616676881189</v>
      </c>
      <c r="I142">
        <v>-0.78846866002393423</v>
      </c>
      <c r="J142">
        <v>0.50418219861253999</v>
      </c>
      <c r="K142">
        <v>-0.71406069646092207</v>
      </c>
      <c r="L142">
        <v>-0.2358480758051914</v>
      </c>
      <c r="M142">
        <v>0.31896130271236139</v>
      </c>
      <c r="N142" s="2">
        <f t="shared" si="6"/>
        <v>0</v>
      </c>
      <c r="O142" s="2">
        <f t="shared" si="7"/>
        <v>1</v>
      </c>
      <c r="P142" s="72">
        <f t="shared" si="8"/>
        <v>6146.4969352606977</v>
      </c>
    </row>
    <row r="143" spans="1:16" x14ac:dyDescent="0.2">
      <c r="A143">
        <v>-0.51577117460617772</v>
      </c>
      <c r="B143" t="s">
        <v>15</v>
      </c>
      <c r="C143" t="s">
        <v>18</v>
      </c>
      <c r="D143" t="s">
        <v>12</v>
      </c>
      <c r="E143" t="s">
        <v>19</v>
      </c>
      <c r="F143">
        <v>0.85414182637865477</v>
      </c>
      <c r="G143">
        <v>0.38566853441284882</v>
      </c>
      <c r="H143">
        <v>1.388291534204652</v>
      </c>
      <c r="I143">
        <v>0.44266149190860399</v>
      </c>
      <c r="J143">
        <v>0.87506843984853477</v>
      </c>
      <c r="K143">
        <v>9.8921451197440932E-2</v>
      </c>
      <c r="L143">
        <v>4.7436596148278378E-3</v>
      </c>
      <c r="M143">
        <v>0.46563256555354471</v>
      </c>
      <c r="N143" s="2">
        <f t="shared" si="6"/>
        <v>0</v>
      </c>
      <c r="O143" s="2">
        <f t="shared" si="7"/>
        <v>1</v>
      </c>
      <c r="P143" s="72">
        <f t="shared" si="8"/>
        <v>8053.2233521960816</v>
      </c>
    </row>
    <row r="144" spans="1:16" x14ac:dyDescent="0.2">
      <c r="A144">
        <v>-1.3036452123851401</v>
      </c>
      <c r="B144" t="s">
        <v>12</v>
      </c>
      <c r="C144" t="s">
        <v>23</v>
      </c>
      <c r="D144" t="s">
        <v>12</v>
      </c>
      <c r="E144" t="s">
        <v>25</v>
      </c>
      <c r="F144">
        <v>-1.2362797363997939</v>
      </c>
      <c r="G144">
        <v>-1.062748729904087E-2</v>
      </c>
      <c r="H144">
        <v>1.237054890112351</v>
      </c>
      <c r="I144">
        <v>-0.97313818281381492</v>
      </c>
      <c r="J144">
        <v>1.245954681084529</v>
      </c>
      <c r="K144">
        <v>-0.44306664724146783</v>
      </c>
      <c r="L144">
        <v>0.36563126274484808</v>
      </c>
      <c r="M144">
        <v>0.58073877733580381</v>
      </c>
      <c r="N144" s="2">
        <f t="shared" si="6"/>
        <v>1</v>
      </c>
      <c r="O144" s="2">
        <f t="shared" si="7"/>
        <v>1</v>
      </c>
      <c r="P144" s="72">
        <f t="shared" si="8"/>
        <v>9549.6041053654499</v>
      </c>
    </row>
    <row r="145" spans="1:16" x14ac:dyDescent="0.2">
      <c r="A145">
        <v>1.059976900951747</v>
      </c>
      <c r="B145" t="s">
        <v>12</v>
      </c>
      <c r="C145" t="s">
        <v>18</v>
      </c>
      <c r="D145" t="s">
        <v>12</v>
      </c>
      <c r="E145" t="s">
        <v>21</v>
      </c>
      <c r="F145">
        <v>0.89285333680047785</v>
      </c>
      <c r="G145">
        <v>1.112211240884647</v>
      </c>
      <c r="H145">
        <v>1.136230460717484</v>
      </c>
      <c r="I145">
        <v>0.2579919691187233</v>
      </c>
      <c r="J145">
        <v>-2.462907731275418</v>
      </c>
      <c r="K145">
        <v>1.182897648075258</v>
      </c>
      <c r="L145">
        <v>-0.2358480758051914</v>
      </c>
      <c r="M145">
        <v>0.59359122092236338</v>
      </c>
      <c r="N145" s="2">
        <f t="shared" si="6"/>
        <v>1</v>
      </c>
      <c r="O145" s="2">
        <f t="shared" si="7"/>
        <v>1</v>
      </c>
      <c r="P145" s="72">
        <f t="shared" si="8"/>
        <v>9716.6858719907232</v>
      </c>
    </row>
    <row r="146" spans="1:16" x14ac:dyDescent="0.2">
      <c r="A146">
        <v>1.059976900951747</v>
      </c>
      <c r="B146" t="s">
        <v>15</v>
      </c>
      <c r="C146" t="s">
        <v>20</v>
      </c>
      <c r="D146" t="s">
        <v>12</v>
      </c>
      <c r="E146" t="s">
        <v>24</v>
      </c>
      <c r="F146">
        <v>0.77671880553500849</v>
      </c>
      <c r="G146">
        <v>0.38566853441284882</v>
      </c>
      <c r="H146">
        <v>2.0940625399687218</v>
      </c>
      <c r="I146">
        <v>0.50421799950523094</v>
      </c>
      <c r="J146">
        <v>-0.97936276633143882</v>
      </c>
      <c r="K146">
        <v>0.3699155004168953</v>
      </c>
      <c r="L146">
        <v>4.7436596148278378E-3</v>
      </c>
      <c r="M146">
        <v>0.57708263813415905</v>
      </c>
      <c r="N146" s="2">
        <f t="shared" si="6"/>
        <v>1</v>
      </c>
      <c r="O146" s="2">
        <f t="shared" si="7"/>
        <v>1</v>
      </c>
      <c r="P146" s="72">
        <f t="shared" si="8"/>
        <v>9502.0742957440671</v>
      </c>
    </row>
    <row r="147" spans="1:16" x14ac:dyDescent="0.2">
      <c r="A147">
        <v>-2.0915192501641031</v>
      </c>
      <c r="B147" t="s">
        <v>15</v>
      </c>
      <c r="C147" t="s">
        <v>18</v>
      </c>
      <c r="D147" t="s">
        <v>12</v>
      </c>
      <c r="E147" t="s">
        <v>19</v>
      </c>
      <c r="F147">
        <v>1.589660524393294</v>
      </c>
      <c r="G147">
        <v>2.367148642972297</v>
      </c>
      <c r="H147">
        <v>-0.77943369778499283</v>
      </c>
      <c r="I147">
        <v>1.176593873221566E-2</v>
      </c>
      <c r="J147">
        <v>0.50418219861253999</v>
      </c>
      <c r="K147">
        <v>-0.44306664724146783</v>
      </c>
      <c r="L147">
        <v>-0.2358480758051914</v>
      </c>
      <c r="M147">
        <v>0.44365201085942713</v>
      </c>
      <c r="N147" s="2">
        <f t="shared" si="6"/>
        <v>0</v>
      </c>
      <c r="O147" s="2">
        <f t="shared" si="7"/>
        <v>1</v>
      </c>
      <c r="P147" s="72">
        <f t="shared" si="8"/>
        <v>7767.4761411725522</v>
      </c>
    </row>
    <row r="148" spans="1:16" x14ac:dyDescent="0.2">
      <c r="A148">
        <v>1.059976900951747</v>
      </c>
      <c r="B148" t="s">
        <v>12</v>
      </c>
      <c r="C148" t="s">
        <v>18</v>
      </c>
      <c r="D148" t="s">
        <v>12</v>
      </c>
      <c r="E148" t="s">
        <v>26</v>
      </c>
      <c r="F148">
        <v>0.42831521173860032</v>
      </c>
      <c r="G148">
        <v>1.178260577836628</v>
      </c>
      <c r="H148">
        <v>-0.27531155081065678</v>
      </c>
      <c r="I148">
        <v>-0.66535564483068033</v>
      </c>
      <c r="J148">
        <v>0.13329595737654529</v>
      </c>
      <c r="K148">
        <v>-1.798036893338739</v>
      </c>
      <c r="L148">
        <v>0.60622299816486735</v>
      </c>
      <c r="M148">
        <v>0.8175622889822669</v>
      </c>
      <c r="N148" s="2">
        <f t="shared" si="6"/>
        <v>1</v>
      </c>
      <c r="O148" s="2">
        <f t="shared" si="7"/>
        <v>1</v>
      </c>
      <c r="P148" s="72">
        <f t="shared" si="8"/>
        <v>12628.309756769469</v>
      </c>
    </row>
    <row r="149" spans="1:16" x14ac:dyDescent="0.2">
      <c r="A149">
        <v>0.74482728584016211</v>
      </c>
      <c r="B149" t="s">
        <v>15</v>
      </c>
      <c r="C149" t="s">
        <v>18</v>
      </c>
      <c r="D149" t="s">
        <v>12</v>
      </c>
      <c r="E149" t="s">
        <v>19</v>
      </c>
      <c r="F149">
        <v>-0.30720348627603922</v>
      </c>
      <c r="G149">
        <v>0.38566853441284882</v>
      </c>
      <c r="H149">
        <v>-0.124074906718356</v>
      </c>
      <c r="I149">
        <v>2.1662437046141569</v>
      </c>
      <c r="J149">
        <v>0.13329595737654529</v>
      </c>
      <c r="K149">
        <v>-1.5270428441192849</v>
      </c>
      <c r="L149">
        <v>-0.83732741435523084</v>
      </c>
      <c r="M149">
        <v>0.48331781062648549</v>
      </c>
      <c r="N149" s="2">
        <f t="shared" si="6"/>
        <v>0</v>
      </c>
      <c r="O149" s="2">
        <f t="shared" si="7"/>
        <v>1</v>
      </c>
      <c r="P149" s="72">
        <f t="shared" si="8"/>
        <v>8283.131538144311</v>
      </c>
    </row>
    <row r="150" spans="1:16" x14ac:dyDescent="0.2">
      <c r="A150">
        <v>0.53472754243243881</v>
      </c>
      <c r="B150" t="s">
        <v>15</v>
      </c>
      <c r="C150" t="s">
        <v>20</v>
      </c>
      <c r="D150" t="s">
        <v>12</v>
      </c>
      <c r="E150" t="s">
        <v>21</v>
      </c>
      <c r="F150">
        <v>-1.197568225977971</v>
      </c>
      <c r="G150">
        <v>5.5421849652940738E-2</v>
      </c>
      <c r="H150">
        <v>2.2957113987584572</v>
      </c>
      <c r="I150">
        <v>0.87355704508499243</v>
      </c>
      <c r="J150">
        <v>-0.60847652509544403</v>
      </c>
      <c r="K150">
        <v>-0.98505474568037643</v>
      </c>
      <c r="L150">
        <v>0.24533539503483001</v>
      </c>
      <c r="M150">
        <v>0.29910282054669229</v>
      </c>
      <c r="N150" s="2">
        <f t="shared" si="6"/>
        <v>0</v>
      </c>
      <c r="O150" s="2">
        <f t="shared" si="7"/>
        <v>1</v>
      </c>
      <c r="P150" s="72">
        <f t="shared" si="8"/>
        <v>5888.3366671069998</v>
      </c>
    </row>
    <row r="151" spans="1:16" x14ac:dyDescent="0.2">
      <c r="A151">
        <v>-1.0935454689774169</v>
      </c>
      <c r="B151" t="s">
        <v>12</v>
      </c>
      <c r="C151" t="s">
        <v>18</v>
      </c>
      <c r="D151" t="s">
        <v>12</v>
      </c>
      <c r="E151" t="s">
        <v>21</v>
      </c>
      <c r="F151">
        <v>0.15733463878583839</v>
      </c>
      <c r="G151">
        <v>0.78196455612473847</v>
      </c>
      <c r="H151">
        <v>-0.52737262429782483</v>
      </c>
      <c r="I151">
        <v>-0.78846866002393423</v>
      </c>
      <c r="J151">
        <v>0.13329595737654529</v>
      </c>
      <c r="K151">
        <v>9.8921451197440932E-2</v>
      </c>
      <c r="L151">
        <v>0.36563126274484808</v>
      </c>
      <c r="M151">
        <v>0.56405942367308237</v>
      </c>
      <c r="N151" s="2">
        <f t="shared" si="6"/>
        <v>1</v>
      </c>
      <c r="O151" s="2">
        <f t="shared" si="7"/>
        <v>1</v>
      </c>
      <c r="P151" s="72">
        <f t="shared" si="8"/>
        <v>9332.7725077500709</v>
      </c>
    </row>
    <row r="152" spans="1:16" x14ac:dyDescent="0.2">
      <c r="A152">
        <v>-2.6167686086834112</v>
      </c>
      <c r="B152" t="s">
        <v>15</v>
      </c>
      <c r="C152" t="s">
        <v>23</v>
      </c>
      <c r="D152" t="s">
        <v>12</v>
      </c>
      <c r="E152" t="s">
        <v>25</v>
      </c>
      <c r="F152">
        <v>-0.50076103838515484</v>
      </c>
      <c r="G152">
        <v>-0.40692350901093061</v>
      </c>
      <c r="H152">
        <v>-0.88025812717985996</v>
      </c>
      <c r="I152">
        <v>7.3322446328842564E-2</v>
      </c>
      <c r="J152">
        <v>0.50418219861253999</v>
      </c>
      <c r="K152">
        <v>-0.44306664724146783</v>
      </c>
      <c r="L152">
        <v>0.24533539503483001</v>
      </c>
      <c r="M152">
        <v>0.47528360802481812</v>
      </c>
      <c r="N152" s="2">
        <f t="shared" si="6"/>
        <v>0</v>
      </c>
      <c r="O152" s="2">
        <f t="shared" si="7"/>
        <v>1</v>
      </c>
      <c r="P152" s="72">
        <f t="shared" si="8"/>
        <v>8178.6869043226361</v>
      </c>
    </row>
    <row r="153" spans="1:16" x14ac:dyDescent="0.2">
      <c r="A153">
        <v>0.90240209339595456</v>
      </c>
      <c r="B153" t="s">
        <v>15</v>
      </c>
      <c r="C153" t="s">
        <v>20</v>
      </c>
      <c r="D153" t="s">
        <v>12</v>
      </c>
      <c r="E153" t="s">
        <v>21</v>
      </c>
      <c r="F153">
        <v>1.744506566080587</v>
      </c>
      <c r="G153">
        <v>-0.73717019377083859</v>
      </c>
      <c r="H153">
        <v>-0.52737262429782483</v>
      </c>
      <c r="I153">
        <v>-4.9790568864411251E-2</v>
      </c>
      <c r="J153">
        <v>-0.23759028385944941</v>
      </c>
      <c r="K153">
        <v>-1.5270428441192849</v>
      </c>
      <c r="L153">
        <v>0.60622299816486735</v>
      </c>
      <c r="M153">
        <v>0.30345799070285878</v>
      </c>
      <c r="N153" s="2">
        <f t="shared" si="6"/>
        <v>0</v>
      </c>
      <c r="O153" s="2">
        <f t="shared" si="7"/>
        <v>1</v>
      </c>
      <c r="P153" s="72">
        <f t="shared" si="8"/>
        <v>5944.9538791371642</v>
      </c>
    </row>
    <row r="154" spans="1:16" x14ac:dyDescent="0.2">
      <c r="A154">
        <v>9.4781839131305376E-3</v>
      </c>
      <c r="B154" t="s">
        <v>15</v>
      </c>
      <c r="C154" t="s">
        <v>20</v>
      </c>
      <c r="D154" t="s">
        <v>12</v>
      </c>
      <c r="E154" t="s">
        <v>24</v>
      </c>
      <c r="F154">
        <v>-0.81045312175973983</v>
      </c>
      <c r="G154">
        <v>1.442457925644554</v>
      </c>
      <c r="H154">
        <v>0.2288105961636791</v>
      </c>
      <c r="I154">
        <v>-0.17290358405766509</v>
      </c>
      <c r="J154">
        <v>-0.23759028385944941</v>
      </c>
      <c r="K154">
        <v>1.4538916972947129</v>
      </c>
      <c r="L154">
        <v>-0.71703154664522972</v>
      </c>
      <c r="M154">
        <v>0.5625942906608361</v>
      </c>
      <c r="N154" s="2">
        <f t="shared" si="6"/>
        <v>1</v>
      </c>
      <c r="O154" s="2">
        <f t="shared" si="7"/>
        <v>1</v>
      </c>
      <c r="P154" s="72">
        <f t="shared" si="8"/>
        <v>9313.7257785908696</v>
      </c>
    </row>
    <row r="155" spans="1:16" x14ac:dyDescent="0.2">
      <c r="A155">
        <v>-0.51577117460617772</v>
      </c>
      <c r="B155" t="s">
        <v>12</v>
      </c>
      <c r="C155" t="s">
        <v>18</v>
      </c>
      <c r="D155" t="s">
        <v>12</v>
      </c>
      <c r="E155" t="s">
        <v>19</v>
      </c>
      <c r="F155">
        <v>-0.26849197585421603</v>
      </c>
      <c r="G155">
        <v>0.78196455612473847</v>
      </c>
      <c r="H155">
        <v>-0.67860926839012559</v>
      </c>
      <c r="I155">
        <v>1.3660091058580079</v>
      </c>
      <c r="J155">
        <v>-0.60847652509544403</v>
      </c>
      <c r="K155">
        <v>9.8921451197440932E-2</v>
      </c>
      <c r="L155">
        <v>-0.47643981122521062</v>
      </c>
      <c r="M155">
        <v>0.55309343073257233</v>
      </c>
      <c r="N155" s="2">
        <f t="shared" si="6"/>
        <v>1</v>
      </c>
      <c r="O155" s="2">
        <f t="shared" si="7"/>
        <v>1</v>
      </c>
      <c r="P155" s="72">
        <f t="shared" si="8"/>
        <v>9190.2145995234405</v>
      </c>
    </row>
    <row r="156" spans="1:16" x14ac:dyDescent="0.2">
      <c r="A156">
        <v>-0.41072130290231612</v>
      </c>
      <c r="B156" t="s">
        <v>15</v>
      </c>
      <c r="C156" t="s">
        <v>13</v>
      </c>
      <c r="D156" t="s">
        <v>12</v>
      </c>
      <c r="E156" t="s">
        <v>17</v>
      </c>
      <c r="F156">
        <v>0.1960461492076615</v>
      </c>
      <c r="G156">
        <v>0.18752052355690399</v>
      </c>
      <c r="H156">
        <v>-0.17448712141578959</v>
      </c>
      <c r="I156">
        <v>-0.41912961444417268</v>
      </c>
      <c r="J156">
        <v>1.245954681084529</v>
      </c>
      <c r="K156">
        <v>-0.98505474568037643</v>
      </c>
      <c r="L156">
        <v>0.60622299816486735</v>
      </c>
      <c r="M156">
        <v>0.31960366627095782</v>
      </c>
      <c r="N156" s="2">
        <f t="shared" si="6"/>
        <v>0</v>
      </c>
      <c r="O156" s="2">
        <f t="shared" si="7"/>
        <v>1</v>
      </c>
      <c r="P156" s="72">
        <f t="shared" si="8"/>
        <v>6154.8476615224517</v>
      </c>
    </row>
    <row r="157" spans="1:16" x14ac:dyDescent="0.2">
      <c r="A157">
        <v>0.1145280556169922</v>
      </c>
      <c r="B157" t="s">
        <v>15</v>
      </c>
      <c r="C157" t="s">
        <v>13</v>
      </c>
      <c r="D157" t="s">
        <v>12</v>
      </c>
      <c r="E157" t="s">
        <v>14</v>
      </c>
      <c r="F157">
        <v>-0.8878761426033861</v>
      </c>
      <c r="G157">
        <v>-0.80321953072282015</v>
      </c>
      <c r="H157">
        <v>1.186642675414918</v>
      </c>
      <c r="I157">
        <v>-0.23446009165429199</v>
      </c>
      <c r="J157">
        <v>-1.7211352488034279</v>
      </c>
      <c r="K157">
        <v>9.8921451197440932E-2</v>
      </c>
      <c r="L157">
        <v>-0.83732741435523084</v>
      </c>
      <c r="M157">
        <v>0.41237940908879112</v>
      </c>
      <c r="N157" s="2">
        <f t="shared" si="6"/>
        <v>0</v>
      </c>
      <c r="O157" s="2">
        <f t="shared" si="7"/>
        <v>1</v>
      </c>
      <c r="P157" s="72">
        <f t="shared" si="8"/>
        <v>7360.9323181542841</v>
      </c>
    </row>
    <row r="158" spans="1:16" x14ac:dyDescent="0.2">
      <c r="A158">
        <v>-0.56829611045810857</v>
      </c>
      <c r="B158" t="s">
        <v>15</v>
      </c>
      <c r="C158" t="s">
        <v>16</v>
      </c>
      <c r="D158" t="s">
        <v>12</v>
      </c>
      <c r="E158" t="s">
        <v>17</v>
      </c>
      <c r="F158">
        <v>-0.42333801754150863</v>
      </c>
      <c r="G158">
        <v>0.18752052355690399</v>
      </c>
      <c r="H158">
        <v>1.489115963599519</v>
      </c>
      <c r="I158">
        <v>-0.41912961444417268</v>
      </c>
      <c r="J158">
        <v>-2.0920214900394232</v>
      </c>
      <c r="K158">
        <v>-0.44306664724146783</v>
      </c>
      <c r="L158">
        <v>1.087406469004889</v>
      </c>
      <c r="M158">
        <v>0.44721794673915222</v>
      </c>
      <c r="N158" s="2">
        <f t="shared" si="6"/>
        <v>0</v>
      </c>
      <c r="O158" s="2">
        <f t="shared" si="7"/>
        <v>1</v>
      </c>
      <c r="P158" s="72">
        <f t="shared" si="8"/>
        <v>7813.8333076089793</v>
      </c>
    </row>
    <row r="159" spans="1:16" x14ac:dyDescent="0.2">
      <c r="A159">
        <v>1.059976900951747</v>
      </c>
      <c r="B159" t="s">
        <v>15</v>
      </c>
      <c r="C159" t="s">
        <v>18</v>
      </c>
      <c r="D159" t="s">
        <v>12</v>
      </c>
      <c r="E159" t="s">
        <v>24</v>
      </c>
      <c r="F159">
        <v>1.396102972284178</v>
      </c>
      <c r="G159">
        <v>1.112211240884647</v>
      </c>
      <c r="H159">
        <v>1.0858182460200501</v>
      </c>
      <c r="I159">
        <v>0.31954847671535019</v>
      </c>
      <c r="J159">
        <v>-0.23759028385944941</v>
      </c>
      <c r="K159">
        <v>1.182897648075258</v>
      </c>
      <c r="L159">
        <v>1.087406469004889</v>
      </c>
      <c r="M159">
        <v>0.76147697909575496</v>
      </c>
      <c r="N159" s="2">
        <f t="shared" si="6"/>
        <v>1</v>
      </c>
      <c r="O159" s="2">
        <f t="shared" si="7"/>
        <v>1</v>
      </c>
      <c r="P159" s="72">
        <f t="shared" si="8"/>
        <v>11899.200728244814</v>
      </c>
    </row>
    <row r="160" spans="1:16" x14ac:dyDescent="0.2">
      <c r="A160">
        <v>1.059976900951747</v>
      </c>
      <c r="B160" t="s">
        <v>12</v>
      </c>
      <c r="C160" t="s">
        <v>20</v>
      </c>
      <c r="D160" t="s">
        <v>12</v>
      </c>
      <c r="E160" t="s">
        <v>26</v>
      </c>
      <c r="F160">
        <v>-0.22978046543239289</v>
      </c>
      <c r="G160">
        <v>-0.67112085681885703</v>
      </c>
      <c r="H160">
        <v>-0.82984591248242634</v>
      </c>
      <c r="I160">
        <v>0.93511355268161933</v>
      </c>
      <c r="J160">
        <v>1.245954681084529</v>
      </c>
      <c r="K160">
        <v>9.8921451197440932E-2</v>
      </c>
      <c r="L160">
        <v>-0.71703154664522972</v>
      </c>
      <c r="M160">
        <v>0.65699533181570324</v>
      </c>
      <c r="N160" s="2">
        <f t="shared" si="6"/>
        <v>1</v>
      </c>
      <c r="O160" s="2">
        <f t="shared" si="7"/>
        <v>1</v>
      </c>
      <c r="P160" s="72">
        <f t="shared" si="8"/>
        <v>10540.939313604142</v>
      </c>
    </row>
    <row r="161" spans="1:16" x14ac:dyDescent="0.2">
      <c r="A161">
        <v>-0.88344572556969359</v>
      </c>
      <c r="B161" t="s">
        <v>15</v>
      </c>
      <c r="C161" t="s">
        <v>13</v>
      </c>
      <c r="D161" t="s">
        <v>12</v>
      </c>
      <c r="E161" t="s">
        <v>21</v>
      </c>
      <c r="F161">
        <v>-0.96529916344703237</v>
      </c>
      <c r="G161">
        <v>-0.34087417205894888</v>
      </c>
      <c r="H161">
        <v>7.7573952071378349E-2</v>
      </c>
      <c r="I161">
        <v>-0.91158167521718803</v>
      </c>
      <c r="J161">
        <v>1.245954681084529</v>
      </c>
      <c r="K161">
        <v>-0.44306664724146783</v>
      </c>
      <c r="L161">
        <v>-0.2358480758051914</v>
      </c>
      <c r="M161">
        <v>0.2393512443478856</v>
      </c>
      <c r="N161" s="2">
        <f t="shared" si="6"/>
        <v>0</v>
      </c>
      <c r="O161" s="2">
        <f t="shared" si="7"/>
        <v>1</v>
      </c>
      <c r="P161" s="72">
        <f t="shared" si="8"/>
        <v>5111.5661765225123</v>
      </c>
    </row>
    <row r="162" spans="1:16" x14ac:dyDescent="0.2">
      <c r="A162">
        <v>1.059976900951747</v>
      </c>
      <c r="B162" t="s">
        <v>15</v>
      </c>
      <c r="C162" t="s">
        <v>20</v>
      </c>
      <c r="D162" t="s">
        <v>12</v>
      </c>
      <c r="E162" t="s">
        <v>22</v>
      </c>
      <c r="F162">
        <v>1.6283720348151169</v>
      </c>
      <c r="G162">
        <v>1.112211240884647</v>
      </c>
      <c r="H162">
        <v>0.12798616676881189</v>
      </c>
      <c r="I162">
        <v>0.38110498431197709</v>
      </c>
      <c r="J162">
        <v>-2.462907731275418</v>
      </c>
      <c r="K162">
        <v>2.2668738449530759</v>
      </c>
      <c r="L162">
        <v>4.7436596148278378E-3</v>
      </c>
      <c r="M162">
        <v>0.72217346807826521</v>
      </c>
      <c r="N162" s="2">
        <f t="shared" si="6"/>
        <v>1</v>
      </c>
      <c r="O162" s="2">
        <f t="shared" si="7"/>
        <v>1</v>
      </c>
      <c r="P162" s="72">
        <f t="shared" si="8"/>
        <v>11388.255085017447</v>
      </c>
    </row>
    <row r="163" spans="1:16" x14ac:dyDescent="0.2">
      <c r="A163">
        <v>0.74482728584016211</v>
      </c>
      <c r="B163" t="s">
        <v>15</v>
      </c>
      <c r="C163" t="s">
        <v>20</v>
      </c>
      <c r="D163" t="s">
        <v>12</v>
      </c>
      <c r="E163" t="s">
        <v>21</v>
      </c>
      <c r="F163">
        <v>0.93156484722230104</v>
      </c>
      <c r="G163">
        <v>-0.40692350901093061</v>
      </c>
      <c r="H163">
        <v>0.83375717253288228</v>
      </c>
      <c r="I163">
        <v>0.75044402989173864</v>
      </c>
      <c r="J163">
        <v>0.50418219861253999</v>
      </c>
      <c r="K163">
        <v>-0.17207259802201341</v>
      </c>
      <c r="L163">
        <v>-0.2358480758051914</v>
      </c>
      <c r="M163">
        <v>0.30158710559457053</v>
      </c>
      <c r="N163" s="2">
        <f t="shared" si="6"/>
        <v>0</v>
      </c>
      <c r="O163" s="2">
        <f t="shared" si="7"/>
        <v>1</v>
      </c>
      <c r="P163" s="72">
        <f t="shared" si="8"/>
        <v>5920.6323727294175</v>
      </c>
    </row>
    <row r="164" spans="1:16" x14ac:dyDescent="0.2">
      <c r="A164">
        <v>0.58725247828436966</v>
      </c>
      <c r="B164" t="s">
        <v>12</v>
      </c>
      <c r="C164" t="s">
        <v>20</v>
      </c>
      <c r="D164" t="s">
        <v>12</v>
      </c>
      <c r="E164" t="s">
        <v>21</v>
      </c>
      <c r="F164">
        <v>0.50573823258224659</v>
      </c>
      <c r="G164">
        <v>-0.20877549815498569</v>
      </c>
      <c r="H164">
        <v>2.7161737373944748E-2</v>
      </c>
      <c r="I164">
        <v>-0.97313818281381492</v>
      </c>
      <c r="J164">
        <v>-0.23759028385944941</v>
      </c>
      <c r="K164">
        <v>9.8921451197440932E-2</v>
      </c>
      <c r="L164">
        <v>0.24533539503483001</v>
      </c>
      <c r="M164">
        <v>0.37806862740517022</v>
      </c>
      <c r="N164" s="2">
        <f t="shared" si="6"/>
        <v>0</v>
      </c>
      <c r="O164" s="2">
        <f t="shared" si="7"/>
        <v>1</v>
      </c>
      <c r="P164" s="72">
        <f t="shared" si="8"/>
        <v>6914.8921562672131</v>
      </c>
    </row>
    <row r="165" spans="1:16" x14ac:dyDescent="0.2">
      <c r="A165">
        <v>1.059976900951747</v>
      </c>
      <c r="B165" t="s">
        <v>15</v>
      </c>
      <c r="C165" t="s">
        <v>20</v>
      </c>
      <c r="D165" t="s">
        <v>12</v>
      </c>
      <c r="E165" t="s">
        <v>21</v>
      </c>
      <c r="F165">
        <v>2.2477562015642869</v>
      </c>
      <c r="G165">
        <v>1.640605936500499</v>
      </c>
      <c r="H165">
        <v>-0.42654819490295759</v>
      </c>
      <c r="I165">
        <v>0.44266149190860399</v>
      </c>
      <c r="J165">
        <v>0.87506843984853477</v>
      </c>
      <c r="K165">
        <v>9.8921451197440932E-2</v>
      </c>
      <c r="L165">
        <v>-1.3185108851952689</v>
      </c>
      <c r="M165">
        <v>0.30533540782938318</v>
      </c>
      <c r="N165" s="2">
        <f t="shared" si="6"/>
        <v>0</v>
      </c>
      <c r="O165" s="2">
        <f t="shared" si="7"/>
        <v>1</v>
      </c>
      <c r="P165" s="72">
        <f t="shared" si="8"/>
        <v>5969.3603017819814</v>
      </c>
    </row>
    <row r="166" spans="1:16" x14ac:dyDescent="0.2">
      <c r="A166">
        <v>1.0074519650998159</v>
      </c>
      <c r="B166" t="s">
        <v>15</v>
      </c>
      <c r="C166" t="s">
        <v>20</v>
      </c>
      <c r="D166" t="s">
        <v>12</v>
      </c>
      <c r="E166" t="s">
        <v>21</v>
      </c>
      <c r="F166">
        <v>-1.313702757243441</v>
      </c>
      <c r="G166">
        <v>-0.86926886767480183</v>
      </c>
      <c r="H166">
        <v>1.136230460717484</v>
      </c>
      <c r="I166">
        <v>-0.97313818281381492</v>
      </c>
      <c r="J166">
        <v>-1.3502490075674329</v>
      </c>
      <c r="K166">
        <v>-0.44306664724146783</v>
      </c>
      <c r="L166">
        <v>4.7436596148278378E-3</v>
      </c>
      <c r="M166">
        <v>0.30470887878843272</v>
      </c>
      <c r="N166" s="2">
        <f t="shared" si="6"/>
        <v>0</v>
      </c>
      <c r="O166" s="2">
        <f t="shared" si="7"/>
        <v>1</v>
      </c>
      <c r="P166" s="72">
        <f t="shared" si="8"/>
        <v>5961.2154242496254</v>
      </c>
    </row>
    <row r="167" spans="1:16" x14ac:dyDescent="0.2">
      <c r="A167">
        <v>1.059976900951747</v>
      </c>
      <c r="B167" t="s">
        <v>12</v>
      </c>
      <c r="C167" t="s">
        <v>20</v>
      </c>
      <c r="D167" t="s">
        <v>12</v>
      </c>
      <c r="E167" t="s">
        <v>14</v>
      </c>
      <c r="F167">
        <v>-1.5072603093525561</v>
      </c>
      <c r="G167">
        <v>-1.595811574146599</v>
      </c>
      <c r="H167">
        <v>-0.72902148308755921</v>
      </c>
      <c r="I167">
        <v>1.176593873221566E-2</v>
      </c>
      <c r="J167">
        <v>-0.97936276633143882</v>
      </c>
      <c r="K167">
        <v>9.8921451197440932E-2</v>
      </c>
      <c r="L167">
        <v>-0.47643981122521062</v>
      </c>
      <c r="M167">
        <v>0.56826903940652229</v>
      </c>
      <c r="N167" s="2">
        <f t="shared" si="6"/>
        <v>1</v>
      </c>
      <c r="O167" s="2">
        <f t="shared" si="7"/>
        <v>1</v>
      </c>
      <c r="P167" s="72">
        <f t="shared" si="8"/>
        <v>9387.49751228479</v>
      </c>
    </row>
    <row r="168" spans="1:16" x14ac:dyDescent="0.2">
      <c r="A168">
        <v>0.63977741413630052</v>
      </c>
      <c r="B168" t="s">
        <v>15</v>
      </c>
      <c r="C168" t="s">
        <v>20</v>
      </c>
      <c r="D168" t="s">
        <v>12</v>
      </c>
      <c r="E168" t="s">
        <v>21</v>
      </c>
      <c r="F168">
        <v>2.4885970985458672E-3</v>
      </c>
      <c r="G168">
        <v>-0.40692350901093061</v>
      </c>
      <c r="H168">
        <v>1.136230460717484</v>
      </c>
      <c r="I168">
        <v>0.31954847671535019</v>
      </c>
      <c r="J168">
        <v>0.87506843984853477</v>
      </c>
      <c r="K168">
        <v>-0.98505474568037643</v>
      </c>
      <c r="L168">
        <v>2.170069278394966</v>
      </c>
      <c r="M168">
        <v>0.30034349710899078</v>
      </c>
      <c r="N168" s="2">
        <f t="shared" si="6"/>
        <v>0</v>
      </c>
      <c r="O168" s="2">
        <f t="shared" si="7"/>
        <v>1</v>
      </c>
      <c r="P168" s="72">
        <f t="shared" si="8"/>
        <v>5904.4654624168797</v>
      </c>
    </row>
    <row r="169" spans="1:16" x14ac:dyDescent="0.2">
      <c r="A169">
        <v>-2.5117187369795491</v>
      </c>
      <c r="B169" t="s">
        <v>15</v>
      </c>
      <c r="C169" t="s">
        <v>13</v>
      </c>
      <c r="D169" t="s">
        <v>12</v>
      </c>
      <c r="E169" t="s">
        <v>17</v>
      </c>
      <c r="F169">
        <v>-0.69431859049427047</v>
      </c>
      <c r="G169">
        <v>0.3196191974608672</v>
      </c>
      <c r="H169">
        <v>-0.3257237655080904</v>
      </c>
      <c r="I169">
        <v>-0.78846866002393423</v>
      </c>
      <c r="J169">
        <v>0.87506843984853477</v>
      </c>
      <c r="K169">
        <v>-0.44306664724146783</v>
      </c>
      <c r="L169">
        <v>0.36563126274484808</v>
      </c>
      <c r="M169">
        <v>0.29446089876574638</v>
      </c>
      <c r="N169" s="2">
        <f t="shared" si="6"/>
        <v>0</v>
      </c>
      <c r="O169" s="2">
        <f t="shared" si="7"/>
        <v>1</v>
      </c>
      <c r="P169" s="72">
        <f t="shared" si="8"/>
        <v>5827.9916839547022</v>
      </c>
    </row>
    <row r="170" spans="1:16" x14ac:dyDescent="0.2">
      <c r="A170">
        <v>1.059976900951747</v>
      </c>
      <c r="B170" t="s">
        <v>15</v>
      </c>
      <c r="C170" t="s">
        <v>20</v>
      </c>
      <c r="D170" t="s">
        <v>12</v>
      </c>
      <c r="E170" t="s">
        <v>21</v>
      </c>
      <c r="F170">
        <v>1.938064118189702</v>
      </c>
      <c r="G170">
        <v>1.2443099147886101</v>
      </c>
      <c r="H170">
        <v>1.489115963599519</v>
      </c>
      <c r="I170">
        <v>0.62733101469848473</v>
      </c>
      <c r="J170">
        <v>-0.23759028385944941</v>
      </c>
      <c r="K170">
        <v>-0.44306664724146783</v>
      </c>
      <c r="L170">
        <v>-0.2358480758051914</v>
      </c>
      <c r="M170">
        <v>0.30533540782938318</v>
      </c>
      <c r="N170" s="2">
        <f t="shared" si="6"/>
        <v>0</v>
      </c>
      <c r="O170" s="2">
        <f t="shared" si="7"/>
        <v>1</v>
      </c>
      <c r="P170" s="72">
        <f t="shared" si="8"/>
        <v>5969.3603017819814</v>
      </c>
    </row>
    <row r="171" spans="1:16" x14ac:dyDescent="0.2">
      <c r="A171">
        <v>-0.56829611045810857</v>
      </c>
      <c r="B171" t="s">
        <v>15</v>
      </c>
      <c r="C171" t="s">
        <v>16</v>
      </c>
      <c r="D171" t="s">
        <v>12</v>
      </c>
      <c r="E171" t="s">
        <v>17</v>
      </c>
      <c r="F171">
        <v>0.62187276384771595</v>
      </c>
      <c r="G171">
        <v>-0.34087417205894888</v>
      </c>
      <c r="H171">
        <v>-0.57778483899525845</v>
      </c>
      <c r="I171">
        <v>-1.834929289166592</v>
      </c>
      <c r="J171">
        <v>1.245954681084529</v>
      </c>
      <c r="K171">
        <v>-0.98505474568037643</v>
      </c>
      <c r="L171">
        <v>1.9294775429749469</v>
      </c>
      <c r="M171">
        <v>0.44721794673915222</v>
      </c>
      <c r="N171" s="2">
        <f t="shared" si="6"/>
        <v>0</v>
      </c>
      <c r="O171" s="2">
        <f t="shared" si="7"/>
        <v>1</v>
      </c>
      <c r="P171" s="72">
        <f t="shared" si="8"/>
        <v>7813.8333076089793</v>
      </c>
    </row>
    <row r="172" spans="1:16" x14ac:dyDescent="0.2">
      <c r="A172">
        <v>0.69230234998823126</v>
      </c>
      <c r="B172" t="s">
        <v>12</v>
      </c>
      <c r="C172" t="s">
        <v>23</v>
      </c>
      <c r="D172" t="s">
        <v>12</v>
      </c>
      <c r="E172" t="s">
        <v>24</v>
      </c>
      <c r="F172">
        <v>0.7380072951131853</v>
      </c>
      <c r="G172">
        <v>1.0461619039326651</v>
      </c>
      <c r="H172">
        <v>1.136230460717484</v>
      </c>
      <c r="I172">
        <v>-0.66535564483068033</v>
      </c>
      <c r="J172">
        <v>1.245954681084529</v>
      </c>
      <c r="K172">
        <v>9.8921451197440932E-2</v>
      </c>
      <c r="L172">
        <v>1.087406469004889</v>
      </c>
      <c r="M172">
        <v>0.68651371447323517</v>
      </c>
      <c r="N172" s="2">
        <f t="shared" si="6"/>
        <v>1</v>
      </c>
      <c r="O172" s="2">
        <f t="shared" si="7"/>
        <v>1</v>
      </c>
      <c r="P172" s="72">
        <f t="shared" si="8"/>
        <v>10924.678288152058</v>
      </c>
    </row>
    <row r="173" spans="1:16" x14ac:dyDescent="0.2">
      <c r="A173">
        <v>0.63977741413630052</v>
      </c>
      <c r="B173" t="s">
        <v>12</v>
      </c>
      <c r="C173" t="s">
        <v>18</v>
      </c>
      <c r="D173" t="s">
        <v>12</v>
      </c>
      <c r="E173" t="s">
        <v>26</v>
      </c>
      <c r="F173">
        <v>-1.313702757243441</v>
      </c>
      <c r="G173">
        <v>-0.1427261612030041</v>
      </c>
      <c r="H173">
        <v>-0.22489933611322321</v>
      </c>
      <c r="I173">
        <v>0.44266149190860399</v>
      </c>
      <c r="J173">
        <v>1.245954681084529</v>
      </c>
      <c r="K173">
        <v>-2.3400249917776481</v>
      </c>
      <c r="L173">
        <v>1.087406469004889</v>
      </c>
      <c r="M173">
        <v>0.81400910829980522</v>
      </c>
      <c r="N173" s="2">
        <f t="shared" si="6"/>
        <v>1</v>
      </c>
      <c r="O173" s="2">
        <f t="shared" si="7"/>
        <v>1</v>
      </c>
      <c r="P173" s="72">
        <f t="shared" si="8"/>
        <v>12582.118407897467</v>
      </c>
    </row>
    <row r="174" spans="1:16" x14ac:dyDescent="0.2">
      <c r="A174">
        <v>0.27210286317278459</v>
      </c>
      <c r="B174" t="s">
        <v>15</v>
      </c>
      <c r="C174" t="s">
        <v>20</v>
      </c>
      <c r="D174" t="s">
        <v>12</v>
      </c>
      <c r="E174" t="s">
        <v>21</v>
      </c>
      <c r="F174">
        <v>-0.22978046543239289</v>
      </c>
      <c r="G174">
        <v>-1.0013675415787651</v>
      </c>
      <c r="H174">
        <v>-0.57778483899525845</v>
      </c>
      <c r="I174">
        <v>0.68888752229511163</v>
      </c>
      <c r="J174">
        <v>-1.7211352488034279</v>
      </c>
      <c r="K174">
        <v>-0.17207259802201341</v>
      </c>
      <c r="L174">
        <v>1.688885807554928</v>
      </c>
      <c r="M174">
        <v>0.2960140296995713</v>
      </c>
      <c r="N174" s="2">
        <f t="shared" si="6"/>
        <v>0</v>
      </c>
      <c r="O174" s="2">
        <f t="shared" si="7"/>
        <v>1</v>
      </c>
      <c r="P174" s="72">
        <f t="shared" si="8"/>
        <v>5848.1823860944278</v>
      </c>
    </row>
    <row r="175" spans="1:16" x14ac:dyDescent="0.2">
      <c r="A175">
        <v>-0.35819636705038532</v>
      </c>
      <c r="B175" t="s">
        <v>15</v>
      </c>
      <c r="C175" t="s">
        <v>20</v>
      </c>
      <c r="D175" t="s">
        <v>12</v>
      </c>
      <c r="E175" t="s">
        <v>21</v>
      </c>
      <c r="F175">
        <v>1.550949013971471</v>
      </c>
      <c r="G175">
        <v>1.112211240884647</v>
      </c>
      <c r="H175">
        <v>-0.72902148308755921</v>
      </c>
      <c r="I175">
        <v>0.50421799950523094</v>
      </c>
      <c r="J175">
        <v>1.245954681084529</v>
      </c>
      <c r="K175">
        <v>-2.3400249917776481</v>
      </c>
      <c r="L175">
        <v>4.7436596148278378E-3</v>
      </c>
      <c r="M175">
        <v>0.28867699356902882</v>
      </c>
      <c r="N175" s="2">
        <f t="shared" si="6"/>
        <v>0</v>
      </c>
      <c r="O175" s="2">
        <f t="shared" si="7"/>
        <v>1</v>
      </c>
      <c r="P175" s="72">
        <f t="shared" si="8"/>
        <v>5752.8009163973747</v>
      </c>
    </row>
    <row r="176" spans="1:16" x14ac:dyDescent="0.2">
      <c r="A176">
        <v>0.37715273487664641</v>
      </c>
      <c r="B176" t="s">
        <v>15</v>
      </c>
      <c r="C176" t="s">
        <v>20</v>
      </c>
      <c r="D176" t="s">
        <v>12</v>
      </c>
      <c r="E176" t="s">
        <v>24</v>
      </c>
      <c r="F176">
        <v>0.42831521173860032</v>
      </c>
      <c r="G176">
        <v>0.98011256698068328</v>
      </c>
      <c r="H176">
        <v>0.98499381662518304</v>
      </c>
      <c r="I176">
        <v>0.50421799950523094</v>
      </c>
      <c r="J176">
        <v>0.13329595737654529</v>
      </c>
      <c r="K176">
        <v>9.8921451197440932E-2</v>
      </c>
      <c r="L176">
        <v>-1.0779191497752501</v>
      </c>
      <c r="M176">
        <v>0.56767868554441003</v>
      </c>
      <c r="N176" s="2">
        <f t="shared" si="6"/>
        <v>1</v>
      </c>
      <c r="O176" s="2">
        <f t="shared" si="7"/>
        <v>1</v>
      </c>
      <c r="P176" s="72">
        <f t="shared" si="8"/>
        <v>9379.8229120773303</v>
      </c>
    </row>
    <row r="177" spans="1:16" x14ac:dyDescent="0.2">
      <c r="A177">
        <v>-0.62082104631003943</v>
      </c>
      <c r="B177" t="s">
        <v>15</v>
      </c>
      <c r="C177" t="s">
        <v>13</v>
      </c>
      <c r="D177" t="s">
        <v>12</v>
      </c>
      <c r="E177" t="s">
        <v>19</v>
      </c>
      <c r="F177">
        <v>-0.6168955696506242</v>
      </c>
      <c r="G177">
        <v>-0.86926886767480183</v>
      </c>
      <c r="H177">
        <v>0.2288105961636791</v>
      </c>
      <c r="I177">
        <v>-0.29601659925091889</v>
      </c>
      <c r="J177">
        <v>-0.60847652509544403</v>
      </c>
      <c r="K177">
        <v>9.8921451197440932E-2</v>
      </c>
      <c r="L177">
        <v>-1.3185108851952689</v>
      </c>
      <c r="M177">
        <v>0.22820947956984219</v>
      </c>
      <c r="N177" s="2">
        <f t="shared" si="6"/>
        <v>0</v>
      </c>
      <c r="O177" s="2">
        <f t="shared" si="7"/>
        <v>1</v>
      </c>
      <c r="P177" s="72">
        <f t="shared" si="8"/>
        <v>4966.7232344079484</v>
      </c>
    </row>
    <row r="178" spans="1:16" x14ac:dyDescent="0.2">
      <c r="A178">
        <v>0.37715273487664641</v>
      </c>
      <c r="B178" t="s">
        <v>15</v>
      </c>
      <c r="C178" t="s">
        <v>13</v>
      </c>
      <c r="D178" t="s">
        <v>12</v>
      </c>
      <c r="E178" t="s">
        <v>21</v>
      </c>
      <c r="F178">
        <v>0.46702672216042351</v>
      </c>
      <c r="G178">
        <v>-0.93531820462678339</v>
      </c>
      <c r="H178">
        <v>-0.27531155081065678</v>
      </c>
      <c r="I178">
        <v>0.75044402989173864</v>
      </c>
      <c r="J178">
        <v>-1.3502490075674329</v>
      </c>
      <c r="K178">
        <v>9.8921451197440932E-2</v>
      </c>
      <c r="L178">
        <v>2.2903651461049681</v>
      </c>
      <c r="M178">
        <v>0.25250316834742198</v>
      </c>
      <c r="N178" s="2">
        <f t="shared" si="6"/>
        <v>0</v>
      </c>
      <c r="O178" s="2">
        <f t="shared" si="7"/>
        <v>1</v>
      </c>
      <c r="P178" s="72">
        <f t="shared" si="8"/>
        <v>5282.5411885164858</v>
      </c>
    </row>
    <row r="179" spans="1:16" x14ac:dyDescent="0.2">
      <c r="A179">
        <v>1.059976900951747</v>
      </c>
      <c r="B179" t="s">
        <v>15</v>
      </c>
      <c r="C179" t="s">
        <v>20</v>
      </c>
      <c r="D179" t="s">
        <v>12</v>
      </c>
      <c r="E179" t="s">
        <v>21</v>
      </c>
      <c r="F179">
        <v>0.66058427426953914</v>
      </c>
      <c r="G179">
        <v>-0.93531820462678339</v>
      </c>
      <c r="H179">
        <v>2.648596901640492</v>
      </c>
      <c r="I179">
        <v>-0.85002516762056113</v>
      </c>
      <c r="J179">
        <v>-0.23759028385944941</v>
      </c>
      <c r="K179">
        <v>9.8921451197440932E-2</v>
      </c>
      <c r="L179">
        <v>-0.83732741435523084</v>
      </c>
      <c r="M179">
        <v>0.30533540782938318</v>
      </c>
      <c r="N179" s="2">
        <f t="shared" si="6"/>
        <v>0</v>
      </c>
      <c r="O179" s="2">
        <f t="shared" si="7"/>
        <v>1</v>
      </c>
      <c r="P179" s="72">
        <f t="shared" si="8"/>
        <v>5969.3603017819814</v>
      </c>
    </row>
    <row r="180" spans="1:16" x14ac:dyDescent="0.2">
      <c r="A180">
        <v>1.059976900951747</v>
      </c>
      <c r="B180" t="s">
        <v>15</v>
      </c>
      <c r="C180" t="s">
        <v>20</v>
      </c>
      <c r="D180" t="s">
        <v>12</v>
      </c>
      <c r="E180" t="s">
        <v>21</v>
      </c>
      <c r="F180">
        <v>-1.4298372885089099</v>
      </c>
      <c r="G180">
        <v>-1.067416878530747</v>
      </c>
      <c r="H180">
        <v>-0.37613598020552402</v>
      </c>
      <c r="I180">
        <v>-1.0346946904104419</v>
      </c>
      <c r="J180">
        <v>0.13329595737654529</v>
      </c>
      <c r="K180">
        <v>-0.44306664724146783</v>
      </c>
      <c r="L180">
        <v>-0.83732741435523084</v>
      </c>
      <c r="M180">
        <v>0.30533540782938318</v>
      </c>
      <c r="N180" s="2">
        <f t="shared" si="6"/>
        <v>0</v>
      </c>
      <c r="O180" s="2">
        <f t="shared" si="7"/>
        <v>1</v>
      </c>
      <c r="P180" s="72">
        <f t="shared" si="8"/>
        <v>5969.3603017819814</v>
      </c>
    </row>
    <row r="181" spans="1:16" x14ac:dyDescent="0.2">
      <c r="A181">
        <v>0.84987715754402382</v>
      </c>
      <c r="B181" t="s">
        <v>12</v>
      </c>
      <c r="C181" t="s">
        <v>20</v>
      </c>
      <c r="D181" t="s">
        <v>12</v>
      </c>
      <c r="E181" t="s">
        <v>17</v>
      </c>
      <c r="F181">
        <v>-0.77174161133791674</v>
      </c>
      <c r="G181">
        <v>-0.53902218291489379</v>
      </c>
      <c r="H181">
        <v>-0.42654819490295759</v>
      </c>
      <c r="I181">
        <v>4.1360519477062194</v>
      </c>
      <c r="J181">
        <v>-1.3502490075674329</v>
      </c>
      <c r="K181">
        <v>9.8921451197440932E-2</v>
      </c>
      <c r="L181">
        <v>1.9294775429749469</v>
      </c>
      <c r="M181">
        <v>0.47279428499857318</v>
      </c>
      <c r="N181" s="2">
        <f t="shared" si="6"/>
        <v>0</v>
      </c>
      <c r="O181" s="2">
        <f t="shared" si="7"/>
        <v>1</v>
      </c>
      <c r="P181" s="72">
        <f t="shared" si="8"/>
        <v>8146.3257049814511</v>
      </c>
    </row>
    <row r="182" spans="1:16" x14ac:dyDescent="0.2">
      <c r="A182">
        <v>9.4781839131305376E-3</v>
      </c>
      <c r="B182" t="s">
        <v>15</v>
      </c>
      <c r="C182" t="s">
        <v>18</v>
      </c>
      <c r="D182" t="s">
        <v>12</v>
      </c>
      <c r="E182" t="s">
        <v>21</v>
      </c>
      <c r="F182">
        <v>2.4885970985458672E-3</v>
      </c>
      <c r="G182">
        <v>-0.93531820462678339</v>
      </c>
      <c r="H182">
        <v>2.043650325271289</v>
      </c>
      <c r="I182">
        <v>1.550678628647888</v>
      </c>
      <c r="J182">
        <v>-0.60847652509544403</v>
      </c>
      <c r="K182">
        <v>9.8921451197440932E-2</v>
      </c>
      <c r="L182">
        <v>0.36563126274484808</v>
      </c>
      <c r="M182">
        <v>0.49221465009947979</v>
      </c>
      <c r="N182" s="2">
        <f t="shared" si="6"/>
        <v>0</v>
      </c>
      <c r="O182" s="2">
        <f t="shared" si="7"/>
        <v>1</v>
      </c>
      <c r="P182" s="72">
        <f t="shared" si="8"/>
        <v>8398.7904512932382</v>
      </c>
    </row>
    <row r="183" spans="1:16" x14ac:dyDescent="0.2">
      <c r="A183">
        <v>9.4781839131305376E-3</v>
      </c>
      <c r="B183" t="s">
        <v>12</v>
      </c>
      <c r="C183" t="s">
        <v>13</v>
      </c>
      <c r="D183" t="s">
        <v>12</v>
      </c>
      <c r="E183" t="s">
        <v>28</v>
      </c>
      <c r="F183">
        <v>-0.92658765302520929</v>
      </c>
      <c r="G183">
        <v>-0.34087417205894888</v>
      </c>
      <c r="H183">
        <v>-0.52737262429782483</v>
      </c>
      <c r="I183">
        <v>-0.60379913723405343</v>
      </c>
      <c r="J183">
        <v>-0.23759028385944941</v>
      </c>
      <c r="K183">
        <v>-2.0690309425581939</v>
      </c>
      <c r="L183">
        <v>4.7436596148278378E-3</v>
      </c>
      <c r="M183">
        <v>0.53164643319179494</v>
      </c>
      <c r="N183" s="2">
        <f t="shared" si="6"/>
        <v>1</v>
      </c>
      <c r="O183" s="2">
        <f t="shared" si="7"/>
        <v>1</v>
      </c>
      <c r="P183" s="72">
        <f t="shared" si="8"/>
        <v>8911.4036314933346</v>
      </c>
    </row>
    <row r="184" spans="1:16" x14ac:dyDescent="0.2">
      <c r="A184">
        <v>0.167052991468923</v>
      </c>
      <c r="B184" t="s">
        <v>15</v>
      </c>
      <c r="C184" t="s">
        <v>18</v>
      </c>
      <c r="D184" t="s">
        <v>12</v>
      </c>
      <c r="E184" t="s">
        <v>17</v>
      </c>
      <c r="F184">
        <v>-0.3459149966978623</v>
      </c>
      <c r="G184">
        <v>-0.80321953072282015</v>
      </c>
      <c r="H184">
        <v>-7.3662692020922446E-2</v>
      </c>
      <c r="I184">
        <v>-1.0346946904104419</v>
      </c>
      <c r="J184">
        <v>1.245954681084529</v>
      </c>
      <c r="K184">
        <v>-1.5270428441192849</v>
      </c>
      <c r="L184">
        <v>-0.47643981122521062</v>
      </c>
      <c r="M184">
        <v>0.58704638170465395</v>
      </c>
      <c r="N184" s="2">
        <f t="shared" si="6"/>
        <v>1</v>
      </c>
      <c r="O184" s="2">
        <f t="shared" si="7"/>
        <v>1</v>
      </c>
      <c r="P184" s="72">
        <f t="shared" si="8"/>
        <v>9631.6029621605012</v>
      </c>
    </row>
    <row r="185" spans="1:16" x14ac:dyDescent="0.2">
      <c r="A185">
        <v>1.059976900951747</v>
      </c>
      <c r="B185" t="s">
        <v>15</v>
      </c>
      <c r="C185" t="s">
        <v>20</v>
      </c>
      <c r="D185" t="s">
        <v>12</v>
      </c>
      <c r="E185" t="s">
        <v>21</v>
      </c>
      <c r="F185">
        <v>0.15733463878583839</v>
      </c>
      <c r="G185">
        <v>-0.73717019377083859</v>
      </c>
      <c r="H185">
        <v>-0.93067034187729358</v>
      </c>
      <c r="I185">
        <v>-0.60379913723405343</v>
      </c>
      <c r="J185">
        <v>-0.60847652509544403</v>
      </c>
      <c r="K185">
        <v>-0.44306664724146783</v>
      </c>
      <c r="L185">
        <v>-0.47643981122521062</v>
      </c>
      <c r="M185">
        <v>0.30533540782938318</v>
      </c>
      <c r="N185" s="2">
        <f t="shared" si="6"/>
        <v>0</v>
      </c>
      <c r="O185" s="2">
        <f t="shared" si="7"/>
        <v>1</v>
      </c>
      <c r="P185" s="72">
        <f t="shared" si="8"/>
        <v>5969.3603017819814</v>
      </c>
    </row>
    <row r="186" spans="1:16" x14ac:dyDescent="0.2">
      <c r="A186">
        <v>-2.4066688652756869</v>
      </c>
      <c r="B186" t="s">
        <v>15</v>
      </c>
      <c r="C186" t="s">
        <v>16</v>
      </c>
      <c r="D186" t="s">
        <v>12</v>
      </c>
      <c r="E186" t="s">
        <v>26</v>
      </c>
      <c r="F186">
        <v>-0.42333801754150863</v>
      </c>
      <c r="G186">
        <v>-1.133466215482728</v>
      </c>
      <c r="H186">
        <v>-0.3257237655080904</v>
      </c>
      <c r="I186">
        <v>2.658695765387173</v>
      </c>
      <c r="J186">
        <v>1.245954681084529</v>
      </c>
      <c r="K186">
        <v>-0.44306664724146783</v>
      </c>
      <c r="L186">
        <v>2.170069278394966</v>
      </c>
      <c r="M186">
        <v>0.6062745071364769</v>
      </c>
      <c r="N186" s="2">
        <f t="shared" si="6"/>
        <v>1</v>
      </c>
      <c r="O186" s="2">
        <f t="shared" si="7"/>
        <v>1</v>
      </c>
      <c r="P186" s="72">
        <f t="shared" si="8"/>
        <v>9881.5685927741997</v>
      </c>
    </row>
    <row r="187" spans="1:16" x14ac:dyDescent="0.2">
      <c r="A187">
        <v>0.69230234998823126</v>
      </c>
      <c r="B187" t="s">
        <v>15</v>
      </c>
      <c r="C187" t="s">
        <v>20</v>
      </c>
      <c r="D187" t="s">
        <v>12</v>
      </c>
      <c r="E187" t="s">
        <v>21</v>
      </c>
      <c r="F187">
        <v>-1.120145205134325</v>
      </c>
      <c r="G187">
        <v>-0.53902218291489379</v>
      </c>
      <c r="H187">
        <v>-0.77943369778499283</v>
      </c>
      <c r="I187">
        <v>-0.78846866002393423</v>
      </c>
      <c r="J187">
        <v>-0.97936276633143882</v>
      </c>
      <c r="K187">
        <v>9.8921451197440932E-2</v>
      </c>
      <c r="L187">
        <v>-1.3185108851952689</v>
      </c>
      <c r="M187">
        <v>0.30096493557010567</v>
      </c>
      <c r="N187" s="2">
        <f t="shared" si="6"/>
        <v>0</v>
      </c>
      <c r="O187" s="2">
        <f t="shared" si="7"/>
        <v>1</v>
      </c>
      <c r="P187" s="72">
        <f t="shared" si="8"/>
        <v>5912.5441624113737</v>
      </c>
    </row>
    <row r="188" spans="1:16" x14ac:dyDescent="0.2">
      <c r="A188">
        <v>1.059976900951747</v>
      </c>
      <c r="B188" t="s">
        <v>15</v>
      </c>
      <c r="C188" t="s">
        <v>18</v>
      </c>
      <c r="D188" t="s">
        <v>12</v>
      </c>
      <c r="E188" t="s">
        <v>26</v>
      </c>
      <c r="F188">
        <v>-0.65560708007244739</v>
      </c>
      <c r="G188">
        <v>-0.73717019377083859</v>
      </c>
      <c r="H188">
        <v>0.27922281086111272</v>
      </c>
      <c r="I188">
        <v>0.38110498431197709</v>
      </c>
      <c r="J188">
        <v>-0.97936276633143882</v>
      </c>
      <c r="K188">
        <v>9.8921451197440932E-2</v>
      </c>
      <c r="L188">
        <v>-2.4011736945853301</v>
      </c>
      <c r="M188">
        <v>0.75933809475645886</v>
      </c>
      <c r="N188" s="2">
        <f t="shared" si="6"/>
        <v>1</v>
      </c>
      <c r="O188" s="2">
        <f t="shared" si="7"/>
        <v>1</v>
      </c>
      <c r="P188" s="72">
        <f t="shared" si="8"/>
        <v>11871.395231833965</v>
      </c>
    </row>
    <row r="189" spans="1:16" x14ac:dyDescent="0.2">
      <c r="A189">
        <v>-0.35819636705038532</v>
      </c>
      <c r="B189" t="s">
        <v>15</v>
      </c>
      <c r="C189" t="s">
        <v>18</v>
      </c>
      <c r="D189" t="s">
        <v>12</v>
      </c>
      <c r="E189" t="s">
        <v>17</v>
      </c>
      <c r="F189">
        <v>0.69929578469136222</v>
      </c>
      <c r="G189">
        <v>0.78196455612473847</v>
      </c>
      <c r="H189">
        <v>-1.5356169182464969</v>
      </c>
      <c r="I189">
        <v>-0.23446009165429199</v>
      </c>
      <c r="J189">
        <v>1.245954681084529</v>
      </c>
      <c r="K189">
        <v>-0.98505474568037643</v>
      </c>
      <c r="L189">
        <v>0.36563126274484808</v>
      </c>
      <c r="M189">
        <v>0.57986348314006708</v>
      </c>
      <c r="N189" s="2">
        <f t="shared" si="6"/>
        <v>1</v>
      </c>
      <c r="O189" s="2">
        <f t="shared" si="7"/>
        <v>1</v>
      </c>
      <c r="P189" s="72">
        <f t="shared" si="8"/>
        <v>9538.2252808208723</v>
      </c>
    </row>
    <row r="190" spans="1:16" x14ac:dyDescent="0.2">
      <c r="A190">
        <v>-0.51577117460617772</v>
      </c>
      <c r="B190" t="s">
        <v>15</v>
      </c>
      <c r="C190" t="s">
        <v>23</v>
      </c>
      <c r="D190" t="s">
        <v>12</v>
      </c>
      <c r="E190" t="s">
        <v>21</v>
      </c>
      <c r="F190">
        <v>-3.6222913323277262E-2</v>
      </c>
      <c r="G190">
        <v>0.64986588222077524</v>
      </c>
      <c r="H190">
        <v>-1.0314947712721609</v>
      </c>
      <c r="I190">
        <v>0.31954847671535019</v>
      </c>
      <c r="J190">
        <v>0.87506843984853477</v>
      </c>
      <c r="K190">
        <v>9.8921451197440932E-2</v>
      </c>
      <c r="L190">
        <v>-0.2358480758051914</v>
      </c>
      <c r="M190">
        <v>0.31695556373794181</v>
      </c>
      <c r="N190" s="2">
        <f t="shared" si="6"/>
        <v>0</v>
      </c>
      <c r="O190" s="2">
        <f t="shared" si="7"/>
        <v>1</v>
      </c>
      <c r="P190" s="72">
        <f t="shared" si="8"/>
        <v>6120.4223285932439</v>
      </c>
    </row>
    <row r="191" spans="1:16" x14ac:dyDescent="0.2">
      <c r="A191">
        <v>-1.408695084089002</v>
      </c>
      <c r="B191" t="s">
        <v>15</v>
      </c>
      <c r="C191" t="s">
        <v>23</v>
      </c>
      <c r="D191" t="s">
        <v>12</v>
      </c>
      <c r="E191" t="s">
        <v>27</v>
      </c>
      <c r="F191">
        <v>2.2477562015642869</v>
      </c>
      <c r="G191">
        <v>2.763444664684187</v>
      </c>
      <c r="H191">
        <v>0.93458160192774953</v>
      </c>
      <c r="I191">
        <v>0.87355704508499243</v>
      </c>
      <c r="J191">
        <v>0.13329595737654529</v>
      </c>
      <c r="K191">
        <v>9.8921451197440932E-2</v>
      </c>
      <c r="L191">
        <v>-0.71703154664522972</v>
      </c>
      <c r="M191">
        <v>0.22222701530341951</v>
      </c>
      <c r="N191" s="2">
        <f t="shared" si="6"/>
        <v>0</v>
      </c>
      <c r="O191" s="2">
        <f t="shared" si="7"/>
        <v>1</v>
      </c>
      <c r="P191" s="72">
        <f t="shared" si="8"/>
        <v>4888.9511989444536</v>
      </c>
    </row>
    <row r="192" spans="1:16" x14ac:dyDescent="0.2">
      <c r="A192">
        <v>1.0074519650998159</v>
      </c>
      <c r="B192" t="s">
        <v>15</v>
      </c>
      <c r="C192" t="s">
        <v>20</v>
      </c>
      <c r="D192" t="s">
        <v>12</v>
      </c>
      <c r="E192" t="s">
        <v>28</v>
      </c>
      <c r="F192">
        <v>-0.30720348627603922</v>
      </c>
      <c r="G192">
        <v>-0.1427261612030041</v>
      </c>
      <c r="H192">
        <v>-0.52737262429782483</v>
      </c>
      <c r="I192">
        <v>0.1348789539254695</v>
      </c>
      <c r="J192">
        <v>-0.23759028385944941</v>
      </c>
      <c r="K192">
        <v>-0.44306664724146783</v>
      </c>
      <c r="L192">
        <v>-0.83732741435523084</v>
      </c>
      <c r="M192">
        <v>0.51422423205136192</v>
      </c>
      <c r="N192" s="2">
        <f t="shared" si="6"/>
        <v>1</v>
      </c>
      <c r="O192" s="2">
        <f t="shared" si="7"/>
        <v>1</v>
      </c>
      <c r="P192" s="72">
        <f t="shared" si="8"/>
        <v>8684.9150166677045</v>
      </c>
    </row>
    <row r="193" spans="1:16" x14ac:dyDescent="0.2">
      <c r="A193">
        <v>0.84987715754402382</v>
      </c>
      <c r="B193" t="s">
        <v>15</v>
      </c>
      <c r="C193" t="s">
        <v>20</v>
      </c>
      <c r="D193" t="s">
        <v>12</v>
      </c>
      <c r="E193" t="s">
        <v>19</v>
      </c>
      <c r="F193">
        <v>-7.4934423745100398E-2</v>
      </c>
      <c r="G193">
        <v>-7.6676824251022485E-2</v>
      </c>
      <c r="H193">
        <v>-1.485204703549063</v>
      </c>
      <c r="I193">
        <v>0.81200053748836554</v>
      </c>
      <c r="J193">
        <v>-0.97936276633143882</v>
      </c>
      <c r="K193">
        <v>-0.17207259802201341</v>
      </c>
      <c r="L193">
        <v>-0.2358480758051914</v>
      </c>
      <c r="M193">
        <v>0.28683046174469817</v>
      </c>
      <c r="N193" s="2">
        <f t="shared" si="6"/>
        <v>0</v>
      </c>
      <c r="O193" s="2">
        <f t="shared" si="7"/>
        <v>1</v>
      </c>
      <c r="P193" s="72">
        <f t="shared" si="8"/>
        <v>5728.7960026810761</v>
      </c>
    </row>
    <row r="194" spans="1:16" x14ac:dyDescent="0.2">
      <c r="A194">
        <v>0.95492702924788542</v>
      </c>
      <c r="B194" t="s">
        <v>15</v>
      </c>
      <c r="C194" t="s">
        <v>20</v>
      </c>
      <c r="D194" t="s">
        <v>12</v>
      </c>
      <c r="E194" t="s">
        <v>29</v>
      </c>
      <c r="F194">
        <v>1.938064118189702</v>
      </c>
      <c r="G194">
        <v>0.7159152191727568</v>
      </c>
      <c r="H194">
        <v>-0.57778483899525845</v>
      </c>
      <c r="I194">
        <v>0.44266149190860399</v>
      </c>
      <c r="J194">
        <v>-1.3502490075674329</v>
      </c>
      <c r="K194">
        <v>0.64090954963634961</v>
      </c>
      <c r="L194">
        <v>-0.47643981122521062</v>
      </c>
      <c r="M194">
        <v>0.49892314823427603</v>
      </c>
      <c r="N194" s="2">
        <f t="shared" si="6"/>
        <v>0</v>
      </c>
      <c r="O194" s="2">
        <f t="shared" si="7"/>
        <v>1</v>
      </c>
      <c r="P194" s="72">
        <f t="shared" si="8"/>
        <v>8486.0009270455885</v>
      </c>
    </row>
    <row r="195" spans="1:16" x14ac:dyDescent="0.2">
      <c r="A195">
        <v>1.0074519650998159</v>
      </c>
      <c r="B195" t="s">
        <v>15</v>
      </c>
      <c r="C195" t="s">
        <v>18</v>
      </c>
      <c r="D195" t="s">
        <v>12</v>
      </c>
      <c r="E195" t="s">
        <v>21</v>
      </c>
      <c r="F195">
        <v>0.69929578469136222</v>
      </c>
      <c r="G195">
        <v>1.0461619039326651</v>
      </c>
      <c r="H195">
        <v>-0.57778483899525845</v>
      </c>
      <c r="I195">
        <v>1.176593873221566E-2</v>
      </c>
      <c r="J195">
        <v>-0.23759028385944941</v>
      </c>
      <c r="K195">
        <v>9.8921451197440932E-2</v>
      </c>
      <c r="L195">
        <v>-0.83732741435523084</v>
      </c>
      <c r="M195">
        <v>0.5062525791867738</v>
      </c>
      <c r="N195" s="2">
        <f t="shared" ref="N195:N258" si="9">IF($M195&gt;$S$2,1,0)</f>
        <v>1</v>
      </c>
      <c r="O195" s="2">
        <f t="shared" ref="O195:O258" si="10">IF($M195&gt;$S$3,1,0)</f>
        <v>1</v>
      </c>
      <c r="P195" s="72">
        <f t="shared" ref="P195:P258" si="11">(M195*$S$6)+((1-M195)*$S$7)</f>
        <v>8581.2835294280594</v>
      </c>
    </row>
    <row r="196" spans="1:16" x14ac:dyDescent="0.2">
      <c r="A196">
        <v>6.2003119765061357E-2</v>
      </c>
      <c r="B196" t="s">
        <v>15</v>
      </c>
      <c r="C196" t="s">
        <v>18</v>
      </c>
      <c r="D196" t="s">
        <v>12</v>
      </c>
      <c r="E196" t="s">
        <v>21</v>
      </c>
      <c r="F196">
        <v>1.008987868065947</v>
      </c>
      <c r="G196">
        <v>0.91406323002870171</v>
      </c>
      <c r="H196">
        <v>-0.9810825565747272</v>
      </c>
      <c r="I196">
        <v>0.62733101469848473</v>
      </c>
      <c r="J196">
        <v>0.87506843984853477</v>
      </c>
      <c r="K196">
        <v>-0.44306664724146783</v>
      </c>
      <c r="L196">
        <v>-1.559102620615288</v>
      </c>
      <c r="M196">
        <v>0.49295337606666589</v>
      </c>
      <c r="N196" s="2">
        <f t="shared" si="9"/>
        <v>0</v>
      </c>
      <c r="O196" s="2">
        <f t="shared" si="10"/>
        <v>1</v>
      </c>
      <c r="P196" s="72">
        <f t="shared" si="11"/>
        <v>8408.3938888666562</v>
      </c>
    </row>
    <row r="197" spans="1:16" x14ac:dyDescent="0.2">
      <c r="A197">
        <v>-0.67334598216197017</v>
      </c>
      <c r="B197" t="s">
        <v>15</v>
      </c>
      <c r="C197" t="s">
        <v>13</v>
      </c>
      <c r="D197" t="s">
        <v>12</v>
      </c>
      <c r="E197" t="s">
        <v>27</v>
      </c>
      <c r="F197">
        <v>-1.584683330196202</v>
      </c>
      <c r="G197">
        <v>-0.80321953072282015</v>
      </c>
      <c r="H197">
        <v>2.0940625399687218</v>
      </c>
      <c r="I197">
        <v>1.181339583068127</v>
      </c>
      <c r="J197">
        <v>-0.23759028385944941</v>
      </c>
      <c r="K197">
        <v>-0.44306664724146783</v>
      </c>
      <c r="L197">
        <v>0.60622299816486735</v>
      </c>
      <c r="M197">
        <v>0.17092158734501861</v>
      </c>
      <c r="N197" s="2">
        <f t="shared" si="9"/>
        <v>0</v>
      </c>
      <c r="O197" s="2">
        <f t="shared" si="10"/>
        <v>0</v>
      </c>
      <c r="P197" s="72">
        <f t="shared" si="11"/>
        <v>4221.9806354852417</v>
      </c>
    </row>
    <row r="198" spans="1:16" x14ac:dyDescent="0.2">
      <c r="A198">
        <v>-0.83092078971776273</v>
      </c>
      <c r="B198" t="s">
        <v>12</v>
      </c>
      <c r="C198" t="s">
        <v>13</v>
      </c>
      <c r="D198" t="s">
        <v>12</v>
      </c>
      <c r="E198" t="s">
        <v>25</v>
      </c>
      <c r="F198">
        <v>-1.778240882305318</v>
      </c>
      <c r="G198">
        <v>-0.53902218291489379</v>
      </c>
      <c r="H198">
        <v>7.7573952071378349E-2</v>
      </c>
      <c r="I198">
        <v>2.412469735000665</v>
      </c>
      <c r="J198">
        <v>0.50418219861253999</v>
      </c>
      <c r="K198">
        <v>-0.44306664724146783</v>
      </c>
      <c r="L198">
        <v>-1.559102620615288</v>
      </c>
      <c r="M198">
        <v>0.496163700958141</v>
      </c>
      <c r="N198" s="2">
        <f t="shared" si="9"/>
        <v>0</v>
      </c>
      <c r="O198" s="2">
        <f t="shared" si="10"/>
        <v>1</v>
      </c>
      <c r="P198" s="72">
        <f t="shared" si="11"/>
        <v>8450.1281124558318</v>
      </c>
    </row>
    <row r="199" spans="1:16" x14ac:dyDescent="0.2">
      <c r="A199">
        <v>-0.62082104631003943</v>
      </c>
      <c r="B199" t="s">
        <v>12</v>
      </c>
      <c r="C199" t="s">
        <v>16</v>
      </c>
      <c r="D199" t="s">
        <v>12</v>
      </c>
      <c r="E199" t="s">
        <v>30</v>
      </c>
      <c r="F199">
        <v>-0.77174161133791674</v>
      </c>
      <c r="G199">
        <v>0.38566853441284882</v>
      </c>
      <c r="H199">
        <v>1.287467104809785</v>
      </c>
      <c r="I199">
        <v>-0.97313818281381492</v>
      </c>
      <c r="J199">
        <v>1.245954681084529</v>
      </c>
      <c r="K199">
        <v>-0.44306664724146783</v>
      </c>
      <c r="L199">
        <v>-0.47643981122521062</v>
      </c>
      <c r="M199">
        <v>0.80676598135502542</v>
      </c>
      <c r="N199" s="2">
        <f t="shared" si="9"/>
        <v>1</v>
      </c>
      <c r="O199" s="2">
        <f t="shared" si="10"/>
        <v>1</v>
      </c>
      <c r="P199" s="72">
        <f t="shared" si="11"/>
        <v>12487.95775761533</v>
      </c>
    </row>
    <row r="200" spans="1:16" x14ac:dyDescent="0.2">
      <c r="A200">
        <v>-1.5662698916447939</v>
      </c>
      <c r="B200" t="s">
        <v>15</v>
      </c>
      <c r="C200" t="s">
        <v>18</v>
      </c>
      <c r="D200" t="s">
        <v>12</v>
      </c>
      <c r="E200" t="s">
        <v>21</v>
      </c>
      <c r="F200">
        <v>-0.77174161133791674</v>
      </c>
      <c r="G200">
        <v>0.25356986050888558</v>
      </c>
      <c r="H200">
        <v>-1.485204703549063</v>
      </c>
      <c r="I200">
        <v>1.176593873221566E-2</v>
      </c>
      <c r="J200">
        <v>0.87506843984853477</v>
      </c>
      <c r="K200">
        <v>0.3699155004168953</v>
      </c>
      <c r="L200">
        <v>-1.79969435603529</v>
      </c>
      <c r="M200">
        <v>0.47008313980282362</v>
      </c>
      <c r="N200" s="2">
        <f t="shared" si="9"/>
        <v>0</v>
      </c>
      <c r="O200" s="2">
        <f t="shared" si="10"/>
        <v>1</v>
      </c>
      <c r="P200" s="72">
        <f t="shared" si="11"/>
        <v>8111.0808174367075</v>
      </c>
    </row>
    <row r="201" spans="1:16" x14ac:dyDescent="0.2">
      <c r="A201">
        <v>9.4781839131305376E-3</v>
      </c>
      <c r="B201" t="s">
        <v>15</v>
      </c>
      <c r="C201" t="s">
        <v>20</v>
      </c>
      <c r="D201" t="s">
        <v>12</v>
      </c>
      <c r="E201" t="s">
        <v>17</v>
      </c>
      <c r="F201">
        <v>-0.65560708007244739</v>
      </c>
      <c r="G201">
        <v>-0.20877549815498569</v>
      </c>
      <c r="H201">
        <v>1.539528178296953</v>
      </c>
      <c r="I201">
        <v>-0.1113470764610382</v>
      </c>
      <c r="J201">
        <v>0.87506843984853477</v>
      </c>
      <c r="K201">
        <v>-1.2560487948998309</v>
      </c>
      <c r="L201">
        <v>-0.83732741435523084</v>
      </c>
      <c r="M201">
        <v>0.37587745856874277</v>
      </c>
      <c r="N201" s="2">
        <f t="shared" si="9"/>
        <v>0</v>
      </c>
      <c r="O201" s="2">
        <f t="shared" si="10"/>
        <v>1</v>
      </c>
      <c r="P201" s="72">
        <f t="shared" si="11"/>
        <v>6886.4069613936554</v>
      </c>
    </row>
    <row r="202" spans="1:16" x14ac:dyDescent="0.2">
      <c r="A202">
        <v>0.167052991468923</v>
      </c>
      <c r="B202" t="s">
        <v>15</v>
      </c>
      <c r="C202" t="s">
        <v>20</v>
      </c>
      <c r="D202" t="s">
        <v>12</v>
      </c>
      <c r="E202" t="s">
        <v>19</v>
      </c>
      <c r="F202">
        <v>1.125122399331417</v>
      </c>
      <c r="G202">
        <v>0.84801389307672004</v>
      </c>
      <c r="H202">
        <v>2.043650325271289</v>
      </c>
      <c r="I202">
        <v>0.75044402989173864</v>
      </c>
      <c r="J202">
        <v>1.245954681084529</v>
      </c>
      <c r="K202">
        <v>2.5378678941725301</v>
      </c>
      <c r="L202">
        <v>-0.47643981122521062</v>
      </c>
      <c r="M202">
        <v>0.27903566440203292</v>
      </c>
      <c r="N202" s="2">
        <f t="shared" si="9"/>
        <v>0</v>
      </c>
      <c r="O202" s="2">
        <f t="shared" si="10"/>
        <v>1</v>
      </c>
      <c r="P202" s="72">
        <f t="shared" si="11"/>
        <v>5627.4636372264276</v>
      </c>
    </row>
    <row r="203" spans="1:16" x14ac:dyDescent="0.2">
      <c r="A203">
        <v>0.37715273487664641</v>
      </c>
      <c r="B203" t="s">
        <v>15</v>
      </c>
      <c r="C203" t="s">
        <v>20</v>
      </c>
      <c r="D203" t="s">
        <v>12</v>
      </c>
      <c r="E203" t="s">
        <v>19</v>
      </c>
      <c r="F203">
        <v>0.15733463878583839</v>
      </c>
      <c r="G203">
        <v>-0.1427261612030041</v>
      </c>
      <c r="H203">
        <v>0.32963502555854629</v>
      </c>
      <c r="I203">
        <v>2.2278002122107838</v>
      </c>
      <c r="J203">
        <v>-1.3502490075674329</v>
      </c>
      <c r="K203">
        <v>9.8921451197440932E-2</v>
      </c>
      <c r="L203">
        <v>1.087406469004889</v>
      </c>
      <c r="M203">
        <v>0.28142019768941318</v>
      </c>
      <c r="N203" s="2">
        <f t="shared" si="9"/>
        <v>0</v>
      </c>
      <c r="O203" s="2">
        <f t="shared" si="10"/>
        <v>1</v>
      </c>
      <c r="P203" s="72">
        <f t="shared" si="11"/>
        <v>5658.4625699623712</v>
      </c>
    </row>
    <row r="204" spans="1:16" x14ac:dyDescent="0.2">
      <c r="A204">
        <v>-1.5137449557928639</v>
      </c>
      <c r="B204" t="s">
        <v>12</v>
      </c>
      <c r="C204" t="s">
        <v>16</v>
      </c>
      <c r="D204" t="s">
        <v>12</v>
      </c>
      <c r="E204" t="s">
        <v>14</v>
      </c>
      <c r="F204">
        <v>-0.65560708007244739</v>
      </c>
      <c r="G204">
        <v>-0.1427261612030041</v>
      </c>
      <c r="H204">
        <v>0.38004724025597991</v>
      </c>
      <c r="I204">
        <v>-1.28092072079695</v>
      </c>
      <c r="J204">
        <v>0.13329595737654529</v>
      </c>
      <c r="K204">
        <v>-0.17207259802201341</v>
      </c>
      <c r="L204">
        <v>0.60622299816486735</v>
      </c>
      <c r="M204">
        <v>0.61245584709932177</v>
      </c>
      <c r="N204" s="2">
        <f t="shared" si="9"/>
        <v>1</v>
      </c>
      <c r="O204" s="2">
        <f t="shared" si="10"/>
        <v>1</v>
      </c>
      <c r="P204" s="72">
        <f t="shared" si="11"/>
        <v>9961.9260122911837</v>
      </c>
    </row>
    <row r="205" spans="1:16" x14ac:dyDescent="0.2">
      <c r="A205">
        <v>1.059976900951747</v>
      </c>
      <c r="B205" t="s">
        <v>12</v>
      </c>
      <c r="C205" t="s">
        <v>20</v>
      </c>
      <c r="D205" t="s">
        <v>12</v>
      </c>
      <c r="E205" t="s">
        <v>21</v>
      </c>
      <c r="F205">
        <v>2.751005837047988</v>
      </c>
      <c r="G205">
        <v>1.0461619039326651</v>
      </c>
      <c r="H205">
        <v>-0.124074906718356</v>
      </c>
      <c r="I205">
        <v>-0.1113470764610382</v>
      </c>
      <c r="J205">
        <v>-0.97936276633143882</v>
      </c>
      <c r="K205">
        <v>0.64090954963634961</v>
      </c>
      <c r="L205">
        <v>-1.3185108851952689</v>
      </c>
      <c r="M205">
        <v>0.38434313687568361</v>
      </c>
      <c r="N205" s="2">
        <f t="shared" si="9"/>
        <v>0</v>
      </c>
      <c r="O205" s="2">
        <f t="shared" si="10"/>
        <v>1</v>
      </c>
      <c r="P205" s="72">
        <f t="shared" si="11"/>
        <v>6996.4607793838877</v>
      </c>
    </row>
    <row r="206" spans="1:16" x14ac:dyDescent="0.2">
      <c r="A206">
        <v>0.69230234998823126</v>
      </c>
      <c r="B206" t="s">
        <v>15</v>
      </c>
      <c r="C206" t="s">
        <v>18</v>
      </c>
      <c r="D206" t="s">
        <v>12</v>
      </c>
      <c r="E206" t="s">
        <v>21</v>
      </c>
      <c r="F206">
        <v>0.1186231283640153</v>
      </c>
      <c r="G206">
        <v>-1.1995155524347101</v>
      </c>
      <c r="H206">
        <v>0.53128388434828067</v>
      </c>
      <c r="I206">
        <v>-1.096251198007069</v>
      </c>
      <c r="J206">
        <v>1.245954681084529</v>
      </c>
      <c r="K206">
        <v>-0.71406069646092207</v>
      </c>
      <c r="L206">
        <v>-2.1605819591653281</v>
      </c>
      <c r="M206">
        <v>0.50181956522131999</v>
      </c>
      <c r="N206" s="2">
        <f t="shared" si="9"/>
        <v>1</v>
      </c>
      <c r="O206" s="2">
        <f t="shared" si="10"/>
        <v>1</v>
      </c>
      <c r="P206" s="72">
        <f t="shared" si="11"/>
        <v>8523.65434787716</v>
      </c>
    </row>
    <row r="207" spans="1:16" x14ac:dyDescent="0.2">
      <c r="A207">
        <v>0.167052991468923</v>
      </c>
      <c r="B207" t="s">
        <v>12</v>
      </c>
      <c r="C207" t="s">
        <v>20</v>
      </c>
      <c r="D207" t="s">
        <v>12</v>
      </c>
      <c r="E207" t="s">
        <v>22</v>
      </c>
      <c r="F207">
        <v>0.66058427426953914</v>
      </c>
      <c r="G207">
        <v>-1.062748729904087E-2</v>
      </c>
      <c r="H207">
        <v>-1.2835558447593289</v>
      </c>
      <c r="I207">
        <v>-0.1113470764610382</v>
      </c>
      <c r="J207">
        <v>0.87506843984853477</v>
      </c>
      <c r="K207">
        <v>9.8921451197440932E-2</v>
      </c>
      <c r="L207">
        <v>0.24533539503483001</v>
      </c>
      <c r="M207">
        <v>0.77831747891047964</v>
      </c>
      <c r="N207" s="2">
        <f t="shared" si="9"/>
        <v>1</v>
      </c>
      <c r="O207" s="2">
        <f t="shared" si="10"/>
        <v>1</v>
      </c>
      <c r="P207" s="72">
        <f t="shared" si="11"/>
        <v>12118.127225836235</v>
      </c>
    </row>
    <row r="208" spans="1:16" x14ac:dyDescent="0.2">
      <c r="A208">
        <v>-0.41072130290231612</v>
      </c>
      <c r="B208" t="s">
        <v>15</v>
      </c>
      <c r="C208" t="s">
        <v>16</v>
      </c>
      <c r="D208" t="s">
        <v>12</v>
      </c>
      <c r="E208" t="s">
        <v>19</v>
      </c>
      <c r="F208">
        <v>0.97027635764412412</v>
      </c>
      <c r="G208">
        <v>1.2443099147886101</v>
      </c>
      <c r="H208">
        <v>1.035406031322617</v>
      </c>
      <c r="I208">
        <v>-0.23446009165429199</v>
      </c>
      <c r="J208">
        <v>0.87506843984853477</v>
      </c>
      <c r="K208">
        <v>9.8921451197440932E-2</v>
      </c>
      <c r="L208">
        <v>4.7436596148278378E-3</v>
      </c>
      <c r="M208">
        <v>0.3420697464450112</v>
      </c>
      <c r="N208" s="2">
        <f t="shared" si="9"/>
        <v>0</v>
      </c>
      <c r="O208" s="2">
        <f t="shared" si="10"/>
        <v>1</v>
      </c>
      <c r="P208" s="72">
        <f t="shared" si="11"/>
        <v>6446.9067037851455</v>
      </c>
    </row>
    <row r="209" spans="1:16" x14ac:dyDescent="0.2">
      <c r="A209">
        <v>0.69230234998823126</v>
      </c>
      <c r="B209" t="s">
        <v>15</v>
      </c>
      <c r="C209" t="s">
        <v>20</v>
      </c>
      <c r="D209" t="s">
        <v>12</v>
      </c>
      <c r="E209" t="s">
        <v>24</v>
      </c>
      <c r="F209">
        <v>0.62187276384771595</v>
      </c>
      <c r="G209">
        <v>0.18752052355690399</v>
      </c>
      <c r="H209">
        <v>2.7161737373944748E-2</v>
      </c>
      <c r="I209">
        <v>-4.9790568864411251E-2</v>
      </c>
      <c r="J209">
        <v>0.13329595737654529</v>
      </c>
      <c r="K209">
        <v>9.8921451197440932E-2</v>
      </c>
      <c r="L209">
        <v>-0.71703154664522972</v>
      </c>
      <c r="M209">
        <v>0.57202546084662453</v>
      </c>
      <c r="N209" s="2">
        <f t="shared" si="9"/>
        <v>1</v>
      </c>
      <c r="O209" s="2">
        <f t="shared" si="10"/>
        <v>1</v>
      </c>
      <c r="P209" s="72">
        <f t="shared" si="11"/>
        <v>9436.330991006118</v>
      </c>
    </row>
    <row r="210" spans="1:16" x14ac:dyDescent="0.2">
      <c r="A210">
        <v>-0.25314649534652361</v>
      </c>
      <c r="B210" t="s">
        <v>15</v>
      </c>
      <c r="C210" t="s">
        <v>20</v>
      </c>
      <c r="D210" t="s">
        <v>12</v>
      </c>
      <c r="E210" t="s">
        <v>14</v>
      </c>
      <c r="F210">
        <v>0.15733463878583839</v>
      </c>
      <c r="G210">
        <v>0.18752052355690399</v>
      </c>
      <c r="H210">
        <v>-7.3662692020922446E-2</v>
      </c>
      <c r="I210">
        <v>-0.91158167521718803</v>
      </c>
      <c r="J210">
        <v>0.50418219861253999</v>
      </c>
      <c r="K210">
        <v>-0.98505474568037643</v>
      </c>
      <c r="L210">
        <v>0.60622299816486735</v>
      </c>
      <c r="M210">
        <v>0.46257991365692841</v>
      </c>
      <c r="N210" s="2">
        <f t="shared" si="9"/>
        <v>0</v>
      </c>
      <c r="O210" s="2">
        <f t="shared" si="10"/>
        <v>1</v>
      </c>
      <c r="P210" s="72">
        <f t="shared" si="11"/>
        <v>8013.5388775400688</v>
      </c>
    </row>
    <row r="211" spans="1:16" x14ac:dyDescent="0.2">
      <c r="A211">
        <v>-0.67334598216197017</v>
      </c>
      <c r="B211" t="s">
        <v>12</v>
      </c>
      <c r="C211" t="s">
        <v>20</v>
      </c>
      <c r="D211" t="s">
        <v>12</v>
      </c>
      <c r="E211" t="s">
        <v>29</v>
      </c>
      <c r="F211">
        <v>-0.19106895501056981</v>
      </c>
      <c r="G211">
        <v>-0.47297284596291211</v>
      </c>
      <c r="H211">
        <v>-0.93067034187729358</v>
      </c>
      <c r="I211">
        <v>1.796904659034396</v>
      </c>
      <c r="J211">
        <v>1.245954681084529</v>
      </c>
      <c r="K211">
        <v>-1.798036893338739</v>
      </c>
      <c r="L211">
        <v>-0.2358480758051914</v>
      </c>
      <c r="M211">
        <v>0.56339070475804942</v>
      </c>
      <c r="N211" s="2">
        <f t="shared" si="9"/>
        <v>1</v>
      </c>
      <c r="O211" s="2">
        <f t="shared" si="10"/>
        <v>1</v>
      </c>
      <c r="P211" s="72">
        <f t="shared" si="11"/>
        <v>9324.0791618546427</v>
      </c>
    </row>
    <row r="212" spans="1:16" x14ac:dyDescent="0.2">
      <c r="A212">
        <v>0.21957792732085379</v>
      </c>
      <c r="B212" t="s">
        <v>15</v>
      </c>
      <c r="C212" t="s">
        <v>20</v>
      </c>
      <c r="D212" t="s">
        <v>12</v>
      </c>
      <c r="E212" t="s">
        <v>19</v>
      </c>
      <c r="F212">
        <v>-7.4934423745100398E-2</v>
      </c>
      <c r="G212">
        <v>1.112211240884647</v>
      </c>
      <c r="H212">
        <v>0.4808716696508471</v>
      </c>
      <c r="I212">
        <v>1.176593873221566E-2</v>
      </c>
      <c r="J212">
        <v>0.50418219861253999</v>
      </c>
      <c r="K212">
        <v>-0.44306664724146783</v>
      </c>
      <c r="L212">
        <v>1.087406469004889</v>
      </c>
      <c r="M212">
        <v>0.27963063552073919</v>
      </c>
      <c r="N212" s="2">
        <f t="shared" si="9"/>
        <v>0</v>
      </c>
      <c r="O212" s="2">
        <f t="shared" si="10"/>
        <v>1</v>
      </c>
      <c r="P212" s="72">
        <f t="shared" si="11"/>
        <v>5635.1982617696103</v>
      </c>
    </row>
    <row r="213" spans="1:16" x14ac:dyDescent="0.2">
      <c r="A213">
        <v>1.059976900951747</v>
      </c>
      <c r="B213" t="s">
        <v>12</v>
      </c>
      <c r="C213" t="s">
        <v>20</v>
      </c>
      <c r="D213" t="s">
        <v>12</v>
      </c>
      <c r="E213" t="s">
        <v>21</v>
      </c>
      <c r="F213">
        <v>0.81543031595683158</v>
      </c>
      <c r="G213">
        <v>-0.27482483510696731</v>
      </c>
      <c r="H213">
        <v>-0.82984591248242634</v>
      </c>
      <c r="I213">
        <v>-0.97313818281381492</v>
      </c>
      <c r="J213">
        <v>0.13329595737654529</v>
      </c>
      <c r="K213">
        <v>9.8921451197440932E-2</v>
      </c>
      <c r="L213">
        <v>-0.83732741435523084</v>
      </c>
      <c r="M213">
        <v>0.38434313687568361</v>
      </c>
      <c r="N213" s="2">
        <f t="shared" si="9"/>
        <v>0</v>
      </c>
      <c r="O213" s="2">
        <f t="shared" si="10"/>
        <v>1</v>
      </c>
      <c r="P213" s="72">
        <f t="shared" si="11"/>
        <v>6996.4607793838877</v>
      </c>
    </row>
    <row r="214" spans="1:16" x14ac:dyDescent="0.2">
      <c r="A214">
        <v>0.79735222169209297</v>
      </c>
      <c r="B214" t="s">
        <v>15</v>
      </c>
      <c r="C214" t="s">
        <v>20</v>
      </c>
      <c r="D214" t="s">
        <v>12</v>
      </c>
      <c r="E214" t="s">
        <v>28</v>
      </c>
      <c r="F214">
        <v>0.46702672216042351</v>
      </c>
      <c r="G214">
        <v>-0.53902218291489379</v>
      </c>
      <c r="H214">
        <v>0.32963502555854629</v>
      </c>
      <c r="I214">
        <v>-0.35757310684754579</v>
      </c>
      <c r="J214">
        <v>1.245954681084529</v>
      </c>
      <c r="K214">
        <v>2.8088619433919839</v>
      </c>
      <c r="L214">
        <v>2.0497734106849479</v>
      </c>
      <c r="M214">
        <v>0.51127060714818418</v>
      </c>
      <c r="N214" s="2">
        <f t="shared" si="9"/>
        <v>1</v>
      </c>
      <c r="O214" s="2">
        <f t="shared" si="10"/>
        <v>1</v>
      </c>
      <c r="P214" s="72">
        <f t="shared" si="11"/>
        <v>8646.5178929263948</v>
      </c>
    </row>
    <row r="215" spans="1:16" x14ac:dyDescent="0.2">
      <c r="A215">
        <v>-1.986469378460241</v>
      </c>
      <c r="B215" t="s">
        <v>15</v>
      </c>
      <c r="C215" t="s">
        <v>16</v>
      </c>
      <c r="D215" t="s">
        <v>12</v>
      </c>
      <c r="E215" t="s">
        <v>17</v>
      </c>
      <c r="F215">
        <v>-3.6222913323277262E-2</v>
      </c>
      <c r="G215">
        <v>-7.6676824251022485E-2</v>
      </c>
      <c r="H215">
        <v>-1.384380274154196</v>
      </c>
      <c r="I215">
        <v>-1.6502597663767109</v>
      </c>
      <c r="J215">
        <v>0.87506843984853477</v>
      </c>
      <c r="K215">
        <v>-0.44306664724146783</v>
      </c>
      <c r="L215">
        <v>-1.3185108851952689</v>
      </c>
      <c r="M215">
        <v>0.42758339082891877</v>
      </c>
      <c r="N215" s="2">
        <f t="shared" si="9"/>
        <v>0</v>
      </c>
      <c r="O215" s="2">
        <f t="shared" si="10"/>
        <v>1</v>
      </c>
      <c r="P215" s="72">
        <f t="shared" si="11"/>
        <v>7558.5840807759441</v>
      </c>
    </row>
    <row r="216" spans="1:16" x14ac:dyDescent="0.2">
      <c r="A216">
        <v>0.90240209339595456</v>
      </c>
      <c r="B216" t="s">
        <v>12</v>
      </c>
      <c r="C216" t="s">
        <v>20</v>
      </c>
      <c r="D216" t="s">
        <v>12</v>
      </c>
      <c r="E216" t="s">
        <v>21</v>
      </c>
      <c r="F216">
        <v>1.744506566080587</v>
      </c>
      <c r="G216">
        <v>-0.47297284596291211</v>
      </c>
      <c r="H216">
        <v>-0.37613598020552402</v>
      </c>
      <c r="I216">
        <v>-0.41912961444417268</v>
      </c>
      <c r="J216">
        <v>0.50418219861253999</v>
      </c>
      <c r="K216">
        <v>-0.17207259802201341</v>
      </c>
      <c r="L216">
        <v>-0.2358480758051914</v>
      </c>
      <c r="M216">
        <v>0.38224723900301733</v>
      </c>
      <c r="N216" s="2">
        <f t="shared" si="9"/>
        <v>0</v>
      </c>
      <c r="O216" s="2">
        <f t="shared" si="10"/>
        <v>1</v>
      </c>
      <c r="P216" s="72">
        <f t="shared" si="11"/>
        <v>6969.2141070392245</v>
      </c>
    </row>
    <row r="217" spans="1:16" x14ac:dyDescent="0.2">
      <c r="A217">
        <v>0.42967767072857721</v>
      </c>
      <c r="B217" t="s">
        <v>15</v>
      </c>
      <c r="C217" t="s">
        <v>20</v>
      </c>
      <c r="D217" t="s">
        <v>12</v>
      </c>
      <c r="E217" t="s">
        <v>17</v>
      </c>
      <c r="F217">
        <v>-1.2749912468216169</v>
      </c>
      <c r="G217">
        <v>-1.3976635632906551</v>
      </c>
      <c r="H217">
        <v>-0.47696040960039121</v>
      </c>
      <c r="I217">
        <v>0.99667006027824623</v>
      </c>
      <c r="J217">
        <v>-1.3502490075674329</v>
      </c>
      <c r="K217">
        <v>-1.5270428441192849</v>
      </c>
      <c r="L217">
        <v>0.84681473358486936</v>
      </c>
      <c r="M217">
        <v>0.38144035885541522</v>
      </c>
      <c r="N217" s="2">
        <f t="shared" si="9"/>
        <v>0</v>
      </c>
      <c r="O217" s="2">
        <f t="shared" si="10"/>
        <v>1</v>
      </c>
      <c r="P217" s="72">
        <f t="shared" si="11"/>
        <v>6958.7246651203977</v>
      </c>
    </row>
    <row r="218" spans="1:16" x14ac:dyDescent="0.2">
      <c r="A218">
        <v>-2.3016189935718261</v>
      </c>
      <c r="B218" t="s">
        <v>12</v>
      </c>
      <c r="C218" t="s">
        <v>13</v>
      </c>
      <c r="D218" t="s">
        <v>12</v>
      </c>
      <c r="E218" t="s">
        <v>25</v>
      </c>
      <c r="F218">
        <v>-0.3459149966978623</v>
      </c>
      <c r="G218">
        <v>0.1214711866049223</v>
      </c>
      <c r="H218">
        <v>-0.17448712141578959</v>
      </c>
      <c r="I218">
        <v>1.181339583068127</v>
      </c>
      <c r="J218">
        <v>0.13329595737654529</v>
      </c>
      <c r="K218">
        <v>9.8921451197440932E-2</v>
      </c>
      <c r="L218">
        <v>0.84681473358486936</v>
      </c>
      <c r="M218">
        <v>0.47549439349321332</v>
      </c>
      <c r="N218" s="2">
        <f t="shared" si="9"/>
        <v>0</v>
      </c>
      <c r="O218" s="2">
        <f t="shared" si="10"/>
        <v>1</v>
      </c>
      <c r="P218" s="72">
        <f t="shared" si="11"/>
        <v>8181.4271154117732</v>
      </c>
    </row>
    <row r="219" spans="1:16" x14ac:dyDescent="0.2">
      <c r="A219">
        <v>0.48220260658050801</v>
      </c>
      <c r="B219" t="s">
        <v>15</v>
      </c>
      <c r="C219" t="s">
        <v>20</v>
      </c>
      <c r="D219" t="s">
        <v>12</v>
      </c>
      <c r="E219" t="s">
        <v>21</v>
      </c>
      <c r="F219">
        <v>0.50573823258224659</v>
      </c>
      <c r="G219">
        <v>0.517767208316812</v>
      </c>
      <c r="H219">
        <v>-0.22489933611322321</v>
      </c>
      <c r="I219">
        <v>-0.35757310684754579</v>
      </c>
      <c r="J219">
        <v>0.13329595737654529</v>
      </c>
      <c r="K219">
        <v>0.91190359885580397</v>
      </c>
      <c r="L219">
        <v>4.7436596148278378E-3</v>
      </c>
      <c r="M219">
        <v>0.29848358525609309</v>
      </c>
      <c r="N219" s="2">
        <f t="shared" si="9"/>
        <v>0</v>
      </c>
      <c r="O219" s="2">
        <f t="shared" si="10"/>
        <v>1</v>
      </c>
      <c r="P219" s="72">
        <f t="shared" si="11"/>
        <v>5880.2866083292101</v>
      </c>
    </row>
    <row r="220" spans="1:16" x14ac:dyDescent="0.2">
      <c r="A220">
        <v>9.4781839131305376E-3</v>
      </c>
      <c r="B220" t="s">
        <v>12</v>
      </c>
      <c r="C220" t="s">
        <v>23</v>
      </c>
      <c r="D220" t="s">
        <v>12</v>
      </c>
      <c r="E220" t="s">
        <v>21</v>
      </c>
      <c r="F220">
        <v>0.1960461492076615</v>
      </c>
      <c r="G220">
        <v>-0.20877549815498569</v>
      </c>
      <c r="H220">
        <v>-0.88025812717985996</v>
      </c>
      <c r="I220">
        <v>-4.9790568864411251E-2</v>
      </c>
      <c r="J220">
        <v>0.87506843984853477</v>
      </c>
      <c r="K220">
        <v>1.4538916972947129</v>
      </c>
      <c r="L220">
        <v>-0.47643981122521062</v>
      </c>
      <c r="M220">
        <v>0.40434851883073047</v>
      </c>
      <c r="N220" s="2">
        <f t="shared" si="9"/>
        <v>0</v>
      </c>
      <c r="O220" s="2">
        <f t="shared" si="10"/>
        <v>1</v>
      </c>
      <c r="P220" s="72">
        <f t="shared" si="11"/>
        <v>7256.5307447994965</v>
      </c>
    </row>
    <row r="221" spans="1:16" x14ac:dyDescent="0.2">
      <c r="A221">
        <v>-1.146070404829348</v>
      </c>
      <c r="B221" t="s">
        <v>15</v>
      </c>
      <c r="C221" t="s">
        <v>13</v>
      </c>
      <c r="D221" t="s">
        <v>12</v>
      </c>
      <c r="E221" t="s">
        <v>17</v>
      </c>
      <c r="F221">
        <v>-0.53947254880697793</v>
      </c>
      <c r="G221">
        <v>1.0461619039326651</v>
      </c>
      <c r="H221">
        <v>-0.88025812717985996</v>
      </c>
      <c r="I221">
        <v>2.2893567198074112</v>
      </c>
      <c r="J221">
        <v>1.245954681084529</v>
      </c>
      <c r="K221">
        <v>9.8921451197440932E-2</v>
      </c>
      <c r="L221">
        <v>-0.3561439435152095</v>
      </c>
      <c r="M221">
        <v>0.31067370587707249</v>
      </c>
      <c r="N221" s="2">
        <f t="shared" si="9"/>
        <v>0</v>
      </c>
      <c r="O221" s="2">
        <f t="shared" si="10"/>
        <v>1</v>
      </c>
      <c r="P221" s="72">
        <f t="shared" si="11"/>
        <v>6038.7581764019433</v>
      </c>
    </row>
    <row r="222" spans="1:16" x14ac:dyDescent="0.2">
      <c r="A222">
        <v>-0.67334598216197017</v>
      </c>
      <c r="B222" t="s">
        <v>15</v>
      </c>
      <c r="C222" t="s">
        <v>23</v>
      </c>
      <c r="D222" t="s">
        <v>12</v>
      </c>
      <c r="E222" t="s">
        <v>19</v>
      </c>
      <c r="F222">
        <v>-0.57818405922880112</v>
      </c>
      <c r="G222">
        <v>0.517767208316812</v>
      </c>
      <c r="H222">
        <v>-0.37613598020552402</v>
      </c>
      <c r="I222">
        <v>-0.48068612204079958</v>
      </c>
      <c r="J222">
        <v>-0.60847652509544403</v>
      </c>
      <c r="K222">
        <v>-0.44306664724146783</v>
      </c>
      <c r="L222">
        <v>-0.2358480758051914</v>
      </c>
      <c r="M222">
        <v>0.29866724976382669</v>
      </c>
      <c r="N222" s="2">
        <f t="shared" si="9"/>
        <v>0</v>
      </c>
      <c r="O222" s="2">
        <f t="shared" si="10"/>
        <v>1</v>
      </c>
      <c r="P222" s="72">
        <f t="shared" si="11"/>
        <v>5882.6742469297478</v>
      </c>
    </row>
    <row r="223" spans="1:16" x14ac:dyDescent="0.2">
      <c r="A223">
        <v>1.059976900951747</v>
      </c>
      <c r="B223" t="s">
        <v>15</v>
      </c>
      <c r="C223" t="s">
        <v>18</v>
      </c>
      <c r="D223" t="s">
        <v>12</v>
      </c>
      <c r="E223" t="s">
        <v>24</v>
      </c>
      <c r="F223">
        <v>1.008987868065947</v>
      </c>
      <c r="G223">
        <v>-1.062748729904087E-2</v>
      </c>
      <c r="H223">
        <v>0.32963502555854629</v>
      </c>
      <c r="I223">
        <v>-0.41912961444417268</v>
      </c>
      <c r="J223">
        <v>-0.23759028385944941</v>
      </c>
      <c r="K223">
        <v>-0.44306664724146783</v>
      </c>
      <c r="L223">
        <v>0.60622299816486735</v>
      </c>
      <c r="M223">
        <v>0.76147697909575496</v>
      </c>
      <c r="N223" s="2">
        <f t="shared" si="9"/>
        <v>1</v>
      </c>
      <c r="O223" s="2">
        <f t="shared" si="10"/>
        <v>1</v>
      </c>
      <c r="P223" s="72">
        <f t="shared" si="11"/>
        <v>11899.200728244814</v>
      </c>
    </row>
    <row r="224" spans="1:16" x14ac:dyDescent="0.2">
      <c r="A224">
        <v>0.3246277990247155</v>
      </c>
      <c r="B224" t="s">
        <v>15</v>
      </c>
      <c r="C224" t="s">
        <v>20</v>
      </c>
      <c r="D224" t="s">
        <v>12</v>
      </c>
      <c r="E224" t="s">
        <v>25</v>
      </c>
      <c r="F224">
        <v>0.58316125342589287</v>
      </c>
      <c r="G224">
        <v>1.0461619039326651</v>
      </c>
      <c r="H224">
        <v>-7.3662692020922446E-2</v>
      </c>
      <c r="I224">
        <v>0.31954847671535019</v>
      </c>
      <c r="J224">
        <v>-0.23759028385944941</v>
      </c>
      <c r="K224">
        <v>1.182897648075258</v>
      </c>
      <c r="L224">
        <v>-0.83732741435523084</v>
      </c>
      <c r="M224">
        <v>0.48092882595197972</v>
      </c>
      <c r="N224" s="2">
        <f t="shared" si="9"/>
        <v>0</v>
      </c>
      <c r="O224" s="2">
        <f t="shared" si="10"/>
        <v>1</v>
      </c>
      <c r="P224" s="72">
        <f t="shared" si="11"/>
        <v>8252.0747373757367</v>
      </c>
    </row>
    <row r="225" spans="1:16" x14ac:dyDescent="0.2">
      <c r="A225">
        <v>0.53472754243243881</v>
      </c>
      <c r="B225" t="s">
        <v>15</v>
      </c>
      <c r="C225" t="s">
        <v>20</v>
      </c>
      <c r="D225" t="s">
        <v>12</v>
      </c>
      <c r="E225" t="s">
        <v>30</v>
      </c>
      <c r="F225">
        <v>-1.197568225977971</v>
      </c>
      <c r="G225">
        <v>-2.2563049436664162</v>
      </c>
      <c r="H225">
        <v>0.12798616676881189</v>
      </c>
      <c r="I225">
        <v>-0.72691215242730722</v>
      </c>
      <c r="J225">
        <v>0.13329595737654529</v>
      </c>
      <c r="K225">
        <v>-0.17207259802201341</v>
      </c>
      <c r="L225">
        <v>-1.3185108851952689</v>
      </c>
      <c r="M225">
        <v>0.69330425221968373</v>
      </c>
      <c r="N225" s="2">
        <f t="shared" si="9"/>
        <v>1</v>
      </c>
      <c r="O225" s="2">
        <f t="shared" si="10"/>
        <v>1</v>
      </c>
      <c r="P225" s="72">
        <f t="shared" si="11"/>
        <v>11012.955278855889</v>
      </c>
    </row>
    <row r="226" spans="1:16" x14ac:dyDescent="0.2">
      <c r="A226">
        <v>0.42967767072857721</v>
      </c>
      <c r="B226" t="s">
        <v>12</v>
      </c>
      <c r="C226" t="s">
        <v>20</v>
      </c>
      <c r="D226" t="s">
        <v>12</v>
      </c>
      <c r="E226" t="s">
        <v>21</v>
      </c>
      <c r="F226">
        <v>0.23475765962948461</v>
      </c>
      <c r="G226">
        <v>1.2443099147886101</v>
      </c>
      <c r="H226">
        <v>0.43045945495341348</v>
      </c>
      <c r="I226">
        <v>-0.72691215242730722</v>
      </c>
      <c r="J226">
        <v>-0.23759028385944941</v>
      </c>
      <c r="K226">
        <v>-0.44306664724146783</v>
      </c>
      <c r="L226">
        <v>-1.3185108851952689</v>
      </c>
      <c r="M226">
        <v>0.37598604962345938</v>
      </c>
      <c r="N226" s="2">
        <f t="shared" si="9"/>
        <v>0</v>
      </c>
      <c r="O226" s="2">
        <f t="shared" si="10"/>
        <v>1</v>
      </c>
      <c r="P226" s="72">
        <f t="shared" si="11"/>
        <v>6887.8186451049714</v>
      </c>
    </row>
    <row r="227" spans="1:16" x14ac:dyDescent="0.2">
      <c r="A227">
        <v>1.059976900951747</v>
      </c>
      <c r="B227" t="s">
        <v>12</v>
      </c>
      <c r="C227" t="s">
        <v>20</v>
      </c>
      <c r="D227" t="s">
        <v>12</v>
      </c>
      <c r="E227" t="s">
        <v>21</v>
      </c>
      <c r="F227">
        <v>1.125122399331417</v>
      </c>
      <c r="G227">
        <v>-0.27482483510696731</v>
      </c>
      <c r="H227">
        <v>0.78334495783544866</v>
      </c>
      <c r="I227">
        <v>1.4275656134546351</v>
      </c>
      <c r="J227">
        <v>1.245954681084529</v>
      </c>
      <c r="K227">
        <v>-1.5270428441192849</v>
      </c>
      <c r="L227">
        <v>1.3279982044249079</v>
      </c>
      <c r="M227">
        <v>0.38434313687568361</v>
      </c>
      <c r="N227" s="2">
        <f t="shared" si="9"/>
        <v>0</v>
      </c>
      <c r="O227" s="2">
        <f t="shared" si="10"/>
        <v>1</v>
      </c>
      <c r="P227" s="72">
        <f t="shared" si="11"/>
        <v>6996.4607793838877</v>
      </c>
    </row>
    <row r="228" spans="1:16" x14ac:dyDescent="0.2">
      <c r="A228">
        <v>0.37715273487664641</v>
      </c>
      <c r="B228" t="s">
        <v>15</v>
      </c>
      <c r="C228" t="s">
        <v>18</v>
      </c>
      <c r="D228" t="s">
        <v>12</v>
      </c>
      <c r="E228" t="s">
        <v>17</v>
      </c>
      <c r="F228">
        <v>-3.6222913323277262E-2</v>
      </c>
      <c r="G228">
        <v>-7.6676824251022485E-2</v>
      </c>
      <c r="H228">
        <v>2.7161737373944748E-2</v>
      </c>
      <c r="I228">
        <v>-0.85002516762056113</v>
      </c>
      <c r="J228">
        <v>0.50418219861253999</v>
      </c>
      <c r="K228">
        <v>-2.0690309425581939</v>
      </c>
      <c r="L228">
        <v>-0.2358480758051914</v>
      </c>
      <c r="M228">
        <v>0.58990937888752504</v>
      </c>
      <c r="N228" s="2">
        <f t="shared" si="9"/>
        <v>1</v>
      </c>
      <c r="O228" s="2">
        <f t="shared" si="10"/>
        <v>1</v>
      </c>
      <c r="P228" s="72">
        <f t="shared" si="11"/>
        <v>9668.8219255378244</v>
      </c>
    </row>
    <row r="229" spans="1:16" x14ac:dyDescent="0.2">
      <c r="A229">
        <v>-2.4066688652756869</v>
      </c>
      <c r="B229" t="s">
        <v>15</v>
      </c>
      <c r="C229" t="s">
        <v>13</v>
      </c>
      <c r="D229" t="s">
        <v>12</v>
      </c>
      <c r="E229" t="s">
        <v>17</v>
      </c>
      <c r="F229">
        <v>-0.50076103838515484</v>
      </c>
      <c r="G229">
        <v>-0.27482483510696731</v>
      </c>
      <c r="H229">
        <v>0.2288105961636791</v>
      </c>
      <c r="I229">
        <v>-1.4040337359902031</v>
      </c>
      <c r="J229">
        <v>1.245954681084529</v>
      </c>
      <c r="K229">
        <v>9.8921451197440932E-2</v>
      </c>
      <c r="L229">
        <v>-1.79969435603529</v>
      </c>
      <c r="M229">
        <v>0.29569044371166059</v>
      </c>
      <c r="N229" s="2">
        <f t="shared" si="9"/>
        <v>0</v>
      </c>
      <c r="O229" s="2">
        <f t="shared" si="10"/>
        <v>1</v>
      </c>
      <c r="P229" s="72">
        <f t="shared" si="11"/>
        <v>5843.9757682515883</v>
      </c>
    </row>
    <row r="230" spans="1:16" x14ac:dyDescent="0.2">
      <c r="A230">
        <v>0.63977741413630052</v>
      </c>
      <c r="B230" t="s">
        <v>15</v>
      </c>
      <c r="C230" t="s">
        <v>20</v>
      </c>
      <c r="D230" t="s">
        <v>12</v>
      </c>
      <c r="E230" t="s">
        <v>29</v>
      </c>
      <c r="F230">
        <v>-0.46204952796333171</v>
      </c>
      <c r="G230">
        <v>-1.0013675415787651</v>
      </c>
      <c r="H230">
        <v>0.27922281086111272</v>
      </c>
      <c r="I230">
        <v>-1.6502597663767109</v>
      </c>
      <c r="J230">
        <v>0.87506843984853477</v>
      </c>
      <c r="K230">
        <v>0.64090954963634961</v>
      </c>
      <c r="L230">
        <v>0.24533539503483001</v>
      </c>
      <c r="M230">
        <v>0.49449003773886541</v>
      </c>
      <c r="N230" s="2">
        <f t="shared" si="9"/>
        <v>0</v>
      </c>
      <c r="O230" s="2">
        <f t="shared" si="10"/>
        <v>1</v>
      </c>
      <c r="P230" s="72">
        <f t="shared" si="11"/>
        <v>8428.3704906052499</v>
      </c>
    </row>
    <row r="231" spans="1:16" x14ac:dyDescent="0.2">
      <c r="A231">
        <v>-1.6713197633486561</v>
      </c>
      <c r="B231" t="s">
        <v>15</v>
      </c>
      <c r="C231" t="s">
        <v>16</v>
      </c>
      <c r="D231" t="s">
        <v>12</v>
      </c>
      <c r="E231" t="s">
        <v>17</v>
      </c>
      <c r="F231">
        <v>1.125122399331417</v>
      </c>
      <c r="G231">
        <v>-1.062748729904087E-2</v>
      </c>
      <c r="H231">
        <v>-0.42654819490295759</v>
      </c>
      <c r="I231">
        <v>-0.60379913723405343</v>
      </c>
      <c r="J231">
        <v>-0.60847652509544403</v>
      </c>
      <c r="K231">
        <v>-2.0690309425581939</v>
      </c>
      <c r="L231">
        <v>2.4106610138149862</v>
      </c>
      <c r="M231">
        <v>0.431929193155559</v>
      </c>
      <c r="N231" s="2">
        <f t="shared" si="9"/>
        <v>0</v>
      </c>
      <c r="O231" s="2">
        <f t="shared" si="10"/>
        <v>1</v>
      </c>
      <c r="P231" s="72">
        <f t="shared" si="11"/>
        <v>7615.0795110222671</v>
      </c>
    </row>
    <row r="232" spans="1:16" x14ac:dyDescent="0.2">
      <c r="A232">
        <v>-0.46324623875424692</v>
      </c>
      <c r="B232" t="s">
        <v>12</v>
      </c>
      <c r="C232" t="s">
        <v>23</v>
      </c>
      <c r="D232" t="s">
        <v>12</v>
      </c>
      <c r="E232" t="s">
        <v>19</v>
      </c>
      <c r="F232">
        <v>-1.3911257780870869</v>
      </c>
      <c r="G232">
        <v>-1.331614226338673</v>
      </c>
      <c r="H232">
        <v>-0.72902148308755921</v>
      </c>
      <c r="I232">
        <v>-1.0346946904104419</v>
      </c>
      <c r="J232">
        <v>0.50418219861253999</v>
      </c>
      <c r="K232">
        <v>-0.44306664724146783</v>
      </c>
      <c r="L232">
        <v>4.7436596148278378E-3</v>
      </c>
      <c r="M232">
        <v>0.37966604568751822</v>
      </c>
      <c r="N232" s="2">
        <f t="shared" si="9"/>
        <v>0</v>
      </c>
      <c r="O232" s="2">
        <f t="shared" si="10"/>
        <v>1</v>
      </c>
      <c r="P232" s="72">
        <f t="shared" si="11"/>
        <v>6935.6585939377364</v>
      </c>
    </row>
    <row r="233" spans="1:16" x14ac:dyDescent="0.2">
      <c r="A233">
        <v>0.27210286317278459</v>
      </c>
      <c r="B233" t="s">
        <v>15</v>
      </c>
      <c r="C233" t="s">
        <v>18</v>
      </c>
      <c r="D233" t="s">
        <v>12</v>
      </c>
      <c r="E233" t="s">
        <v>17</v>
      </c>
      <c r="F233">
        <v>-1.0427221842906791</v>
      </c>
      <c r="G233">
        <v>-0.34087417205894888</v>
      </c>
      <c r="H233">
        <v>-1.333968059456762</v>
      </c>
      <c r="I233">
        <v>0.1348789539254695</v>
      </c>
      <c r="J233">
        <v>-0.97936276633143882</v>
      </c>
      <c r="K233">
        <v>9.8921451197440932E-2</v>
      </c>
      <c r="L233">
        <v>4.7436596148278378E-3</v>
      </c>
      <c r="M233">
        <v>0.58847862897745906</v>
      </c>
      <c r="N233" s="2">
        <f t="shared" si="9"/>
        <v>1</v>
      </c>
      <c r="O233" s="2">
        <f t="shared" si="10"/>
        <v>1</v>
      </c>
      <c r="P233" s="72">
        <f t="shared" si="11"/>
        <v>9650.2221767069677</v>
      </c>
    </row>
    <row r="234" spans="1:16" x14ac:dyDescent="0.2">
      <c r="A234">
        <v>0.48220260658050801</v>
      </c>
      <c r="B234" t="s">
        <v>12</v>
      </c>
      <c r="C234" t="s">
        <v>20</v>
      </c>
      <c r="D234" t="s">
        <v>12</v>
      </c>
      <c r="E234" t="s">
        <v>25</v>
      </c>
      <c r="F234">
        <v>-0.46204952796333171</v>
      </c>
      <c r="G234">
        <v>-0.67112085681885703</v>
      </c>
      <c r="H234">
        <v>-1.233143630061895</v>
      </c>
      <c r="I234">
        <v>0.99667006027824623</v>
      </c>
      <c r="J234">
        <v>-0.97936276633143882</v>
      </c>
      <c r="K234">
        <v>-0.44306664724146783</v>
      </c>
      <c r="L234">
        <v>-0.47643981122521062</v>
      </c>
      <c r="M234">
        <v>0.57038182851225161</v>
      </c>
      <c r="N234" s="2">
        <f t="shared" si="9"/>
        <v>1</v>
      </c>
      <c r="O234" s="2">
        <f t="shared" si="10"/>
        <v>1</v>
      </c>
      <c r="P234" s="72">
        <f t="shared" si="11"/>
        <v>9414.9637706592712</v>
      </c>
    </row>
    <row r="235" spans="1:16" x14ac:dyDescent="0.2">
      <c r="A235">
        <v>6.2003119765061357E-2</v>
      </c>
      <c r="B235" t="s">
        <v>15</v>
      </c>
      <c r="C235" t="s">
        <v>13</v>
      </c>
      <c r="D235" t="s">
        <v>12</v>
      </c>
      <c r="E235" t="s">
        <v>19</v>
      </c>
      <c r="F235">
        <v>-7.4934423745100398E-2</v>
      </c>
      <c r="G235">
        <v>-0.1427261612030041</v>
      </c>
      <c r="H235">
        <v>1.8420014664815541</v>
      </c>
      <c r="I235">
        <v>-0.85002516762056113</v>
      </c>
      <c r="J235">
        <v>-1.3502490075674329</v>
      </c>
      <c r="K235">
        <v>9.8921451197440932E-2</v>
      </c>
      <c r="L235">
        <v>1.4482940721349089</v>
      </c>
      <c r="M235">
        <v>0.2350473452434898</v>
      </c>
      <c r="N235" s="2">
        <f t="shared" si="9"/>
        <v>0</v>
      </c>
      <c r="O235" s="2">
        <f t="shared" si="10"/>
        <v>1</v>
      </c>
      <c r="P235" s="72">
        <f t="shared" si="11"/>
        <v>5055.6154881653674</v>
      </c>
    </row>
    <row r="236" spans="1:16" x14ac:dyDescent="0.2">
      <c r="A236">
        <v>0.48220260658050801</v>
      </c>
      <c r="B236" t="s">
        <v>12</v>
      </c>
      <c r="C236" t="s">
        <v>20</v>
      </c>
      <c r="D236" t="s">
        <v>12</v>
      </c>
      <c r="E236" t="s">
        <v>26</v>
      </c>
      <c r="F236">
        <v>2.092910159876995</v>
      </c>
      <c r="G236">
        <v>1.112211240884647</v>
      </c>
      <c r="H236">
        <v>-1.485204703549063</v>
      </c>
      <c r="I236">
        <v>-1.2193642132003231</v>
      </c>
      <c r="J236">
        <v>-0.23759028385944941</v>
      </c>
      <c r="K236">
        <v>-0.17207259802201341</v>
      </c>
      <c r="L236">
        <v>-0.2358480758051914</v>
      </c>
      <c r="M236">
        <v>0.64963194029319826</v>
      </c>
      <c r="N236" s="2">
        <f t="shared" si="9"/>
        <v>1</v>
      </c>
      <c r="O236" s="2">
        <f t="shared" si="10"/>
        <v>1</v>
      </c>
      <c r="P236" s="72">
        <f t="shared" si="11"/>
        <v>10445.215223811576</v>
      </c>
    </row>
    <row r="237" spans="1:16" x14ac:dyDescent="0.2">
      <c r="A237">
        <v>-1.776369635052518</v>
      </c>
      <c r="B237" t="s">
        <v>12</v>
      </c>
      <c r="C237" t="s">
        <v>16</v>
      </c>
      <c r="D237" t="s">
        <v>12</v>
      </c>
      <c r="E237" t="s">
        <v>21</v>
      </c>
      <c r="F237">
        <v>-1.6233948406180261</v>
      </c>
      <c r="G237">
        <v>-1.3976635632906551</v>
      </c>
      <c r="H237">
        <v>-0.3257237655080904</v>
      </c>
      <c r="I237">
        <v>1.1197830754714999</v>
      </c>
      <c r="J237">
        <v>-8.0262013498153379</v>
      </c>
      <c r="K237">
        <v>-0.17207259802201341</v>
      </c>
      <c r="L237">
        <v>-1.0779191497752501</v>
      </c>
      <c r="M237">
        <v>0.4248054374844219</v>
      </c>
      <c r="N237" s="2">
        <f t="shared" si="9"/>
        <v>0</v>
      </c>
      <c r="O237" s="2">
        <f t="shared" si="10"/>
        <v>1</v>
      </c>
      <c r="P237" s="72">
        <f t="shared" si="11"/>
        <v>7522.4706872974848</v>
      </c>
    </row>
    <row r="238" spans="1:16" x14ac:dyDescent="0.2">
      <c r="A238">
        <v>-0.56829611045810857</v>
      </c>
      <c r="B238" t="s">
        <v>12</v>
      </c>
      <c r="C238" t="s">
        <v>13</v>
      </c>
      <c r="D238" t="s">
        <v>12</v>
      </c>
      <c r="E238" t="s">
        <v>21</v>
      </c>
      <c r="F238">
        <v>2.4885970985458672E-3</v>
      </c>
      <c r="G238">
        <v>0.78196455612473847</v>
      </c>
      <c r="H238">
        <v>-0.37613598020552402</v>
      </c>
      <c r="I238">
        <v>1.8584611666310229</v>
      </c>
      <c r="J238">
        <v>1.245954681084529</v>
      </c>
      <c r="K238">
        <v>3.8928381402698018</v>
      </c>
      <c r="L238">
        <v>-0.47643981122521062</v>
      </c>
      <c r="M238">
        <v>0.31267519673318411</v>
      </c>
      <c r="N238" s="2">
        <f t="shared" si="9"/>
        <v>0</v>
      </c>
      <c r="O238" s="2">
        <f t="shared" si="10"/>
        <v>1</v>
      </c>
      <c r="P238" s="72">
        <f t="shared" si="11"/>
        <v>6064.7775575313935</v>
      </c>
    </row>
    <row r="239" spans="1:16" x14ac:dyDescent="0.2">
      <c r="A239">
        <v>-1.4612200199409331</v>
      </c>
      <c r="B239" t="s">
        <v>15</v>
      </c>
      <c r="C239" t="s">
        <v>23</v>
      </c>
      <c r="D239" t="s">
        <v>12</v>
      </c>
      <c r="E239" t="s">
        <v>17</v>
      </c>
      <c r="F239">
        <v>-0.81045312175973983</v>
      </c>
      <c r="G239">
        <v>-1.1995155524347101</v>
      </c>
      <c r="H239">
        <v>-0.88025812717985996</v>
      </c>
      <c r="I239">
        <v>0.1348789539254695</v>
      </c>
      <c r="J239">
        <v>1.245954681084529</v>
      </c>
      <c r="K239">
        <v>-0.44306664724146783</v>
      </c>
      <c r="L239">
        <v>-0.47643981122521062</v>
      </c>
      <c r="M239">
        <v>0.39008557750129602</v>
      </c>
      <c r="N239" s="2">
        <f t="shared" si="9"/>
        <v>0</v>
      </c>
      <c r="O239" s="2">
        <f t="shared" si="10"/>
        <v>1</v>
      </c>
      <c r="P239" s="72">
        <f t="shared" si="11"/>
        <v>7071.1125075168484</v>
      </c>
    </row>
    <row r="240" spans="1:16" x14ac:dyDescent="0.2">
      <c r="A240">
        <v>-0.51577117460617772</v>
      </c>
      <c r="B240" t="s">
        <v>15</v>
      </c>
      <c r="C240" t="s">
        <v>16</v>
      </c>
      <c r="D240" t="s">
        <v>12</v>
      </c>
      <c r="E240" t="s">
        <v>19</v>
      </c>
      <c r="F240">
        <v>-0.11364593416692351</v>
      </c>
      <c r="G240">
        <v>0.18752052355690399</v>
      </c>
      <c r="H240">
        <v>-7.3662692020922446E-2</v>
      </c>
      <c r="I240">
        <v>1.3660091058580079</v>
      </c>
      <c r="J240">
        <v>-1.3502490075674329</v>
      </c>
      <c r="K240">
        <v>-0.44306664724146783</v>
      </c>
      <c r="L240">
        <v>-0.2358480758051914</v>
      </c>
      <c r="M240">
        <v>0.34074064846752489</v>
      </c>
      <c r="N240" s="2">
        <f t="shared" si="9"/>
        <v>0</v>
      </c>
      <c r="O240" s="2">
        <f t="shared" si="10"/>
        <v>1</v>
      </c>
      <c r="P240" s="72">
        <f t="shared" si="11"/>
        <v>6429.6284300778234</v>
      </c>
    </row>
    <row r="241" spans="1:16" x14ac:dyDescent="0.2">
      <c r="A241">
        <v>1.059976900951747</v>
      </c>
      <c r="B241" t="s">
        <v>12</v>
      </c>
      <c r="C241" t="s">
        <v>20</v>
      </c>
      <c r="D241" t="s">
        <v>12</v>
      </c>
      <c r="E241" t="s">
        <v>28</v>
      </c>
      <c r="F241">
        <v>-1.6233948406180261</v>
      </c>
      <c r="G241">
        <v>-1.0013675415787651</v>
      </c>
      <c r="H241">
        <v>-0.124074906718356</v>
      </c>
      <c r="I241">
        <v>-0.35757310684754579</v>
      </c>
      <c r="J241">
        <v>0.50418219861253999</v>
      </c>
      <c r="K241">
        <v>9.8921451197440932E-2</v>
      </c>
      <c r="L241">
        <v>4.7436596148278378E-3</v>
      </c>
      <c r="M241">
        <v>0.60126340211557383</v>
      </c>
      <c r="N241" s="2">
        <f t="shared" si="9"/>
        <v>1</v>
      </c>
      <c r="O241" s="2">
        <f t="shared" si="10"/>
        <v>1</v>
      </c>
      <c r="P241" s="72">
        <f t="shared" si="11"/>
        <v>9816.4242275024608</v>
      </c>
    </row>
    <row r="242" spans="1:16" x14ac:dyDescent="0.2">
      <c r="A242">
        <v>-0.41072130290231612</v>
      </c>
      <c r="B242" t="s">
        <v>12</v>
      </c>
      <c r="C242" t="s">
        <v>20</v>
      </c>
      <c r="D242" t="s">
        <v>12</v>
      </c>
      <c r="E242" t="s">
        <v>24</v>
      </c>
      <c r="F242">
        <v>-0.11364593416692351</v>
      </c>
      <c r="G242">
        <v>-0.80321953072282015</v>
      </c>
      <c r="H242">
        <v>-0.3257237655080904</v>
      </c>
      <c r="I242">
        <v>1.176593873221566E-2</v>
      </c>
      <c r="J242">
        <v>0.13329595737654529</v>
      </c>
      <c r="K242">
        <v>-1.2560487948998309</v>
      </c>
      <c r="L242">
        <v>-0.71703154664522972</v>
      </c>
      <c r="M242">
        <v>0.64081825723569319</v>
      </c>
      <c r="N242" s="2">
        <f t="shared" si="9"/>
        <v>1</v>
      </c>
      <c r="O242" s="2">
        <f t="shared" si="10"/>
        <v>1</v>
      </c>
      <c r="P242" s="72">
        <f t="shared" si="11"/>
        <v>10330.637344064013</v>
      </c>
    </row>
    <row r="243" spans="1:16" x14ac:dyDescent="0.2">
      <c r="A243">
        <v>0.3246277990247155</v>
      </c>
      <c r="B243" t="s">
        <v>12</v>
      </c>
      <c r="C243" t="s">
        <v>20</v>
      </c>
      <c r="D243" t="s">
        <v>12</v>
      </c>
      <c r="E243" t="s">
        <v>17</v>
      </c>
      <c r="F243">
        <v>7.9911617942192134E-2</v>
      </c>
      <c r="G243">
        <v>-0.27482483510696731</v>
      </c>
      <c r="H243">
        <v>-1.233143630061895</v>
      </c>
      <c r="I243">
        <v>7.3322446328842564E-2</v>
      </c>
      <c r="J243">
        <v>0.50418219861253999</v>
      </c>
      <c r="K243">
        <v>-0.44306664724146783</v>
      </c>
      <c r="L243">
        <v>-0.71703154664522972</v>
      </c>
      <c r="M243">
        <v>0.4654337283565107</v>
      </c>
      <c r="N243" s="2">
        <f t="shared" si="9"/>
        <v>0</v>
      </c>
      <c r="O243" s="2">
        <f t="shared" si="10"/>
        <v>1</v>
      </c>
      <c r="P243" s="72">
        <f t="shared" si="11"/>
        <v>8050.6384686346391</v>
      </c>
    </row>
    <row r="244" spans="1:16" x14ac:dyDescent="0.2">
      <c r="A244">
        <v>1.059976900951747</v>
      </c>
      <c r="B244" t="s">
        <v>15</v>
      </c>
      <c r="C244" t="s">
        <v>20</v>
      </c>
      <c r="D244" t="s">
        <v>12</v>
      </c>
      <c r="E244" t="s">
        <v>19</v>
      </c>
      <c r="F244">
        <v>0.50573823258224659</v>
      </c>
      <c r="G244">
        <v>3.29183936030004</v>
      </c>
      <c r="H244">
        <v>0.53128388434828067</v>
      </c>
      <c r="I244">
        <v>-0.54224262963742653</v>
      </c>
      <c r="J244">
        <v>-0.97936276633143882</v>
      </c>
      <c r="K244">
        <v>2.2668738449530759</v>
      </c>
      <c r="L244">
        <v>1.087406469004889</v>
      </c>
      <c r="M244">
        <v>0.28925488156432688</v>
      </c>
      <c r="N244" s="2">
        <f t="shared" si="9"/>
        <v>0</v>
      </c>
      <c r="O244" s="2">
        <f t="shared" si="10"/>
        <v>1</v>
      </c>
      <c r="P244" s="72">
        <f t="shared" si="11"/>
        <v>5760.3134603362496</v>
      </c>
    </row>
    <row r="245" spans="1:16" x14ac:dyDescent="0.2">
      <c r="A245">
        <v>1.059976900951747</v>
      </c>
      <c r="B245" t="s">
        <v>15</v>
      </c>
      <c r="C245" t="s">
        <v>20</v>
      </c>
      <c r="D245" t="s">
        <v>12</v>
      </c>
      <c r="E245" t="s">
        <v>21</v>
      </c>
      <c r="F245">
        <v>0.97027635764412412</v>
      </c>
      <c r="G245">
        <v>1.0461619039326651</v>
      </c>
      <c r="H245">
        <v>0.12798616676881189</v>
      </c>
      <c r="I245">
        <v>-0.54224262963742653</v>
      </c>
      <c r="J245">
        <v>0.13329595737654529</v>
      </c>
      <c r="K245">
        <v>0.64090954963634961</v>
      </c>
      <c r="L245">
        <v>-1.3185108851952689</v>
      </c>
      <c r="M245">
        <v>0.30533540782938318</v>
      </c>
      <c r="N245" s="2">
        <f t="shared" si="9"/>
        <v>0</v>
      </c>
      <c r="O245" s="2">
        <f t="shared" si="10"/>
        <v>1</v>
      </c>
      <c r="P245" s="72">
        <f t="shared" si="11"/>
        <v>5969.3603017819814</v>
      </c>
    </row>
    <row r="246" spans="1:16" x14ac:dyDescent="0.2">
      <c r="A246">
        <v>9.4781839131305376E-3</v>
      </c>
      <c r="B246" t="s">
        <v>15</v>
      </c>
      <c r="C246" t="s">
        <v>20</v>
      </c>
      <c r="D246" t="s">
        <v>12</v>
      </c>
      <c r="E246" t="s">
        <v>22</v>
      </c>
      <c r="F246">
        <v>-0.69431859049427047</v>
      </c>
      <c r="G246">
        <v>0.3196191974608672</v>
      </c>
      <c r="H246">
        <v>-0.17448712141578959</v>
      </c>
      <c r="I246">
        <v>0.50421799950523094</v>
      </c>
      <c r="J246">
        <v>0.87506843984853477</v>
      </c>
      <c r="K246">
        <v>-0.44306664724146783</v>
      </c>
      <c r="L246">
        <v>0.60622299816486735</v>
      </c>
      <c r="M246">
        <v>0.71015919632224433</v>
      </c>
      <c r="N246" s="2">
        <f t="shared" si="9"/>
        <v>1</v>
      </c>
      <c r="O246" s="2">
        <f t="shared" si="10"/>
        <v>1</v>
      </c>
      <c r="P246" s="72">
        <f t="shared" si="11"/>
        <v>11232.069552189176</v>
      </c>
    </row>
    <row r="247" spans="1:16" x14ac:dyDescent="0.2">
      <c r="A247">
        <v>-1.828894570904448</v>
      </c>
      <c r="B247" t="s">
        <v>12</v>
      </c>
      <c r="C247" t="s">
        <v>18</v>
      </c>
      <c r="D247" t="s">
        <v>12</v>
      </c>
      <c r="E247" t="s">
        <v>30</v>
      </c>
      <c r="F247">
        <v>0.23475765962948461</v>
      </c>
      <c r="G247">
        <v>0.3196191974608672</v>
      </c>
      <c r="H247">
        <v>-0.52737262429782483</v>
      </c>
      <c r="I247">
        <v>-0.41912961444417268</v>
      </c>
      <c r="J247">
        <v>0.50418219861253999</v>
      </c>
      <c r="K247">
        <v>-0.17207259802201341</v>
      </c>
      <c r="L247">
        <v>0.24533539503483001</v>
      </c>
      <c r="M247">
        <v>0.86800832323483246</v>
      </c>
      <c r="N247" s="2">
        <f t="shared" si="9"/>
        <v>1</v>
      </c>
      <c r="O247" s="2">
        <f t="shared" si="10"/>
        <v>1</v>
      </c>
      <c r="P247" s="72">
        <f t="shared" si="11"/>
        <v>13284.108202052821</v>
      </c>
    </row>
    <row r="248" spans="1:16" x14ac:dyDescent="0.2">
      <c r="A248">
        <v>1.059976900951747</v>
      </c>
      <c r="B248" t="s">
        <v>15</v>
      </c>
      <c r="C248" t="s">
        <v>20</v>
      </c>
      <c r="D248" t="s">
        <v>12</v>
      </c>
      <c r="E248" t="s">
        <v>21</v>
      </c>
      <c r="F248">
        <v>-0.19106895501056981</v>
      </c>
      <c r="G248">
        <v>-7.6676824251022485E-2</v>
      </c>
      <c r="H248">
        <v>-0.37613598020552402</v>
      </c>
      <c r="I248">
        <v>-1.588703258780084</v>
      </c>
      <c r="J248">
        <v>1.245954681084529</v>
      </c>
      <c r="K248">
        <v>-1.798036893338739</v>
      </c>
      <c r="L248">
        <v>-0.47643981122521062</v>
      </c>
      <c r="M248">
        <v>0.30533540782938318</v>
      </c>
      <c r="N248" s="2">
        <f t="shared" si="9"/>
        <v>0</v>
      </c>
      <c r="O248" s="2">
        <f t="shared" si="10"/>
        <v>1</v>
      </c>
      <c r="P248" s="72">
        <f t="shared" si="11"/>
        <v>5969.3603017819814</v>
      </c>
    </row>
    <row r="249" spans="1:16" x14ac:dyDescent="0.2">
      <c r="A249">
        <v>0.74482728584016211</v>
      </c>
      <c r="B249" t="s">
        <v>15</v>
      </c>
      <c r="C249" t="s">
        <v>20</v>
      </c>
      <c r="D249" t="s">
        <v>12</v>
      </c>
      <c r="E249" t="s">
        <v>21</v>
      </c>
      <c r="F249">
        <v>0.62187276384771595</v>
      </c>
      <c r="G249">
        <v>2.1029512951643712</v>
      </c>
      <c r="H249">
        <v>-1.233143630061895</v>
      </c>
      <c r="I249">
        <v>0.44266149190860399</v>
      </c>
      <c r="J249">
        <v>1.245954681084529</v>
      </c>
      <c r="K249">
        <v>-2.0690309425581939</v>
      </c>
      <c r="L249">
        <v>-0.83732741435523084</v>
      </c>
      <c r="M249">
        <v>0.30158710559457053</v>
      </c>
      <c r="N249" s="2">
        <f t="shared" si="9"/>
        <v>0</v>
      </c>
      <c r="O249" s="2">
        <f t="shared" si="10"/>
        <v>1</v>
      </c>
      <c r="P249" s="72">
        <f t="shared" si="11"/>
        <v>5920.6323727294175</v>
      </c>
    </row>
    <row r="250" spans="1:16" x14ac:dyDescent="0.2">
      <c r="A250">
        <v>-2.3541439294237572</v>
      </c>
      <c r="B250" t="s">
        <v>15</v>
      </c>
      <c r="C250" t="s">
        <v>13</v>
      </c>
      <c r="D250" t="s">
        <v>12</v>
      </c>
      <c r="E250" t="s">
        <v>24</v>
      </c>
      <c r="F250">
        <v>-7.4934423745100398E-2</v>
      </c>
      <c r="G250">
        <v>0.98011256698068328</v>
      </c>
      <c r="H250">
        <v>-0.42654819490295759</v>
      </c>
      <c r="I250">
        <v>0.75044402989173864</v>
      </c>
      <c r="J250">
        <v>1.245954681084529</v>
      </c>
      <c r="K250">
        <v>0.64090954963634961</v>
      </c>
      <c r="L250">
        <v>0.24533539503483001</v>
      </c>
      <c r="M250">
        <v>0.47348285991491551</v>
      </c>
      <c r="N250" s="2">
        <f t="shared" si="9"/>
        <v>0</v>
      </c>
      <c r="O250" s="2">
        <f t="shared" si="10"/>
        <v>1</v>
      </c>
      <c r="P250" s="72">
        <f t="shared" si="11"/>
        <v>8155.2771788939017</v>
      </c>
    </row>
    <row r="251" spans="1:16" x14ac:dyDescent="0.2">
      <c r="A251">
        <v>1.059976900951747</v>
      </c>
      <c r="B251" t="s">
        <v>12</v>
      </c>
      <c r="C251" t="s">
        <v>18</v>
      </c>
      <c r="D251" t="s">
        <v>12</v>
      </c>
      <c r="E251" t="s">
        <v>24</v>
      </c>
      <c r="F251">
        <v>-0.77174161133791674</v>
      </c>
      <c r="G251">
        <v>-1.0013675415787651</v>
      </c>
      <c r="H251">
        <v>-1.182731415364461</v>
      </c>
      <c r="I251">
        <v>7.3322446328842564E-2</v>
      </c>
      <c r="J251">
        <v>-0.60847652509544403</v>
      </c>
      <c r="K251">
        <v>-1.5270428441192849</v>
      </c>
      <c r="L251">
        <v>0.60622299816486735</v>
      </c>
      <c r="M251">
        <v>0.81930684278773613</v>
      </c>
      <c r="N251" s="2">
        <f t="shared" si="9"/>
        <v>1</v>
      </c>
      <c r="O251" s="2">
        <f t="shared" si="10"/>
        <v>1</v>
      </c>
      <c r="P251" s="72">
        <f t="shared" si="11"/>
        <v>12650.98895624057</v>
      </c>
    </row>
    <row r="252" spans="1:16" x14ac:dyDescent="0.2">
      <c r="A252">
        <v>-0.77839585386583188</v>
      </c>
      <c r="B252" t="s">
        <v>15</v>
      </c>
      <c r="C252" t="s">
        <v>18</v>
      </c>
      <c r="D252" t="s">
        <v>12</v>
      </c>
      <c r="E252" t="s">
        <v>19</v>
      </c>
      <c r="F252">
        <v>2.1316216702988182</v>
      </c>
      <c r="G252">
        <v>1.2443099147886101</v>
      </c>
      <c r="H252">
        <v>0.83375717253288228</v>
      </c>
      <c r="I252">
        <v>-1.342477228393576</v>
      </c>
      <c r="J252">
        <v>1.245954681084529</v>
      </c>
      <c r="K252">
        <v>9.8921451197440932E-2</v>
      </c>
      <c r="L252">
        <v>-1.3185108851952689</v>
      </c>
      <c r="M252">
        <v>0.46195750999130242</v>
      </c>
      <c r="N252" s="2">
        <f t="shared" si="9"/>
        <v>0</v>
      </c>
      <c r="O252" s="2">
        <f t="shared" si="10"/>
        <v>1</v>
      </c>
      <c r="P252" s="72">
        <f t="shared" si="11"/>
        <v>8005.4476298869322</v>
      </c>
    </row>
    <row r="253" spans="1:16" x14ac:dyDescent="0.2">
      <c r="A253">
        <v>0.69230234998823126</v>
      </c>
      <c r="B253" t="s">
        <v>15</v>
      </c>
      <c r="C253" t="s">
        <v>18</v>
      </c>
      <c r="D253" t="s">
        <v>12</v>
      </c>
      <c r="E253" t="s">
        <v>21</v>
      </c>
      <c r="F253">
        <v>-0.6168955696506242</v>
      </c>
      <c r="G253">
        <v>-0.27482483510696731</v>
      </c>
      <c r="H253">
        <v>-2.3250477323488849E-2</v>
      </c>
      <c r="I253">
        <v>-0.72691215242730722</v>
      </c>
      <c r="J253">
        <v>0.13329595737654529</v>
      </c>
      <c r="K253">
        <v>9.8921451197440932E-2</v>
      </c>
      <c r="L253">
        <v>-0.2358480758051914</v>
      </c>
      <c r="M253">
        <v>0.50181956522131999</v>
      </c>
      <c r="N253" s="2">
        <f t="shared" si="9"/>
        <v>1</v>
      </c>
      <c r="O253" s="2">
        <f t="shared" si="10"/>
        <v>1</v>
      </c>
      <c r="P253" s="72">
        <f t="shared" si="11"/>
        <v>8523.65434787716</v>
      </c>
    </row>
    <row r="254" spans="1:16" x14ac:dyDescent="0.2">
      <c r="A254">
        <v>0.37715273487664641</v>
      </c>
      <c r="B254" t="s">
        <v>12</v>
      </c>
      <c r="C254" t="s">
        <v>20</v>
      </c>
      <c r="D254" t="s">
        <v>12</v>
      </c>
      <c r="E254" t="s">
        <v>21</v>
      </c>
      <c r="F254">
        <v>0.93156484722230104</v>
      </c>
      <c r="G254">
        <v>1.838753947356444</v>
      </c>
      <c r="H254">
        <v>-0.9810825565747272</v>
      </c>
      <c r="I254">
        <v>-0.23446009165429199</v>
      </c>
      <c r="J254">
        <v>1.245954681084529</v>
      </c>
      <c r="K254">
        <v>-1.2560487948998309</v>
      </c>
      <c r="L254">
        <v>-0.71703154664522972</v>
      </c>
      <c r="M254">
        <v>0.37529287038439108</v>
      </c>
      <c r="N254" s="2">
        <f t="shared" si="9"/>
        <v>0</v>
      </c>
      <c r="O254" s="2">
        <f t="shared" si="10"/>
        <v>1</v>
      </c>
      <c r="P254" s="72">
        <f t="shared" si="11"/>
        <v>6878.8073149970842</v>
      </c>
    </row>
    <row r="255" spans="1:16" x14ac:dyDescent="0.2">
      <c r="A255">
        <v>1.059976900951747</v>
      </c>
      <c r="B255" t="s">
        <v>15</v>
      </c>
      <c r="C255" t="s">
        <v>18</v>
      </c>
      <c r="D255" t="s">
        <v>12</v>
      </c>
      <c r="E255" t="s">
        <v>19</v>
      </c>
      <c r="F255">
        <v>1.4348144827060021</v>
      </c>
      <c r="G255">
        <v>-7.6676824251022485E-2</v>
      </c>
      <c r="H255">
        <v>-1.0314947712721609</v>
      </c>
      <c r="I255">
        <v>-0.48068612204079958</v>
      </c>
      <c r="J255">
        <v>-0.60847652509544403</v>
      </c>
      <c r="K255">
        <v>-0.44306664724146783</v>
      </c>
      <c r="L255">
        <v>-1.3185108851952689</v>
      </c>
      <c r="M255">
        <v>0.48774740173820441</v>
      </c>
      <c r="N255" s="2">
        <f t="shared" si="9"/>
        <v>0</v>
      </c>
      <c r="O255" s="2">
        <f t="shared" si="10"/>
        <v>1</v>
      </c>
      <c r="P255" s="72">
        <f t="shared" si="11"/>
        <v>8340.7162225966567</v>
      </c>
    </row>
    <row r="256" spans="1:16" x14ac:dyDescent="0.2">
      <c r="A256">
        <v>0.95492702924788542</v>
      </c>
      <c r="B256" t="s">
        <v>12</v>
      </c>
      <c r="C256" t="s">
        <v>18</v>
      </c>
      <c r="D256" t="s">
        <v>12</v>
      </c>
      <c r="E256" t="s">
        <v>21</v>
      </c>
      <c r="F256">
        <v>0.38960370131677718</v>
      </c>
      <c r="G256">
        <v>0.7159152191727568</v>
      </c>
      <c r="H256">
        <v>-0.77943369778499283</v>
      </c>
      <c r="I256">
        <v>0.31954847671535019</v>
      </c>
      <c r="J256">
        <v>-0.23759028385944941</v>
      </c>
      <c r="K256">
        <v>0.3699155004168953</v>
      </c>
      <c r="L256">
        <v>0.84681473358486936</v>
      </c>
      <c r="M256">
        <v>0.59216443572052546</v>
      </c>
      <c r="N256" s="2">
        <f t="shared" si="9"/>
        <v>1</v>
      </c>
      <c r="O256" s="2">
        <f t="shared" si="10"/>
        <v>1</v>
      </c>
      <c r="P256" s="72">
        <f t="shared" si="11"/>
        <v>9698.13766436683</v>
      </c>
    </row>
    <row r="257" spans="1:16" x14ac:dyDescent="0.2">
      <c r="A257">
        <v>0.74482728584016211</v>
      </c>
      <c r="B257" t="s">
        <v>15</v>
      </c>
      <c r="C257" t="s">
        <v>20</v>
      </c>
      <c r="D257" t="s">
        <v>12</v>
      </c>
      <c r="E257" t="s">
        <v>27</v>
      </c>
      <c r="F257">
        <v>2.170333180720641</v>
      </c>
      <c r="G257">
        <v>2.0369019582123888</v>
      </c>
      <c r="H257">
        <v>-0.47696040960039121</v>
      </c>
      <c r="I257">
        <v>0.50421799950523094</v>
      </c>
      <c r="J257">
        <v>-1.3502490075674329</v>
      </c>
      <c r="K257">
        <v>9.8921451197440932E-2</v>
      </c>
      <c r="L257">
        <v>-0.83732741435523084</v>
      </c>
      <c r="M257">
        <v>0.2184974509604248</v>
      </c>
      <c r="N257" s="2">
        <f t="shared" si="9"/>
        <v>0</v>
      </c>
      <c r="O257" s="2">
        <f t="shared" si="10"/>
        <v>1</v>
      </c>
      <c r="P257" s="72">
        <f t="shared" si="11"/>
        <v>4840.4668624855221</v>
      </c>
    </row>
    <row r="258" spans="1:16" x14ac:dyDescent="0.2">
      <c r="A258">
        <v>-0.62082104631003943</v>
      </c>
      <c r="B258" t="s">
        <v>12</v>
      </c>
      <c r="C258" t="s">
        <v>23</v>
      </c>
      <c r="D258" t="s">
        <v>12</v>
      </c>
      <c r="E258" t="s">
        <v>14</v>
      </c>
      <c r="F258">
        <v>-0.6168955696506242</v>
      </c>
      <c r="G258">
        <v>-1.529762237194618</v>
      </c>
      <c r="H258">
        <v>0.38004724025597991</v>
      </c>
      <c r="I258">
        <v>1.3660091058580079</v>
      </c>
      <c r="J258">
        <v>1.245954681084529</v>
      </c>
      <c r="K258">
        <v>9.8921451197440932E-2</v>
      </c>
      <c r="L258">
        <v>0.24533539503483001</v>
      </c>
      <c r="M258">
        <v>0.58007984380416322</v>
      </c>
      <c r="N258" s="2">
        <f t="shared" si="9"/>
        <v>1</v>
      </c>
      <c r="O258" s="2">
        <f t="shared" si="10"/>
        <v>1</v>
      </c>
      <c r="P258" s="72">
        <f t="shared" si="11"/>
        <v>9541.0379694541225</v>
      </c>
    </row>
    <row r="259" spans="1:16" x14ac:dyDescent="0.2">
      <c r="A259">
        <v>-0.62082104631003943</v>
      </c>
      <c r="B259" t="s">
        <v>12</v>
      </c>
      <c r="C259" t="s">
        <v>18</v>
      </c>
      <c r="D259" t="s">
        <v>12</v>
      </c>
      <c r="E259" t="s">
        <v>28</v>
      </c>
      <c r="F259">
        <v>4.1200107520368998E-2</v>
      </c>
      <c r="G259">
        <v>0.18752052355690399</v>
      </c>
      <c r="H259">
        <v>0.88416938723031591</v>
      </c>
      <c r="I259">
        <v>-0.85002516762056113</v>
      </c>
      <c r="J259">
        <v>-0.60847652509544403</v>
      </c>
      <c r="K259">
        <v>-1.798036893338739</v>
      </c>
      <c r="L259">
        <v>0.84681473358486936</v>
      </c>
      <c r="M259">
        <v>0.76244654953272994</v>
      </c>
      <c r="N259" s="2">
        <f t="shared" ref="N259:N322" si="12">IF($M259&gt;$S$2,1,0)</f>
        <v>1</v>
      </c>
      <c r="O259" s="2">
        <f t="shared" ref="O259:O322" si="13">IF($M259&gt;$S$3,1,0)</f>
        <v>1</v>
      </c>
      <c r="P259" s="72">
        <f t="shared" ref="P259:P322" si="14">(M259*$S$6)+((1-M259)*$S$7)</f>
        <v>11911.805143925489</v>
      </c>
    </row>
    <row r="260" spans="1:16" x14ac:dyDescent="0.2">
      <c r="A260">
        <v>-0.98849559727355518</v>
      </c>
      <c r="B260" t="s">
        <v>12</v>
      </c>
      <c r="C260" t="s">
        <v>16</v>
      </c>
      <c r="D260" t="s">
        <v>12</v>
      </c>
      <c r="E260" t="s">
        <v>17</v>
      </c>
      <c r="F260">
        <v>-1.158856715556148</v>
      </c>
      <c r="G260">
        <v>-0.20877549815498569</v>
      </c>
      <c r="H260">
        <v>1.489115963599519</v>
      </c>
      <c r="I260">
        <v>-0.29601659925091889</v>
      </c>
      <c r="J260">
        <v>0.13329595737654529</v>
      </c>
      <c r="K260">
        <v>0.64090954963634961</v>
      </c>
      <c r="L260">
        <v>1.087406469004889</v>
      </c>
      <c r="M260">
        <v>0.52879361665036628</v>
      </c>
      <c r="N260" s="2">
        <f t="shared" si="12"/>
        <v>1</v>
      </c>
      <c r="O260" s="2">
        <f t="shared" si="13"/>
        <v>1</v>
      </c>
      <c r="P260" s="72">
        <f t="shared" si="14"/>
        <v>8874.3170164547628</v>
      </c>
    </row>
    <row r="261" spans="1:16" x14ac:dyDescent="0.2">
      <c r="A261">
        <v>0.90240209339595456</v>
      </c>
      <c r="B261" t="s">
        <v>15</v>
      </c>
      <c r="C261" t="s">
        <v>20</v>
      </c>
      <c r="D261" t="s">
        <v>12</v>
      </c>
      <c r="E261" t="s">
        <v>21</v>
      </c>
      <c r="F261">
        <v>-0.42333801754150863</v>
      </c>
      <c r="G261">
        <v>-0.73717019377083859</v>
      </c>
      <c r="H261">
        <v>-1.182731415364461</v>
      </c>
      <c r="I261">
        <v>-1.0346946904104419</v>
      </c>
      <c r="J261">
        <v>0.13329595737654529</v>
      </c>
      <c r="K261">
        <v>9.8921451197440932E-2</v>
      </c>
      <c r="L261">
        <v>1.087406469004889</v>
      </c>
      <c r="M261">
        <v>0.30345799070285878</v>
      </c>
      <c r="N261" s="2">
        <f t="shared" si="12"/>
        <v>0</v>
      </c>
      <c r="O261" s="2">
        <f t="shared" si="13"/>
        <v>1</v>
      </c>
      <c r="P261" s="72">
        <f t="shared" si="14"/>
        <v>5944.9538791371642</v>
      </c>
    </row>
    <row r="262" spans="1:16" x14ac:dyDescent="0.2">
      <c r="A262">
        <v>-0.88344572556969359</v>
      </c>
      <c r="B262" t="s">
        <v>12</v>
      </c>
      <c r="C262" t="s">
        <v>23</v>
      </c>
      <c r="D262" t="s">
        <v>12</v>
      </c>
      <c r="E262" t="s">
        <v>21</v>
      </c>
      <c r="F262">
        <v>-0.22978046543239289</v>
      </c>
      <c r="G262">
        <v>0.18752052355690399</v>
      </c>
      <c r="H262">
        <v>0.32963502555854629</v>
      </c>
      <c r="I262">
        <v>2.658695765387173</v>
      </c>
      <c r="J262">
        <v>-0.97936276633143882</v>
      </c>
      <c r="K262">
        <v>0.91190359885580397</v>
      </c>
      <c r="L262">
        <v>-0.71703154664522972</v>
      </c>
      <c r="M262">
        <v>0.39230750998828162</v>
      </c>
      <c r="N262" s="2">
        <f t="shared" si="12"/>
        <v>0</v>
      </c>
      <c r="O262" s="2">
        <f t="shared" si="13"/>
        <v>1</v>
      </c>
      <c r="P262" s="72">
        <f t="shared" si="14"/>
        <v>7099.9976298476613</v>
      </c>
    </row>
    <row r="263" spans="1:16" x14ac:dyDescent="0.2">
      <c r="A263">
        <v>-1.828894570904448</v>
      </c>
      <c r="B263" t="s">
        <v>15</v>
      </c>
      <c r="C263" t="s">
        <v>18</v>
      </c>
      <c r="D263" t="s">
        <v>12</v>
      </c>
      <c r="E263" t="s">
        <v>14</v>
      </c>
      <c r="F263">
        <v>-1.352414267665264</v>
      </c>
      <c r="G263">
        <v>-1.529762237194618</v>
      </c>
      <c r="H263">
        <v>0.17839838146624551</v>
      </c>
      <c r="I263">
        <v>7.3322446328842564E-2</v>
      </c>
      <c r="J263">
        <v>-1.3502490075674329</v>
      </c>
      <c r="K263">
        <v>-0.44306664724146783</v>
      </c>
      <c r="L263">
        <v>-0.83732741435523084</v>
      </c>
      <c r="M263">
        <v>0.64825052960646401</v>
      </c>
      <c r="N263" s="2">
        <f t="shared" si="12"/>
        <v>1</v>
      </c>
      <c r="O263" s="2">
        <f t="shared" si="13"/>
        <v>1</v>
      </c>
      <c r="P263" s="72">
        <f t="shared" si="14"/>
        <v>10427.256884884033</v>
      </c>
    </row>
    <row r="264" spans="1:16" x14ac:dyDescent="0.2">
      <c r="A264">
        <v>0.53472754243243881</v>
      </c>
      <c r="B264" t="s">
        <v>15</v>
      </c>
      <c r="C264" t="s">
        <v>20</v>
      </c>
      <c r="D264" t="s">
        <v>12</v>
      </c>
      <c r="E264" t="s">
        <v>17</v>
      </c>
      <c r="F264">
        <v>1.512237503549648</v>
      </c>
      <c r="G264">
        <v>0.91406323002870171</v>
      </c>
      <c r="H264">
        <v>-0.82984591248242634</v>
      </c>
      <c r="I264">
        <v>-1.2193642132003231</v>
      </c>
      <c r="J264">
        <v>-0.23759028385944941</v>
      </c>
      <c r="K264">
        <v>-0.44306664724146783</v>
      </c>
      <c r="L264">
        <v>-0.2358480758051914</v>
      </c>
      <c r="M264">
        <v>0.38283602134702283</v>
      </c>
      <c r="N264" s="2">
        <f t="shared" si="12"/>
        <v>0</v>
      </c>
      <c r="O264" s="2">
        <f t="shared" si="13"/>
        <v>1</v>
      </c>
      <c r="P264" s="72">
        <f t="shared" si="14"/>
        <v>6976.8682775112966</v>
      </c>
    </row>
    <row r="265" spans="1:16" x14ac:dyDescent="0.2">
      <c r="A265">
        <v>-1.5662698916447939</v>
      </c>
      <c r="B265" t="s">
        <v>12</v>
      </c>
      <c r="C265" t="s">
        <v>20</v>
      </c>
      <c r="D265" t="s">
        <v>12</v>
      </c>
      <c r="E265" t="s">
        <v>17</v>
      </c>
      <c r="F265">
        <v>-1.8169523927271409</v>
      </c>
      <c r="G265">
        <v>-1.265564889386692</v>
      </c>
      <c r="H265">
        <v>0.58169609904571429</v>
      </c>
      <c r="I265">
        <v>-0.97313818281381492</v>
      </c>
      <c r="J265">
        <v>0.87506843984853477</v>
      </c>
      <c r="K265">
        <v>0.64090954963634961</v>
      </c>
      <c r="L265">
        <v>-1.3185108851952689</v>
      </c>
      <c r="M265">
        <v>0.43908263722479202</v>
      </c>
      <c r="N265" s="2">
        <f t="shared" si="12"/>
        <v>0</v>
      </c>
      <c r="O265" s="2">
        <f t="shared" si="13"/>
        <v>1</v>
      </c>
      <c r="P265" s="72">
        <f t="shared" si="14"/>
        <v>7708.0742839222958</v>
      </c>
    </row>
    <row r="266" spans="1:16" x14ac:dyDescent="0.2">
      <c r="A266">
        <v>1.059976900951747</v>
      </c>
      <c r="B266" t="s">
        <v>15</v>
      </c>
      <c r="C266" t="s">
        <v>20</v>
      </c>
      <c r="D266" t="s">
        <v>12</v>
      </c>
      <c r="E266" t="s">
        <v>24</v>
      </c>
      <c r="F266">
        <v>-0.26849197585421603</v>
      </c>
      <c r="G266">
        <v>0.84801389307672004</v>
      </c>
      <c r="H266">
        <v>0.4808716696508471</v>
      </c>
      <c r="I266">
        <v>-0.85002516762056113</v>
      </c>
      <c r="J266">
        <v>0.50418219861253999</v>
      </c>
      <c r="K266">
        <v>-0.17207259802201341</v>
      </c>
      <c r="L266">
        <v>1.3279982044249079</v>
      </c>
      <c r="M266">
        <v>0.57708263813415905</v>
      </c>
      <c r="N266" s="2">
        <f t="shared" si="12"/>
        <v>1</v>
      </c>
      <c r="O266" s="2">
        <f t="shared" si="13"/>
        <v>1</v>
      </c>
      <c r="P266" s="72">
        <f t="shared" si="14"/>
        <v>9502.0742957440671</v>
      </c>
    </row>
    <row r="267" spans="1:16" x14ac:dyDescent="0.2">
      <c r="A267">
        <v>-1.251120276533209</v>
      </c>
      <c r="B267" t="s">
        <v>12</v>
      </c>
      <c r="C267" t="s">
        <v>16</v>
      </c>
      <c r="D267" t="s">
        <v>12</v>
      </c>
      <c r="E267" t="s">
        <v>21</v>
      </c>
      <c r="F267">
        <v>-0.81045312175973983</v>
      </c>
      <c r="G267">
        <v>-1.4637129002426359</v>
      </c>
      <c r="H267">
        <v>-2.1405634946157002</v>
      </c>
      <c r="I267">
        <v>-1.0346946904104419</v>
      </c>
      <c r="J267">
        <v>0.50418219861253999</v>
      </c>
      <c r="K267">
        <v>-0.17207259802201341</v>
      </c>
      <c r="L267">
        <v>-1.0779191497752501</v>
      </c>
      <c r="M267">
        <v>0.43204276787242629</v>
      </c>
      <c r="N267" s="2">
        <f t="shared" si="12"/>
        <v>0</v>
      </c>
      <c r="O267" s="2">
        <f t="shared" si="13"/>
        <v>1</v>
      </c>
      <c r="P267" s="72">
        <f t="shared" si="14"/>
        <v>7616.5559823415415</v>
      </c>
    </row>
    <row r="268" spans="1:16" x14ac:dyDescent="0.2">
      <c r="A268">
        <v>-1.146070404829348</v>
      </c>
      <c r="B268" t="s">
        <v>12</v>
      </c>
      <c r="C268" t="s">
        <v>20</v>
      </c>
      <c r="D268" t="s">
        <v>12</v>
      </c>
      <c r="E268" t="s">
        <v>19</v>
      </c>
      <c r="F268">
        <v>2.4800252640952261</v>
      </c>
      <c r="G268">
        <v>1.178260577836628</v>
      </c>
      <c r="H268">
        <v>0.83375717253288228</v>
      </c>
      <c r="I268">
        <v>1.8584611666310229</v>
      </c>
      <c r="J268">
        <v>0.13329595737654529</v>
      </c>
      <c r="K268">
        <v>1.182897648075258</v>
      </c>
      <c r="L268">
        <v>-0.83732741435523084</v>
      </c>
      <c r="M268">
        <v>0.33798768385946643</v>
      </c>
      <c r="N268" s="2">
        <f t="shared" si="12"/>
        <v>0</v>
      </c>
      <c r="O268" s="2">
        <f t="shared" si="13"/>
        <v>1</v>
      </c>
      <c r="P268" s="72">
        <f t="shared" si="14"/>
        <v>6393.8398901730634</v>
      </c>
    </row>
    <row r="269" spans="1:16" x14ac:dyDescent="0.2">
      <c r="A269">
        <v>0.37715273487664641</v>
      </c>
      <c r="B269" t="s">
        <v>12</v>
      </c>
      <c r="C269" t="s">
        <v>23</v>
      </c>
      <c r="D269" t="s">
        <v>12</v>
      </c>
      <c r="E269" t="s">
        <v>21</v>
      </c>
      <c r="F269">
        <v>7.9911617942192134E-2</v>
      </c>
      <c r="G269">
        <v>0.3196191974608672</v>
      </c>
      <c r="H269">
        <v>0.32963502555854629</v>
      </c>
      <c r="I269">
        <v>2.5355827501939192</v>
      </c>
      <c r="J269">
        <v>0.13329595737654529</v>
      </c>
      <c r="K269">
        <v>-0.44306664724146783</v>
      </c>
      <c r="L269">
        <v>0.24533539503483001</v>
      </c>
      <c r="M269">
        <v>0.4093411544805961</v>
      </c>
      <c r="N269" s="2">
        <f t="shared" si="12"/>
        <v>0</v>
      </c>
      <c r="O269" s="2">
        <f t="shared" si="13"/>
        <v>1</v>
      </c>
      <c r="P269" s="72">
        <f t="shared" si="14"/>
        <v>7321.4350082477486</v>
      </c>
    </row>
    <row r="270" spans="1:16" x14ac:dyDescent="0.2">
      <c r="A270">
        <v>0.53472754243243881</v>
      </c>
      <c r="B270" t="s">
        <v>12</v>
      </c>
      <c r="C270" t="s">
        <v>20</v>
      </c>
      <c r="D270" t="s">
        <v>12</v>
      </c>
      <c r="E270" t="s">
        <v>28</v>
      </c>
      <c r="F270">
        <v>0.31218068047313091</v>
      </c>
      <c r="G270">
        <v>0.7159152191727568</v>
      </c>
      <c r="H270">
        <v>4.4876598726520632E-2</v>
      </c>
      <c r="I270">
        <v>1.673791643841142</v>
      </c>
      <c r="J270">
        <v>0.50418219861253999</v>
      </c>
      <c r="K270">
        <v>3.3508500418308929</v>
      </c>
      <c r="L270">
        <v>1.087406469004889</v>
      </c>
      <c r="M270">
        <v>0.59415683447694201</v>
      </c>
      <c r="N270" s="2">
        <f t="shared" si="12"/>
        <v>1</v>
      </c>
      <c r="O270" s="2">
        <f t="shared" si="13"/>
        <v>1</v>
      </c>
      <c r="P270" s="72">
        <f t="shared" si="14"/>
        <v>9724.0388482002454</v>
      </c>
    </row>
    <row r="271" spans="1:16" x14ac:dyDescent="0.2">
      <c r="A271">
        <v>-0.20062155949459279</v>
      </c>
      <c r="B271" t="s">
        <v>15</v>
      </c>
      <c r="C271" t="s">
        <v>13</v>
      </c>
      <c r="D271" t="s">
        <v>12</v>
      </c>
      <c r="E271" t="s">
        <v>19</v>
      </c>
      <c r="F271">
        <v>-0.84916463218156302</v>
      </c>
      <c r="G271">
        <v>-7.6676824251022485E-2</v>
      </c>
      <c r="H271">
        <v>-0.57778483899525845</v>
      </c>
      <c r="I271">
        <v>-1.1578077056036959</v>
      </c>
      <c r="J271">
        <v>0.13329595737654529</v>
      </c>
      <c r="K271">
        <v>-0.71406069646092207</v>
      </c>
      <c r="L271">
        <v>1.3279982044249079</v>
      </c>
      <c r="M271">
        <v>0.23240071114739561</v>
      </c>
      <c r="N271" s="2">
        <f t="shared" si="12"/>
        <v>0</v>
      </c>
      <c r="O271" s="2">
        <f t="shared" si="13"/>
        <v>1</v>
      </c>
      <c r="P271" s="72">
        <f t="shared" si="14"/>
        <v>5021.2092449161428</v>
      </c>
    </row>
    <row r="272" spans="1:16" x14ac:dyDescent="0.2">
      <c r="A272">
        <v>6.2003119765061357E-2</v>
      </c>
      <c r="B272" t="s">
        <v>15</v>
      </c>
      <c r="C272" t="s">
        <v>20</v>
      </c>
      <c r="D272" t="s">
        <v>12</v>
      </c>
      <c r="E272" t="s">
        <v>21</v>
      </c>
      <c r="F272">
        <v>1.357391461862355</v>
      </c>
      <c r="G272">
        <v>0.98011256698068328</v>
      </c>
      <c r="H272">
        <v>0.83375717253288228</v>
      </c>
      <c r="I272">
        <v>-0.78846866002393423</v>
      </c>
      <c r="J272">
        <v>-0.60847652509544403</v>
      </c>
      <c r="K272">
        <v>-0.44306664724146783</v>
      </c>
      <c r="L272">
        <v>-0.47643981122521062</v>
      </c>
      <c r="M272">
        <v>0.29355635634574512</v>
      </c>
      <c r="N272" s="2">
        <f t="shared" si="12"/>
        <v>0</v>
      </c>
      <c r="O272" s="2">
        <f t="shared" si="13"/>
        <v>1</v>
      </c>
      <c r="P272" s="72">
        <f t="shared" si="14"/>
        <v>5816.2326324946871</v>
      </c>
    </row>
    <row r="273" spans="1:16" x14ac:dyDescent="0.2">
      <c r="A273">
        <v>-0.35819636705038532</v>
      </c>
      <c r="B273" t="s">
        <v>15</v>
      </c>
      <c r="C273" t="s">
        <v>18</v>
      </c>
      <c r="D273" t="s">
        <v>12</v>
      </c>
      <c r="E273" t="s">
        <v>29</v>
      </c>
      <c r="F273">
        <v>-0.6168955696506242</v>
      </c>
      <c r="G273">
        <v>-1.529762237194618</v>
      </c>
      <c r="H273">
        <v>1.035406031322617</v>
      </c>
      <c r="I273">
        <v>1.3660091058580079</v>
      </c>
      <c r="J273">
        <v>1.245954681084529</v>
      </c>
      <c r="K273">
        <v>9.8921451197440932E-2</v>
      </c>
      <c r="L273">
        <v>0.24533539503483001</v>
      </c>
      <c r="M273">
        <v>0.6839077966070426</v>
      </c>
      <c r="N273" s="2">
        <f t="shared" si="12"/>
        <v>1</v>
      </c>
      <c r="O273" s="2">
        <f t="shared" si="13"/>
        <v>1</v>
      </c>
      <c r="P273" s="72">
        <f t="shared" si="14"/>
        <v>10890.801355891554</v>
      </c>
    </row>
    <row r="274" spans="1:16" x14ac:dyDescent="0.2">
      <c r="A274">
        <v>0.53472754243243881</v>
      </c>
      <c r="B274" t="s">
        <v>12</v>
      </c>
      <c r="C274" t="s">
        <v>20</v>
      </c>
      <c r="D274" t="s">
        <v>12</v>
      </c>
      <c r="E274" t="s">
        <v>29</v>
      </c>
      <c r="F274">
        <v>0.66058427426953914</v>
      </c>
      <c r="G274">
        <v>-0.93531820462678339</v>
      </c>
      <c r="H274">
        <v>7.7573952071378349E-2</v>
      </c>
      <c r="I274">
        <v>-0.85002516762056113</v>
      </c>
      <c r="J274">
        <v>-0.23759028385944941</v>
      </c>
      <c r="K274">
        <v>9.8921451197440932E-2</v>
      </c>
      <c r="L274">
        <v>-0.83732741435523084</v>
      </c>
      <c r="M274">
        <v>0.58003385666750595</v>
      </c>
      <c r="N274" s="2">
        <f t="shared" si="12"/>
        <v>1</v>
      </c>
      <c r="O274" s="2">
        <f t="shared" si="13"/>
        <v>1</v>
      </c>
      <c r="P274" s="72">
        <f t="shared" si="14"/>
        <v>9540.4401366775764</v>
      </c>
    </row>
    <row r="275" spans="1:16" x14ac:dyDescent="0.2">
      <c r="A275">
        <v>0.1145280556169922</v>
      </c>
      <c r="B275" t="s">
        <v>12</v>
      </c>
      <c r="C275" t="s">
        <v>18</v>
      </c>
      <c r="D275" t="s">
        <v>12</v>
      </c>
      <c r="E275" t="s">
        <v>27</v>
      </c>
      <c r="F275">
        <v>0.38960370131677718</v>
      </c>
      <c r="G275">
        <v>0.1214711866049223</v>
      </c>
      <c r="H275">
        <v>-0.124074906718356</v>
      </c>
      <c r="I275">
        <v>-0.29601659925091889</v>
      </c>
      <c r="J275">
        <v>0.50418219861253999</v>
      </c>
      <c r="K275">
        <v>-0.44306664724146783</v>
      </c>
      <c r="L275">
        <v>-1.0779191497752501</v>
      </c>
      <c r="M275">
        <v>0.47276172890281087</v>
      </c>
      <c r="N275" s="2">
        <f t="shared" si="12"/>
        <v>0</v>
      </c>
      <c r="O275" s="2">
        <f t="shared" si="13"/>
        <v>1</v>
      </c>
      <c r="P275" s="72">
        <f t="shared" si="14"/>
        <v>8145.9024757365414</v>
      </c>
    </row>
    <row r="276" spans="1:16" x14ac:dyDescent="0.2">
      <c r="A276">
        <v>1.059976900951747</v>
      </c>
      <c r="B276" t="s">
        <v>15</v>
      </c>
      <c r="C276" t="s">
        <v>18</v>
      </c>
      <c r="D276" t="s">
        <v>12</v>
      </c>
      <c r="E276" t="s">
        <v>26</v>
      </c>
      <c r="F276">
        <v>0.58316125342589287</v>
      </c>
      <c r="G276">
        <v>0.45171787136483038</v>
      </c>
      <c r="H276">
        <v>-0.62819705369269196</v>
      </c>
      <c r="I276">
        <v>1.489122121051262</v>
      </c>
      <c r="J276">
        <v>-1.7211352488034279</v>
      </c>
      <c r="K276">
        <v>-0.44306664724146783</v>
      </c>
      <c r="L276">
        <v>2.4106610138149862</v>
      </c>
      <c r="M276">
        <v>0.75933809475645886</v>
      </c>
      <c r="N276" s="2">
        <f t="shared" si="12"/>
        <v>1</v>
      </c>
      <c r="O276" s="2">
        <f t="shared" si="13"/>
        <v>1</v>
      </c>
      <c r="P276" s="72">
        <f t="shared" si="14"/>
        <v>11871.395231833965</v>
      </c>
    </row>
    <row r="277" spans="1:16" x14ac:dyDescent="0.2">
      <c r="A277">
        <v>0.74482728584016211</v>
      </c>
      <c r="B277" t="s">
        <v>15</v>
      </c>
      <c r="C277" t="s">
        <v>20</v>
      </c>
      <c r="D277" t="s">
        <v>12</v>
      </c>
      <c r="E277" t="s">
        <v>21</v>
      </c>
      <c r="F277">
        <v>-0.19106895501056981</v>
      </c>
      <c r="G277">
        <v>2.1029512951643712</v>
      </c>
      <c r="H277">
        <v>1.186642675414918</v>
      </c>
      <c r="I277">
        <v>0.38110498431197709</v>
      </c>
      <c r="J277">
        <v>0.87506843984853477</v>
      </c>
      <c r="K277">
        <v>-0.44306664724146783</v>
      </c>
      <c r="L277">
        <v>0.60622299816486735</v>
      </c>
      <c r="M277">
        <v>0.30158710559457053</v>
      </c>
      <c r="N277" s="2">
        <f t="shared" si="12"/>
        <v>0</v>
      </c>
      <c r="O277" s="2">
        <f t="shared" si="13"/>
        <v>1</v>
      </c>
      <c r="P277" s="72">
        <f t="shared" si="14"/>
        <v>5920.6323727294175</v>
      </c>
    </row>
    <row r="278" spans="1:16" x14ac:dyDescent="0.2">
      <c r="A278">
        <v>-0.46324623875424692</v>
      </c>
      <c r="B278" t="s">
        <v>12</v>
      </c>
      <c r="C278" t="s">
        <v>16</v>
      </c>
      <c r="D278" t="s">
        <v>12</v>
      </c>
      <c r="E278" t="s">
        <v>19</v>
      </c>
      <c r="F278">
        <v>-0.50076103838515484</v>
      </c>
      <c r="G278">
        <v>1.2443099147886101</v>
      </c>
      <c r="H278">
        <v>-1.132319200667028</v>
      </c>
      <c r="I278">
        <v>-0.29601659925091889</v>
      </c>
      <c r="J278">
        <v>1.245954681084529</v>
      </c>
      <c r="K278">
        <v>-0.44306664724146783</v>
      </c>
      <c r="L278">
        <v>1.3279982044249079</v>
      </c>
      <c r="M278">
        <v>0.42404850483682588</v>
      </c>
      <c r="N278" s="2">
        <f t="shared" si="12"/>
        <v>0</v>
      </c>
      <c r="O278" s="2">
        <f t="shared" si="13"/>
        <v>1</v>
      </c>
      <c r="P278" s="72">
        <f t="shared" si="14"/>
        <v>7512.6305628787359</v>
      </c>
    </row>
    <row r="279" spans="1:16" x14ac:dyDescent="0.2">
      <c r="A279">
        <v>0.1145280556169922</v>
      </c>
      <c r="B279" t="s">
        <v>15</v>
      </c>
      <c r="C279" t="s">
        <v>18</v>
      </c>
      <c r="D279" t="s">
        <v>12</v>
      </c>
      <c r="E279" t="s">
        <v>26</v>
      </c>
      <c r="F279">
        <v>2.673582816204342</v>
      </c>
      <c r="G279">
        <v>1.3103592517405911</v>
      </c>
      <c r="H279">
        <v>0.53128388434828067</v>
      </c>
      <c r="I279">
        <v>0.75044402989173864</v>
      </c>
      <c r="J279">
        <v>0.13329595737654529</v>
      </c>
      <c r="K279">
        <v>9.8921451197440932E-2</v>
      </c>
      <c r="L279">
        <v>-0.47643981122521062</v>
      </c>
      <c r="M279">
        <v>0.74948247887146802</v>
      </c>
      <c r="N279" s="2">
        <f t="shared" si="12"/>
        <v>1</v>
      </c>
      <c r="O279" s="2">
        <f t="shared" si="13"/>
        <v>1</v>
      </c>
      <c r="P279" s="72">
        <f t="shared" si="14"/>
        <v>11743.272225329085</v>
      </c>
    </row>
    <row r="280" spans="1:16" x14ac:dyDescent="0.2">
      <c r="A280">
        <v>-0.30567143119845441</v>
      </c>
      <c r="B280" t="s">
        <v>12</v>
      </c>
      <c r="C280" t="s">
        <v>20</v>
      </c>
      <c r="D280" t="s">
        <v>12</v>
      </c>
      <c r="E280" t="s">
        <v>27</v>
      </c>
      <c r="F280">
        <v>-1.0814336947125021</v>
      </c>
      <c r="G280">
        <v>-0.73717019377083859</v>
      </c>
      <c r="H280">
        <v>-1.938914635825965</v>
      </c>
      <c r="I280">
        <v>0.99667006027824623</v>
      </c>
      <c r="J280">
        <v>0.13329595737654529</v>
      </c>
      <c r="K280">
        <v>-0.44306664724146783</v>
      </c>
      <c r="L280">
        <v>-0.47643981122521062</v>
      </c>
      <c r="M280">
        <v>0.27235817153280939</v>
      </c>
      <c r="N280" s="2">
        <f t="shared" si="12"/>
        <v>0</v>
      </c>
      <c r="O280" s="2">
        <f t="shared" si="13"/>
        <v>1</v>
      </c>
      <c r="P280" s="72">
        <f t="shared" si="14"/>
        <v>5540.6562299265224</v>
      </c>
    </row>
    <row r="281" spans="1:16" x14ac:dyDescent="0.2">
      <c r="A281">
        <v>1.059976900951747</v>
      </c>
      <c r="B281" t="s">
        <v>15</v>
      </c>
      <c r="C281" t="s">
        <v>23</v>
      </c>
      <c r="D281" t="s">
        <v>12</v>
      </c>
      <c r="E281" t="s">
        <v>21</v>
      </c>
      <c r="F281">
        <v>-0.26849197585421603</v>
      </c>
      <c r="G281">
        <v>-0.1427261612030041</v>
      </c>
      <c r="H281">
        <v>-0.88025812717985996</v>
      </c>
      <c r="I281">
        <v>-1.5271467511834571</v>
      </c>
      <c r="J281">
        <v>-0.60847652509544403</v>
      </c>
      <c r="K281">
        <v>9.8921451197440932E-2</v>
      </c>
      <c r="L281">
        <v>-1.3185108851952689</v>
      </c>
      <c r="M281">
        <v>0.3364551271445419</v>
      </c>
      <c r="N281" s="2">
        <f t="shared" si="12"/>
        <v>0</v>
      </c>
      <c r="O281" s="2">
        <f t="shared" si="13"/>
        <v>1</v>
      </c>
      <c r="P281" s="72">
        <f t="shared" si="14"/>
        <v>6373.9166528790447</v>
      </c>
    </row>
    <row r="282" spans="1:16" x14ac:dyDescent="0.2">
      <c r="A282">
        <v>1.059976900951747</v>
      </c>
      <c r="B282" t="s">
        <v>15</v>
      </c>
      <c r="C282" t="s">
        <v>20</v>
      </c>
      <c r="D282" t="s">
        <v>12</v>
      </c>
      <c r="E282" t="s">
        <v>26</v>
      </c>
      <c r="F282">
        <v>1.4348144827060021</v>
      </c>
      <c r="G282">
        <v>1.2443099147886101</v>
      </c>
      <c r="H282">
        <v>-0.52737262429782483</v>
      </c>
      <c r="I282">
        <v>1.176593873221566E-2</v>
      </c>
      <c r="J282">
        <v>0.87506843984853477</v>
      </c>
      <c r="K282">
        <v>0.64090954963634961</v>
      </c>
      <c r="L282">
        <v>1.568589939844927</v>
      </c>
      <c r="M282">
        <v>0.5742148192365164</v>
      </c>
      <c r="N282" s="2">
        <f t="shared" si="12"/>
        <v>1</v>
      </c>
      <c r="O282" s="2">
        <f t="shared" si="13"/>
        <v>1</v>
      </c>
      <c r="P282" s="72">
        <f t="shared" si="14"/>
        <v>9464.7926500747126</v>
      </c>
    </row>
    <row r="283" spans="1:16" x14ac:dyDescent="0.2">
      <c r="A283">
        <v>-0.35819636705038532</v>
      </c>
      <c r="B283" t="s">
        <v>15</v>
      </c>
      <c r="C283" t="s">
        <v>13</v>
      </c>
      <c r="D283" t="s">
        <v>12</v>
      </c>
      <c r="E283" t="s">
        <v>19</v>
      </c>
      <c r="F283">
        <v>1.667083545236941</v>
      </c>
      <c r="G283">
        <v>1.9048032843084259</v>
      </c>
      <c r="H283">
        <v>-0.62819705369269196</v>
      </c>
      <c r="I283">
        <v>1.6122351362445151</v>
      </c>
      <c r="J283">
        <v>-0.97936276633143882</v>
      </c>
      <c r="K283">
        <v>9.8921451197440932E-2</v>
      </c>
      <c r="L283">
        <v>-1.559102620615288</v>
      </c>
      <c r="M283">
        <v>0.23082273591410221</v>
      </c>
      <c r="N283" s="2">
        <f t="shared" si="12"/>
        <v>0</v>
      </c>
      <c r="O283" s="2">
        <f t="shared" si="13"/>
        <v>1</v>
      </c>
      <c r="P283" s="72">
        <f t="shared" si="14"/>
        <v>5000.6955668833289</v>
      </c>
    </row>
    <row r="284" spans="1:16" x14ac:dyDescent="0.2">
      <c r="A284">
        <v>-1.0935454689774169</v>
      </c>
      <c r="B284" t="s">
        <v>15</v>
      </c>
      <c r="C284" t="s">
        <v>13</v>
      </c>
      <c r="D284" t="s">
        <v>12</v>
      </c>
      <c r="E284" t="s">
        <v>14</v>
      </c>
      <c r="F284">
        <v>-1.2749912468216169</v>
      </c>
      <c r="G284">
        <v>-0.20877549815498569</v>
      </c>
      <c r="H284">
        <v>-0.47696040960039121</v>
      </c>
      <c r="I284">
        <v>0.44266149190860399</v>
      </c>
      <c r="J284">
        <v>-0.23759028385944941</v>
      </c>
      <c r="K284">
        <v>9.8921451197440932E-2</v>
      </c>
      <c r="L284">
        <v>0.24533539503483001</v>
      </c>
      <c r="M284">
        <v>0.39601065962422749</v>
      </c>
      <c r="N284" s="2">
        <f t="shared" si="12"/>
        <v>0</v>
      </c>
      <c r="O284" s="2">
        <f t="shared" si="13"/>
        <v>1</v>
      </c>
      <c r="P284" s="72">
        <f t="shared" si="14"/>
        <v>7148.1385751149573</v>
      </c>
    </row>
    <row r="285" spans="1:16" x14ac:dyDescent="0.2">
      <c r="A285">
        <v>-1.5662698916447939</v>
      </c>
      <c r="B285" t="s">
        <v>15</v>
      </c>
      <c r="C285" t="s">
        <v>16</v>
      </c>
      <c r="D285" t="s">
        <v>12</v>
      </c>
      <c r="E285" t="s">
        <v>27</v>
      </c>
      <c r="F285">
        <v>-0.53947254880697793</v>
      </c>
      <c r="G285">
        <v>0.84801389307672004</v>
      </c>
      <c r="H285">
        <v>0.38004724025597991</v>
      </c>
      <c r="I285">
        <v>0.75044402989173864</v>
      </c>
      <c r="J285">
        <v>1.245954681084529</v>
      </c>
      <c r="K285">
        <v>-0.17207259802201341</v>
      </c>
      <c r="L285">
        <v>-0.47643981122521062</v>
      </c>
      <c r="M285">
        <v>0.25410987118583472</v>
      </c>
      <c r="N285" s="2">
        <f t="shared" si="12"/>
        <v>0</v>
      </c>
      <c r="O285" s="2">
        <f t="shared" si="13"/>
        <v>1</v>
      </c>
      <c r="P285" s="72">
        <f t="shared" si="14"/>
        <v>5303.4283254158508</v>
      </c>
    </row>
    <row r="286" spans="1:16" x14ac:dyDescent="0.2">
      <c r="A286">
        <v>-0.35819636705038532</v>
      </c>
      <c r="B286" t="s">
        <v>12</v>
      </c>
      <c r="C286" t="s">
        <v>18</v>
      </c>
      <c r="D286" t="s">
        <v>12</v>
      </c>
      <c r="E286" t="s">
        <v>21</v>
      </c>
      <c r="F286">
        <v>1.667083545236941</v>
      </c>
      <c r="G286">
        <v>0.78196455612473847</v>
      </c>
      <c r="H286">
        <v>2.446948042850758</v>
      </c>
      <c r="I286">
        <v>-1.096251198007069</v>
      </c>
      <c r="J286">
        <v>0.50418219861253999</v>
      </c>
      <c r="K286">
        <v>-0.98505474568037643</v>
      </c>
      <c r="L286">
        <v>-0.47643981122521062</v>
      </c>
      <c r="M286">
        <v>0.57420572479990839</v>
      </c>
      <c r="N286" s="2">
        <f t="shared" si="12"/>
        <v>1</v>
      </c>
      <c r="O286" s="2">
        <f t="shared" si="13"/>
        <v>1</v>
      </c>
      <c r="P286" s="72">
        <f t="shared" si="14"/>
        <v>9464.6744223988098</v>
      </c>
    </row>
    <row r="287" spans="1:16" x14ac:dyDescent="0.2">
      <c r="A287">
        <v>1.059976900951747</v>
      </c>
      <c r="B287" t="s">
        <v>15</v>
      </c>
      <c r="C287" t="s">
        <v>18</v>
      </c>
      <c r="D287" t="s">
        <v>12</v>
      </c>
      <c r="E287" t="s">
        <v>21</v>
      </c>
      <c r="F287">
        <v>0.81543031595683158</v>
      </c>
      <c r="G287">
        <v>-0.20877549815498569</v>
      </c>
      <c r="H287">
        <v>-7.3662692020922446E-2</v>
      </c>
      <c r="I287">
        <v>-0.72691215242730722</v>
      </c>
      <c r="J287">
        <v>0.87506843984853477</v>
      </c>
      <c r="K287">
        <v>-0.17207259802201341</v>
      </c>
      <c r="L287">
        <v>0.24533539503483001</v>
      </c>
      <c r="M287">
        <v>0.50699133809813701</v>
      </c>
      <c r="N287" s="2">
        <f t="shared" si="12"/>
        <v>1</v>
      </c>
      <c r="O287" s="2">
        <f t="shared" si="13"/>
        <v>1</v>
      </c>
      <c r="P287" s="72">
        <f t="shared" si="14"/>
        <v>8590.8873952757822</v>
      </c>
    </row>
    <row r="288" spans="1:16" x14ac:dyDescent="0.2">
      <c r="A288">
        <v>0.74482728584016211</v>
      </c>
      <c r="B288" t="s">
        <v>12</v>
      </c>
      <c r="C288" t="s">
        <v>20</v>
      </c>
      <c r="D288" t="s">
        <v>12</v>
      </c>
      <c r="E288" t="s">
        <v>21</v>
      </c>
      <c r="F288">
        <v>0.46702672216042351</v>
      </c>
      <c r="G288">
        <v>1.640605936500499</v>
      </c>
      <c r="H288">
        <v>0.38004724025597991</v>
      </c>
      <c r="I288">
        <v>0.1964354615220964</v>
      </c>
      <c r="J288">
        <v>-1.3502490075674329</v>
      </c>
      <c r="K288">
        <v>-0.17207259802201341</v>
      </c>
      <c r="L288">
        <v>-1.3185108851952689</v>
      </c>
      <c r="M288">
        <v>0.38015571308260532</v>
      </c>
      <c r="N288" s="2">
        <f t="shared" si="12"/>
        <v>0</v>
      </c>
      <c r="O288" s="2">
        <f t="shared" si="13"/>
        <v>1</v>
      </c>
      <c r="P288" s="72">
        <f t="shared" si="14"/>
        <v>6942.024270073869</v>
      </c>
    </row>
    <row r="289" spans="1:16" x14ac:dyDescent="0.2">
      <c r="A289">
        <v>0.21957792732085379</v>
      </c>
      <c r="B289" t="s">
        <v>15</v>
      </c>
      <c r="C289" t="s">
        <v>20</v>
      </c>
      <c r="D289" t="s">
        <v>12</v>
      </c>
      <c r="E289" t="s">
        <v>24</v>
      </c>
      <c r="F289">
        <v>-7.4934423745100398E-2</v>
      </c>
      <c r="G289">
        <v>0.98011256698068328</v>
      </c>
      <c r="H289">
        <v>0.73293274313801504</v>
      </c>
      <c r="I289">
        <v>1.796904659034396</v>
      </c>
      <c r="J289">
        <v>-0.97936276633143882</v>
      </c>
      <c r="K289">
        <v>-2.181116397531577E-3</v>
      </c>
      <c r="L289">
        <v>-1.3185108851952689</v>
      </c>
      <c r="M289">
        <v>0.56550134018141196</v>
      </c>
      <c r="N289" s="2">
        <f t="shared" si="12"/>
        <v>1</v>
      </c>
      <c r="O289" s="2">
        <f t="shared" si="13"/>
        <v>1</v>
      </c>
      <c r="P289" s="72">
        <f t="shared" si="14"/>
        <v>9351.5174223583545</v>
      </c>
    </row>
    <row r="290" spans="1:16" x14ac:dyDescent="0.2">
      <c r="A290">
        <v>1.0074519650998159</v>
      </c>
      <c r="B290" t="s">
        <v>12</v>
      </c>
      <c r="C290" t="s">
        <v>20</v>
      </c>
      <c r="D290" t="s">
        <v>12</v>
      </c>
      <c r="E290" t="s">
        <v>21</v>
      </c>
      <c r="F290">
        <v>0.69929578469136222</v>
      </c>
      <c r="G290">
        <v>5.5421849652940738E-2</v>
      </c>
      <c r="H290">
        <v>1.035406031322617</v>
      </c>
      <c r="I290">
        <v>-0.35757310684754579</v>
      </c>
      <c r="J290">
        <v>-2.462907731275418</v>
      </c>
      <c r="K290">
        <v>-0.44306664724146783</v>
      </c>
      <c r="L290">
        <v>1.3279982044249079</v>
      </c>
      <c r="M290">
        <v>0.38364402272048659</v>
      </c>
      <c r="N290" s="2">
        <f t="shared" si="12"/>
        <v>0</v>
      </c>
      <c r="O290" s="2">
        <f t="shared" si="13"/>
        <v>1</v>
      </c>
      <c r="P290" s="72">
        <f t="shared" si="14"/>
        <v>6987.3722953663255</v>
      </c>
    </row>
    <row r="291" spans="1:16" x14ac:dyDescent="0.2">
      <c r="A291">
        <v>0.3246277990247155</v>
      </c>
      <c r="B291" t="s">
        <v>15</v>
      </c>
      <c r="C291" t="s">
        <v>18</v>
      </c>
      <c r="D291" t="s">
        <v>12</v>
      </c>
      <c r="E291" t="s">
        <v>21</v>
      </c>
      <c r="F291">
        <v>-1.120145205134325</v>
      </c>
      <c r="G291">
        <v>-0.34087417205894888</v>
      </c>
      <c r="H291">
        <v>-0.67860926839012559</v>
      </c>
      <c r="I291">
        <v>1.6122351362445151</v>
      </c>
      <c r="J291">
        <v>-0.23759028385944941</v>
      </c>
      <c r="K291">
        <v>0.64090954963634961</v>
      </c>
      <c r="L291">
        <v>-0.47643981122521062</v>
      </c>
      <c r="M291">
        <v>0.49664740296332849</v>
      </c>
      <c r="N291" s="2">
        <f t="shared" si="12"/>
        <v>0</v>
      </c>
      <c r="O291" s="2">
        <f t="shared" si="13"/>
        <v>1</v>
      </c>
      <c r="P291" s="72">
        <f t="shared" si="14"/>
        <v>8456.4162385232703</v>
      </c>
    </row>
    <row r="292" spans="1:16" x14ac:dyDescent="0.2">
      <c r="A292">
        <v>-2.249094057719895</v>
      </c>
      <c r="B292" t="s">
        <v>12</v>
      </c>
      <c r="C292" t="s">
        <v>23</v>
      </c>
      <c r="D292" t="s">
        <v>12</v>
      </c>
      <c r="E292" t="s">
        <v>24</v>
      </c>
      <c r="F292">
        <v>-0.92658765302520929</v>
      </c>
      <c r="G292">
        <v>-0.80321953072282015</v>
      </c>
      <c r="H292">
        <v>-2.3250477323488849E-2</v>
      </c>
      <c r="I292">
        <v>1.4275656134546351</v>
      </c>
      <c r="J292">
        <v>0.13329595737654529</v>
      </c>
      <c r="K292">
        <v>-0.98505474568037643</v>
      </c>
      <c r="L292">
        <v>1.3279982044249079</v>
      </c>
      <c r="M292">
        <v>0.64984535796282228</v>
      </c>
      <c r="N292" s="2">
        <f t="shared" si="12"/>
        <v>1</v>
      </c>
      <c r="O292" s="2">
        <f t="shared" si="13"/>
        <v>1</v>
      </c>
      <c r="P292" s="72">
        <f t="shared" si="14"/>
        <v>10447.98965351669</v>
      </c>
    </row>
    <row r="293" spans="1:16" x14ac:dyDescent="0.2">
      <c r="A293">
        <v>1.059976900951747</v>
      </c>
      <c r="B293" t="s">
        <v>15</v>
      </c>
      <c r="C293" t="s">
        <v>20</v>
      </c>
      <c r="D293" t="s">
        <v>12</v>
      </c>
      <c r="E293" t="s">
        <v>21</v>
      </c>
      <c r="F293">
        <v>1.086410888909594</v>
      </c>
      <c r="G293">
        <v>0.84801389307672004</v>
      </c>
      <c r="H293">
        <v>0.68252052844058153</v>
      </c>
      <c r="I293">
        <v>0.31954847671535019</v>
      </c>
      <c r="J293">
        <v>0.13329595737654529</v>
      </c>
      <c r="K293">
        <v>-0.98505474568037643</v>
      </c>
      <c r="L293">
        <v>0.60622299816486735</v>
      </c>
      <c r="M293">
        <v>0.30533540782938318</v>
      </c>
      <c r="N293" s="2">
        <f t="shared" si="12"/>
        <v>0</v>
      </c>
      <c r="O293" s="2">
        <f t="shared" si="13"/>
        <v>1</v>
      </c>
      <c r="P293" s="72">
        <f t="shared" si="14"/>
        <v>5969.3603017819814</v>
      </c>
    </row>
    <row r="294" spans="1:16" x14ac:dyDescent="0.2">
      <c r="A294">
        <v>0.90240209339595456</v>
      </c>
      <c r="B294" t="s">
        <v>15</v>
      </c>
      <c r="C294" t="s">
        <v>20</v>
      </c>
      <c r="D294" t="s">
        <v>12</v>
      </c>
      <c r="E294" t="s">
        <v>21</v>
      </c>
      <c r="F294">
        <v>-1.584683330196202</v>
      </c>
      <c r="G294">
        <v>-0.93531820462678339</v>
      </c>
      <c r="H294">
        <v>-0.82984591248242634</v>
      </c>
      <c r="I294">
        <v>0.68888752229511163</v>
      </c>
      <c r="J294">
        <v>-0.60847652509544403</v>
      </c>
      <c r="K294">
        <v>-0.44306664724146783</v>
      </c>
      <c r="L294">
        <v>-1.919990223745309</v>
      </c>
      <c r="M294">
        <v>0.30345799070285878</v>
      </c>
      <c r="N294" s="2">
        <f t="shared" si="12"/>
        <v>0</v>
      </c>
      <c r="O294" s="2">
        <f t="shared" si="13"/>
        <v>1</v>
      </c>
      <c r="P294" s="72">
        <f t="shared" si="14"/>
        <v>5944.9538791371642</v>
      </c>
    </row>
    <row r="295" spans="1:16" x14ac:dyDescent="0.2">
      <c r="A295">
        <v>1.0074519650998159</v>
      </c>
      <c r="B295" t="s">
        <v>15</v>
      </c>
      <c r="C295" t="s">
        <v>18</v>
      </c>
      <c r="D295" t="s">
        <v>12</v>
      </c>
      <c r="E295" t="s">
        <v>26</v>
      </c>
      <c r="F295">
        <v>0.69929578469136222</v>
      </c>
      <c r="G295">
        <v>-0.93531820462678339</v>
      </c>
      <c r="H295">
        <v>-0.42654819490295759</v>
      </c>
      <c r="I295">
        <v>1.7353481514377691</v>
      </c>
      <c r="J295">
        <v>0.50418219861253999</v>
      </c>
      <c r="K295">
        <v>1.7248857465141669</v>
      </c>
      <c r="L295">
        <v>4.7436596148278378E-3</v>
      </c>
      <c r="M295">
        <v>0.75879757170841777</v>
      </c>
      <c r="N295" s="2">
        <f t="shared" si="12"/>
        <v>1</v>
      </c>
      <c r="O295" s="2">
        <f t="shared" si="13"/>
        <v>1</v>
      </c>
      <c r="P295" s="72">
        <f t="shared" si="14"/>
        <v>11864.36843220943</v>
      </c>
    </row>
    <row r="296" spans="1:16" x14ac:dyDescent="0.2">
      <c r="A296">
        <v>-0.35819636705038532</v>
      </c>
      <c r="B296" t="s">
        <v>12</v>
      </c>
      <c r="C296" t="s">
        <v>18</v>
      </c>
      <c r="D296" t="s">
        <v>12</v>
      </c>
      <c r="E296" t="s">
        <v>21</v>
      </c>
      <c r="F296">
        <v>-0.65560708007244739</v>
      </c>
      <c r="G296">
        <v>-1.0013675415787651</v>
      </c>
      <c r="H296">
        <v>0.4808716696508471</v>
      </c>
      <c r="I296">
        <v>-1.834929289166592</v>
      </c>
      <c r="J296">
        <v>1.245954681084529</v>
      </c>
      <c r="K296">
        <v>-0.44306664724146783</v>
      </c>
      <c r="L296">
        <v>1.688885807554928</v>
      </c>
      <c r="M296">
        <v>0.57420572479990839</v>
      </c>
      <c r="N296" s="2">
        <f t="shared" si="12"/>
        <v>1</v>
      </c>
      <c r="O296" s="2">
        <f t="shared" si="13"/>
        <v>1</v>
      </c>
      <c r="P296" s="72">
        <f t="shared" si="14"/>
        <v>9464.6744223988098</v>
      </c>
    </row>
    <row r="297" spans="1:16" x14ac:dyDescent="0.2">
      <c r="A297">
        <v>0.37715273487664641</v>
      </c>
      <c r="B297" t="s">
        <v>15</v>
      </c>
      <c r="C297" t="s">
        <v>18</v>
      </c>
      <c r="D297" t="s">
        <v>12</v>
      </c>
      <c r="E297" t="s">
        <v>24</v>
      </c>
      <c r="F297">
        <v>-0.69431859049427047</v>
      </c>
      <c r="G297">
        <v>-0.27482483510696731</v>
      </c>
      <c r="H297">
        <v>2.144474754666156</v>
      </c>
      <c r="I297">
        <v>1.673791643841142</v>
      </c>
      <c r="J297">
        <v>-1.7211352488034279</v>
      </c>
      <c r="K297">
        <v>1.7248857465141669</v>
      </c>
      <c r="L297">
        <v>-2.2808778268753289</v>
      </c>
      <c r="M297">
        <v>0.75442841478353573</v>
      </c>
      <c r="N297" s="2">
        <f t="shared" si="12"/>
        <v>1</v>
      </c>
      <c r="O297" s="2">
        <f t="shared" si="13"/>
        <v>1</v>
      </c>
      <c r="P297" s="72">
        <f t="shared" si="14"/>
        <v>11807.569392185964</v>
      </c>
    </row>
    <row r="298" spans="1:16" x14ac:dyDescent="0.2">
      <c r="A298">
        <v>0.63977741413630052</v>
      </c>
      <c r="B298" t="s">
        <v>15</v>
      </c>
      <c r="C298" t="s">
        <v>20</v>
      </c>
      <c r="D298" t="s">
        <v>12</v>
      </c>
      <c r="E298" t="s">
        <v>19</v>
      </c>
      <c r="F298">
        <v>-0.53947254880697793</v>
      </c>
      <c r="G298">
        <v>0.18752052355690399</v>
      </c>
      <c r="H298">
        <v>2.0940625399687218</v>
      </c>
      <c r="I298">
        <v>-1.46559024358683</v>
      </c>
      <c r="J298">
        <v>0.13329595737654529</v>
      </c>
      <c r="K298">
        <v>0.64090954963634961</v>
      </c>
      <c r="L298">
        <v>-1.3185108851952689</v>
      </c>
      <c r="M298">
        <v>0.2844182308048202</v>
      </c>
      <c r="N298" s="2">
        <f t="shared" si="12"/>
        <v>0</v>
      </c>
      <c r="O298" s="2">
        <f t="shared" si="13"/>
        <v>1</v>
      </c>
      <c r="P298" s="72">
        <f t="shared" si="14"/>
        <v>5697.4370004626626</v>
      </c>
    </row>
    <row r="299" spans="1:16" x14ac:dyDescent="0.2">
      <c r="A299">
        <v>-0.83092078971776273</v>
      </c>
      <c r="B299" t="s">
        <v>12</v>
      </c>
      <c r="C299" t="s">
        <v>18</v>
      </c>
      <c r="D299" t="s">
        <v>12</v>
      </c>
      <c r="E299" t="s">
        <v>24</v>
      </c>
      <c r="F299">
        <v>1.008987868065947</v>
      </c>
      <c r="G299">
        <v>1.9048032843084259</v>
      </c>
      <c r="H299">
        <v>-0.67860926839012559</v>
      </c>
      <c r="I299">
        <v>-0.1113470764610382</v>
      </c>
      <c r="J299">
        <v>-3.9464526962193962</v>
      </c>
      <c r="K299">
        <v>-0.44306664724146783</v>
      </c>
      <c r="L299">
        <v>-1.559102620615288</v>
      </c>
      <c r="M299">
        <v>0.80301698756835882</v>
      </c>
      <c r="N299" s="2">
        <f t="shared" si="12"/>
        <v>1</v>
      </c>
      <c r="O299" s="2">
        <f t="shared" si="13"/>
        <v>1</v>
      </c>
      <c r="P299" s="72">
        <f t="shared" si="14"/>
        <v>12439.220838388665</v>
      </c>
    </row>
    <row r="300" spans="1:16" x14ac:dyDescent="0.2">
      <c r="A300">
        <v>0.95492702924788542</v>
      </c>
      <c r="B300" t="s">
        <v>12</v>
      </c>
      <c r="C300" t="s">
        <v>20</v>
      </c>
      <c r="D300" t="s">
        <v>12</v>
      </c>
      <c r="E300" t="s">
        <v>21</v>
      </c>
      <c r="F300">
        <v>1.3186799514405321</v>
      </c>
      <c r="G300">
        <v>0.91406323002870171</v>
      </c>
      <c r="H300">
        <v>0.17839838146624551</v>
      </c>
      <c r="I300">
        <v>1.2428960906647539</v>
      </c>
      <c r="J300">
        <v>-0.23759028385944941</v>
      </c>
      <c r="K300">
        <v>9.8921451197440932E-2</v>
      </c>
      <c r="L300">
        <v>-0.47643981122521062</v>
      </c>
      <c r="M300">
        <v>0.38294538924537791</v>
      </c>
      <c r="N300" s="2">
        <f t="shared" si="12"/>
        <v>0</v>
      </c>
      <c r="O300" s="2">
        <f t="shared" si="13"/>
        <v>1</v>
      </c>
      <c r="P300" s="72">
        <f t="shared" si="14"/>
        <v>6978.2900601899128</v>
      </c>
    </row>
    <row r="301" spans="1:16" x14ac:dyDescent="0.2">
      <c r="A301">
        <v>0.48220260658050801</v>
      </c>
      <c r="B301" t="s">
        <v>15</v>
      </c>
      <c r="C301" t="s">
        <v>20</v>
      </c>
      <c r="D301" t="s">
        <v>12</v>
      </c>
      <c r="E301" t="s">
        <v>14</v>
      </c>
      <c r="F301">
        <v>-0.73303010091609366</v>
      </c>
      <c r="G301">
        <v>-0.86926886767480183</v>
      </c>
      <c r="H301">
        <v>-0.77943369778499283</v>
      </c>
      <c r="I301">
        <v>-0.91158167521718803</v>
      </c>
      <c r="J301">
        <v>-0.60847652509544403</v>
      </c>
      <c r="K301">
        <v>-0.44306664724146783</v>
      </c>
      <c r="L301">
        <v>-1.919990223745309</v>
      </c>
      <c r="M301">
        <v>0.47288089493660029</v>
      </c>
      <c r="N301" s="2">
        <f t="shared" si="12"/>
        <v>0</v>
      </c>
      <c r="O301" s="2">
        <f t="shared" si="13"/>
        <v>1</v>
      </c>
      <c r="P301" s="72">
        <f t="shared" si="14"/>
        <v>8147.4516341758035</v>
      </c>
    </row>
    <row r="302" spans="1:16" x14ac:dyDescent="0.2">
      <c r="A302">
        <v>1.059976900951747</v>
      </c>
      <c r="B302" t="s">
        <v>15</v>
      </c>
      <c r="C302" t="s">
        <v>20</v>
      </c>
      <c r="D302" t="s">
        <v>12</v>
      </c>
      <c r="E302" t="s">
        <v>27</v>
      </c>
      <c r="F302">
        <v>0.7380072951131853</v>
      </c>
      <c r="G302">
        <v>0.517767208316812</v>
      </c>
      <c r="H302">
        <v>0.58169609904571429</v>
      </c>
      <c r="I302">
        <v>-0.66535564483068033</v>
      </c>
      <c r="J302">
        <v>0.50418219861253999</v>
      </c>
      <c r="K302">
        <v>-0.44306664724146783</v>
      </c>
      <c r="L302">
        <v>-1.0779191497752501</v>
      </c>
      <c r="M302">
        <v>0.22154064040590599</v>
      </c>
      <c r="N302" s="2">
        <f t="shared" si="12"/>
        <v>0</v>
      </c>
      <c r="O302" s="2">
        <f t="shared" si="13"/>
        <v>1</v>
      </c>
      <c r="P302" s="72">
        <f t="shared" si="14"/>
        <v>4880.0283252767777</v>
      </c>
    </row>
    <row r="303" spans="1:16" x14ac:dyDescent="0.2">
      <c r="A303">
        <v>-1.251120276533209</v>
      </c>
      <c r="B303" t="s">
        <v>15</v>
      </c>
      <c r="C303" t="s">
        <v>13</v>
      </c>
      <c r="D303" t="s">
        <v>12</v>
      </c>
      <c r="E303" t="s">
        <v>14</v>
      </c>
      <c r="F303">
        <v>7.9911617942192134E-2</v>
      </c>
      <c r="G303">
        <v>-0.20877549815498569</v>
      </c>
      <c r="H303">
        <v>0.32963502555854629</v>
      </c>
      <c r="I303">
        <v>-1.46559024358683</v>
      </c>
      <c r="J303">
        <v>1.245954681084529</v>
      </c>
      <c r="K303">
        <v>9.8921451197440932E-2</v>
      </c>
      <c r="L303">
        <v>-1.919990223745309</v>
      </c>
      <c r="M303">
        <v>0.39389184336918159</v>
      </c>
      <c r="N303" s="2">
        <f t="shared" si="12"/>
        <v>0</v>
      </c>
      <c r="O303" s="2">
        <f t="shared" si="13"/>
        <v>1</v>
      </c>
      <c r="P303" s="72">
        <f t="shared" si="14"/>
        <v>7120.5939637993606</v>
      </c>
    </row>
    <row r="304" spans="1:16" x14ac:dyDescent="0.2">
      <c r="A304">
        <v>0.79735222169209297</v>
      </c>
      <c r="B304" t="s">
        <v>12</v>
      </c>
      <c r="C304" t="s">
        <v>23</v>
      </c>
      <c r="D304" t="s">
        <v>12</v>
      </c>
      <c r="E304" t="s">
        <v>14</v>
      </c>
      <c r="F304">
        <v>-1.158856715556148</v>
      </c>
      <c r="G304">
        <v>0.98011256698068328</v>
      </c>
      <c r="H304">
        <v>-1.132319200667028</v>
      </c>
      <c r="I304">
        <v>-0.41912961444417268</v>
      </c>
      <c r="J304">
        <v>0.13329595737654529</v>
      </c>
      <c r="K304">
        <v>0.3699155004168953</v>
      </c>
      <c r="L304">
        <v>1.3279982044249079</v>
      </c>
      <c r="M304">
        <v>0.5993844903842136</v>
      </c>
      <c r="N304" s="2">
        <f t="shared" si="12"/>
        <v>1</v>
      </c>
      <c r="O304" s="2">
        <f t="shared" si="13"/>
        <v>1</v>
      </c>
      <c r="P304" s="72">
        <f t="shared" si="14"/>
        <v>9791.9983749947769</v>
      </c>
    </row>
    <row r="305" spans="1:16" x14ac:dyDescent="0.2">
      <c r="A305">
        <v>0.84987715754402382</v>
      </c>
      <c r="B305" t="s">
        <v>12</v>
      </c>
      <c r="C305" t="s">
        <v>20</v>
      </c>
      <c r="D305" t="s">
        <v>12</v>
      </c>
      <c r="E305" t="s">
        <v>17</v>
      </c>
      <c r="F305">
        <v>1.589660524393294</v>
      </c>
      <c r="G305">
        <v>0.45171787136483038</v>
      </c>
      <c r="H305">
        <v>1.892413681178988</v>
      </c>
      <c r="I305">
        <v>-0.48068612204079958</v>
      </c>
      <c r="J305">
        <v>-0.97936276633143882</v>
      </c>
      <c r="K305">
        <v>-0.44306664724146783</v>
      </c>
      <c r="L305">
        <v>1.688885807554928</v>
      </c>
      <c r="M305">
        <v>0.47279428499857318</v>
      </c>
      <c r="N305" s="2">
        <f t="shared" si="12"/>
        <v>0</v>
      </c>
      <c r="O305" s="2">
        <f t="shared" si="13"/>
        <v>1</v>
      </c>
      <c r="P305" s="72">
        <f t="shared" si="14"/>
        <v>8146.3257049814511</v>
      </c>
    </row>
    <row r="306" spans="1:16" x14ac:dyDescent="0.2">
      <c r="A306">
        <v>-0.77839585386583188</v>
      </c>
      <c r="B306" t="s">
        <v>15</v>
      </c>
      <c r="C306" t="s">
        <v>13</v>
      </c>
      <c r="D306" t="s">
        <v>12</v>
      </c>
      <c r="E306" t="s">
        <v>21</v>
      </c>
      <c r="F306">
        <v>4.1200107520368998E-2</v>
      </c>
      <c r="G306">
        <v>0.91406323002870171</v>
      </c>
      <c r="H306">
        <v>-1.58602913294393</v>
      </c>
      <c r="I306">
        <v>1.058226567874873</v>
      </c>
      <c r="J306">
        <v>0.13329595737654529</v>
      </c>
      <c r="K306">
        <v>-0.44306664724146783</v>
      </c>
      <c r="L306">
        <v>1.4482940721349089</v>
      </c>
      <c r="M306">
        <v>0.24042909157085371</v>
      </c>
      <c r="N306" s="2">
        <f t="shared" si="12"/>
        <v>0</v>
      </c>
      <c r="O306" s="2">
        <f t="shared" si="13"/>
        <v>1</v>
      </c>
      <c r="P306" s="72">
        <f t="shared" si="14"/>
        <v>5125.578190421098</v>
      </c>
    </row>
    <row r="307" spans="1:16" x14ac:dyDescent="0.2">
      <c r="A307">
        <v>-0.41072130290231612</v>
      </c>
      <c r="B307" t="s">
        <v>15</v>
      </c>
      <c r="C307" t="s">
        <v>13</v>
      </c>
      <c r="D307" t="s">
        <v>12</v>
      </c>
      <c r="E307" t="s">
        <v>17</v>
      </c>
      <c r="F307">
        <v>-0.50076103838515484</v>
      </c>
      <c r="G307">
        <v>-0.53902218291489379</v>
      </c>
      <c r="H307">
        <v>-2.3250477323488849E-2</v>
      </c>
      <c r="I307">
        <v>0.44266149190860399</v>
      </c>
      <c r="J307">
        <v>-1.7211352488034279</v>
      </c>
      <c r="K307">
        <v>-0.17207259802201341</v>
      </c>
      <c r="L307">
        <v>0.24533539503483001</v>
      </c>
      <c r="M307">
        <v>0.31960366627095782</v>
      </c>
      <c r="N307" s="2">
        <f t="shared" si="12"/>
        <v>0</v>
      </c>
      <c r="O307" s="2">
        <f t="shared" si="13"/>
        <v>1</v>
      </c>
      <c r="P307" s="72">
        <f t="shared" si="14"/>
        <v>6154.8476615224517</v>
      </c>
    </row>
    <row r="308" spans="1:16" x14ac:dyDescent="0.2">
      <c r="A308">
        <v>1.059976900951747</v>
      </c>
      <c r="B308" t="s">
        <v>12</v>
      </c>
      <c r="C308" t="s">
        <v>20</v>
      </c>
      <c r="D308" t="s">
        <v>12</v>
      </c>
      <c r="E308" t="s">
        <v>21</v>
      </c>
      <c r="F308">
        <v>-1.2749912468216169</v>
      </c>
      <c r="G308">
        <v>-0.67112085681885703</v>
      </c>
      <c r="H308">
        <v>-1.233143630061895</v>
      </c>
      <c r="I308">
        <v>0.93511355268161933</v>
      </c>
      <c r="J308">
        <v>-0.23759028385944941</v>
      </c>
      <c r="K308">
        <v>-0.17207259802201341</v>
      </c>
      <c r="L308">
        <v>-0.47643981122521062</v>
      </c>
      <c r="M308">
        <v>0.38434313687568361</v>
      </c>
      <c r="N308" s="2">
        <f t="shared" si="12"/>
        <v>0</v>
      </c>
      <c r="O308" s="2">
        <f t="shared" si="13"/>
        <v>1</v>
      </c>
      <c r="P308" s="72">
        <f t="shared" si="14"/>
        <v>6996.4607793838877</v>
      </c>
    </row>
    <row r="309" spans="1:16" x14ac:dyDescent="0.2">
      <c r="A309">
        <v>-4.3046751938800289E-2</v>
      </c>
      <c r="B309" t="s">
        <v>15</v>
      </c>
      <c r="C309" t="s">
        <v>23</v>
      </c>
      <c r="D309" t="s">
        <v>12</v>
      </c>
      <c r="E309" t="s">
        <v>21</v>
      </c>
      <c r="F309">
        <v>1.086410888909594</v>
      </c>
      <c r="G309">
        <v>5.5421849652940738E-2</v>
      </c>
      <c r="H309">
        <v>-0.27531155081065678</v>
      </c>
      <c r="I309">
        <v>7.3322446328842564E-2</v>
      </c>
      <c r="J309">
        <v>1.245954681084529</v>
      </c>
      <c r="K309">
        <v>1.182897648075258</v>
      </c>
      <c r="L309">
        <v>-1.0779191497752501</v>
      </c>
      <c r="M309">
        <v>0.32274215540284468</v>
      </c>
      <c r="N309" s="2">
        <f t="shared" si="12"/>
        <v>0</v>
      </c>
      <c r="O309" s="2">
        <f t="shared" si="13"/>
        <v>1</v>
      </c>
      <c r="P309" s="72">
        <f t="shared" si="14"/>
        <v>6195.6480202369812</v>
      </c>
    </row>
    <row r="310" spans="1:16" x14ac:dyDescent="0.2">
      <c r="A310">
        <v>-1.041020533125486</v>
      </c>
      <c r="B310" t="s">
        <v>12</v>
      </c>
      <c r="C310" t="s">
        <v>13</v>
      </c>
      <c r="D310" t="s">
        <v>12</v>
      </c>
      <c r="E310" t="s">
        <v>19</v>
      </c>
      <c r="F310">
        <v>-0.38462650711968538</v>
      </c>
      <c r="G310">
        <v>-0.86926886767480183</v>
      </c>
      <c r="H310">
        <v>0.93458160192774953</v>
      </c>
      <c r="I310">
        <v>-0.29601659925091889</v>
      </c>
      <c r="J310">
        <v>0.87506843984853477</v>
      </c>
      <c r="K310">
        <v>-0.44306664724146783</v>
      </c>
      <c r="L310">
        <v>0.24533539503483001</v>
      </c>
      <c r="M310">
        <v>0.29085618817457382</v>
      </c>
      <c r="N310" s="2">
        <f t="shared" si="12"/>
        <v>0</v>
      </c>
      <c r="O310" s="2">
        <f t="shared" si="13"/>
        <v>1</v>
      </c>
      <c r="P310" s="72">
        <f t="shared" si="14"/>
        <v>5781.1304462694588</v>
      </c>
    </row>
    <row r="311" spans="1:16" x14ac:dyDescent="0.2">
      <c r="A311">
        <v>0.58725247828436966</v>
      </c>
      <c r="B311" t="s">
        <v>15</v>
      </c>
      <c r="C311" t="s">
        <v>18</v>
      </c>
      <c r="D311" t="s">
        <v>12</v>
      </c>
      <c r="E311" t="s">
        <v>19</v>
      </c>
      <c r="F311">
        <v>-0.69431859049427047</v>
      </c>
      <c r="G311">
        <v>-0.80321953072282015</v>
      </c>
      <c r="H311">
        <v>-0.93067034187729358</v>
      </c>
      <c r="I311">
        <v>-0.48068612204079958</v>
      </c>
      <c r="J311">
        <v>0.87506843984853477</v>
      </c>
      <c r="K311">
        <v>9.8921451197440932E-2</v>
      </c>
      <c r="L311">
        <v>-0.47643981122521062</v>
      </c>
      <c r="M311">
        <v>0.48110395420217261</v>
      </c>
      <c r="N311" s="2">
        <f t="shared" si="12"/>
        <v>0</v>
      </c>
      <c r="O311" s="2">
        <f t="shared" si="13"/>
        <v>1</v>
      </c>
      <c r="P311" s="72">
        <f t="shared" si="14"/>
        <v>8254.3514046282435</v>
      </c>
    </row>
    <row r="312" spans="1:16" x14ac:dyDescent="0.2">
      <c r="A312">
        <v>-2.038994314312172</v>
      </c>
      <c r="B312" t="s">
        <v>15</v>
      </c>
      <c r="C312" t="s">
        <v>23</v>
      </c>
      <c r="D312" t="s">
        <v>12</v>
      </c>
      <c r="E312" t="s">
        <v>17</v>
      </c>
      <c r="F312">
        <v>-0.53947254880697793</v>
      </c>
      <c r="G312">
        <v>-0.20877549815498569</v>
      </c>
      <c r="H312">
        <v>0.78334495783544866</v>
      </c>
      <c r="I312">
        <v>0.44266149190860399</v>
      </c>
      <c r="J312">
        <v>1.245954681084529</v>
      </c>
      <c r="K312">
        <v>0.64090954963634961</v>
      </c>
      <c r="L312">
        <v>0.24533539503483001</v>
      </c>
      <c r="M312">
        <v>0.38237879337088659</v>
      </c>
      <c r="N312" s="2">
        <f t="shared" si="12"/>
        <v>0</v>
      </c>
      <c r="O312" s="2">
        <f t="shared" si="13"/>
        <v>1</v>
      </c>
      <c r="P312" s="72">
        <f t="shared" si="14"/>
        <v>6970.9243138215252</v>
      </c>
    </row>
    <row r="313" spans="1:16" x14ac:dyDescent="0.2">
      <c r="A313">
        <v>-1.5137449557928639</v>
      </c>
      <c r="B313" t="s">
        <v>15</v>
      </c>
      <c r="C313" t="s">
        <v>13</v>
      </c>
      <c r="D313" t="s">
        <v>12</v>
      </c>
      <c r="E313" t="s">
        <v>17</v>
      </c>
      <c r="F313">
        <v>-0.96529916344703237</v>
      </c>
      <c r="G313">
        <v>-0.80321953072282015</v>
      </c>
      <c r="H313">
        <v>-1.081906985969594</v>
      </c>
      <c r="I313">
        <v>-1.0346946904104419</v>
      </c>
      <c r="J313">
        <v>1.245954681084529</v>
      </c>
      <c r="K313">
        <v>-1.5270428441192849</v>
      </c>
      <c r="L313">
        <v>-0.47643981122521062</v>
      </c>
      <c r="M313">
        <v>0.30626051052955089</v>
      </c>
      <c r="N313" s="2">
        <f t="shared" si="12"/>
        <v>0</v>
      </c>
      <c r="O313" s="2">
        <f t="shared" si="13"/>
        <v>1</v>
      </c>
      <c r="P313" s="72">
        <f t="shared" si="14"/>
        <v>5981.3866368841609</v>
      </c>
    </row>
    <row r="314" spans="1:16" x14ac:dyDescent="0.2">
      <c r="A314">
        <v>0.69230234998823126</v>
      </c>
      <c r="B314" t="s">
        <v>15</v>
      </c>
      <c r="C314" t="s">
        <v>18</v>
      </c>
      <c r="D314" t="s">
        <v>12</v>
      </c>
      <c r="E314" t="s">
        <v>17</v>
      </c>
      <c r="F314">
        <v>-0.11364593416692351</v>
      </c>
      <c r="G314">
        <v>-0.86926886767480183</v>
      </c>
      <c r="H314">
        <v>2.7161737373944748E-2</v>
      </c>
      <c r="I314">
        <v>-0.91158167521718803</v>
      </c>
      <c r="J314">
        <v>1.245954681084529</v>
      </c>
      <c r="K314">
        <v>-1.2560487948998309</v>
      </c>
      <c r="L314">
        <v>-1.0779191497752501</v>
      </c>
      <c r="M314">
        <v>0.59419241885185714</v>
      </c>
      <c r="N314" s="2">
        <f t="shared" si="12"/>
        <v>1</v>
      </c>
      <c r="O314" s="2">
        <f t="shared" si="13"/>
        <v>1</v>
      </c>
      <c r="P314" s="72">
        <f t="shared" si="14"/>
        <v>9724.5014450741437</v>
      </c>
    </row>
    <row r="315" spans="1:16" x14ac:dyDescent="0.2">
      <c r="A315">
        <v>-0.62082104631003943</v>
      </c>
      <c r="B315" t="s">
        <v>15</v>
      </c>
      <c r="C315" t="s">
        <v>20</v>
      </c>
      <c r="D315" t="s">
        <v>12</v>
      </c>
      <c r="E315" t="s">
        <v>24</v>
      </c>
      <c r="F315">
        <v>0.38960370131677718</v>
      </c>
      <c r="G315">
        <v>0.1214711866049223</v>
      </c>
      <c r="H315">
        <v>-0.124074906718356</v>
      </c>
      <c r="I315">
        <v>1.058226567874873</v>
      </c>
      <c r="J315">
        <v>-0.23759028385944941</v>
      </c>
      <c r="K315">
        <v>-0.44306664724146783</v>
      </c>
      <c r="L315">
        <v>0.60622299816486735</v>
      </c>
      <c r="M315">
        <v>0.55384808697312582</v>
      </c>
      <c r="N315" s="2">
        <f t="shared" si="12"/>
        <v>1</v>
      </c>
      <c r="O315" s="2">
        <f t="shared" si="13"/>
        <v>1</v>
      </c>
      <c r="P315" s="72">
        <f t="shared" si="14"/>
        <v>9200.0251306506361</v>
      </c>
    </row>
    <row r="316" spans="1:16" x14ac:dyDescent="0.2">
      <c r="A316">
        <v>1.059976900951747</v>
      </c>
      <c r="B316" t="s">
        <v>12</v>
      </c>
      <c r="C316" t="s">
        <v>18</v>
      </c>
      <c r="D316" t="s">
        <v>12</v>
      </c>
      <c r="E316" t="s">
        <v>21</v>
      </c>
      <c r="F316">
        <v>1.16383390975324</v>
      </c>
      <c r="G316">
        <v>-0.1427261612030041</v>
      </c>
      <c r="H316">
        <v>0.98499381662518304</v>
      </c>
      <c r="I316">
        <v>-0.72691215242730722</v>
      </c>
      <c r="J316">
        <v>-0.23759028385944941</v>
      </c>
      <c r="K316">
        <v>9.8921451197440932E-2</v>
      </c>
      <c r="L316">
        <v>4.7436596148278378E-3</v>
      </c>
      <c r="M316">
        <v>0.59359122092236338</v>
      </c>
      <c r="N316" s="2">
        <f t="shared" si="12"/>
        <v>1</v>
      </c>
      <c r="O316" s="2">
        <f t="shared" si="13"/>
        <v>1</v>
      </c>
      <c r="P316" s="72">
        <f t="shared" si="14"/>
        <v>9716.6858719907232</v>
      </c>
    </row>
    <row r="317" spans="1:16" x14ac:dyDescent="0.2">
      <c r="A317">
        <v>1.059976900951747</v>
      </c>
      <c r="B317" t="s">
        <v>15</v>
      </c>
      <c r="C317" t="s">
        <v>20</v>
      </c>
      <c r="D317" t="s">
        <v>12</v>
      </c>
      <c r="E317" t="s">
        <v>21</v>
      </c>
      <c r="F317">
        <v>-0.65560708007244739</v>
      </c>
      <c r="G317">
        <v>-1.067416878530747</v>
      </c>
      <c r="H317">
        <v>-0.27531155081065678</v>
      </c>
      <c r="I317">
        <v>0.62733101469848473</v>
      </c>
      <c r="J317">
        <v>-2.0920214900394232</v>
      </c>
      <c r="K317">
        <v>-0.44306664724146783</v>
      </c>
      <c r="L317">
        <v>1.4482940721349089</v>
      </c>
      <c r="M317">
        <v>0.30533540782938318</v>
      </c>
      <c r="N317" s="2">
        <f t="shared" si="12"/>
        <v>0</v>
      </c>
      <c r="O317" s="2">
        <f t="shared" si="13"/>
        <v>1</v>
      </c>
      <c r="P317" s="72">
        <f t="shared" si="14"/>
        <v>5969.3603017819814</v>
      </c>
    </row>
    <row r="318" spans="1:16" x14ac:dyDescent="0.2">
      <c r="A318">
        <v>-2.0915192501641031</v>
      </c>
      <c r="B318" t="s">
        <v>12</v>
      </c>
      <c r="C318" t="s">
        <v>13</v>
      </c>
      <c r="D318" t="s">
        <v>12</v>
      </c>
      <c r="E318" t="s">
        <v>21</v>
      </c>
      <c r="F318">
        <v>-0.15235744458874659</v>
      </c>
      <c r="G318">
        <v>0.91406323002870171</v>
      </c>
      <c r="H318">
        <v>0.83375717253288228</v>
      </c>
      <c r="I318">
        <v>-1.0346946904104419</v>
      </c>
      <c r="J318">
        <v>1.245954681084529</v>
      </c>
      <c r="K318">
        <v>2.2668738449530759</v>
      </c>
      <c r="L318">
        <v>-0.71703154664522972</v>
      </c>
      <c r="M318">
        <v>0.29455706951279798</v>
      </c>
      <c r="N318" s="2">
        <f t="shared" si="12"/>
        <v>0</v>
      </c>
      <c r="O318" s="2">
        <f t="shared" si="13"/>
        <v>1</v>
      </c>
      <c r="P318" s="72">
        <f t="shared" si="14"/>
        <v>5829.2419036663732</v>
      </c>
    </row>
    <row r="319" spans="1:16" x14ac:dyDescent="0.2">
      <c r="A319">
        <v>0.95492702924788542</v>
      </c>
      <c r="B319" t="s">
        <v>15</v>
      </c>
      <c r="C319" t="s">
        <v>18</v>
      </c>
      <c r="D319" t="s">
        <v>12</v>
      </c>
      <c r="E319" t="s">
        <v>21</v>
      </c>
      <c r="F319">
        <v>-1.3911257780870869</v>
      </c>
      <c r="G319">
        <v>-1.529762237194618</v>
      </c>
      <c r="H319">
        <v>-0.22489933611322321</v>
      </c>
      <c r="I319">
        <v>0.99667006027824623</v>
      </c>
      <c r="J319">
        <v>-0.97936276633143882</v>
      </c>
      <c r="K319">
        <v>0.64090954963634961</v>
      </c>
      <c r="L319">
        <v>-0.1155522080951903</v>
      </c>
      <c r="M319">
        <v>0.50551379297063426</v>
      </c>
      <c r="N319" s="2">
        <f t="shared" si="12"/>
        <v>1</v>
      </c>
      <c r="O319" s="2">
        <f t="shared" si="13"/>
        <v>1</v>
      </c>
      <c r="P319" s="72">
        <f t="shared" si="14"/>
        <v>8571.6793086182461</v>
      </c>
    </row>
    <row r="320" spans="1:16" x14ac:dyDescent="0.2">
      <c r="A320">
        <v>-1.198595340681279</v>
      </c>
      <c r="B320" t="s">
        <v>15</v>
      </c>
      <c r="C320" t="s">
        <v>18</v>
      </c>
      <c r="D320" t="s">
        <v>12</v>
      </c>
      <c r="E320" t="s">
        <v>17</v>
      </c>
      <c r="F320">
        <v>-0.19106895501056981</v>
      </c>
      <c r="G320">
        <v>-1.062748729904087E-2</v>
      </c>
      <c r="H320">
        <v>-0.17448712141578959</v>
      </c>
      <c r="I320">
        <v>-0.17290358405766509</v>
      </c>
      <c r="J320">
        <v>0.50418219861253999</v>
      </c>
      <c r="K320">
        <v>9.8921451197440932E-2</v>
      </c>
      <c r="L320">
        <v>4.7436596148278378E-3</v>
      </c>
      <c r="M320">
        <v>0.56830136998101399</v>
      </c>
      <c r="N320" s="2">
        <f t="shared" si="12"/>
        <v>1</v>
      </c>
      <c r="O320" s="2">
        <f t="shared" si="13"/>
        <v>1</v>
      </c>
      <c r="P320" s="72">
        <f t="shared" si="14"/>
        <v>9387.9178097531803</v>
      </c>
    </row>
    <row r="321" spans="1:16" x14ac:dyDescent="0.2">
      <c r="A321">
        <v>0.79735222169209297</v>
      </c>
      <c r="B321" t="s">
        <v>12</v>
      </c>
      <c r="C321" t="s">
        <v>13</v>
      </c>
      <c r="D321" t="s">
        <v>12</v>
      </c>
      <c r="E321" t="s">
        <v>19</v>
      </c>
      <c r="F321">
        <v>0.97027635764412412</v>
      </c>
      <c r="G321">
        <v>0.98011256698068328</v>
      </c>
      <c r="H321">
        <v>-0.27531155081065678</v>
      </c>
      <c r="I321">
        <v>1.176593873221566E-2</v>
      </c>
      <c r="J321">
        <v>1.245954681084529</v>
      </c>
      <c r="K321">
        <v>3.3508500418308929</v>
      </c>
      <c r="L321">
        <v>1.3279982044249079</v>
      </c>
      <c r="M321">
        <v>0.3126444735301056</v>
      </c>
      <c r="N321" s="2">
        <f t="shared" si="12"/>
        <v>0</v>
      </c>
      <c r="O321" s="2">
        <f t="shared" si="13"/>
        <v>1</v>
      </c>
      <c r="P321" s="72">
        <f t="shared" si="14"/>
        <v>6064.3781558913724</v>
      </c>
    </row>
    <row r="322" spans="1:16" x14ac:dyDescent="0.2">
      <c r="A322">
        <v>-1.408695084089002</v>
      </c>
      <c r="B322" t="s">
        <v>15</v>
      </c>
      <c r="C322" t="s">
        <v>16</v>
      </c>
      <c r="D322" t="s">
        <v>12</v>
      </c>
      <c r="E322" t="s">
        <v>14</v>
      </c>
      <c r="F322">
        <v>1.6283720348151169</v>
      </c>
      <c r="G322">
        <v>2.2350499690683341</v>
      </c>
      <c r="H322">
        <v>-0.52737262429782483</v>
      </c>
      <c r="I322">
        <v>-0.72691215242730722</v>
      </c>
      <c r="J322">
        <v>1.245954681084529</v>
      </c>
      <c r="K322">
        <v>2.8088619433919839</v>
      </c>
      <c r="L322">
        <v>4.7436596148278378E-3</v>
      </c>
      <c r="M322">
        <v>0.52814370815677225</v>
      </c>
      <c r="N322" s="2">
        <f t="shared" si="12"/>
        <v>1</v>
      </c>
      <c r="O322" s="2">
        <f t="shared" si="13"/>
        <v>1</v>
      </c>
      <c r="P322" s="72">
        <f t="shared" si="14"/>
        <v>8865.8682060380397</v>
      </c>
    </row>
    <row r="323" spans="1:16" x14ac:dyDescent="0.2">
      <c r="A323">
        <v>-1.6713197633486561</v>
      </c>
      <c r="B323" t="s">
        <v>12</v>
      </c>
      <c r="C323" t="s">
        <v>13</v>
      </c>
      <c r="D323" t="s">
        <v>12</v>
      </c>
      <c r="E323" t="s">
        <v>19</v>
      </c>
      <c r="F323">
        <v>0.1960461492076615</v>
      </c>
      <c r="G323">
        <v>-0.20877549815498569</v>
      </c>
      <c r="H323">
        <v>-0.27531155081065678</v>
      </c>
      <c r="I323">
        <v>-4.9790568864411251E-2</v>
      </c>
      <c r="J323">
        <v>0.87506843984853477</v>
      </c>
      <c r="K323">
        <v>1.4538916972947129</v>
      </c>
      <c r="L323">
        <v>-0.47643981122521062</v>
      </c>
      <c r="M323">
        <v>0.28359549434071468</v>
      </c>
      <c r="N323" s="2">
        <f t="shared" ref="N323:N386" si="15">IF($M323&gt;$S$2,1,0)</f>
        <v>0</v>
      </c>
      <c r="O323" s="2">
        <f t="shared" ref="O323:O386" si="16">IF($M323&gt;$S$3,1,0)</f>
        <v>1</v>
      </c>
      <c r="P323" s="72">
        <f t="shared" ref="P323:P386" si="17">(M323*$S$6)+((1-M323)*$S$7)</f>
        <v>5686.7414264292911</v>
      </c>
    </row>
    <row r="324" spans="1:16" x14ac:dyDescent="0.2">
      <c r="A324">
        <v>1.059976900951747</v>
      </c>
      <c r="B324" t="s">
        <v>12</v>
      </c>
      <c r="C324" t="s">
        <v>20</v>
      </c>
      <c r="D324" t="s">
        <v>12</v>
      </c>
      <c r="E324" t="s">
        <v>21</v>
      </c>
      <c r="F324">
        <v>1.976775628611525</v>
      </c>
      <c r="G324">
        <v>0.18752052355690399</v>
      </c>
      <c r="H324">
        <v>-1.081906985969594</v>
      </c>
      <c r="I324">
        <v>-0.91158167521718803</v>
      </c>
      <c r="J324">
        <v>1.245954681084529</v>
      </c>
      <c r="K324">
        <v>-2.0690309425581939</v>
      </c>
      <c r="L324">
        <v>0.36563126274484808</v>
      </c>
      <c r="M324">
        <v>0.38434313687568361</v>
      </c>
      <c r="N324" s="2">
        <f t="shared" si="15"/>
        <v>0</v>
      </c>
      <c r="O324" s="2">
        <f t="shared" si="16"/>
        <v>1</v>
      </c>
      <c r="P324" s="72">
        <f t="shared" si="17"/>
        <v>6996.4607793838877</v>
      </c>
    </row>
    <row r="325" spans="1:16" x14ac:dyDescent="0.2">
      <c r="A325">
        <v>0.21957792732085379</v>
      </c>
      <c r="B325" t="s">
        <v>12</v>
      </c>
      <c r="C325" t="s">
        <v>18</v>
      </c>
      <c r="D325" t="s">
        <v>12</v>
      </c>
      <c r="E325" t="s">
        <v>19</v>
      </c>
      <c r="F325">
        <v>2.4885970985458672E-3</v>
      </c>
      <c r="G325">
        <v>0.517767208316812</v>
      </c>
      <c r="H325">
        <v>-0.52737262429782483</v>
      </c>
      <c r="I325">
        <v>-0.29601659925091889</v>
      </c>
      <c r="J325">
        <v>0.50418219861253999</v>
      </c>
      <c r="K325">
        <v>0.64090954963634961</v>
      </c>
      <c r="L325">
        <v>-0.2358480758051914</v>
      </c>
      <c r="M325">
        <v>0.56329735880941845</v>
      </c>
      <c r="N325" s="2">
        <f t="shared" si="15"/>
        <v>1</v>
      </c>
      <c r="O325" s="2">
        <f t="shared" si="16"/>
        <v>1</v>
      </c>
      <c r="P325" s="72">
        <f t="shared" si="17"/>
        <v>9322.8656645224401</v>
      </c>
    </row>
    <row r="326" spans="1:16" x14ac:dyDescent="0.2">
      <c r="A326">
        <v>-9.5571687790731122E-2</v>
      </c>
      <c r="B326" t="s">
        <v>15</v>
      </c>
      <c r="C326" t="s">
        <v>13</v>
      </c>
      <c r="D326" t="s">
        <v>12</v>
      </c>
      <c r="E326" t="s">
        <v>17</v>
      </c>
      <c r="F326">
        <v>-1.3911257780870869</v>
      </c>
      <c r="G326">
        <v>-1.1995155524347101</v>
      </c>
      <c r="H326">
        <v>-1.081906985969594</v>
      </c>
      <c r="I326">
        <v>-1.896485796763218</v>
      </c>
      <c r="J326">
        <v>1.245954681084529</v>
      </c>
      <c r="K326">
        <v>-0.44306664724146783</v>
      </c>
      <c r="L326">
        <v>-1.0779191497752501</v>
      </c>
      <c r="M326">
        <v>0.32347217946855977</v>
      </c>
      <c r="N326" s="2">
        <f t="shared" si="15"/>
        <v>0</v>
      </c>
      <c r="O326" s="2">
        <f t="shared" si="16"/>
        <v>1</v>
      </c>
      <c r="P326" s="72">
        <f t="shared" si="17"/>
        <v>6205.1383330912768</v>
      </c>
    </row>
    <row r="327" spans="1:16" x14ac:dyDescent="0.2">
      <c r="A327">
        <v>0.95492702924788542</v>
      </c>
      <c r="B327" t="s">
        <v>15</v>
      </c>
      <c r="C327" t="s">
        <v>20</v>
      </c>
      <c r="D327" t="s">
        <v>12</v>
      </c>
      <c r="E327" t="s">
        <v>19</v>
      </c>
      <c r="F327">
        <v>0.1960461492076615</v>
      </c>
      <c r="G327">
        <v>-0.47297284596291211</v>
      </c>
      <c r="H327">
        <v>0.63210831374314791</v>
      </c>
      <c r="I327">
        <v>-0.91158167521718803</v>
      </c>
      <c r="J327">
        <v>0.50418219861253999</v>
      </c>
      <c r="K327">
        <v>0.64090954963634961</v>
      </c>
      <c r="L327">
        <v>-0.47643981122521062</v>
      </c>
      <c r="M327">
        <v>0.28804115286672838</v>
      </c>
      <c r="N327" s="2">
        <f t="shared" si="15"/>
        <v>0</v>
      </c>
      <c r="O327" s="2">
        <f t="shared" si="16"/>
        <v>1</v>
      </c>
      <c r="P327" s="72">
        <f t="shared" si="17"/>
        <v>5744.5349872674697</v>
      </c>
    </row>
    <row r="328" spans="1:16" x14ac:dyDescent="0.2">
      <c r="A328">
        <v>1.0074519650998159</v>
      </c>
      <c r="B328" t="s">
        <v>12</v>
      </c>
      <c r="C328" t="s">
        <v>18</v>
      </c>
      <c r="D328" t="s">
        <v>12</v>
      </c>
      <c r="E328" t="s">
        <v>21</v>
      </c>
      <c r="F328">
        <v>0.58316125342589287</v>
      </c>
      <c r="G328">
        <v>0.64986588222077524</v>
      </c>
      <c r="H328">
        <v>-0.47696040960039121</v>
      </c>
      <c r="I328">
        <v>-4.9790568864411251E-2</v>
      </c>
      <c r="J328">
        <v>0.50418219861253999</v>
      </c>
      <c r="K328">
        <v>-0.44306664724146783</v>
      </c>
      <c r="L328">
        <v>0.36563126274484808</v>
      </c>
      <c r="M328">
        <v>0.59287802415190172</v>
      </c>
      <c r="N328" s="2">
        <f t="shared" si="15"/>
        <v>1</v>
      </c>
      <c r="O328" s="2">
        <f t="shared" si="16"/>
        <v>1</v>
      </c>
      <c r="P328" s="72">
        <f t="shared" si="17"/>
        <v>9707.414313974723</v>
      </c>
    </row>
    <row r="329" spans="1:16" x14ac:dyDescent="0.2">
      <c r="A329">
        <v>0.3246277990247155</v>
      </c>
      <c r="B329" t="s">
        <v>15</v>
      </c>
      <c r="C329" t="s">
        <v>18</v>
      </c>
      <c r="D329" t="s">
        <v>12</v>
      </c>
      <c r="E329" t="s">
        <v>17</v>
      </c>
      <c r="F329">
        <v>-0.81045312175973983</v>
      </c>
      <c r="G329">
        <v>0.98011256698068328</v>
      </c>
      <c r="H329">
        <v>-1.081906985969594</v>
      </c>
      <c r="I329">
        <v>0.99667006027824623</v>
      </c>
      <c r="J329">
        <v>-0.23759028385944941</v>
      </c>
      <c r="K329">
        <v>9.8921451197440932E-2</v>
      </c>
      <c r="L329">
        <v>-0.47643981122521062</v>
      </c>
      <c r="M329">
        <v>0.58919419251828797</v>
      </c>
      <c r="N329" s="2">
        <f t="shared" si="15"/>
        <v>1</v>
      </c>
      <c r="O329" s="2">
        <f t="shared" si="16"/>
        <v>1</v>
      </c>
      <c r="P329" s="72">
        <f t="shared" si="17"/>
        <v>9659.5245027377423</v>
      </c>
    </row>
    <row r="330" spans="1:16" x14ac:dyDescent="0.2">
      <c r="A330">
        <v>-1.0935454689774169</v>
      </c>
      <c r="B330" t="s">
        <v>15</v>
      </c>
      <c r="C330" t="s">
        <v>16</v>
      </c>
      <c r="D330" t="s">
        <v>15</v>
      </c>
      <c r="E330" t="s">
        <v>22</v>
      </c>
      <c r="F330">
        <v>4.1200107520368998E-2</v>
      </c>
      <c r="G330">
        <v>0.78196455612473847</v>
      </c>
      <c r="H330">
        <v>0.2288105961636791</v>
      </c>
      <c r="I330">
        <v>0.31954847671535019</v>
      </c>
      <c r="J330">
        <v>0.13329595737654529</v>
      </c>
      <c r="K330">
        <v>-0.44306664724146783</v>
      </c>
      <c r="L330">
        <v>-0.71703154664522972</v>
      </c>
      <c r="M330">
        <v>0.76165374727799562</v>
      </c>
      <c r="N330" s="2">
        <f t="shared" si="15"/>
        <v>1</v>
      </c>
      <c r="O330" s="2">
        <f t="shared" si="16"/>
        <v>1</v>
      </c>
      <c r="P330" s="72">
        <f t="shared" si="17"/>
        <v>11901.498714613943</v>
      </c>
    </row>
    <row r="331" spans="1:16" x14ac:dyDescent="0.2">
      <c r="A331">
        <v>0.167052991468923</v>
      </c>
      <c r="B331" t="s">
        <v>15</v>
      </c>
      <c r="C331" t="s">
        <v>13</v>
      </c>
      <c r="D331" t="s">
        <v>15</v>
      </c>
      <c r="E331" t="s">
        <v>28</v>
      </c>
      <c r="F331">
        <v>-0.19106895501056981</v>
      </c>
      <c r="G331">
        <v>-0.47297284596291211</v>
      </c>
      <c r="H331">
        <v>1.791589251784121</v>
      </c>
      <c r="I331">
        <v>-0.60379913723405343</v>
      </c>
      <c r="J331">
        <v>-0.23759028385944941</v>
      </c>
      <c r="K331">
        <v>-0.98505474568037643</v>
      </c>
      <c r="L331">
        <v>-0.2358480758051914</v>
      </c>
      <c r="M331">
        <v>0.44639619471299641</v>
      </c>
      <c r="N331" s="2">
        <f t="shared" si="15"/>
        <v>0</v>
      </c>
      <c r="O331" s="2">
        <f t="shared" si="16"/>
        <v>1</v>
      </c>
      <c r="P331" s="72">
        <f t="shared" si="17"/>
        <v>7803.1505312689533</v>
      </c>
    </row>
    <row r="332" spans="1:16" x14ac:dyDescent="0.2">
      <c r="A332">
        <v>0.69230234998823126</v>
      </c>
      <c r="B332" t="s">
        <v>15</v>
      </c>
      <c r="C332" t="s">
        <v>18</v>
      </c>
      <c r="D332" t="s">
        <v>15</v>
      </c>
      <c r="E332" t="s">
        <v>21</v>
      </c>
      <c r="F332">
        <v>1.667083545236941</v>
      </c>
      <c r="G332">
        <v>0.1214711866049223</v>
      </c>
      <c r="H332">
        <v>0.78334495783544866</v>
      </c>
      <c r="I332">
        <v>-0.60379913723405343</v>
      </c>
      <c r="J332">
        <v>-0.23759028385944941</v>
      </c>
      <c r="K332">
        <v>-0.44306664724146783</v>
      </c>
      <c r="L332">
        <v>-0.47643981122521062</v>
      </c>
      <c r="M332">
        <v>0.50181956522131999</v>
      </c>
      <c r="N332" s="2">
        <f t="shared" si="15"/>
        <v>1</v>
      </c>
      <c r="O332" s="2">
        <f t="shared" si="16"/>
        <v>1</v>
      </c>
      <c r="P332" s="72">
        <f t="shared" si="17"/>
        <v>8523.65434787716</v>
      </c>
    </row>
    <row r="333" spans="1:16" x14ac:dyDescent="0.2">
      <c r="A333">
        <v>1.059976900951747</v>
      </c>
      <c r="B333" t="s">
        <v>12</v>
      </c>
      <c r="C333" t="s">
        <v>20</v>
      </c>
      <c r="D333" t="s">
        <v>15</v>
      </c>
      <c r="E333" t="s">
        <v>24</v>
      </c>
      <c r="F333">
        <v>-0.19106895501056981</v>
      </c>
      <c r="G333">
        <v>-0.1427261612030041</v>
      </c>
      <c r="H333">
        <v>1.690764822389254</v>
      </c>
      <c r="I333">
        <v>-0.72691215242730722</v>
      </c>
      <c r="J333">
        <v>-0.60847652509544403</v>
      </c>
      <c r="K333">
        <v>-0.17207259802201341</v>
      </c>
      <c r="L333">
        <v>4.7436596148278378E-3</v>
      </c>
      <c r="M333">
        <v>0.65963608375302496</v>
      </c>
      <c r="N333" s="2">
        <f t="shared" si="15"/>
        <v>1</v>
      </c>
      <c r="O333" s="2">
        <f t="shared" si="16"/>
        <v>1</v>
      </c>
      <c r="P333" s="72">
        <f t="shared" si="17"/>
        <v>10575.269088789326</v>
      </c>
    </row>
    <row r="334" spans="1:16" x14ac:dyDescent="0.2">
      <c r="A334">
        <v>0.42967767072857721</v>
      </c>
      <c r="B334" t="s">
        <v>12</v>
      </c>
      <c r="C334" t="s">
        <v>20</v>
      </c>
      <c r="D334" t="s">
        <v>15</v>
      </c>
      <c r="E334" t="s">
        <v>21</v>
      </c>
      <c r="F334">
        <v>2.092910159876995</v>
      </c>
      <c r="G334">
        <v>1.112211240884647</v>
      </c>
      <c r="H334">
        <v>0.63210831374314791</v>
      </c>
      <c r="I334">
        <v>-1.2193642132003231</v>
      </c>
      <c r="J334">
        <v>-0.23759028385944941</v>
      </c>
      <c r="K334">
        <v>-0.17207259802201341</v>
      </c>
      <c r="L334">
        <v>-0.2358480758051914</v>
      </c>
      <c r="M334">
        <v>0.37598604962345938</v>
      </c>
      <c r="N334" s="2">
        <f t="shared" si="15"/>
        <v>0</v>
      </c>
      <c r="O334" s="2">
        <f t="shared" si="16"/>
        <v>1</v>
      </c>
      <c r="P334" s="72">
        <f t="shared" si="17"/>
        <v>6887.8186451049714</v>
      </c>
    </row>
    <row r="335" spans="1:16" x14ac:dyDescent="0.2">
      <c r="A335">
        <v>0.27210286317278459</v>
      </c>
      <c r="B335" t="s">
        <v>15</v>
      </c>
      <c r="C335" t="s">
        <v>13</v>
      </c>
      <c r="D335" t="s">
        <v>15</v>
      </c>
      <c r="E335" t="s">
        <v>19</v>
      </c>
      <c r="F335">
        <v>-2.3202020282108422</v>
      </c>
      <c r="G335">
        <v>-1.6618609110985809</v>
      </c>
      <c r="H335">
        <v>1.0858182460200501</v>
      </c>
      <c r="I335">
        <v>1.176593873221566E-2</v>
      </c>
      <c r="J335">
        <v>-1.3502490075674329</v>
      </c>
      <c r="K335">
        <v>1.182897648075258</v>
      </c>
      <c r="L335">
        <v>-1.0779191497752501</v>
      </c>
      <c r="M335">
        <v>0.23717963537611431</v>
      </c>
      <c r="N335" s="2">
        <f t="shared" si="15"/>
        <v>0</v>
      </c>
      <c r="O335" s="2">
        <f t="shared" si="16"/>
        <v>1</v>
      </c>
      <c r="P335" s="72">
        <f t="shared" si="17"/>
        <v>5083.3352598894862</v>
      </c>
    </row>
    <row r="336" spans="1:16" x14ac:dyDescent="0.2">
      <c r="A336">
        <v>0.90240209339595456</v>
      </c>
      <c r="B336" t="s">
        <v>12</v>
      </c>
      <c r="C336" t="s">
        <v>20</v>
      </c>
      <c r="D336" t="s">
        <v>15</v>
      </c>
      <c r="E336" t="s">
        <v>14</v>
      </c>
      <c r="F336">
        <v>-1.700817861461672</v>
      </c>
      <c r="G336">
        <v>-0.67112085681885703</v>
      </c>
      <c r="H336">
        <v>1.035406031322617</v>
      </c>
      <c r="I336">
        <v>2.5355827501939192</v>
      </c>
      <c r="J336">
        <v>-3.5755664549834019</v>
      </c>
      <c r="K336">
        <v>1.4538916972947129</v>
      </c>
      <c r="L336">
        <v>0.84681473358486936</v>
      </c>
      <c r="M336">
        <v>0.56609239467997474</v>
      </c>
      <c r="N336" s="2">
        <f t="shared" si="15"/>
        <v>1</v>
      </c>
      <c r="O336" s="2">
        <f t="shared" si="16"/>
        <v>1</v>
      </c>
      <c r="P336" s="72">
        <f t="shared" si="17"/>
        <v>9359.2011308396723</v>
      </c>
    </row>
    <row r="337" spans="1:16" x14ac:dyDescent="0.2">
      <c r="A337">
        <v>6.2003119765061357E-2</v>
      </c>
      <c r="B337" t="s">
        <v>15</v>
      </c>
      <c r="C337" t="s">
        <v>20</v>
      </c>
      <c r="D337" t="s">
        <v>15</v>
      </c>
      <c r="E337" t="s">
        <v>21</v>
      </c>
      <c r="F337">
        <v>0.93156484722230104</v>
      </c>
      <c r="G337">
        <v>-0.80321953072282015</v>
      </c>
      <c r="H337">
        <v>-1.2835558447593289</v>
      </c>
      <c r="I337">
        <v>1.2428960906647539</v>
      </c>
      <c r="J337">
        <v>1.245954681084529</v>
      </c>
      <c r="K337">
        <v>2.5378678941725301</v>
      </c>
      <c r="L337">
        <v>1.4482940721349089</v>
      </c>
      <c r="M337">
        <v>0.29355635634574512</v>
      </c>
      <c r="N337" s="2">
        <f t="shared" si="15"/>
        <v>0</v>
      </c>
      <c r="O337" s="2">
        <f t="shared" si="16"/>
        <v>1</v>
      </c>
      <c r="P337" s="72">
        <f t="shared" si="17"/>
        <v>5816.2326324946871</v>
      </c>
    </row>
    <row r="338" spans="1:16" x14ac:dyDescent="0.2">
      <c r="A338">
        <v>0.79735222169209297</v>
      </c>
      <c r="B338" t="s">
        <v>15</v>
      </c>
      <c r="C338" t="s">
        <v>18</v>
      </c>
      <c r="D338" t="s">
        <v>15</v>
      </c>
      <c r="E338" t="s">
        <v>24</v>
      </c>
      <c r="F338">
        <v>-0.26849197585421603</v>
      </c>
      <c r="G338">
        <v>-7.6676824251022485E-2</v>
      </c>
      <c r="H338">
        <v>1.0858182460200501</v>
      </c>
      <c r="I338">
        <v>1.796904659034396</v>
      </c>
      <c r="J338">
        <v>0.13329595737654529</v>
      </c>
      <c r="K338">
        <v>0.64090954963634961</v>
      </c>
      <c r="L338">
        <v>1.087406469004889</v>
      </c>
      <c r="M338">
        <v>0.75878253287222519</v>
      </c>
      <c r="N338" s="2">
        <f t="shared" si="15"/>
        <v>1</v>
      </c>
      <c r="O338" s="2">
        <f t="shared" si="16"/>
        <v>1</v>
      </c>
      <c r="P338" s="72">
        <f t="shared" si="17"/>
        <v>11864.172927338926</v>
      </c>
    </row>
    <row r="339" spans="1:16" x14ac:dyDescent="0.2">
      <c r="A339">
        <v>0.1145280556169922</v>
      </c>
      <c r="B339" t="s">
        <v>15</v>
      </c>
      <c r="C339" t="s">
        <v>18</v>
      </c>
      <c r="D339" t="s">
        <v>15</v>
      </c>
      <c r="E339" t="s">
        <v>21</v>
      </c>
      <c r="F339">
        <v>1.667083545236941</v>
      </c>
      <c r="G339">
        <v>0.64986588222077524</v>
      </c>
      <c r="H339">
        <v>-1.081906985969594</v>
      </c>
      <c r="I339">
        <v>0.2579919691187233</v>
      </c>
      <c r="J339">
        <v>-0.60847652509544403</v>
      </c>
      <c r="K339">
        <v>0.3699155004168953</v>
      </c>
      <c r="L339">
        <v>1.688885807554928</v>
      </c>
      <c r="M339">
        <v>0.49369213280489149</v>
      </c>
      <c r="N339" s="2">
        <f t="shared" si="15"/>
        <v>0</v>
      </c>
      <c r="O339" s="2">
        <f t="shared" si="16"/>
        <v>1</v>
      </c>
      <c r="P339" s="72">
        <f t="shared" si="17"/>
        <v>8417.9977264635891</v>
      </c>
    </row>
    <row r="340" spans="1:16" x14ac:dyDescent="0.2">
      <c r="A340">
        <v>-1.6713197633486561</v>
      </c>
      <c r="B340" t="s">
        <v>12</v>
      </c>
      <c r="C340" t="s">
        <v>13</v>
      </c>
      <c r="D340" t="s">
        <v>15</v>
      </c>
      <c r="E340" t="s">
        <v>21</v>
      </c>
      <c r="F340">
        <v>-0.69431859049427047</v>
      </c>
      <c r="G340">
        <v>-7.6676824251022485E-2</v>
      </c>
      <c r="H340">
        <v>-1.0314947712721609</v>
      </c>
      <c r="I340">
        <v>0.2579919691187233</v>
      </c>
      <c r="J340">
        <v>-0.23759028385944941</v>
      </c>
      <c r="K340">
        <v>9.8921451197440932E-2</v>
      </c>
      <c r="L340">
        <v>1.3279982044249079</v>
      </c>
      <c r="M340">
        <v>0.29949397415987877</v>
      </c>
      <c r="N340" s="2">
        <f t="shared" si="15"/>
        <v>0</v>
      </c>
      <c r="O340" s="2">
        <f t="shared" si="16"/>
        <v>1</v>
      </c>
      <c r="P340" s="72">
        <f t="shared" si="17"/>
        <v>5893.4216640784243</v>
      </c>
    </row>
    <row r="341" spans="1:16" x14ac:dyDescent="0.2">
      <c r="A341">
        <v>-1.041020533125486</v>
      </c>
      <c r="B341" t="s">
        <v>15</v>
      </c>
      <c r="C341" t="s">
        <v>16</v>
      </c>
      <c r="D341" t="s">
        <v>15</v>
      </c>
      <c r="E341" t="s">
        <v>22</v>
      </c>
      <c r="F341">
        <v>1.6283720348151169</v>
      </c>
      <c r="G341">
        <v>3.2257900233480581</v>
      </c>
      <c r="H341">
        <v>1.035406031322617</v>
      </c>
      <c r="I341">
        <v>-0.1113470764610382</v>
      </c>
      <c r="J341">
        <v>0.13329595737654529</v>
      </c>
      <c r="K341">
        <v>9.8921451197440932E-2</v>
      </c>
      <c r="L341">
        <v>2.530956881524987</v>
      </c>
      <c r="M341">
        <v>0.76218987573193298</v>
      </c>
      <c r="N341" s="2">
        <f t="shared" si="15"/>
        <v>1</v>
      </c>
      <c r="O341" s="2">
        <f t="shared" si="16"/>
        <v>1</v>
      </c>
      <c r="P341" s="72">
        <f t="shared" si="17"/>
        <v>11908.468384515128</v>
      </c>
    </row>
    <row r="342" spans="1:16" x14ac:dyDescent="0.2">
      <c r="A342">
        <v>-0.62082104631003943</v>
      </c>
      <c r="B342" t="s">
        <v>12</v>
      </c>
      <c r="C342" t="s">
        <v>16</v>
      </c>
      <c r="D342" t="s">
        <v>15</v>
      </c>
      <c r="E342" t="s">
        <v>14</v>
      </c>
      <c r="F342">
        <v>1.396102972284178</v>
      </c>
      <c r="G342">
        <v>0.98011256698068328</v>
      </c>
      <c r="H342">
        <v>-0.27531155081065678</v>
      </c>
      <c r="I342">
        <v>0.50421799950523094</v>
      </c>
      <c r="J342">
        <v>0.87506843984853477</v>
      </c>
      <c r="K342">
        <v>1.182897648075258</v>
      </c>
      <c r="L342">
        <v>1.087406469004889</v>
      </c>
      <c r="M342">
        <v>0.62431206204245493</v>
      </c>
      <c r="N342" s="2">
        <f t="shared" si="15"/>
        <v>1</v>
      </c>
      <c r="O342" s="2">
        <f t="shared" si="16"/>
        <v>1</v>
      </c>
      <c r="P342" s="72">
        <f t="shared" si="17"/>
        <v>10116.056806551913</v>
      </c>
    </row>
    <row r="343" spans="1:16" x14ac:dyDescent="0.2">
      <c r="A343">
        <v>-2.459193801127618</v>
      </c>
      <c r="B343" t="s">
        <v>12</v>
      </c>
      <c r="C343" t="s">
        <v>18</v>
      </c>
      <c r="D343" t="s">
        <v>15</v>
      </c>
      <c r="E343" t="s">
        <v>26</v>
      </c>
      <c r="F343">
        <v>-1.2749912468216169</v>
      </c>
      <c r="G343">
        <v>-1.595811574146599</v>
      </c>
      <c r="H343">
        <v>0.98499381662518304</v>
      </c>
      <c r="I343">
        <v>1.176593873221566E-2</v>
      </c>
      <c r="J343">
        <v>0.13329595737654529</v>
      </c>
      <c r="K343">
        <v>-0.44306664724146783</v>
      </c>
      <c r="L343">
        <v>4.7436596148278378E-3</v>
      </c>
      <c r="M343">
        <v>0.78615392589968325</v>
      </c>
      <c r="N343" s="2">
        <f t="shared" si="15"/>
        <v>1</v>
      </c>
      <c r="O343" s="2">
        <f t="shared" si="16"/>
        <v>1</v>
      </c>
      <c r="P343" s="72">
        <f t="shared" si="17"/>
        <v>12220.001036695881</v>
      </c>
    </row>
    <row r="344" spans="1:16" x14ac:dyDescent="0.2">
      <c r="A344">
        <v>0.37715273487664641</v>
      </c>
      <c r="B344" t="s">
        <v>15</v>
      </c>
      <c r="C344" t="s">
        <v>20</v>
      </c>
      <c r="D344" t="s">
        <v>15</v>
      </c>
      <c r="E344" t="s">
        <v>25</v>
      </c>
      <c r="F344">
        <v>-1.0814336947125021</v>
      </c>
      <c r="G344">
        <v>1.3103592517405911</v>
      </c>
      <c r="H344">
        <v>0.17839838146624551</v>
      </c>
      <c r="I344">
        <v>-0.97313818281381492</v>
      </c>
      <c r="J344">
        <v>0.87506843984853477</v>
      </c>
      <c r="K344">
        <v>-0.44306664724146783</v>
      </c>
      <c r="L344">
        <v>0.36563126274484808</v>
      </c>
      <c r="M344">
        <v>0.48166668068883423</v>
      </c>
      <c r="N344" s="2">
        <f t="shared" si="15"/>
        <v>0</v>
      </c>
      <c r="O344" s="2">
        <f t="shared" si="16"/>
        <v>1</v>
      </c>
      <c r="P344" s="72">
        <f t="shared" si="17"/>
        <v>8261.6668489548447</v>
      </c>
    </row>
    <row r="345" spans="1:16" x14ac:dyDescent="0.2">
      <c r="A345">
        <v>1.059976900951747</v>
      </c>
      <c r="B345" t="s">
        <v>12</v>
      </c>
      <c r="C345" t="s">
        <v>20</v>
      </c>
      <c r="D345" t="s">
        <v>15</v>
      </c>
      <c r="E345" t="s">
        <v>19</v>
      </c>
      <c r="F345">
        <v>0.66058427426953914</v>
      </c>
      <c r="G345">
        <v>0.98011256698068328</v>
      </c>
      <c r="H345">
        <v>-1.081906985969594</v>
      </c>
      <c r="I345">
        <v>-1.4040337359902031</v>
      </c>
      <c r="J345">
        <v>0.87506843984853477</v>
      </c>
      <c r="K345">
        <v>9.8921451197440932E-2</v>
      </c>
      <c r="L345">
        <v>-0.2358480758051914</v>
      </c>
      <c r="M345">
        <v>0.36629572328871812</v>
      </c>
      <c r="N345" s="2">
        <f t="shared" si="15"/>
        <v>0</v>
      </c>
      <c r="O345" s="2">
        <f t="shared" si="16"/>
        <v>1</v>
      </c>
      <c r="P345" s="72">
        <f t="shared" si="17"/>
        <v>6761.844402753336</v>
      </c>
    </row>
    <row r="346" spans="1:16" x14ac:dyDescent="0.2">
      <c r="A346">
        <v>1.059976900951747</v>
      </c>
      <c r="B346" t="s">
        <v>15</v>
      </c>
      <c r="C346" t="s">
        <v>20</v>
      </c>
      <c r="D346" t="s">
        <v>15</v>
      </c>
      <c r="E346" t="s">
        <v>24</v>
      </c>
      <c r="F346">
        <v>2.4885970985458672E-3</v>
      </c>
      <c r="G346">
        <v>0.45171787136483038</v>
      </c>
      <c r="H346">
        <v>-2.3250477323488849E-2</v>
      </c>
      <c r="I346">
        <v>-0.54224262963742653</v>
      </c>
      <c r="J346">
        <v>-0.23759028385944941</v>
      </c>
      <c r="K346">
        <v>-0.71406069646092207</v>
      </c>
      <c r="L346">
        <v>4.7436596148278378E-3</v>
      </c>
      <c r="M346">
        <v>0.57708263813415905</v>
      </c>
      <c r="N346" s="2">
        <f t="shared" si="15"/>
        <v>1</v>
      </c>
      <c r="O346" s="2">
        <f t="shared" si="16"/>
        <v>1</v>
      </c>
      <c r="P346" s="72">
        <f t="shared" si="17"/>
        <v>9502.0742957440671</v>
      </c>
    </row>
    <row r="347" spans="1:16" x14ac:dyDescent="0.2">
      <c r="A347">
        <v>-1.146070404829348</v>
      </c>
      <c r="B347" t="s">
        <v>12</v>
      </c>
      <c r="C347" t="s">
        <v>20</v>
      </c>
      <c r="D347" t="s">
        <v>15</v>
      </c>
      <c r="E347" t="s">
        <v>24</v>
      </c>
      <c r="F347">
        <v>0.97027635764412412</v>
      </c>
      <c r="G347">
        <v>1.574556599548518</v>
      </c>
      <c r="H347">
        <v>1.3378793195072181</v>
      </c>
      <c r="I347">
        <v>1.176593873221566E-2</v>
      </c>
      <c r="J347">
        <v>0.87506843984853477</v>
      </c>
      <c r="K347">
        <v>2.2668738449530759</v>
      </c>
      <c r="L347">
        <v>-0.2358480758051914</v>
      </c>
      <c r="M347">
        <v>0.631239884028169</v>
      </c>
      <c r="N347" s="2">
        <f t="shared" si="15"/>
        <v>1</v>
      </c>
      <c r="O347" s="2">
        <f t="shared" si="16"/>
        <v>1</v>
      </c>
      <c r="P347" s="72">
        <f t="shared" si="17"/>
        <v>10206.118492366197</v>
      </c>
    </row>
    <row r="348" spans="1:16" x14ac:dyDescent="0.2">
      <c r="A348">
        <v>0.53472754243243881</v>
      </c>
      <c r="B348" t="s">
        <v>12</v>
      </c>
      <c r="C348" t="s">
        <v>20</v>
      </c>
      <c r="D348" t="s">
        <v>15</v>
      </c>
      <c r="E348" t="s">
        <v>14</v>
      </c>
      <c r="F348">
        <v>0.27346917005130778</v>
      </c>
      <c r="G348">
        <v>-7.6676824251022485E-2</v>
      </c>
      <c r="H348">
        <v>-1.838090206431098</v>
      </c>
      <c r="I348">
        <v>-1.6502597663767109</v>
      </c>
      <c r="J348">
        <v>0.87506843984853477</v>
      </c>
      <c r="K348">
        <v>-1.798036893338739</v>
      </c>
      <c r="L348">
        <v>4.7436596148278378E-3</v>
      </c>
      <c r="M348">
        <v>0.5610037708497877</v>
      </c>
      <c r="N348" s="2">
        <f t="shared" si="15"/>
        <v>1</v>
      </c>
      <c r="O348" s="2">
        <f t="shared" si="16"/>
        <v>1</v>
      </c>
      <c r="P348" s="72">
        <f t="shared" si="17"/>
        <v>9293.0490210472399</v>
      </c>
    </row>
    <row r="349" spans="1:16" x14ac:dyDescent="0.2">
      <c r="A349">
        <v>-0.72587091801390102</v>
      </c>
      <c r="B349" t="s">
        <v>12</v>
      </c>
      <c r="C349" t="s">
        <v>18</v>
      </c>
      <c r="D349" t="s">
        <v>15</v>
      </c>
      <c r="E349" t="s">
        <v>28</v>
      </c>
      <c r="F349">
        <v>-0.92658765302520929</v>
      </c>
      <c r="G349">
        <v>-1.133466215482728</v>
      </c>
      <c r="H349">
        <v>-1.434792488851629</v>
      </c>
      <c r="I349">
        <v>0.75044402989173864</v>
      </c>
      <c r="J349">
        <v>-1.3502490075674329</v>
      </c>
      <c r="K349">
        <v>-0.17207259802201341</v>
      </c>
      <c r="L349">
        <v>4.7436596148278378E-3</v>
      </c>
      <c r="M349">
        <v>0.76137425836949246</v>
      </c>
      <c r="N349" s="2">
        <f t="shared" si="15"/>
        <v>1</v>
      </c>
      <c r="O349" s="2">
        <f t="shared" si="16"/>
        <v>1</v>
      </c>
      <c r="P349" s="72">
        <f t="shared" si="17"/>
        <v>11897.865358803403</v>
      </c>
    </row>
    <row r="350" spans="1:16" x14ac:dyDescent="0.2">
      <c r="A350">
        <v>-0.14809662364266191</v>
      </c>
      <c r="B350" t="s">
        <v>15</v>
      </c>
      <c r="C350" t="s">
        <v>18</v>
      </c>
      <c r="D350" t="s">
        <v>15</v>
      </c>
      <c r="E350" t="s">
        <v>25</v>
      </c>
      <c r="F350">
        <v>-1.004010673868855</v>
      </c>
      <c r="G350">
        <v>1.0461619039326651</v>
      </c>
      <c r="H350">
        <v>-7.3662692020922446E-2</v>
      </c>
      <c r="I350">
        <v>0.62733101469848473</v>
      </c>
      <c r="J350">
        <v>0.50418219861253999</v>
      </c>
      <c r="K350">
        <v>-0.98505474568037643</v>
      </c>
      <c r="L350">
        <v>4.7436596148278378E-3</v>
      </c>
      <c r="M350">
        <v>0.67853856192438933</v>
      </c>
      <c r="N350" s="2">
        <f t="shared" si="15"/>
        <v>1</v>
      </c>
      <c r="O350" s="2">
        <f t="shared" si="16"/>
        <v>1</v>
      </c>
      <c r="P350" s="72">
        <f t="shared" si="17"/>
        <v>10821.00130501706</v>
      </c>
    </row>
    <row r="351" spans="1:16" x14ac:dyDescent="0.2">
      <c r="A351">
        <v>0.84987715754402382</v>
      </c>
      <c r="B351" t="s">
        <v>15</v>
      </c>
      <c r="C351" t="s">
        <v>20</v>
      </c>
      <c r="D351" t="s">
        <v>15</v>
      </c>
      <c r="E351" t="s">
        <v>21</v>
      </c>
      <c r="F351">
        <v>0.31218068047313091</v>
      </c>
      <c r="G351">
        <v>-0.67112085681885703</v>
      </c>
      <c r="H351">
        <v>0.27922281086111272</v>
      </c>
      <c r="I351">
        <v>-0.66535564483068033</v>
      </c>
      <c r="J351">
        <v>0.13329595737654529</v>
      </c>
      <c r="K351">
        <v>-0.98505474568037643</v>
      </c>
      <c r="L351">
        <v>-0.2358480758051914</v>
      </c>
      <c r="M351">
        <v>0.30283363460521029</v>
      </c>
      <c r="N351" s="2">
        <f t="shared" si="15"/>
        <v>0</v>
      </c>
      <c r="O351" s="2">
        <f t="shared" si="16"/>
        <v>1</v>
      </c>
      <c r="P351" s="72">
        <f t="shared" si="17"/>
        <v>5936.8372498677345</v>
      </c>
    </row>
    <row r="352" spans="1:16" x14ac:dyDescent="0.2">
      <c r="A352">
        <v>-1.7238446992005869</v>
      </c>
      <c r="B352" t="s">
        <v>15</v>
      </c>
      <c r="C352" t="s">
        <v>13</v>
      </c>
      <c r="D352" t="s">
        <v>15</v>
      </c>
      <c r="E352" t="s">
        <v>27</v>
      </c>
      <c r="F352">
        <v>4.1200107520368998E-2</v>
      </c>
      <c r="G352">
        <v>0.7159152191727568</v>
      </c>
      <c r="H352">
        <v>1.287467104809785</v>
      </c>
      <c r="I352">
        <v>-0.72691215242730722</v>
      </c>
      <c r="J352">
        <v>1.245954681084529</v>
      </c>
      <c r="K352">
        <v>0.91190359885580397</v>
      </c>
      <c r="L352">
        <v>-0.2358480758051914</v>
      </c>
      <c r="M352">
        <v>0.16270728608509161</v>
      </c>
      <c r="N352" s="2">
        <f t="shared" si="15"/>
        <v>0</v>
      </c>
      <c r="O352" s="2">
        <f t="shared" si="16"/>
        <v>0</v>
      </c>
      <c r="P352" s="72">
        <f t="shared" si="17"/>
        <v>4115.1947191061909</v>
      </c>
    </row>
    <row r="353" spans="1:16" x14ac:dyDescent="0.2">
      <c r="A353">
        <v>1.059976900951747</v>
      </c>
      <c r="B353" t="s">
        <v>12</v>
      </c>
      <c r="C353" t="s">
        <v>18</v>
      </c>
      <c r="D353" t="s">
        <v>15</v>
      </c>
      <c r="E353" t="s">
        <v>26</v>
      </c>
      <c r="F353">
        <v>-0.53947254880697793</v>
      </c>
      <c r="G353">
        <v>-0.67112085681885703</v>
      </c>
      <c r="H353">
        <v>0.68252052844058153</v>
      </c>
      <c r="I353">
        <v>-1.834929289166592</v>
      </c>
      <c r="J353">
        <v>-0.60847652509544403</v>
      </c>
      <c r="K353">
        <v>-0.17207259802201341</v>
      </c>
      <c r="L353">
        <v>1.087406469004889</v>
      </c>
      <c r="M353">
        <v>0.8175622889822669</v>
      </c>
      <c r="N353" s="2">
        <f t="shared" si="15"/>
        <v>1</v>
      </c>
      <c r="O353" s="2">
        <f t="shared" si="16"/>
        <v>1</v>
      </c>
      <c r="P353" s="72">
        <f t="shared" si="17"/>
        <v>12628.309756769469</v>
      </c>
    </row>
    <row r="354" spans="1:16" x14ac:dyDescent="0.2">
      <c r="A354">
        <v>0.95492702924788542</v>
      </c>
      <c r="B354" t="s">
        <v>15</v>
      </c>
      <c r="C354" t="s">
        <v>20</v>
      </c>
      <c r="D354" t="s">
        <v>15</v>
      </c>
      <c r="E354" t="s">
        <v>26</v>
      </c>
      <c r="F354">
        <v>0.66058427426953914</v>
      </c>
      <c r="G354">
        <v>-1.062748729904087E-2</v>
      </c>
      <c r="H354">
        <v>-0.3257237655080904</v>
      </c>
      <c r="I354">
        <v>2.3509132274040381</v>
      </c>
      <c r="J354">
        <v>0.13329595737654529</v>
      </c>
      <c r="K354">
        <v>1.182897648075258</v>
      </c>
      <c r="L354">
        <v>-1.3185108851952689</v>
      </c>
      <c r="M354">
        <v>0.57276896930798626</v>
      </c>
      <c r="N354" s="2">
        <f t="shared" si="15"/>
        <v>1</v>
      </c>
      <c r="O354" s="2">
        <f t="shared" si="16"/>
        <v>1</v>
      </c>
      <c r="P354" s="72">
        <f t="shared" si="17"/>
        <v>9445.9966010038206</v>
      </c>
    </row>
    <row r="355" spans="1:16" x14ac:dyDescent="0.2">
      <c r="A355">
        <v>-0.35819636705038532</v>
      </c>
      <c r="B355" t="s">
        <v>12</v>
      </c>
      <c r="C355" t="s">
        <v>18</v>
      </c>
      <c r="D355" t="s">
        <v>15</v>
      </c>
      <c r="E355" t="s">
        <v>21</v>
      </c>
      <c r="F355">
        <v>-0.22978046543239289</v>
      </c>
      <c r="G355">
        <v>0.58381654526879356</v>
      </c>
      <c r="H355">
        <v>0.2288105961636791</v>
      </c>
      <c r="I355">
        <v>0.2579919691187233</v>
      </c>
      <c r="J355">
        <v>-1.7211352488034279</v>
      </c>
      <c r="K355">
        <v>1.7248857465141669</v>
      </c>
      <c r="L355">
        <v>-0.71703154664522972</v>
      </c>
      <c r="M355">
        <v>0.57420572479990839</v>
      </c>
      <c r="N355" s="2">
        <f t="shared" si="15"/>
        <v>1</v>
      </c>
      <c r="O355" s="2">
        <f t="shared" si="16"/>
        <v>1</v>
      </c>
      <c r="P355" s="72">
        <f t="shared" si="17"/>
        <v>9464.6744223988098</v>
      </c>
    </row>
    <row r="356" spans="1:16" x14ac:dyDescent="0.2">
      <c r="A356">
        <v>1.059976900951747</v>
      </c>
      <c r="B356" t="s">
        <v>12</v>
      </c>
      <c r="C356" t="s">
        <v>18</v>
      </c>
      <c r="D356" t="s">
        <v>15</v>
      </c>
      <c r="E356" t="s">
        <v>26</v>
      </c>
      <c r="F356">
        <v>1.589660524393294</v>
      </c>
      <c r="G356">
        <v>0.58381654526879356</v>
      </c>
      <c r="H356">
        <v>-0.9810825565747272</v>
      </c>
      <c r="I356">
        <v>1.176593873221566E-2</v>
      </c>
      <c r="J356">
        <v>-0.60847652509544403</v>
      </c>
      <c r="K356">
        <v>-0.98505474568037643</v>
      </c>
      <c r="L356">
        <v>0.36563126274484808</v>
      </c>
      <c r="M356">
        <v>0.8175622889822669</v>
      </c>
      <c r="N356" s="2">
        <f t="shared" si="15"/>
        <v>1</v>
      </c>
      <c r="O356" s="2">
        <f t="shared" si="16"/>
        <v>1</v>
      </c>
      <c r="P356" s="72">
        <f t="shared" si="17"/>
        <v>12628.309756769469</v>
      </c>
    </row>
    <row r="357" spans="1:16" x14ac:dyDescent="0.2">
      <c r="A357">
        <v>0.84987715754402382</v>
      </c>
      <c r="B357" t="s">
        <v>12</v>
      </c>
      <c r="C357" t="s">
        <v>20</v>
      </c>
      <c r="D357" t="s">
        <v>15</v>
      </c>
      <c r="E357" t="s">
        <v>24</v>
      </c>
      <c r="F357">
        <v>-0.92658765302520929</v>
      </c>
      <c r="G357">
        <v>-0.86926886767480183</v>
      </c>
      <c r="H357">
        <v>1.5899403929943861</v>
      </c>
      <c r="I357">
        <v>-1.834929289166592</v>
      </c>
      <c r="J357">
        <v>0.87506843984853477</v>
      </c>
      <c r="K357">
        <v>0.64090954963634961</v>
      </c>
      <c r="L357">
        <v>-1.0779191497752501</v>
      </c>
      <c r="M357">
        <v>0.65697681504270899</v>
      </c>
      <c r="N357" s="2">
        <f t="shared" si="15"/>
        <v>1</v>
      </c>
      <c r="O357" s="2">
        <f t="shared" si="16"/>
        <v>1</v>
      </c>
      <c r="P357" s="72">
        <f t="shared" si="17"/>
        <v>10540.698595555217</v>
      </c>
    </row>
    <row r="358" spans="1:16" x14ac:dyDescent="0.2">
      <c r="A358">
        <v>1.0074519650998159</v>
      </c>
      <c r="B358" t="s">
        <v>15</v>
      </c>
      <c r="C358" t="s">
        <v>20</v>
      </c>
      <c r="D358" t="s">
        <v>15</v>
      </c>
      <c r="E358" t="s">
        <v>19</v>
      </c>
      <c r="F358">
        <v>3.1768324516880431</v>
      </c>
      <c r="G358">
        <v>0.7159152191727568</v>
      </c>
      <c r="H358">
        <v>0.12798616676881189</v>
      </c>
      <c r="I358">
        <v>-0.72691215242730722</v>
      </c>
      <c r="J358">
        <v>-0.97936276633143882</v>
      </c>
      <c r="K358">
        <v>0.64090954963634961</v>
      </c>
      <c r="L358">
        <v>-0.83732741435523084</v>
      </c>
      <c r="M358">
        <v>0.28864763812982969</v>
      </c>
      <c r="N358" s="2">
        <f t="shared" si="15"/>
        <v>0</v>
      </c>
      <c r="O358" s="2">
        <f t="shared" si="16"/>
        <v>1</v>
      </c>
      <c r="P358" s="72">
        <f t="shared" si="17"/>
        <v>5752.419295687786</v>
      </c>
    </row>
    <row r="359" spans="1:16" x14ac:dyDescent="0.2">
      <c r="A359">
        <v>-0.46324623875424692</v>
      </c>
      <c r="B359" t="s">
        <v>15</v>
      </c>
      <c r="C359" t="s">
        <v>23</v>
      </c>
      <c r="D359" t="s">
        <v>15</v>
      </c>
      <c r="E359" t="s">
        <v>24</v>
      </c>
      <c r="F359">
        <v>0.35089219089495399</v>
      </c>
      <c r="G359">
        <v>0.58381654526879356</v>
      </c>
      <c r="H359">
        <v>7.7573952071378349E-2</v>
      </c>
      <c r="I359">
        <v>-0.35757310684754579</v>
      </c>
      <c r="J359">
        <v>0.13329595737654529</v>
      </c>
      <c r="K359">
        <v>0.3699155004168953</v>
      </c>
      <c r="L359">
        <v>0.24533539503483001</v>
      </c>
      <c r="M359">
        <v>0.59097179067641192</v>
      </c>
      <c r="N359" s="2">
        <f t="shared" si="15"/>
        <v>1</v>
      </c>
      <c r="O359" s="2">
        <f t="shared" si="16"/>
        <v>1</v>
      </c>
      <c r="P359" s="72">
        <f t="shared" si="17"/>
        <v>9682.6332787933552</v>
      </c>
    </row>
    <row r="360" spans="1:16" x14ac:dyDescent="0.2">
      <c r="A360">
        <v>-0.88344572556969359</v>
      </c>
      <c r="B360" t="s">
        <v>12</v>
      </c>
      <c r="C360" t="s">
        <v>16</v>
      </c>
      <c r="D360" t="s">
        <v>15</v>
      </c>
      <c r="E360" t="s">
        <v>17</v>
      </c>
      <c r="F360">
        <v>-0.38462650711968538</v>
      </c>
      <c r="G360">
        <v>-7.6676824251022485E-2</v>
      </c>
      <c r="H360">
        <v>0.12798616676881189</v>
      </c>
      <c r="I360">
        <v>0.50421799950523094</v>
      </c>
      <c r="J360">
        <v>-0.23759028385944941</v>
      </c>
      <c r="K360">
        <v>9.8921451197440932E-2</v>
      </c>
      <c r="L360">
        <v>1.087406469004889</v>
      </c>
      <c r="M360">
        <v>0.53026623827761876</v>
      </c>
      <c r="N360" s="2">
        <f t="shared" si="15"/>
        <v>1</v>
      </c>
      <c r="O360" s="2">
        <f t="shared" si="16"/>
        <v>1</v>
      </c>
      <c r="P360" s="72">
        <f t="shared" si="17"/>
        <v>8893.4610976090444</v>
      </c>
    </row>
    <row r="361" spans="1:16" x14ac:dyDescent="0.2">
      <c r="A361">
        <v>1.059976900951747</v>
      </c>
      <c r="B361" t="s">
        <v>15</v>
      </c>
      <c r="C361" t="s">
        <v>18</v>
      </c>
      <c r="D361" t="s">
        <v>15</v>
      </c>
      <c r="E361" t="s">
        <v>21</v>
      </c>
      <c r="F361">
        <v>-1.0814336947125021</v>
      </c>
      <c r="G361">
        <v>-1.3976635632906551</v>
      </c>
      <c r="H361">
        <v>1.539528178296953</v>
      </c>
      <c r="I361">
        <v>-1.342477228393576</v>
      </c>
      <c r="J361">
        <v>0.87506843984853477</v>
      </c>
      <c r="K361">
        <v>-0.44306664724146783</v>
      </c>
      <c r="L361">
        <v>1.9294775429749469</v>
      </c>
      <c r="M361">
        <v>0.50699133809813701</v>
      </c>
      <c r="N361" s="2">
        <f t="shared" si="15"/>
        <v>1</v>
      </c>
      <c r="O361" s="2">
        <f t="shared" si="16"/>
        <v>1</v>
      </c>
      <c r="P361" s="72">
        <f t="shared" si="17"/>
        <v>8590.8873952757822</v>
      </c>
    </row>
    <row r="362" spans="1:16" x14ac:dyDescent="0.2">
      <c r="A362">
        <v>-0.93597066142162433</v>
      </c>
      <c r="B362" t="s">
        <v>12</v>
      </c>
      <c r="C362" t="s">
        <v>16</v>
      </c>
      <c r="D362" t="s">
        <v>15</v>
      </c>
      <c r="E362" t="s">
        <v>25</v>
      </c>
      <c r="F362">
        <v>-0.19106895501056981</v>
      </c>
      <c r="G362">
        <v>-0.67112085681885703</v>
      </c>
      <c r="H362">
        <v>-0.77943369778499283</v>
      </c>
      <c r="I362">
        <v>-0.35757310684754579</v>
      </c>
      <c r="J362">
        <v>-0.97936276633143882</v>
      </c>
      <c r="K362">
        <v>-0.44306664724146783</v>
      </c>
      <c r="L362">
        <v>0.24533539503483001</v>
      </c>
      <c r="M362">
        <v>0.62978302199911806</v>
      </c>
      <c r="N362" s="2">
        <f t="shared" si="15"/>
        <v>1</v>
      </c>
      <c r="O362" s="2">
        <f t="shared" si="16"/>
        <v>1</v>
      </c>
      <c r="P362" s="72">
        <f t="shared" si="17"/>
        <v>10187.179285988534</v>
      </c>
    </row>
    <row r="363" spans="1:16" x14ac:dyDescent="0.2">
      <c r="A363">
        <v>0.79735222169209297</v>
      </c>
      <c r="B363" t="s">
        <v>15</v>
      </c>
      <c r="C363" t="s">
        <v>18</v>
      </c>
      <c r="D363" t="s">
        <v>15</v>
      </c>
      <c r="E363" t="s">
        <v>26</v>
      </c>
      <c r="F363">
        <v>-0.84916463218156302</v>
      </c>
      <c r="G363">
        <v>-1.133466215482728</v>
      </c>
      <c r="H363">
        <v>-0.3257237655080904</v>
      </c>
      <c r="I363">
        <v>0.38110498431197709</v>
      </c>
      <c r="J363">
        <v>0.50418219861253999</v>
      </c>
      <c r="K363">
        <v>-0.44306664724146783</v>
      </c>
      <c r="L363">
        <v>1.3279982044249079</v>
      </c>
      <c r="M363">
        <v>0.75662720909955228</v>
      </c>
      <c r="N363" s="2">
        <f t="shared" si="15"/>
        <v>1</v>
      </c>
      <c r="O363" s="2">
        <f t="shared" si="16"/>
        <v>1</v>
      </c>
      <c r="P363" s="72">
        <f t="shared" si="17"/>
        <v>11836.153718294179</v>
      </c>
    </row>
    <row r="364" spans="1:16" x14ac:dyDescent="0.2">
      <c r="A364">
        <v>0.79735222169209297</v>
      </c>
      <c r="B364" t="s">
        <v>15</v>
      </c>
      <c r="C364" t="s">
        <v>18</v>
      </c>
      <c r="D364" t="s">
        <v>15</v>
      </c>
      <c r="E364" t="s">
        <v>24</v>
      </c>
      <c r="F364">
        <v>-1.700817861461672</v>
      </c>
      <c r="G364">
        <v>-1.6618609110985809</v>
      </c>
      <c r="H364">
        <v>-0.67860926839012559</v>
      </c>
      <c r="I364">
        <v>-0.66535564483068033</v>
      </c>
      <c r="J364">
        <v>0.50418219861253999</v>
      </c>
      <c r="K364">
        <v>-2.0690309425581939</v>
      </c>
      <c r="L364">
        <v>0.60622299816486735</v>
      </c>
      <c r="M364">
        <v>0.75878253287222519</v>
      </c>
      <c r="N364" s="2">
        <f t="shared" si="15"/>
        <v>1</v>
      </c>
      <c r="O364" s="2">
        <f t="shared" si="16"/>
        <v>1</v>
      </c>
      <c r="P364" s="72">
        <f t="shared" si="17"/>
        <v>11864.172927338926</v>
      </c>
    </row>
    <row r="365" spans="1:16" x14ac:dyDescent="0.2">
      <c r="A365">
        <v>-4.3046751938800289E-2</v>
      </c>
      <c r="B365" t="s">
        <v>15</v>
      </c>
      <c r="C365" t="s">
        <v>13</v>
      </c>
      <c r="D365" t="s">
        <v>15</v>
      </c>
      <c r="E365" t="s">
        <v>14</v>
      </c>
      <c r="F365">
        <v>1.2412569305968859</v>
      </c>
      <c r="G365">
        <v>-7.6676824251022485E-2</v>
      </c>
      <c r="H365">
        <v>2.7998335457327932</v>
      </c>
      <c r="I365">
        <v>0.1964354615220964</v>
      </c>
      <c r="J365">
        <v>0.87506843984853477</v>
      </c>
      <c r="K365">
        <v>-0.44306664724146783</v>
      </c>
      <c r="L365">
        <v>1.087406469004889</v>
      </c>
      <c r="M365">
        <v>0.41023249779106602</v>
      </c>
      <c r="N365" s="2">
        <f t="shared" si="15"/>
        <v>0</v>
      </c>
      <c r="O365" s="2">
        <f t="shared" si="16"/>
        <v>1</v>
      </c>
      <c r="P365" s="72">
        <f t="shared" si="17"/>
        <v>7333.0224712838581</v>
      </c>
    </row>
    <row r="366" spans="1:16" x14ac:dyDescent="0.2">
      <c r="A366">
        <v>-2.0915192501641031</v>
      </c>
      <c r="B366" t="s">
        <v>15</v>
      </c>
      <c r="C366" t="s">
        <v>18</v>
      </c>
      <c r="D366" t="s">
        <v>15</v>
      </c>
      <c r="E366" t="s">
        <v>17</v>
      </c>
      <c r="F366">
        <v>3.447813024640805</v>
      </c>
      <c r="G366">
        <v>3.2257900233480581</v>
      </c>
      <c r="H366">
        <v>2.1948869693635888</v>
      </c>
      <c r="I366">
        <v>2.1662437046141569</v>
      </c>
      <c r="J366">
        <v>1.245954681084529</v>
      </c>
      <c r="K366">
        <v>-1.5270428441192849</v>
      </c>
      <c r="L366">
        <v>0.60622299816486735</v>
      </c>
      <c r="M366">
        <v>0.55593481953146162</v>
      </c>
      <c r="N366" s="2">
        <f t="shared" si="15"/>
        <v>1</v>
      </c>
      <c r="O366" s="2">
        <f t="shared" si="16"/>
        <v>1</v>
      </c>
      <c r="P366" s="72">
        <f t="shared" si="17"/>
        <v>9227.1526539090009</v>
      </c>
    </row>
    <row r="367" spans="1:16" x14ac:dyDescent="0.2">
      <c r="A367">
        <v>1.059976900951747</v>
      </c>
      <c r="B367" t="s">
        <v>15</v>
      </c>
      <c r="C367" t="s">
        <v>20</v>
      </c>
      <c r="D367" t="s">
        <v>15</v>
      </c>
      <c r="E367" t="s">
        <v>24</v>
      </c>
      <c r="F367">
        <v>-0.73303010091609366</v>
      </c>
      <c r="G367">
        <v>-0.40692350901093061</v>
      </c>
      <c r="H367">
        <v>1.287467104809785</v>
      </c>
      <c r="I367">
        <v>0.1348789539254695</v>
      </c>
      <c r="J367">
        <v>-0.97936276633143882</v>
      </c>
      <c r="K367">
        <v>9.8921451197440932E-2</v>
      </c>
      <c r="L367">
        <v>-0.2358480758051914</v>
      </c>
      <c r="M367">
        <v>0.57708263813415905</v>
      </c>
      <c r="N367" s="2">
        <f t="shared" si="15"/>
        <v>1</v>
      </c>
      <c r="O367" s="2">
        <f t="shared" si="16"/>
        <v>1</v>
      </c>
      <c r="P367" s="72">
        <f t="shared" si="17"/>
        <v>9502.0742957440671</v>
      </c>
    </row>
    <row r="368" spans="1:16" x14ac:dyDescent="0.2">
      <c r="A368">
        <v>0.84987715754402382</v>
      </c>
      <c r="B368" t="s">
        <v>12</v>
      </c>
      <c r="C368" t="s">
        <v>20</v>
      </c>
      <c r="D368" t="s">
        <v>15</v>
      </c>
      <c r="E368" t="s">
        <v>29</v>
      </c>
      <c r="F368">
        <v>-0.65560708007244739</v>
      </c>
      <c r="G368">
        <v>0.25356986050888558</v>
      </c>
      <c r="H368">
        <v>-7.3662692020922446E-2</v>
      </c>
      <c r="I368">
        <v>-0.78846866002393423</v>
      </c>
      <c r="J368">
        <v>-0.60847652509544403</v>
      </c>
      <c r="K368">
        <v>9.8921451197440932E-2</v>
      </c>
      <c r="L368">
        <v>-1.0779191497752501</v>
      </c>
      <c r="M368">
        <v>0.58434736412004828</v>
      </c>
      <c r="N368" s="2">
        <f t="shared" si="15"/>
        <v>1</v>
      </c>
      <c r="O368" s="2">
        <f t="shared" si="16"/>
        <v>1</v>
      </c>
      <c r="P368" s="72">
        <f t="shared" si="17"/>
        <v>9596.5157335606291</v>
      </c>
    </row>
    <row r="369" spans="1:16" x14ac:dyDescent="0.2">
      <c r="A369">
        <v>1.059976900951747</v>
      </c>
      <c r="B369" t="s">
        <v>15</v>
      </c>
      <c r="C369" t="s">
        <v>20</v>
      </c>
      <c r="D369" t="s">
        <v>15</v>
      </c>
      <c r="E369" t="s">
        <v>17</v>
      </c>
      <c r="F369">
        <v>0.42831521173860032</v>
      </c>
      <c r="G369">
        <v>-0.34087417205894888</v>
      </c>
      <c r="H369">
        <v>0.12798616676881189</v>
      </c>
      <c r="I369">
        <v>-0.91158167521718803</v>
      </c>
      <c r="J369">
        <v>-0.23759028385944941</v>
      </c>
      <c r="K369">
        <v>-0.44306664724146783</v>
      </c>
      <c r="L369">
        <v>-1.0779191497752501</v>
      </c>
      <c r="M369">
        <v>0.38984294091086341</v>
      </c>
      <c r="N369" s="2">
        <f t="shared" si="15"/>
        <v>0</v>
      </c>
      <c r="O369" s="2">
        <f t="shared" si="16"/>
        <v>1</v>
      </c>
      <c r="P369" s="72">
        <f t="shared" si="17"/>
        <v>7067.958231841224</v>
      </c>
    </row>
    <row r="370" spans="1:16" x14ac:dyDescent="0.2">
      <c r="A370">
        <v>-1.3036452123851401</v>
      </c>
      <c r="B370" t="s">
        <v>15</v>
      </c>
      <c r="C370" t="s">
        <v>18</v>
      </c>
      <c r="D370" t="s">
        <v>15</v>
      </c>
      <c r="E370" t="s">
        <v>25</v>
      </c>
      <c r="F370">
        <v>-1.313702757243441</v>
      </c>
      <c r="G370">
        <v>-1.133466215482728</v>
      </c>
      <c r="H370">
        <v>-7.3662692020922446E-2</v>
      </c>
      <c r="I370">
        <v>0.68888752229511163</v>
      </c>
      <c r="J370">
        <v>-0.60847652509544403</v>
      </c>
      <c r="K370">
        <v>-0.44306664724146783</v>
      </c>
      <c r="L370">
        <v>0.60622299816486735</v>
      </c>
      <c r="M370">
        <v>0.66419419065492213</v>
      </c>
      <c r="N370" s="2">
        <f t="shared" si="15"/>
        <v>1</v>
      </c>
      <c r="O370" s="2">
        <f t="shared" si="16"/>
        <v>1</v>
      </c>
      <c r="P370" s="72">
        <f t="shared" si="17"/>
        <v>10634.524478513988</v>
      </c>
    </row>
    <row r="371" spans="1:16" x14ac:dyDescent="0.2">
      <c r="A371">
        <v>-0.25314649534652361</v>
      </c>
      <c r="B371" t="s">
        <v>15</v>
      </c>
      <c r="C371" t="s">
        <v>18</v>
      </c>
      <c r="D371" t="s">
        <v>15</v>
      </c>
      <c r="E371" t="s">
        <v>24</v>
      </c>
      <c r="F371">
        <v>-0.19106895501056981</v>
      </c>
      <c r="G371">
        <v>-7.6676824251022485E-2</v>
      </c>
      <c r="H371">
        <v>0.2288105961636791</v>
      </c>
      <c r="I371">
        <v>-4.9790568864411251E-2</v>
      </c>
      <c r="J371">
        <v>1.245954681084529</v>
      </c>
      <c r="K371">
        <v>0.64090954963634961</v>
      </c>
      <c r="L371">
        <v>0.84681473358486936</v>
      </c>
      <c r="M371">
        <v>0.74779851154698074</v>
      </c>
      <c r="N371" s="2">
        <f t="shared" si="15"/>
        <v>1</v>
      </c>
      <c r="O371" s="2">
        <f t="shared" si="16"/>
        <v>1</v>
      </c>
      <c r="P371" s="72">
        <f t="shared" si="17"/>
        <v>11721.380650110748</v>
      </c>
    </row>
    <row r="372" spans="1:16" x14ac:dyDescent="0.2">
      <c r="A372">
        <v>0.48220260658050801</v>
      </c>
      <c r="B372" t="s">
        <v>15</v>
      </c>
      <c r="C372" t="s">
        <v>20</v>
      </c>
      <c r="D372" t="s">
        <v>15</v>
      </c>
      <c r="E372" t="s">
        <v>25</v>
      </c>
      <c r="F372">
        <v>-0.77174161133791674</v>
      </c>
      <c r="G372">
        <v>0.38566853441284882</v>
      </c>
      <c r="H372">
        <v>3.051894619219961</v>
      </c>
      <c r="I372">
        <v>-0.72691215242730722</v>
      </c>
      <c r="J372">
        <v>0.87506843984853477</v>
      </c>
      <c r="K372">
        <v>1.182897648075258</v>
      </c>
      <c r="L372">
        <v>-0.83732741435523084</v>
      </c>
      <c r="M372">
        <v>0.48314262684932568</v>
      </c>
      <c r="N372" s="2">
        <f t="shared" si="15"/>
        <v>0</v>
      </c>
      <c r="O372" s="2">
        <f t="shared" si="16"/>
        <v>1</v>
      </c>
      <c r="P372" s="72">
        <f t="shared" si="17"/>
        <v>8280.8541490412335</v>
      </c>
    </row>
    <row r="373" spans="1:16" x14ac:dyDescent="0.2">
      <c r="A373">
        <v>0.3246277990247155</v>
      </c>
      <c r="B373" t="s">
        <v>15</v>
      </c>
      <c r="C373" t="s">
        <v>20</v>
      </c>
      <c r="D373" t="s">
        <v>15</v>
      </c>
      <c r="E373" t="s">
        <v>24</v>
      </c>
      <c r="F373">
        <v>-1.004010673868855</v>
      </c>
      <c r="G373">
        <v>-0.80321953072282015</v>
      </c>
      <c r="H373">
        <v>0.2288105961636791</v>
      </c>
      <c r="I373">
        <v>-0.23446009165429199</v>
      </c>
      <c r="J373">
        <v>-1.3502490075674329</v>
      </c>
      <c r="K373">
        <v>1.7248857465141669</v>
      </c>
      <c r="L373">
        <v>0.36563126274484808</v>
      </c>
      <c r="M373">
        <v>0.56695318994060206</v>
      </c>
      <c r="N373" s="2">
        <f t="shared" si="15"/>
        <v>1</v>
      </c>
      <c r="O373" s="2">
        <f t="shared" si="16"/>
        <v>1</v>
      </c>
      <c r="P373" s="72">
        <f t="shared" si="17"/>
        <v>9370.3914692278267</v>
      </c>
    </row>
    <row r="374" spans="1:16" x14ac:dyDescent="0.2">
      <c r="A374">
        <v>-1.7238446992005869</v>
      </c>
      <c r="B374" t="s">
        <v>12</v>
      </c>
      <c r="C374" t="s">
        <v>18</v>
      </c>
      <c r="D374" t="s">
        <v>15</v>
      </c>
      <c r="E374" t="s">
        <v>19</v>
      </c>
      <c r="F374">
        <v>0.89285333680047785</v>
      </c>
      <c r="G374">
        <v>0.98011256698068328</v>
      </c>
      <c r="H374">
        <v>7.7573952071378349E-2</v>
      </c>
      <c r="I374">
        <v>2.7818087805804268</v>
      </c>
      <c r="J374">
        <v>0.87506843984853477</v>
      </c>
      <c r="K374">
        <v>-0.44306664724146783</v>
      </c>
      <c r="L374">
        <v>-1.3185108851952689</v>
      </c>
      <c r="M374">
        <v>0.53623626563332361</v>
      </c>
      <c r="N374" s="2">
        <f t="shared" si="15"/>
        <v>1</v>
      </c>
      <c r="O374" s="2">
        <f t="shared" si="16"/>
        <v>1</v>
      </c>
      <c r="P374" s="72">
        <f t="shared" si="17"/>
        <v>8971.0714532332058</v>
      </c>
    </row>
    <row r="375" spans="1:16" x14ac:dyDescent="0.2">
      <c r="A375">
        <v>1.059976900951747</v>
      </c>
      <c r="B375" t="s">
        <v>15</v>
      </c>
      <c r="C375" t="s">
        <v>20</v>
      </c>
      <c r="D375" t="s">
        <v>15</v>
      </c>
      <c r="E375" t="s">
        <v>24</v>
      </c>
      <c r="F375">
        <v>-0.26849197585421603</v>
      </c>
      <c r="G375">
        <v>-1.0013675415787651</v>
      </c>
      <c r="H375">
        <v>-0.77943369778499283</v>
      </c>
      <c r="I375">
        <v>0.1348789539254695</v>
      </c>
      <c r="J375">
        <v>-0.97936276633143882</v>
      </c>
      <c r="K375">
        <v>2.2668738449530759</v>
      </c>
      <c r="L375">
        <v>4.7436596148278378E-3</v>
      </c>
      <c r="M375">
        <v>0.57708263813415905</v>
      </c>
      <c r="N375" s="2">
        <f t="shared" si="15"/>
        <v>1</v>
      </c>
      <c r="O375" s="2">
        <f t="shared" si="16"/>
        <v>1</v>
      </c>
      <c r="P375" s="72">
        <f t="shared" si="17"/>
        <v>9502.0742957440671</v>
      </c>
    </row>
    <row r="376" spans="1:16" x14ac:dyDescent="0.2">
      <c r="A376">
        <v>-1.5662698916447939</v>
      </c>
      <c r="B376" t="s">
        <v>15</v>
      </c>
      <c r="C376" t="s">
        <v>13</v>
      </c>
      <c r="D376" t="s">
        <v>15</v>
      </c>
      <c r="E376" t="s">
        <v>30</v>
      </c>
      <c r="F376">
        <v>-0.3459149966978623</v>
      </c>
      <c r="G376">
        <v>1.112211240884647</v>
      </c>
      <c r="H376">
        <v>-7.3662692020922446E-2</v>
      </c>
      <c r="I376">
        <v>1.8584611666310229</v>
      </c>
      <c r="J376">
        <v>0.87506843984853477</v>
      </c>
      <c r="K376">
        <v>-0.44306664724146783</v>
      </c>
      <c r="L376">
        <v>-0.83732741435523084</v>
      </c>
      <c r="M376">
        <v>0.61598115561772393</v>
      </c>
      <c r="N376" s="2">
        <f t="shared" si="15"/>
        <v>1</v>
      </c>
      <c r="O376" s="2">
        <f t="shared" si="16"/>
        <v>1</v>
      </c>
      <c r="P376" s="72">
        <f t="shared" si="17"/>
        <v>10007.755023030411</v>
      </c>
    </row>
    <row r="377" spans="1:16" x14ac:dyDescent="0.2">
      <c r="A377">
        <v>-0.25314649534652361</v>
      </c>
      <c r="B377" t="s">
        <v>15</v>
      </c>
      <c r="C377" t="s">
        <v>18</v>
      </c>
      <c r="D377" t="s">
        <v>15</v>
      </c>
      <c r="E377" t="s">
        <v>17</v>
      </c>
      <c r="F377">
        <v>-0.81045312175973983</v>
      </c>
      <c r="G377">
        <v>-0.53902218291489379</v>
      </c>
      <c r="H377">
        <v>0.2288105961636791</v>
      </c>
      <c r="I377">
        <v>-0.48068612204079958</v>
      </c>
      <c r="J377">
        <v>1.245954681084529</v>
      </c>
      <c r="K377">
        <v>9.8921451197440932E-2</v>
      </c>
      <c r="L377">
        <v>0.24533539503483001</v>
      </c>
      <c r="M377">
        <v>0.58130287463992236</v>
      </c>
      <c r="N377" s="2">
        <f t="shared" si="15"/>
        <v>1</v>
      </c>
      <c r="O377" s="2">
        <f t="shared" si="16"/>
        <v>1</v>
      </c>
      <c r="P377" s="72">
        <f t="shared" si="17"/>
        <v>9556.9373703189904</v>
      </c>
    </row>
    <row r="378" spans="1:16" x14ac:dyDescent="0.2">
      <c r="A378">
        <v>-0.41072130290231612</v>
      </c>
      <c r="B378" t="s">
        <v>15</v>
      </c>
      <c r="C378" t="s">
        <v>20</v>
      </c>
      <c r="D378" t="s">
        <v>15</v>
      </c>
      <c r="E378" t="s">
        <v>28</v>
      </c>
      <c r="F378">
        <v>-1.2749912468216169</v>
      </c>
      <c r="G378">
        <v>-0.67112085681885703</v>
      </c>
      <c r="H378">
        <v>2.547772472245625</v>
      </c>
      <c r="I378">
        <v>-1.6502597663767109</v>
      </c>
      <c r="J378">
        <v>-1.3502490075674329</v>
      </c>
      <c r="K378">
        <v>-1.2560487948998309</v>
      </c>
      <c r="L378">
        <v>-0.83732741435523084</v>
      </c>
      <c r="M378">
        <v>0.49427832748762301</v>
      </c>
      <c r="N378" s="2">
        <f t="shared" si="15"/>
        <v>0</v>
      </c>
      <c r="O378" s="2">
        <f t="shared" si="16"/>
        <v>1</v>
      </c>
      <c r="P378" s="72">
        <f t="shared" si="17"/>
        <v>8425.6182573390997</v>
      </c>
    </row>
    <row r="379" spans="1:16" x14ac:dyDescent="0.2">
      <c r="A379">
        <v>0.167052991468923</v>
      </c>
      <c r="B379" t="s">
        <v>12</v>
      </c>
      <c r="C379" t="s">
        <v>20</v>
      </c>
      <c r="D379" t="s">
        <v>15</v>
      </c>
      <c r="E379" t="s">
        <v>26</v>
      </c>
      <c r="F379">
        <v>0.66058427426953914</v>
      </c>
      <c r="G379">
        <v>0.84801389307672004</v>
      </c>
      <c r="H379">
        <v>-0.37613598020552402</v>
      </c>
      <c r="I379">
        <v>1.9815741818242769</v>
      </c>
      <c r="J379">
        <v>0.50418219861253999</v>
      </c>
      <c r="K379">
        <v>0.64090954963634961</v>
      </c>
      <c r="L379">
        <v>1.3279982044249079</v>
      </c>
      <c r="M379">
        <v>0.64558502026357134</v>
      </c>
      <c r="N379" s="2">
        <f t="shared" si="15"/>
        <v>1</v>
      </c>
      <c r="O379" s="2">
        <f t="shared" si="16"/>
        <v>1</v>
      </c>
      <c r="P379" s="72">
        <f t="shared" si="17"/>
        <v>10392.605263426429</v>
      </c>
    </row>
    <row r="380" spans="1:16" x14ac:dyDescent="0.2">
      <c r="A380">
        <v>0.95492702924788542</v>
      </c>
      <c r="B380" t="s">
        <v>12</v>
      </c>
      <c r="C380" t="s">
        <v>18</v>
      </c>
      <c r="D380" t="s">
        <v>15</v>
      </c>
      <c r="E380" t="s">
        <v>19</v>
      </c>
      <c r="F380">
        <v>-0.65560708007244739</v>
      </c>
      <c r="G380">
        <v>-0.93531820462678339</v>
      </c>
      <c r="H380">
        <v>-0.93067034187729358</v>
      </c>
      <c r="I380">
        <v>-0.72691215242730722</v>
      </c>
      <c r="J380">
        <v>1.245954681084529</v>
      </c>
      <c r="K380">
        <v>9.8921451197440932E-2</v>
      </c>
      <c r="L380">
        <v>-0.47643981122521062</v>
      </c>
      <c r="M380">
        <v>0.57344798381618278</v>
      </c>
      <c r="N380" s="2">
        <f t="shared" si="15"/>
        <v>1</v>
      </c>
      <c r="O380" s="2">
        <f t="shared" si="16"/>
        <v>1</v>
      </c>
      <c r="P380" s="72">
        <f t="shared" si="17"/>
        <v>9454.8237896103765</v>
      </c>
    </row>
    <row r="381" spans="1:16" x14ac:dyDescent="0.2">
      <c r="A381">
        <v>0.69230234998823126</v>
      </c>
      <c r="B381" t="s">
        <v>15</v>
      </c>
      <c r="C381" t="s">
        <v>18</v>
      </c>
      <c r="D381" t="s">
        <v>15</v>
      </c>
      <c r="E381" t="s">
        <v>21</v>
      </c>
      <c r="F381">
        <v>0.31218068047313091</v>
      </c>
      <c r="G381">
        <v>-1.067416878530747</v>
      </c>
      <c r="H381">
        <v>0.2288105961636791</v>
      </c>
      <c r="I381">
        <v>-0.91158167521718803</v>
      </c>
      <c r="J381">
        <v>1.245954681084529</v>
      </c>
      <c r="K381">
        <v>-0.71406069646092207</v>
      </c>
      <c r="L381">
        <v>-0.2358480758051914</v>
      </c>
      <c r="M381">
        <v>0.50181956522131999</v>
      </c>
      <c r="N381" s="2">
        <f t="shared" si="15"/>
        <v>1</v>
      </c>
      <c r="O381" s="2">
        <f t="shared" si="16"/>
        <v>1</v>
      </c>
      <c r="P381" s="72">
        <f t="shared" si="17"/>
        <v>8523.65434787716</v>
      </c>
    </row>
    <row r="382" spans="1:16" x14ac:dyDescent="0.2">
      <c r="A382">
        <v>-2.3016189935718261</v>
      </c>
      <c r="B382" t="s">
        <v>12</v>
      </c>
      <c r="C382" t="s">
        <v>13</v>
      </c>
      <c r="D382" t="s">
        <v>15</v>
      </c>
      <c r="E382" t="s">
        <v>21</v>
      </c>
      <c r="F382">
        <v>-1.120145205134325</v>
      </c>
      <c r="G382">
        <v>0.7159152191727568</v>
      </c>
      <c r="H382">
        <v>0.17839838146624551</v>
      </c>
      <c r="I382">
        <v>0.56577450710185784</v>
      </c>
      <c r="J382">
        <v>0.87506843984853477</v>
      </c>
      <c r="K382">
        <v>-0.44306664724146783</v>
      </c>
      <c r="L382">
        <v>-0.71703154664522972</v>
      </c>
      <c r="M382">
        <v>0.29210647342823931</v>
      </c>
      <c r="N382" s="2">
        <f t="shared" si="15"/>
        <v>0</v>
      </c>
      <c r="O382" s="2">
        <f t="shared" si="16"/>
        <v>1</v>
      </c>
      <c r="P382" s="72">
        <f t="shared" si="17"/>
        <v>5797.3841545671112</v>
      </c>
    </row>
    <row r="383" spans="1:16" x14ac:dyDescent="0.2">
      <c r="A383">
        <v>1.059976900951747</v>
      </c>
      <c r="B383" t="s">
        <v>12</v>
      </c>
      <c r="C383" t="s">
        <v>18</v>
      </c>
      <c r="D383" t="s">
        <v>15</v>
      </c>
      <c r="E383" t="s">
        <v>25</v>
      </c>
      <c r="F383">
        <v>-0.19106895501056981</v>
      </c>
      <c r="G383">
        <v>-0.27482483510696731</v>
      </c>
      <c r="H383">
        <v>-1.8885024211285319</v>
      </c>
      <c r="I383">
        <v>0.68888752229511163</v>
      </c>
      <c r="J383">
        <v>1.245954681084529</v>
      </c>
      <c r="K383">
        <v>1.4538916972947129</v>
      </c>
      <c r="L383">
        <v>-0.71703154664522972</v>
      </c>
      <c r="M383">
        <v>0.76240415524099103</v>
      </c>
      <c r="N383" s="2">
        <f t="shared" si="15"/>
        <v>1</v>
      </c>
      <c r="O383" s="2">
        <f t="shared" si="16"/>
        <v>1</v>
      </c>
      <c r="P383" s="72">
        <f t="shared" si="17"/>
        <v>11911.254018132884</v>
      </c>
    </row>
    <row r="384" spans="1:16" x14ac:dyDescent="0.2">
      <c r="A384">
        <v>6.2003119765061357E-2</v>
      </c>
      <c r="B384" t="s">
        <v>15</v>
      </c>
      <c r="C384" t="s">
        <v>16</v>
      </c>
      <c r="D384" t="s">
        <v>15</v>
      </c>
      <c r="E384" t="s">
        <v>25</v>
      </c>
      <c r="F384">
        <v>0.23475765962948461</v>
      </c>
      <c r="G384">
        <v>1.376408588692573</v>
      </c>
      <c r="H384">
        <v>2.3965358281533242</v>
      </c>
      <c r="I384">
        <v>1.7353481514377691</v>
      </c>
      <c r="J384">
        <v>-0.23759028385944941</v>
      </c>
      <c r="K384">
        <v>-0.44306664724146783</v>
      </c>
      <c r="L384">
        <v>1.9294775429749469</v>
      </c>
      <c r="M384">
        <v>0.55887003122815315</v>
      </c>
      <c r="N384" s="2">
        <f t="shared" si="15"/>
        <v>1</v>
      </c>
      <c r="O384" s="2">
        <f t="shared" si="16"/>
        <v>1</v>
      </c>
      <c r="P384" s="72">
        <f t="shared" si="17"/>
        <v>9265.3104059659909</v>
      </c>
    </row>
    <row r="385" spans="1:16" x14ac:dyDescent="0.2">
      <c r="A385">
        <v>1.059976900951747</v>
      </c>
      <c r="B385" t="s">
        <v>15</v>
      </c>
      <c r="C385" t="s">
        <v>18</v>
      </c>
      <c r="D385" t="s">
        <v>15</v>
      </c>
      <c r="E385" t="s">
        <v>26</v>
      </c>
      <c r="F385">
        <v>7.9911617942192134E-2</v>
      </c>
      <c r="G385">
        <v>-0.20877549815498569</v>
      </c>
      <c r="H385">
        <v>-0.3257237655080904</v>
      </c>
      <c r="I385">
        <v>-1.46559024358683</v>
      </c>
      <c r="J385">
        <v>1.245954681084529</v>
      </c>
      <c r="K385">
        <v>9.8921451197440932E-2</v>
      </c>
      <c r="L385">
        <v>-1.919990223745309</v>
      </c>
      <c r="M385">
        <v>0.75933809475645886</v>
      </c>
      <c r="N385" s="2">
        <f t="shared" si="15"/>
        <v>1</v>
      </c>
      <c r="O385" s="2">
        <f t="shared" si="16"/>
        <v>1</v>
      </c>
      <c r="P385" s="72">
        <f t="shared" si="17"/>
        <v>11871.395231833965</v>
      </c>
    </row>
    <row r="386" spans="1:16" x14ac:dyDescent="0.2">
      <c r="A386">
        <v>-2.1965691218679639</v>
      </c>
      <c r="B386" t="s">
        <v>15</v>
      </c>
      <c r="C386" t="s">
        <v>13</v>
      </c>
      <c r="D386" t="s">
        <v>15</v>
      </c>
      <c r="E386" t="s">
        <v>26</v>
      </c>
      <c r="F386">
        <v>2.4885970985458672E-3</v>
      </c>
      <c r="G386">
        <v>0.78196455612473847</v>
      </c>
      <c r="H386">
        <v>0.73293274313801504</v>
      </c>
      <c r="I386">
        <v>1.8584611666310229</v>
      </c>
      <c r="J386">
        <v>1.245954681084529</v>
      </c>
      <c r="K386">
        <v>3.8928381402698018</v>
      </c>
      <c r="L386">
        <v>-0.47643981122521062</v>
      </c>
      <c r="M386">
        <v>0.47276658853080628</v>
      </c>
      <c r="N386" s="2">
        <f t="shared" si="15"/>
        <v>0</v>
      </c>
      <c r="O386" s="2">
        <f t="shared" si="16"/>
        <v>1</v>
      </c>
      <c r="P386" s="72">
        <f t="shared" si="17"/>
        <v>8145.9656509004817</v>
      </c>
    </row>
    <row r="387" spans="1:16" x14ac:dyDescent="0.2">
      <c r="A387">
        <v>0.27210286317278459</v>
      </c>
      <c r="B387" t="s">
        <v>12</v>
      </c>
      <c r="C387" t="s">
        <v>20</v>
      </c>
      <c r="D387" t="s">
        <v>15</v>
      </c>
      <c r="E387" t="s">
        <v>21</v>
      </c>
      <c r="F387">
        <v>0.35089219089495399</v>
      </c>
      <c r="G387">
        <v>-0.34087417205894888</v>
      </c>
      <c r="H387">
        <v>-1.0314947712721609</v>
      </c>
      <c r="I387">
        <v>-0.54224262963742653</v>
      </c>
      <c r="J387">
        <v>1.245954681084529</v>
      </c>
      <c r="K387">
        <v>1.995879795733621</v>
      </c>
      <c r="L387">
        <v>0.36563126274484808</v>
      </c>
      <c r="M387">
        <v>0.37390804674467071</v>
      </c>
      <c r="N387" s="2">
        <f t="shared" ref="N387:N450" si="18">IF($M387&gt;$S$2,1,0)</f>
        <v>0</v>
      </c>
      <c r="O387" s="2">
        <f t="shared" ref="O387:O450" si="19">IF($M387&gt;$S$3,1,0)</f>
        <v>1</v>
      </c>
      <c r="P387" s="72">
        <f t="shared" ref="P387:P450" si="20">(M387*$S$6)+((1-M387)*$S$7)</f>
        <v>6860.8046076807195</v>
      </c>
    </row>
    <row r="388" spans="1:16" x14ac:dyDescent="0.2">
      <c r="A388">
        <v>1.059976900951747</v>
      </c>
      <c r="B388" t="s">
        <v>12</v>
      </c>
      <c r="C388" t="s">
        <v>20</v>
      </c>
      <c r="D388" t="s">
        <v>15</v>
      </c>
      <c r="E388" t="s">
        <v>14</v>
      </c>
      <c r="F388">
        <v>-7.4934423745100398E-2</v>
      </c>
      <c r="G388">
        <v>1.112211240884647</v>
      </c>
      <c r="H388">
        <v>-1.182731415364461</v>
      </c>
      <c r="I388">
        <v>1.176593873221566E-2</v>
      </c>
      <c r="J388">
        <v>0.50418219861253999</v>
      </c>
      <c r="K388">
        <v>-0.44306664724146783</v>
      </c>
      <c r="L388">
        <v>1.087406469004889</v>
      </c>
      <c r="M388">
        <v>0.56826903940652229</v>
      </c>
      <c r="N388" s="2">
        <f t="shared" si="18"/>
        <v>1</v>
      </c>
      <c r="O388" s="2">
        <f t="shared" si="19"/>
        <v>1</v>
      </c>
      <c r="P388" s="72">
        <f t="shared" si="20"/>
        <v>9387.49751228479</v>
      </c>
    </row>
    <row r="389" spans="1:16" x14ac:dyDescent="0.2">
      <c r="A389">
        <v>-0.46324623875424692</v>
      </c>
      <c r="B389" t="s">
        <v>15</v>
      </c>
      <c r="C389" t="s">
        <v>13</v>
      </c>
      <c r="D389" t="s">
        <v>15</v>
      </c>
      <c r="E389" t="s">
        <v>30</v>
      </c>
      <c r="F389">
        <v>1.705795055658764</v>
      </c>
      <c r="G389">
        <v>0.25356986050888558</v>
      </c>
      <c r="H389">
        <v>-1.132319200667028</v>
      </c>
      <c r="I389">
        <v>1.6122351362445151</v>
      </c>
      <c r="J389">
        <v>-0.97936276633143882</v>
      </c>
      <c r="K389">
        <v>0.64090954963634961</v>
      </c>
      <c r="L389">
        <v>0.36563126274484808</v>
      </c>
      <c r="M389">
        <v>0.63055334327174228</v>
      </c>
      <c r="N389" s="2">
        <f t="shared" si="18"/>
        <v>1</v>
      </c>
      <c r="O389" s="2">
        <f t="shared" si="19"/>
        <v>1</v>
      </c>
      <c r="P389" s="72">
        <f t="shared" si="20"/>
        <v>10197.19346253265</v>
      </c>
    </row>
    <row r="390" spans="1:16" x14ac:dyDescent="0.2">
      <c r="A390">
        <v>-0.98849559727355518</v>
      </c>
      <c r="B390" t="s">
        <v>12</v>
      </c>
      <c r="C390" t="s">
        <v>18</v>
      </c>
      <c r="D390" t="s">
        <v>15</v>
      </c>
      <c r="E390" t="s">
        <v>29</v>
      </c>
      <c r="F390">
        <v>-1.004010673868855</v>
      </c>
      <c r="G390">
        <v>-0.1427261612030041</v>
      </c>
      <c r="H390">
        <v>0.2288105961636791</v>
      </c>
      <c r="I390">
        <v>0.68888752229511163</v>
      </c>
      <c r="J390">
        <v>1.245954681084529</v>
      </c>
      <c r="K390">
        <v>-0.44306664724146783</v>
      </c>
      <c r="L390">
        <v>-1.919990223745309</v>
      </c>
      <c r="M390">
        <v>0.74785159409481949</v>
      </c>
      <c r="N390" s="2">
        <f t="shared" si="18"/>
        <v>1</v>
      </c>
      <c r="O390" s="2">
        <f t="shared" si="19"/>
        <v>1</v>
      </c>
      <c r="P390" s="72">
        <f t="shared" si="20"/>
        <v>11722.070723232655</v>
      </c>
    </row>
    <row r="391" spans="1:16" x14ac:dyDescent="0.2">
      <c r="A391">
        <v>1.059976900951747</v>
      </c>
      <c r="B391" t="s">
        <v>15</v>
      </c>
      <c r="C391" t="s">
        <v>20</v>
      </c>
      <c r="D391" t="s">
        <v>15</v>
      </c>
      <c r="E391" t="s">
        <v>25</v>
      </c>
      <c r="F391">
        <v>-1.004010673868855</v>
      </c>
      <c r="G391">
        <v>-1.793959585002544</v>
      </c>
      <c r="H391">
        <v>-0.17448712141578959</v>
      </c>
      <c r="I391">
        <v>-0.60379913723405343</v>
      </c>
      <c r="J391">
        <v>0.87506843984853477</v>
      </c>
      <c r="K391">
        <v>0.64090954963634961</v>
      </c>
      <c r="L391">
        <v>1.087406469004889</v>
      </c>
      <c r="M391">
        <v>0.49126489928436462</v>
      </c>
      <c r="N391" s="2">
        <f t="shared" si="18"/>
        <v>0</v>
      </c>
      <c r="O391" s="2">
        <f t="shared" si="19"/>
        <v>1</v>
      </c>
      <c r="P391" s="72">
        <f t="shared" si="20"/>
        <v>8386.4436906967403</v>
      </c>
    </row>
    <row r="392" spans="1:16" x14ac:dyDescent="0.2">
      <c r="A392">
        <v>-1.5137449557928639</v>
      </c>
      <c r="B392" t="s">
        <v>15</v>
      </c>
      <c r="C392" t="s">
        <v>20</v>
      </c>
      <c r="D392" t="s">
        <v>15</v>
      </c>
      <c r="E392" t="s">
        <v>17</v>
      </c>
      <c r="F392">
        <v>-0.42333801754150863</v>
      </c>
      <c r="G392">
        <v>-1.0013675415787651</v>
      </c>
      <c r="H392">
        <v>0.83375717253288228</v>
      </c>
      <c r="I392">
        <v>-1.096251198007069</v>
      </c>
      <c r="J392">
        <v>0.13329595737654529</v>
      </c>
      <c r="K392">
        <v>9.8921451197440932E-2</v>
      </c>
      <c r="L392">
        <v>0.24533539503483001</v>
      </c>
      <c r="M392">
        <v>0.35599389351066979</v>
      </c>
      <c r="N392" s="2">
        <f t="shared" si="18"/>
        <v>0</v>
      </c>
      <c r="O392" s="2">
        <f t="shared" si="19"/>
        <v>1</v>
      </c>
      <c r="P392" s="72">
        <f t="shared" si="20"/>
        <v>6627.9206156387072</v>
      </c>
    </row>
    <row r="393" spans="1:16" x14ac:dyDescent="0.2">
      <c r="A393">
        <v>-0.62082104631003943</v>
      </c>
      <c r="B393" t="s">
        <v>15</v>
      </c>
      <c r="C393" t="s">
        <v>13</v>
      </c>
      <c r="D393" t="s">
        <v>15</v>
      </c>
      <c r="E393" t="s">
        <v>17</v>
      </c>
      <c r="F393">
        <v>-7.4934423745100398E-2</v>
      </c>
      <c r="G393">
        <v>-7.6676824251022485E-2</v>
      </c>
      <c r="H393">
        <v>0.27922281086111272</v>
      </c>
      <c r="I393">
        <v>1.181339583068127</v>
      </c>
      <c r="J393">
        <v>-1.7211352488034279</v>
      </c>
      <c r="K393">
        <v>1.4538916972947129</v>
      </c>
      <c r="L393">
        <v>0.84681473358486936</v>
      </c>
      <c r="M393">
        <v>0.31703834111567708</v>
      </c>
      <c r="N393" s="2">
        <f t="shared" si="18"/>
        <v>0</v>
      </c>
      <c r="O393" s="2">
        <f t="shared" si="19"/>
        <v>1</v>
      </c>
      <c r="P393" s="72">
        <f t="shared" si="20"/>
        <v>6121.4984345038019</v>
      </c>
    </row>
    <row r="394" spans="1:16" x14ac:dyDescent="0.2">
      <c r="A394">
        <v>-1.618794827496725</v>
      </c>
      <c r="B394" t="s">
        <v>12</v>
      </c>
      <c r="C394" t="s">
        <v>18</v>
      </c>
      <c r="D394" t="s">
        <v>15</v>
      </c>
      <c r="E394" t="s">
        <v>21</v>
      </c>
      <c r="F394">
        <v>-1.4298372885089099</v>
      </c>
      <c r="G394">
        <v>-1.331614226338673</v>
      </c>
      <c r="H394">
        <v>0.93458160192774953</v>
      </c>
      <c r="I394">
        <v>0.1964354615220964</v>
      </c>
      <c r="J394">
        <v>-0.23759028385944941</v>
      </c>
      <c r="K394">
        <v>-0.44306664724146783</v>
      </c>
      <c r="L394">
        <v>1.688885807554928</v>
      </c>
      <c r="M394">
        <v>0.55677856668844028</v>
      </c>
      <c r="N394" s="2">
        <f t="shared" si="18"/>
        <v>1</v>
      </c>
      <c r="O394" s="2">
        <f t="shared" si="19"/>
        <v>1</v>
      </c>
      <c r="P394" s="72">
        <f t="shared" si="20"/>
        <v>9238.1213669497247</v>
      </c>
    </row>
    <row r="395" spans="1:16" x14ac:dyDescent="0.2">
      <c r="A395">
        <v>1.059976900951747</v>
      </c>
      <c r="B395" t="s">
        <v>12</v>
      </c>
      <c r="C395" t="s">
        <v>20</v>
      </c>
      <c r="D395" t="s">
        <v>15</v>
      </c>
      <c r="E395" t="s">
        <v>21</v>
      </c>
      <c r="F395">
        <v>-0.11364593416692351</v>
      </c>
      <c r="G395">
        <v>-1.062748729904087E-2</v>
      </c>
      <c r="H395">
        <v>3.4047801221019962</v>
      </c>
      <c r="I395">
        <v>1.058226567874873</v>
      </c>
      <c r="J395">
        <v>-1.3502490075674329</v>
      </c>
      <c r="K395">
        <v>9.8921451197440932E-2</v>
      </c>
      <c r="L395">
        <v>-0.2358480758051914</v>
      </c>
      <c r="M395">
        <v>0.38434313687568361</v>
      </c>
      <c r="N395" s="2">
        <f t="shared" si="18"/>
        <v>0</v>
      </c>
      <c r="O395" s="2">
        <f t="shared" si="19"/>
        <v>1</v>
      </c>
      <c r="P395" s="72">
        <f t="shared" si="20"/>
        <v>6996.4607793838877</v>
      </c>
    </row>
    <row r="396" spans="1:16" x14ac:dyDescent="0.2">
      <c r="A396">
        <v>0.1145280556169922</v>
      </c>
      <c r="B396" t="s">
        <v>12</v>
      </c>
      <c r="C396" t="s">
        <v>20</v>
      </c>
      <c r="D396" t="s">
        <v>15</v>
      </c>
      <c r="E396" t="s">
        <v>21</v>
      </c>
      <c r="F396">
        <v>-1.4685487989307331</v>
      </c>
      <c r="G396">
        <v>-1.1995155524347101</v>
      </c>
      <c r="H396">
        <v>-1.233143630061895</v>
      </c>
      <c r="I396">
        <v>-0.35757310684754579</v>
      </c>
      <c r="J396">
        <v>1.245954681084529</v>
      </c>
      <c r="K396">
        <v>9.8921451197440932E-2</v>
      </c>
      <c r="L396">
        <v>0.36563126274484808</v>
      </c>
      <c r="M396">
        <v>0.37183468512306711</v>
      </c>
      <c r="N396" s="2">
        <f t="shared" si="18"/>
        <v>0</v>
      </c>
      <c r="O396" s="2">
        <f t="shared" si="19"/>
        <v>1</v>
      </c>
      <c r="P396" s="72">
        <f t="shared" si="20"/>
        <v>6833.8509065998724</v>
      </c>
    </row>
    <row r="397" spans="1:16" x14ac:dyDescent="0.2">
      <c r="A397">
        <v>1.059976900951747</v>
      </c>
      <c r="B397" t="s">
        <v>12</v>
      </c>
      <c r="C397" t="s">
        <v>18</v>
      </c>
      <c r="D397" t="s">
        <v>15</v>
      </c>
      <c r="E397" t="s">
        <v>26</v>
      </c>
      <c r="F397">
        <v>1.2799684410187091</v>
      </c>
      <c r="G397">
        <v>-0.34087417205894888</v>
      </c>
      <c r="H397">
        <v>0.12798616676881189</v>
      </c>
      <c r="I397">
        <v>0.87355704508499243</v>
      </c>
      <c r="J397">
        <v>0.13329595737654529</v>
      </c>
      <c r="K397">
        <v>-0.44306664724146783</v>
      </c>
      <c r="L397">
        <v>4.7436596148278378E-3</v>
      </c>
      <c r="M397">
        <v>0.8175622889822669</v>
      </c>
      <c r="N397" s="2">
        <f t="shared" si="18"/>
        <v>1</v>
      </c>
      <c r="O397" s="2">
        <f t="shared" si="19"/>
        <v>1</v>
      </c>
      <c r="P397" s="72">
        <f t="shared" si="20"/>
        <v>12628.309756769469</v>
      </c>
    </row>
    <row r="398" spans="1:16" x14ac:dyDescent="0.2">
      <c r="A398">
        <v>-1.618794827496725</v>
      </c>
      <c r="B398" t="s">
        <v>15</v>
      </c>
      <c r="C398" t="s">
        <v>16</v>
      </c>
      <c r="D398" t="s">
        <v>15</v>
      </c>
      <c r="E398" t="s">
        <v>29</v>
      </c>
      <c r="F398">
        <v>-0.42333801754150863</v>
      </c>
      <c r="G398">
        <v>-1.0013675415787651</v>
      </c>
      <c r="H398">
        <v>-0.88025812717985996</v>
      </c>
      <c r="I398">
        <v>-1.096251198007069</v>
      </c>
      <c r="J398">
        <v>0.13329595737654529</v>
      </c>
      <c r="K398">
        <v>9.8921451197440932E-2</v>
      </c>
      <c r="L398">
        <v>0.24533539503483001</v>
      </c>
      <c r="M398">
        <v>0.54451862104050064</v>
      </c>
      <c r="N398" s="2">
        <f t="shared" si="18"/>
        <v>1</v>
      </c>
      <c r="O398" s="2">
        <f t="shared" si="19"/>
        <v>1</v>
      </c>
      <c r="P398" s="72">
        <f t="shared" si="20"/>
        <v>9078.7420735265077</v>
      </c>
    </row>
    <row r="399" spans="1:16" x14ac:dyDescent="0.2">
      <c r="A399">
        <v>1.059976900951747</v>
      </c>
      <c r="B399" t="s">
        <v>15</v>
      </c>
      <c r="C399" t="s">
        <v>20</v>
      </c>
      <c r="D399" t="s">
        <v>15</v>
      </c>
      <c r="E399" t="s">
        <v>25</v>
      </c>
      <c r="F399">
        <v>-0.15235744458874659</v>
      </c>
      <c r="G399">
        <v>-0.20877549815498569</v>
      </c>
      <c r="H399">
        <v>7.7573952071378349E-2</v>
      </c>
      <c r="I399">
        <v>7.3322446328842564E-2</v>
      </c>
      <c r="J399">
        <v>-0.97936276633143882</v>
      </c>
      <c r="K399">
        <v>-0.44306664724146783</v>
      </c>
      <c r="L399">
        <v>-0.47643981122521062</v>
      </c>
      <c r="M399">
        <v>0.49126489928436462</v>
      </c>
      <c r="N399" s="2">
        <f t="shared" si="18"/>
        <v>0</v>
      </c>
      <c r="O399" s="2">
        <f t="shared" si="19"/>
        <v>1</v>
      </c>
      <c r="P399" s="72">
        <f t="shared" si="20"/>
        <v>8386.4436906967403</v>
      </c>
    </row>
    <row r="400" spans="1:16" x14ac:dyDescent="0.2">
      <c r="A400">
        <v>-2.0915192501641031</v>
      </c>
      <c r="B400" t="s">
        <v>15</v>
      </c>
      <c r="C400" t="s">
        <v>13</v>
      </c>
      <c r="D400" t="s">
        <v>15</v>
      </c>
      <c r="E400" t="s">
        <v>22</v>
      </c>
      <c r="F400">
        <v>-0.53947254880697793</v>
      </c>
      <c r="G400">
        <v>0.45171787136483038</v>
      </c>
      <c r="H400">
        <v>0.88416938723031591</v>
      </c>
      <c r="I400">
        <v>-0.85002516762056113</v>
      </c>
      <c r="J400">
        <v>0.87506843984853477</v>
      </c>
      <c r="K400">
        <v>-0.44306664724146783</v>
      </c>
      <c r="L400">
        <v>0.36563126274484808</v>
      </c>
      <c r="M400">
        <v>0.63484741219649332</v>
      </c>
      <c r="N400" s="2">
        <f t="shared" si="18"/>
        <v>1</v>
      </c>
      <c r="O400" s="2">
        <f t="shared" si="19"/>
        <v>1</v>
      </c>
      <c r="P400" s="72">
        <f t="shared" si="20"/>
        <v>10253.016358554412</v>
      </c>
    </row>
    <row r="401" spans="1:16" x14ac:dyDescent="0.2">
      <c r="A401">
        <v>0.90240209339595456</v>
      </c>
      <c r="B401" t="s">
        <v>12</v>
      </c>
      <c r="C401" t="s">
        <v>20</v>
      </c>
      <c r="D401" t="s">
        <v>15</v>
      </c>
      <c r="E401" t="s">
        <v>19</v>
      </c>
      <c r="F401">
        <v>-0.69431859049427047</v>
      </c>
      <c r="G401">
        <v>-0.86926886767480183</v>
      </c>
      <c r="H401">
        <v>-1.2835558447593289</v>
      </c>
      <c r="I401">
        <v>-0.91158167521718803</v>
      </c>
      <c r="J401">
        <v>0.13329595737654529</v>
      </c>
      <c r="K401">
        <v>-0.44306664724146783</v>
      </c>
      <c r="L401">
        <v>-2.4011736945853301</v>
      </c>
      <c r="M401">
        <v>0.36424001574942277</v>
      </c>
      <c r="N401" s="2">
        <f t="shared" si="18"/>
        <v>0</v>
      </c>
      <c r="O401" s="2">
        <f t="shared" si="19"/>
        <v>1</v>
      </c>
      <c r="P401" s="72">
        <f t="shared" si="20"/>
        <v>6735.1202047424958</v>
      </c>
    </row>
    <row r="402" spans="1:16" x14ac:dyDescent="0.2">
      <c r="A402">
        <v>-4.3046751938800289E-2</v>
      </c>
      <c r="B402" t="s">
        <v>12</v>
      </c>
      <c r="C402" t="s">
        <v>23</v>
      </c>
      <c r="D402" t="s">
        <v>15</v>
      </c>
      <c r="E402" t="s">
        <v>22</v>
      </c>
      <c r="F402">
        <v>-0.96529916344703237</v>
      </c>
      <c r="G402">
        <v>-0.20877549815498569</v>
      </c>
      <c r="H402">
        <v>3.7072534102865968</v>
      </c>
      <c r="I402">
        <v>-0.35757310684754579</v>
      </c>
      <c r="J402">
        <v>-0.97936276633143882</v>
      </c>
      <c r="K402">
        <v>-0.44306664724146783</v>
      </c>
      <c r="L402">
        <v>-0.47643981122521062</v>
      </c>
      <c r="M402">
        <v>0.80010529489069804</v>
      </c>
      <c r="N402" s="2">
        <f t="shared" si="18"/>
        <v>1</v>
      </c>
      <c r="O402" s="2">
        <f t="shared" si="19"/>
        <v>1</v>
      </c>
      <c r="P402" s="72">
        <f t="shared" si="20"/>
        <v>12401.368833579074</v>
      </c>
    </row>
    <row r="403" spans="1:16" x14ac:dyDescent="0.2">
      <c r="A403">
        <v>-0.88344572556969359</v>
      </c>
      <c r="B403" t="s">
        <v>15</v>
      </c>
      <c r="C403" t="s">
        <v>18</v>
      </c>
      <c r="D403" t="s">
        <v>15</v>
      </c>
      <c r="E403" t="s">
        <v>26</v>
      </c>
      <c r="F403">
        <v>0.42831521173860032</v>
      </c>
      <c r="G403">
        <v>-0.34087417205894888</v>
      </c>
      <c r="H403">
        <v>7.7573952071378349E-2</v>
      </c>
      <c r="I403">
        <v>-1.342477228393576</v>
      </c>
      <c r="J403">
        <v>-0.23759028385944941</v>
      </c>
      <c r="K403">
        <v>-0.98505474568037643</v>
      </c>
      <c r="L403">
        <v>-1.3185108851952689</v>
      </c>
      <c r="M403">
        <v>0.73879183503070467</v>
      </c>
      <c r="N403" s="2">
        <f t="shared" si="18"/>
        <v>1</v>
      </c>
      <c r="O403" s="2">
        <f t="shared" si="19"/>
        <v>1</v>
      </c>
      <c r="P403" s="72">
        <f t="shared" si="20"/>
        <v>11604.293855399161</v>
      </c>
    </row>
    <row r="404" spans="1:16" x14ac:dyDescent="0.2">
      <c r="A404">
        <v>0.84987715754402382</v>
      </c>
      <c r="B404" t="s">
        <v>15</v>
      </c>
      <c r="C404" t="s">
        <v>18</v>
      </c>
      <c r="D404" t="s">
        <v>15</v>
      </c>
      <c r="E404" t="s">
        <v>21</v>
      </c>
      <c r="F404">
        <v>-0.77174161133791674</v>
      </c>
      <c r="G404">
        <v>-1.9260582589065081</v>
      </c>
      <c r="H404">
        <v>0.2288105961636791</v>
      </c>
      <c r="I404">
        <v>-2.2658248423429801</v>
      </c>
      <c r="J404">
        <v>-0.23759028385944941</v>
      </c>
      <c r="K404">
        <v>-0.44306664724146783</v>
      </c>
      <c r="L404">
        <v>-1.0779191497752501</v>
      </c>
      <c r="M404">
        <v>0.5040361515261027</v>
      </c>
      <c r="N404" s="2">
        <f t="shared" si="18"/>
        <v>1</v>
      </c>
      <c r="O404" s="2">
        <f t="shared" si="19"/>
        <v>1</v>
      </c>
      <c r="P404" s="72">
        <f t="shared" si="20"/>
        <v>8552.469969839336</v>
      </c>
    </row>
    <row r="405" spans="1:16" x14ac:dyDescent="0.2">
      <c r="A405">
        <v>0.69230234998823126</v>
      </c>
      <c r="B405" t="s">
        <v>15</v>
      </c>
      <c r="C405" t="s">
        <v>18</v>
      </c>
      <c r="D405" t="s">
        <v>15</v>
      </c>
      <c r="E405" t="s">
        <v>28</v>
      </c>
      <c r="F405">
        <v>-0.92658765302520929</v>
      </c>
      <c r="G405">
        <v>-0.60507151986687535</v>
      </c>
      <c r="H405">
        <v>-1.081906985969594</v>
      </c>
      <c r="I405">
        <v>0.81200053748836554</v>
      </c>
      <c r="J405">
        <v>0.87506843984853477</v>
      </c>
      <c r="K405">
        <v>2.2668738449530759</v>
      </c>
      <c r="L405">
        <v>0.84681473358486936</v>
      </c>
      <c r="M405">
        <v>0.70871770193145844</v>
      </c>
      <c r="N405" s="2">
        <f t="shared" si="18"/>
        <v>1</v>
      </c>
      <c r="O405" s="2">
        <f t="shared" si="19"/>
        <v>1</v>
      </c>
      <c r="P405" s="72">
        <f t="shared" si="20"/>
        <v>11213.33012510896</v>
      </c>
    </row>
    <row r="406" spans="1:16" x14ac:dyDescent="0.2">
      <c r="A406">
        <v>1.059976900951747</v>
      </c>
      <c r="B406" t="s">
        <v>15</v>
      </c>
      <c r="C406" t="s">
        <v>20</v>
      </c>
      <c r="D406" t="s">
        <v>15</v>
      </c>
      <c r="E406" t="s">
        <v>26</v>
      </c>
      <c r="F406">
        <v>-0.22978046543239289</v>
      </c>
      <c r="G406">
        <v>0.18752052355690399</v>
      </c>
      <c r="H406">
        <v>1.0858182460200501</v>
      </c>
      <c r="I406">
        <v>2.658695765387173</v>
      </c>
      <c r="J406">
        <v>-0.97936276633143882</v>
      </c>
      <c r="K406">
        <v>0.91190359885580397</v>
      </c>
      <c r="L406">
        <v>-0.71703154664522972</v>
      </c>
      <c r="M406">
        <v>0.5742148192365164</v>
      </c>
      <c r="N406" s="2">
        <f t="shared" si="18"/>
        <v>1</v>
      </c>
      <c r="O406" s="2">
        <f t="shared" si="19"/>
        <v>1</v>
      </c>
      <c r="P406" s="72">
        <f t="shared" si="20"/>
        <v>9464.7926500747126</v>
      </c>
    </row>
    <row r="407" spans="1:16" x14ac:dyDescent="0.2">
      <c r="A407">
        <v>-1.828894570904448</v>
      </c>
      <c r="B407" t="s">
        <v>15</v>
      </c>
      <c r="C407" t="s">
        <v>13</v>
      </c>
      <c r="D407" t="s">
        <v>15</v>
      </c>
      <c r="E407" t="s">
        <v>17</v>
      </c>
      <c r="F407">
        <v>-1.197568225977971</v>
      </c>
      <c r="G407">
        <v>-1.595811574146599</v>
      </c>
      <c r="H407">
        <v>-0.27531155081065678</v>
      </c>
      <c r="I407">
        <v>0.31954847671535019</v>
      </c>
      <c r="J407">
        <v>0.13329595737654529</v>
      </c>
      <c r="K407">
        <v>9.8921451197440932E-2</v>
      </c>
      <c r="L407">
        <v>0.24533539503483001</v>
      </c>
      <c r="M407">
        <v>0.30250579717073139</v>
      </c>
      <c r="N407" s="2">
        <f t="shared" si="18"/>
        <v>0</v>
      </c>
      <c r="O407" s="2">
        <f t="shared" si="19"/>
        <v>1</v>
      </c>
      <c r="P407" s="72">
        <f t="shared" si="20"/>
        <v>5932.5753632195083</v>
      </c>
    </row>
    <row r="408" spans="1:16" x14ac:dyDescent="0.2">
      <c r="A408">
        <v>0.58725247828436966</v>
      </c>
      <c r="B408" t="s">
        <v>15</v>
      </c>
      <c r="C408" t="s">
        <v>18</v>
      </c>
      <c r="D408" t="s">
        <v>15</v>
      </c>
      <c r="E408" t="s">
        <v>29</v>
      </c>
      <c r="F408">
        <v>1.667083545236941</v>
      </c>
      <c r="G408">
        <v>-0.67112085681885703</v>
      </c>
      <c r="H408">
        <v>-0.88025812717985996</v>
      </c>
      <c r="I408">
        <v>-1.342477228393576</v>
      </c>
      <c r="J408">
        <v>0.50418219861253999</v>
      </c>
      <c r="K408">
        <v>9.8921451197440932E-2</v>
      </c>
      <c r="L408">
        <v>0.36563126274484808</v>
      </c>
      <c r="M408">
        <v>0.69529436791397425</v>
      </c>
      <c r="N408" s="2">
        <f t="shared" si="18"/>
        <v>1</v>
      </c>
      <c r="O408" s="2">
        <f t="shared" si="19"/>
        <v>1</v>
      </c>
      <c r="P408" s="72">
        <f t="shared" si="20"/>
        <v>11038.826782881664</v>
      </c>
    </row>
    <row r="409" spans="1:16" x14ac:dyDescent="0.2">
      <c r="A409">
        <v>-0.67334598216197017</v>
      </c>
      <c r="B409" t="s">
        <v>12</v>
      </c>
      <c r="C409" t="s">
        <v>16</v>
      </c>
      <c r="D409" t="s">
        <v>15</v>
      </c>
      <c r="E409" t="s">
        <v>26</v>
      </c>
      <c r="F409">
        <v>-0.15235744458874659</v>
      </c>
      <c r="G409">
        <v>0.58381654526879356</v>
      </c>
      <c r="H409">
        <v>-0.77943369778499283</v>
      </c>
      <c r="I409">
        <v>0.99667006027824623</v>
      </c>
      <c r="J409">
        <v>0.13329595737654529</v>
      </c>
      <c r="K409">
        <v>2.8088619433919839</v>
      </c>
      <c r="L409">
        <v>0.60622299816486735</v>
      </c>
      <c r="M409">
        <v>0.7068380627868035</v>
      </c>
      <c r="N409" s="2">
        <f t="shared" si="18"/>
        <v>1</v>
      </c>
      <c r="O409" s="2">
        <f t="shared" si="19"/>
        <v>1</v>
      </c>
      <c r="P409" s="72">
        <f t="shared" si="20"/>
        <v>11188.894816228445</v>
      </c>
    </row>
    <row r="410" spans="1:16" x14ac:dyDescent="0.2">
      <c r="A410">
        <v>1.059976900951747</v>
      </c>
      <c r="B410" t="s">
        <v>15</v>
      </c>
      <c r="C410" t="s">
        <v>20</v>
      </c>
      <c r="D410" t="s">
        <v>15</v>
      </c>
      <c r="E410" t="s">
        <v>21</v>
      </c>
      <c r="F410">
        <v>0.15733463878583839</v>
      </c>
      <c r="G410">
        <v>-0.53902218291489379</v>
      </c>
      <c r="H410">
        <v>-2.3250477323488849E-2</v>
      </c>
      <c r="I410">
        <v>-0.97313818281381492</v>
      </c>
      <c r="J410">
        <v>0.50418219861253999</v>
      </c>
      <c r="K410">
        <v>-1.2560487948998309</v>
      </c>
      <c r="L410">
        <v>1.688885807554928</v>
      </c>
      <c r="M410">
        <v>0.30533540782938318</v>
      </c>
      <c r="N410" s="2">
        <f t="shared" si="18"/>
        <v>0</v>
      </c>
      <c r="O410" s="2">
        <f t="shared" si="19"/>
        <v>1</v>
      </c>
      <c r="P410" s="72">
        <f t="shared" si="20"/>
        <v>5969.3603017819814</v>
      </c>
    </row>
    <row r="411" spans="1:16" x14ac:dyDescent="0.2">
      <c r="A411">
        <v>9.4781839131305376E-3</v>
      </c>
      <c r="B411" t="s">
        <v>15</v>
      </c>
      <c r="C411" t="s">
        <v>18</v>
      </c>
      <c r="D411" t="s">
        <v>15</v>
      </c>
      <c r="E411" t="s">
        <v>21</v>
      </c>
      <c r="F411">
        <v>-0.3459149966978623</v>
      </c>
      <c r="G411">
        <v>-0.86926886767480183</v>
      </c>
      <c r="H411">
        <v>-0.82984591248242634</v>
      </c>
      <c r="I411">
        <v>0.44266149190860399</v>
      </c>
      <c r="J411">
        <v>-0.60847652509544403</v>
      </c>
      <c r="K411">
        <v>9.8921451197440932E-2</v>
      </c>
      <c r="L411">
        <v>2.530956881524987</v>
      </c>
      <c r="M411">
        <v>0.49221465009947979</v>
      </c>
      <c r="N411" s="2">
        <f t="shared" si="18"/>
        <v>0</v>
      </c>
      <c r="O411" s="2">
        <f t="shared" si="19"/>
        <v>1</v>
      </c>
      <c r="P411" s="72">
        <f t="shared" si="20"/>
        <v>8398.7904512932382</v>
      </c>
    </row>
    <row r="412" spans="1:16" x14ac:dyDescent="0.2">
      <c r="A412">
        <v>-1.408695084089002</v>
      </c>
      <c r="B412" t="s">
        <v>15</v>
      </c>
      <c r="C412" t="s">
        <v>13</v>
      </c>
      <c r="D412" t="s">
        <v>15</v>
      </c>
      <c r="E412" t="s">
        <v>19</v>
      </c>
      <c r="F412">
        <v>1.396102972284178</v>
      </c>
      <c r="G412">
        <v>2.4331979799242789</v>
      </c>
      <c r="H412">
        <v>7.7573952071378349E-2</v>
      </c>
      <c r="I412">
        <v>0.2579919691187233</v>
      </c>
      <c r="J412">
        <v>-0.60847652509544403</v>
      </c>
      <c r="K412">
        <v>3.0798559926114391</v>
      </c>
      <c r="L412">
        <v>-0.71703154664522972</v>
      </c>
      <c r="M412">
        <v>0.22049527081845419</v>
      </c>
      <c r="N412" s="2">
        <f t="shared" si="18"/>
        <v>0</v>
      </c>
      <c r="O412" s="2">
        <f t="shared" si="19"/>
        <v>1</v>
      </c>
      <c r="P412" s="72">
        <f t="shared" si="20"/>
        <v>4866.4385206399038</v>
      </c>
    </row>
    <row r="413" spans="1:16" x14ac:dyDescent="0.2">
      <c r="A413">
        <v>-0.72587091801390102</v>
      </c>
      <c r="B413" t="s">
        <v>15</v>
      </c>
      <c r="C413" t="s">
        <v>13</v>
      </c>
      <c r="D413" t="s">
        <v>15</v>
      </c>
      <c r="E413" t="s">
        <v>19</v>
      </c>
      <c r="F413">
        <v>0.42831521173860032</v>
      </c>
      <c r="G413">
        <v>0.91406323002870171</v>
      </c>
      <c r="H413">
        <v>-0.62819705369269196</v>
      </c>
      <c r="I413">
        <v>-0.85002516762056113</v>
      </c>
      <c r="J413">
        <v>-0.60847652509544403</v>
      </c>
      <c r="K413">
        <v>-2.6110190409971019</v>
      </c>
      <c r="L413">
        <v>-1.0779191497752501</v>
      </c>
      <c r="M413">
        <v>0.22717002941363451</v>
      </c>
      <c r="N413" s="2">
        <f t="shared" si="18"/>
        <v>0</v>
      </c>
      <c r="O413" s="2">
        <f t="shared" si="19"/>
        <v>1</v>
      </c>
      <c r="P413" s="72">
        <f t="shared" si="20"/>
        <v>4953.2103823772486</v>
      </c>
    </row>
    <row r="414" spans="1:16" x14ac:dyDescent="0.2">
      <c r="A414">
        <v>-0.46324623875424692</v>
      </c>
      <c r="B414" t="s">
        <v>12</v>
      </c>
      <c r="C414" t="s">
        <v>16</v>
      </c>
      <c r="D414" t="s">
        <v>15</v>
      </c>
      <c r="E414" t="s">
        <v>14</v>
      </c>
      <c r="F414">
        <v>1.3186799514405321</v>
      </c>
      <c r="G414">
        <v>0.517767208316812</v>
      </c>
      <c r="H414">
        <v>-0.27531155081065678</v>
      </c>
      <c r="I414">
        <v>-0.23446009165429199</v>
      </c>
      <c r="J414">
        <v>-0.97936276633143882</v>
      </c>
      <c r="K414">
        <v>-2.0690309425581939</v>
      </c>
      <c r="L414">
        <v>0.84681473358486936</v>
      </c>
      <c r="M414">
        <v>0.62638940377242225</v>
      </c>
      <c r="N414" s="2">
        <f t="shared" si="18"/>
        <v>1</v>
      </c>
      <c r="O414" s="2">
        <f t="shared" si="19"/>
        <v>1</v>
      </c>
      <c r="P414" s="72">
        <f t="shared" si="20"/>
        <v>10143.06224904149</v>
      </c>
    </row>
    <row r="415" spans="1:16" x14ac:dyDescent="0.2">
      <c r="A415">
        <v>0.74482728584016211</v>
      </c>
      <c r="B415" t="s">
        <v>12</v>
      </c>
      <c r="C415" t="s">
        <v>18</v>
      </c>
      <c r="D415" t="s">
        <v>15</v>
      </c>
      <c r="E415" t="s">
        <v>26</v>
      </c>
      <c r="F415">
        <v>-1.158856715556148</v>
      </c>
      <c r="G415">
        <v>0.25356986050888558</v>
      </c>
      <c r="H415">
        <v>0.53128388434828067</v>
      </c>
      <c r="I415">
        <v>0.44266149190860399</v>
      </c>
      <c r="J415">
        <v>-0.97936276633143882</v>
      </c>
      <c r="K415">
        <v>-0.17207259802201341</v>
      </c>
      <c r="L415">
        <v>-0.2358480758051914</v>
      </c>
      <c r="M415">
        <v>0.81490237942336252</v>
      </c>
      <c r="N415" s="2">
        <f t="shared" si="18"/>
        <v>1</v>
      </c>
      <c r="O415" s="2">
        <f t="shared" si="19"/>
        <v>1</v>
      </c>
      <c r="P415" s="72">
        <f t="shared" si="20"/>
        <v>12593.730932503713</v>
      </c>
    </row>
    <row r="416" spans="1:16" x14ac:dyDescent="0.2">
      <c r="A416">
        <v>-0.41072130290231612</v>
      </c>
      <c r="B416" t="s">
        <v>12</v>
      </c>
      <c r="C416" t="s">
        <v>20</v>
      </c>
      <c r="D416" t="s">
        <v>15</v>
      </c>
      <c r="E416" t="s">
        <v>26</v>
      </c>
      <c r="F416">
        <v>-2.0879329656799031</v>
      </c>
      <c r="G416">
        <v>-1.4637129002426359</v>
      </c>
      <c r="H416">
        <v>0.32963502555854629</v>
      </c>
      <c r="I416">
        <v>0.1348789539254695</v>
      </c>
      <c r="J416">
        <v>1.245954681084529</v>
      </c>
      <c r="K416">
        <v>1.182897648075258</v>
      </c>
      <c r="L416">
        <v>-0.47643981122521062</v>
      </c>
      <c r="M416">
        <v>0.63811160345728191</v>
      </c>
      <c r="N416" s="2">
        <f t="shared" si="18"/>
        <v>1</v>
      </c>
      <c r="O416" s="2">
        <f t="shared" si="19"/>
        <v>1</v>
      </c>
      <c r="P416" s="72">
        <f t="shared" si="20"/>
        <v>10295.450844944666</v>
      </c>
    </row>
    <row r="417" spans="1:16" x14ac:dyDescent="0.2">
      <c r="A417">
        <v>9.4781839131305376E-3</v>
      </c>
      <c r="B417" t="s">
        <v>15</v>
      </c>
      <c r="C417" t="s">
        <v>18</v>
      </c>
      <c r="D417" t="s">
        <v>15</v>
      </c>
      <c r="E417" t="s">
        <v>22</v>
      </c>
      <c r="F417">
        <v>-0.30720348627603922</v>
      </c>
      <c r="G417">
        <v>0.25356986050888558</v>
      </c>
      <c r="H417">
        <v>0.78334495783544866</v>
      </c>
      <c r="I417">
        <v>-0.35757310684754579</v>
      </c>
      <c r="J417">
        <v>-0.60847652509544403</v>
      </c>
      <c r="K417">
        <v>9.8921451197440932E-2</v>
      </c>
      <c r="L417">
        <v>-0.47643981122521062</v>
      </c>
      <c r="M417">
        <v>0.85146563285362953</v>
      </c>
      <c r="N417" s="2">
        <f t="shared" si="18"/>
        <v>1</v>
      </c>
      <c r="O417" s="2">
        <f t="shared" si="19"/>
        <v>1</v>
      </c>
      <c r="P417" s="72">
        <f t="shared" si="20"/>
        <v>13069.053227097183</v>
      </c>
    </row>
    <row r="418" spans="1:16" x14ac:dyDescent="0.2">
      <c r="A418">
        <v>9.4781839131305376E-3</v>
      </c>
      <c r="B418" t="s">
        <v>12</v>
      </c>
      <c r="C418" t="s">
        <v>18</v>
      </c>
      <c r="D418" t="s">
        <v>15</v>
      </c>
      <c r="E418" t="s">
        <v>19</v>
      </c>
      <c r="F418">
        <v>-0.42333801754150863</v>
      </c>
      <c r="G418">
        <v>-1.6618609110985809</v>
      </c>
      <c r="H418">
        <v>0.12798616676881189</v>
      </c>
      <c r="I418">
        <v>1.176593873221566E-2</v>
      </c>
      <c r="J418">
        <v>-1.3502490075674329</v>
      </c>
      <c r="K418">
        <v>1.995879795733621</v>
      </c>
      <c r="L418">
        <v>-0.47643981122521062</v>
      </c>
      <c r="M418">
        <v>0.56038702664421747</v>
      </c>
      <c r="N418" s="2">
        <f t="shared" si="18"/>
        <v>1</v>
      </c>
      <c r="O418" s="2">
        <f t="shared" si="19"/>
        <v>1</v>
      </c>
      <c r="P418" s="72">
        <f t="shared" si="20"/>
        <v>9285.031346374828</v>
      </c>
    </row>
    <row r="419" spans="1:16" x14ac:dyDescent="0.2">
      <c r="A419">
        <v>-0.56829611045810857</v>
      </c>
      <c r="B419" t="s">
        <v>15</v>
      </c>
      <c r="C419" t="s">
        <v>18</v>
      </c>
      <c r="D419" t="s">
        <v>15</v>
      </c>
      <c r="E419" t="s">
        <v>21</v>
      </c>
      <c r="F419">
        <v>-7.4934423745100398E-2</v>
      </c>
      <c r="G419">
        <v>0.3196191974608672</v>
      </c>
      <c r="H419">
        <v>0.58169609904571429</v>
      </c>
      <c r="I419">
        <v>1.2428960906647539</v>
      </c>
      <c r="J419">
        <v>-1.7211352488034279</v>
      </c>
      <c r="K419">
        <v>9.8921451197440932E-2</v>
      </c>
      <c r="L419">
        <v>0.60622299816486735</v>
      </c>
      <c r="M419">
        <v>0.48409161701965892</v>
      </c>
      <c r="N419" s="2">
        <f t="shared" si="18"/>
        <v>0</v>
      </c>
      <c r="O419" s="2">
        <f t="shared" si="19"/>
        <v>1</v>
      </c>
      <c r="P419" s="72">
        <f t="shared" si="20"/>
        <v>8293.1910212555649</v>
      </c>
    </row>
    <row r="420" spans="1:16" x14ac:dyDescent="0.2">
      <c r="A420">
        <v>-0.67334598216197017</v>
      </c>
      <c r="B420" t="s">
        <v>15</v>
      </c>
      <c r="C420" t="s">
        <v>23</v>
      </c>
      <c r="D420" t="s">
        <v>15</v>
      </c>
      <c r="E420" t="s">
        <v>28</v>
      </c>
      <c r="F420">
        <v>2.4885970985458672E-3</v>
      </c>
      <c r="G420">
        <v>0.38566853441284882</v>
      </c>
      <c r="H420">
        <v>1.3378793195072181</v>
      </c>
      <c r="I420">
        <v>2.1662437046141569</v>
      </c>
      <c r="J420">
        <v>0.13329595737654529</v>
      </c>
      <c r="K420">
        <v>1.995879795733621</v>
      </c>
      <c r="L420">
        <v>-0.47643981122521062</v>
      </c>
      <c r="M420">
        <v>0.5262810324936138</v>
      </c>
      <c r="N420" s="2">
        <f t="shared" si="18"/>
        <v>1</v>
      </c>
      <c r="O420" s="2">
        <f t="shared" si="19"/>
        <v>1</v>
      </c>
      <c r="P420" s="72">
        <f t="shared" si="20"/>
        <v>8841.6534224169791</v>
      </c>
    </row>
    <row r="421" spans="1:16" x14ac:dyDescent="0.2">
      <c r="A421">
        <v>1.059976900951747</v>
      </c>
      <c r="B421" t="s">
        <v>15</v>
      </c>
      <c r="C421" t="s">
        <v>18</v>
      </c>
      <c r="D421" t="s">
        <v>15</v>
      </c>
      <c r="E421" t="s">
        <v>19</v>
      </c>
      <c r="F421">
        <v>-1.3911257780870869</v>
      </c>
      <c r="G421">
        <v>1.0461619039326651</v>
      </c>
      <c r="H421">
        <v>-0.77943369778499283</v>
      </c>
      <c r="I421">
        <v>0.2579919691187233</v>
      </c>
      <c r="J421">
        <v>0.13329595737654529</v>
      </c>
      <c r="K421">
        <v>-0.44306664724146783</v>
      </c>
      <c r="L421">
        <v>-0.83732741435523084</v>
      </c>
      <c r="M421">
        <v>0.48774740173820441</v>
      </c>
      <c r="N421" s="2">
        <f t="shared" si="18"/>
        <v>0</v>
      </c>
      <c r="O421" s="2">
        <f t="shared" si="19"/>
        <v>1</v>
      </c>
      <c r="P421" s="72">
        <f t="shared" si="20"/>
        <v>8340.7162225966567</v>
      </c>
    </row>
    <row r="422" spans="1:16" x14ac:dyDescent="0.2">
      <c r="A422">
        <v>-0.98849559727355518</v>
      </c>
      <c r="B422" t="s">
        <v>12</v>
      </c>
      <c r="C422" t="s">
        <v>13</v>
      </c>
      <c r="D422" t="s">
        <v>15</v>
      </c>
      <c r="E422" t="s">
        <v>17</v>
      </c>
      <c r="F422">
        <v>1.4735259931278251</v>
      </c>
      <c r="G422">
        <v>0.84801389307672004</v>
      </c>
      <c r="H422">
        <v>-1.737265777036231</v>
      </c>
      <c r="I422">
        <v>-1.342477228393576</v>
      </c>
      <c r="J422">
        <v>1.245954681084529</v>
      </c>
      <c r="K422">
        <v>-1.5270428441192849</v>
      </c>
      <c r="L422">
        <v>4.7436596148278378E-3</v>
      </c>
      <c r="M422">
        <v>0.39239866117047317</v>
      </c>
      <c r="N422" s="2">
        <f t="shared" si="18"/>
        <v>0</v>
      </c>
      <c r="O422" s="2">
        <f t="shared" si="19"/>
        <v>1</v>
      </c>
      <c r="P422" s="72">
        <f t="shared" si="20"/>
        <v>7101.1825952161516</v>
      </c>
    </row>
    <row r="423" spans="1:16" x14ac:dyDescent="0.2">
      <c r="A423">
        <v>1.059976900951747</v>
      </c>
      <c r="B423" t="s">
        <v>15</v>
      </c>
      <c r="C423" t="s">
        <v>18</v>
      </c>
      <c r="D423" t="s">
        <v>15</v>
      </c>
      <c r="E423" t="s">
        <v>26</v>
      </c>
      <c r="F423">
        <v>0.62187276384771595</v>
      </c>
      <c r="G423">
        <v>1.3103592517405911</v>
      </c>
      <c r="H423">
        <v>-1.233143630061895</v>
      </c>
      <c r="I423">
        <v>1.1197830754714999</v>
      </c>
      <c r="J423">
        <v>-1.3502490075674329</v>
      </c>
      <c r="K423">
        <v>-0.44306664724146783</v>
      </c>
      <c r="L423">
        <v>1.4482940721349089</v>
      </c>
      <c r="M423">
        <v>0.75933809475645886</v>
      </c>
      <c r="N423" s="2">
        <f t="shared" si="18"/>
        <v>1</v>
      </c>
      <c r="O423" s="2">
        <f t="shared" si="19"/>
        <v>1</v>
      </c>
      <c r="P423" s="72">
        <f t="shared" si="20"/>
        <v>11871.395231833965</v>
      </c>
    </row>
    <row r="424" spans="1:16" x14ac:dyDescent="0.2">
      <c r="A424">
        <v>-4.3046751938800289E-2</v>
      </c>
      <c r="B424" t="s">
        <v>15</v>
      </c>
      <c r="C424" t="s">
        <v>23</v>
      </c>
      <c r="D424" t="s">
        <v>15</v>
      </c>
      <c r="E424" t="s">
        <v>21</v>
      </c>
      <c r="F424">
        <v>-1.004010673868855</v>
      </c>
      <c r="G424">
        <v>-1.265564889386692</v>
      </c>
      <c r="H424">
        <v>1.8420014664815541</v>
      </c>
      <c r="I424">
        <v>0.50421799950523094</v>
      </c>
      <c r="J424">
        <v>-1.7211352488034279</v>
      </c>
      <c r="K424">
        <v>1.4538916972947129</v>
      </c>
      <c r="L424">
        <v>0.24533539503483001</v>
      </c>
      <c r="M424">
        <v>0.32274215540284468</v>
      </c>
      <c r="N424" s="2">
        <f t="shared" si="18"/>
        <v>0</v>
      </c>
      <c r="O424" s="2">
        <f t="shared" si="19"/>
        <v>1</v>
      </c>
      <c r="P424" s="72">
        <f t="shared" si="20"/>
        <v>6195.6480202369812</v>
      </c>
    </row>
    <row r="425" spans="1:16" x14ac:dyDescent="0.2">
      <c r="A425">
        <v>1.059976900951747</v>
      </c>
      <c r="B425" t="s">
        <v>12</v>
      </c>
      <c r="C425" t="s">
        <v>20</v>
      </c>
      <c r="D425" t="s">
        <v>15</v>
      </c>
      <c r="E425" t="s">
        <v>26</v>
      </c>
      <c r="F425">
        <v>0.38960370131677718</v>
      </c>
      <c r="G425">
        <v>5.5421849652940738E-2</v>
      </c>
      <c r="H425">
        <v>0.98499381662518304</v>
      </c>
      <c r="I425">
        <v>-0.1113470764610382</v>
      </c>
      <c r="J425">
        <v>1.245954681084529</v>
      </c>
      <c r="K425">
        <v>-0.17207259802201341</v>
      </c>
      <c r="L425">
        <v>-0.83732741435523084</v>
      </c>
      <c r="M425">
        <v>0.65699533181570324</v>
      </c>
      <c r="N425" s="2">
        <f t="shared" si="18"/>
        <v>1</v>
      </c>
      <c r="O425" s="2">
        <f t="shared" si="19"/>
        <v>1</v>
      </c>
      <c r="P425" s="72">
        <f t="shared" si="20"/>
        <v>10540.939313604142</v>
      </c>
    </row>
    <row r="426" spans="1:16" x14ac:dyDescent="0.2">
      <c r="A426">
        <v>1.059976900951747</v>
      </c>
      <c r="B426" t="s">
        <v>12</v>
      </c>
      <c r="C426" t="s">
        <v>20</v>
      </c>
      <c r="D426" t="s">
        <v>15</v>
      </c>
      <c r="E426" t="s">
        <v>29</v>
      </c>
      <c r="F426">
        <v>-1.2749912468216169</v>
      </c>
      <c r="G426">
        <v>-2.1902556067144339</v>
      </c>
      <c r="H426">
        <v>0.12798616676881189</v>
      </c>
      <c r="I426">
        <v>0.68888752229511163</v>
      </c>
      <c r="J426">
        <v>-1.3502490075674329</v>
      </c>
      <c r="K426">
        <v>9.8921451197440932E-2</v>
      </c>
      <c r="L426">
        <v>-0.47643981122521062</v>
      </c>
      <c r="M426">
        <v>0.58721591594882916</v>
      </c>
      <c r="N426" s="2">
        <f t="shared" si="18"/>
        <v>1</v>
      </c>
      <c r="O426" s="2">
        <f t="shared" si="19"/>
        <v>1</v>
      </c>
      <c r="P426" s="72">
        <f t="shared" si="20"/>
        <v>9633.8069073347797</v>
      </c>
    </row>
    <row r="427" spans="1:16" x14ac:dyDescent="0.2">
      <c r="A427">
        <v>0.21957792732085379</v>
      </c>
      <c r="B427" t="s">
        <v>12</v>
      </c>
      <c r="C427" t="s">
        <v>20</v>
      </c>
      <c r="D427" t="s">
        <v>15</v>
      </c>
      <c r="E427" t="s">
        <v>21</v>
      </c>
      <c r="F427">
        <v>-3.6222913323277262E-2</v>
      </c>
      <c r="G427">
        <v>2.8955433385881499</v>
      </c>
      <c r="H427">
        <v>-2.3250477323488849E-2</v>
      </c>
      <c r="I427">
        <v>-1.28092072079695</v>
      </c>
      <c r="J427">
        <v>1.245954681084529</v>
      </c>
      <c r="K427">
        <v>-1.2560487948998309</v>
      </c>
      <c r="L427">
        <v>-1.3185108851952689</v>
      </c>
      <c r="M427">
        <v>0.37321640725108762</v>
      </c>
      <c r="N427" s="2">
        <f t="shared" si="18"/>
        <v>0</v>
      </c>
      <c r="O427" s="2">
        <f t="shared" si="19"/>
        <v>1</v>
      </c>
      <c r="P427" s="72">
        <f t="shared" si="20"/>
        <v>6851.8132942641387</v>
      </c>
    </row>
    <row r="428" spans="1:16" x14ac:dyDescent="0.2">
      <c r="A428">
        <v>0.74482728584016211</v>
      </c>
      <c r="B428" t="s">
        <v>12</v>
      </c>
      <c r="C428" t="s">
        <v>20</v>
      </c>
      <c r="D428" t="s">
        <v>15</v>
      </c>
      <c r="E428" t="s">
        <v>26</v>
      </c>
      <c r="F428">
        <v>-0.69431859049427047</v>
      </c>
      <c r="G428">
        <v>-1.062748729904087E-2</v>
      </c>
      <c r="H428">
        <v>2.1948869693635888</v>
      </c>
      <c r="I428">
        <v>-0.41912961444417268</v>
      </c>
      <c r="J428">
        <v>0.87506843984853477</v>
      </c>
      <c r="K428">
        <v>0.91190359885580397</v>
      </c>
      <c r="L428">
        <v>0.36563126274484808</v>
      </c>
      <c r="M428">
        <v>0.65298803121615689</v>
      </c>
      <c r="N428" s="2">
        <f t="shared" si="18"/>
        <v>1</v>
      </c>
      <c r="O428" s="2">
        <f t="shared" si="19"/>
        <v>1</v>
      </c>
      <c r="P428" s="72">
        <f t="shared" si="20"/>
        <v>10488.844405810039</v>
      </c>
    </row>
    <row r="429" spans="1:16" x14ac:dyDescent="0.2">
      <c r="A429">
        <v>0.69230234998823126</v>
      </c>
      <c r="B429" t="s">
        <v>12</v>
      </c>
      <c r="C429" t="s">
        <v>23</v>
      </c>
      <c r="D429" t="s">
        <v>15</v>
      </c>
      <c r="E429" t="s">
        <v>28</v>
      </c>
      <c r="F429">
        <v>-0.84916463218156302</v>
      </c>
      <c r="G429">
        <v>-0.60507151986687535</v>
      </c>
      <c r="H429">
        <v>-0.3257237655080904</v>
      </c>
      <c r="I429">
        <v>-0.60379913723405343</v>
      </c>
      <c r="J429">
        <v>-0.23759028385944941</v>
      </c>
      <c r="K429">
        <v>1.4538916972947129</v>
      </c>
      <c r="L429">
        <v>-1.3185108851952689</v>
      </c>
      <c r="M429">
        <v>0.63016617012324116</v>
      </c>
      <c r="N429" s="2">
        <f t="shared" si="18"/>
        <v>1</v>
      </c>
      <c r="O429" s="2">
        <f t="shared" si="19"/>
        <v>1</v>
      </c>
      <c r="P429" s="72">
        <f t="shared" si="20"/>
        <v>10192.160211602135</v>
      </c>
    </row>
    <row r="430" spans="1:16" x14ac:dyDescent="0.2">
      <c r="A430">
        <v>0.63977741413630052</v>
      </c>
      <c r="B430" t="s">
        <v>15</v>
      </c>
      <c r="C430" t="s">
        <v>18</v>
      </c>
      <c r="D430" t="s">
        <v>15</v>
      </c>
      <c r="E430" t="s">
        <v>24</v>
      </c>
      <c r="F430">
        <v>-0.84916463218156302</v>
      </c>
      <c r="G430">
        <v>0.64986588222077524</v>
      </c>
      <c r="H430">
        <v>0.73293274313801504</v>
      </c>
      <c r="I430">
        <v>-0.41912961444417268</v>
      </c>
      <c r="J430">
        <v>0.87506843984853477</v>
      </c>
      <c r="K430">
        <v>-0.71406069646092207</v>
      </c>
      <c r="L430">
        <v>-0.47643981122521062</v>
      </c>
      <c r="M430">
        <v>0.7571559315673364</v>
      </c>
      <c r="N430" s="2">
        <f t="shared" si="18"/>
        <v>1</v>
      </c>
      <c r="O430" s="2">
        <f t="shared" si="19"/>
        <v>1</v>
      </c>
      <c r="P430" s="72">
        <f t="shared" si="20"/>
        <v>11843.027110375373</v>
      </c>
    </row>
    <row r="431" spans="1:16" x14ac:dyDescent="0.2">
      <c r="A431">
        <v>0.167052991468923</v>
      </c>
      <c r="B431" t="s">
        <v>15</v>
      </c>
      <c r="C431" t="s">
        <v>20</v>
      </c>
      <c r="D431" t="s">
        <v>15</v>
      </c>
      <c r="E431" t="s">
        <v>26</v>
      </c>
      <c r="F431">
        <v>0.46702672216042351</v>
      </c>
      <c r="G431">
        <v>-0.93531820462678339</v>
      </c>
      <c r="H431">
        <v>0.27922281086111272</v>
      </c>
      <c r="I431">
        <v>0.75044402989173864</v>
      </c>
      <c r="J431">
        <v>-1.3502490075674329</v>
      </c>
      <c r="K431">
        <v>9.8921451197440932E-2</v>
      </c>
      <c r="L431">
        <v>2.2903651461049681</v>
      </c>
      <c r="M431">
        <v>0.56188707511178593</v>
      </c>
      <c r="N431" s="2">
        <f t="shared" si="18"/>
        <v>1</v>
      </c>
      <c r="O431" s="2">
        <f t="shared" si="19"/>
        <v>1</v>
      </c>
      <c r="P431" s="72">
        <f t="shared" si="20"/>
        <v>9304.5319764532178</v>
      </c>
    </row>
    <row r="432" spans="1:16" x14ac:dyDescent="0.2">
      <c r="A432">
        <v>1.059976900951747</v>
      </c>
      <c r="B432" t="s">
        <v>15</v>
      </c>
      <c r="C432" t="s">
        <v>18</v>
      </c>
      <c r="D432" t="s">
        <v>15</v>
      </c>
      <c r="E432" t="s">
        <v>28</v>
      </c>
      <c r="F432">
        <v>-0.6168955696506242</v>
      </c>
      <c r="G432">
        <v>-1.1995155524347101</v>
      </c>
      <c r="H432">
        <v>0.43045945495341348</v>
      </c>
      <c r="I432">
        <v>0.50421799950523094</v>
      </c>
      <c r="J432">
        <v>-2.462907731275418</v>
      </c>
      <c r="K432">
        <v>0.64090954963634961</v>
      </c>
      <c r="L432">
        <v>1.688885807554928</v>
      </c>
      <c r="M432">
        <v>0.71297013678635757</v>
      </c>
      <c r="N432" s="2">
        <f t="shared" si="18"/>
        <v>1</v>
      </c>
      <c r="O432" s="2">
        <f t="shared" si="19"/>
        <v>1</v>
      </c>
      <c r="P432" s="72">
        <f t="shared" si="20"/>
        <v>11268.611778222648</v>
      </c>
    </row>
    <row r="433" spans="1:16" x14ac:dyDescent="0.2">
      <c r="A433">
        <v>-9.5571687790731122E-2</v>
      </c>
      <c r="B433" t="s">
        <v>15</v>
      </c>
      <c r="C433" t="s">
        <v>20</v>
      </c>
      <c r="D433" t="s">
        <v>15</v>
      </c>
      <c r="E433" t="s">
        <v>24</v>
      </c>
      <c r="F433">
        <v>1.008987868065947</v>
      </c>
      <c r="G433">
        <v>0.91406323002870171</v>
      </c>
      <c r="H433">
        <v>-1.58602913294393</v>
      </c>
      <c r="I433">
        <v>0.62733101469848473</v>
      </c>
      <c r="J433">
        <v>0.87506843984853477</v>
      </c>
      <c r="K433">
        <v>-0.44306664724146783</v>
      </c>
      <c r="L433">
        <v>-1.559102620615288</v>
      </c>
      <c r="M433">
        <v>0.56113913918661829</v>
      </c>
      <c r="N433" s="2">
        <f t="shared" si="18"/>
        <v>1</v>
      </c>
      <c r="O433" s="2">
        <f t="shared" si="19"/>
        <v>1</v>
      </c>
      <c r="P433" s="72">
        <f t="shared" si="20"/>
        <v>9294.8088094260384</v>
      </c>
    </row>
    <row r="434" spans="1:16" x14ac:dyDescent="0.2">
      <c r="A434">
        <v>-9.5571687790731122E-2</v>
      </c>
      <c r="B434" t="s">
        <v>15</v>
      </c>
      <c r="C434" t="s">
        <v>18</v>
      </c>
      <c r="D434" t="s">
        <v>15</v>
      </c>
      <c r="E434" t="s">
        <v>17</v>
      </c>
      <c r="F434">
        <v>-0.81045312175973983</v>
      </c>
      <c r="G434">
        <v>-1.265564889386692</v>
      </c>
      <c r="H434">
        <v>-0.22489933611322321</v>
      </c>
      <c r="I434">
        <v>-0.85002516762056113</v>
      </c>
      <c r="J434">
        <v>-0.23759028385944941</v>
      </c>
      <c r="K434">
        <v>-0.44306664724146783</v>
      </c>
      <c r="L434">
        <v>1.3279982044249079</v>
      </c>
      <c r="M434">
        <v>0.58345936183238156</v>
      </c>
      <c r="N434" s="2">
        <f t="shared" si="18"/>
        <v>1</v>
      </c>
      <c r="O434" s="2">
        <f t="shared" si="19"/>
        <v>1</v>
      </c>
      <c r="P434" s="72">
        <f t="shared" si="20"/>
        <v>9584.9717038209601</v>
      </c>
    </row>
    <row r="435" spans="1:16" x14ac:dyDescent="0.2">
      <c r="A435">
        <v>-1.4612200199409331</v>
      </c>
      <c r="B435" t="s">
        <v>15</v>
      </c>
      <c r="C435" t="s">
        <v>16</v>
      </c>
      <c r="D435" t="s">
        <v>15</v>
      </c>
      <c r="E435" t="s">
        <v>28</v>
      </c>
      <c r="F435">
        <v>0.23475765962948461</v>
      </c>
      <c r="G435">
        <v>0.1214711866049223</v>
      </c>
      <c r="H435">
        <v>-0.42654819490295759</v>
      </c>
      <c r="I435">
        <v>2.904921795773681</v>
      </c>
      <c r="J435">
        <v>-0.97936276633143882</v>
      </c>
      <c r="K435">
        <v>2.2668738449530759</v>
      </c>
      <c r="L435">
        <v>1.568589939844927</v>
      </c>
      <c r="M435">
        <v>0.56111245280463551</v>
      </c>
      <c r="N435" s="2">
        <f t="shared" si="18"/>
        <v>1</v>
      </c>
      <c r="O435" s="2">
        <f t="shared" si="19"/>
        <v>1</v>
      </c>
      <c r="P435" s="72">
        <f t="shared" si="20"/>
        <v>9294.4618864602617</v>
      </c>
    </row>
    <row r="436" spans="1:16" x14ac:dyDescent="0.2">
      <c r="A436">
        <v>0.79735222169209297</v>
      </c>
      <c r="B436" t="s">
        <v>15</v>
      </c>
      <c r="C436" t="s">
        <v>20</v>
      </c>
      <c r="D436" t="s">
        <v>15</v>
      </c>
      <c r="E436" t="s">
        <v>26</v>
      </c>
      <c r="F436">
        <v>-1.545971819774379</v>
      </c>
      <c r="G436">
        <v>-1.0013675415787651</v>
      </c>
      <c r="H436">
        <v>-2.3250477323488849E-2</v>
      </c>
      <c r="I436">
        <v>0.2579919691187233</v>
      </c>
      <c r="J436">
        <v>-0.60847652509544403</v>
      </c>
      <c r="K436">
        <v>0.64090954963634961</v>
      </c>
      <c r="L436">
        <v>0.36563126274484808</v>
      </c>
      <c r="M436">
        <v>0.57059786860252781</v>
      </c>
      <c r="N436" s="2">
        <f t="shared" si="18"/>
        <v>1</v>
      </c>
      <c r="O436" s="2">
        <f t="shared" si="19"/>
        <v>1</v>
      </c>
      <c r="P436" s="72">
        <f t="shared" si="20"/>
        <v>9417.7722918328618</v>
      </c>
    </row>
    <row r="437" spans="1:16" x14ac:dyDescent="0.2">
      <c r="A437">
        <v>-0.14809662364266191</v>
      </c>
      <c r="B437" t="s">
        <v>15</v>
      </c>
      <c r="C437" t="s">
        <v>18</v>
      </c>
      <c r="D437" t="s">
        <v>15</v>
      </c>
      <c r="E437" t="s">
        <v>22</v>
      </c>
      <c r="F437">
        <v>-0.57818405922880112</v>
      </c>
      <c r="G437">
        <v>-1.0013675415787651</v>
      </c>
      <c r="H437">
        <v>1.0858182460200501</v>
      </c>
      <c r="I437">
        <v>0.1964354615220964</v>
      </c>
      <c r="J437">
        <v>-0.23759028385944941</v>
      </c>
      <c r="K437">
        <v>0.64090954963634961</v>
      </c>
      <c r="L437">
        <v>-1.3185108851952689</v>
      </c>
      <c r="M437">
        <v>0.85034075082892768</v>
      </c>
      <c r="N437" s="2">
        <f t="shared" si="18"/>
        <v>1</v>
      </c>
      <c r="O437" s="2">
        <f t="shared" si="19"/>
        <v>1</v>
      </c>
      <c r="P437" s="72">
        <f t="shared" si="20"/>
        <v>13054.42976077606</v>
      </c>
    </row>
    <row r="438" spans="1:16" x14ac:dyDescent="0.2">
      <c r="A438">
        <v>-1.0935454689774169</v>
      </c>
      <c r="B438" t="s">
        <v>15</v>
      </c>
      <c r="C438" t="s">
        <v>13</v>
      </c>
      <c r="D438" t="s">
        <v>15</v>
      </c>
      <c r="E438" t="s">
        <v>22</v>
      </c>
      <c r="F438">
        <v>-1.778240882305318</v>
      </c>
      <c r="G438">
        <v>0.45171787136483038</v>
      </c>
      <c r="H438">
        <v>-1.081906985969594</v>
      </c>
      <c r="I438">
        <v>7.3322446328842564E-2</v>
      </c>
      <c r="J438">
        <v>1.245954681084529</v>
      </c>
      <c r="K438">
        <v>-0.98505474568037643</v>
      </c>
      <c r="L438">
        <v>-0.47643981122521062</v>
      </c>
      <c r="M438">
        <v>0.64776397022657106</v>
      </c>
      <c r="N438" s="2">
        <f t="shared" si="18"/>
        <v>1</v>
      </c>
      <c r="O438" s="2">
        <f t="shared" si="19"/>
        <v>1</v>
      </c>
      <c r="P438" s="72">
        <f t="shared" si="20"/>
        <v>10420.931612945424</v>
      </c>
    </row>
    <row r="439" spans="1:16" x14ac:dyDescent="0.2">
      <c r="A439">
        <v>0.90240209339595456</v>
      </c>
      <c r="B439" t="s">
        <v>15</v>
      </c>
      <c r="C439" t="s">
        <v>20</v>
      </c>
      <c r="D439" t="s">
        <v>15</v>
      </c>
      <c r="E439" t="s">
        <v>21</v>
      </c>
      <c r="F439">
        <v>4.1200107520368998E-2</v>
      </c>
      <c r="G439">
        <v>-0.47297284596291211</v>
      </c>
      <c r="H439">
        <v>0.27922281086111272</v>
      </c>
      <c r="I439">
        <v>-1.342477228393576</v>
      </c>
      <c r="J439">
        <v>0.13329595737654529</v>
      </c>
      <c r="K439">
        <v>-0.44306664724146783</v>
      </c>
      <c r="L439">
        <v>2.170069278394966</v>
      </c>
      <c r="M439">
        <v>0.30345799070285878</v>
      </c>
      <c r="N439" s="2">
        <f t="shared" si="18"/>
        <v>0</v>
      </c>
      <c r="O439" s="2">
        <f t="shared" si="19"/>
        <v>1</v>
      </c>
      <c r="P439" s="72">
        <f t="shared" si="20"/>
        <v>5944.9538791371642</v>
      </c>
    </row>
    <row r="440" spans="1:16" x14ac:dyDescent="0.2">
      <c r="A440">
        <v>0.42967767072857721</v>
      </c>
      <c r="B440" t="s">
        <v>15</v>
      </c>
      <c r="C440" t="s">
        <v>18</v>
      </c>
      <c r="D440" t="s">
        <v>15</v>
      </c>
      <c r="E440" t="s">
        <v>14</v>
      </c>
      <c r="F440">
        <v>1.16383390975324</v>
      </c>
      <c r="G440">
        <v>-1.0013675415787651</v>
      </c>
      <c r="H440">
        <v>-1.58602913294393</v>
      </c>
      <c r="I440">
        <v>-0.85002516762056113</v>
      </c>
      <c r="J440">
        <v>0.87506843984853477</v>
      </c>
      <c r="K440">
        <v>9.8921451197440932E-2</v>
      </c>
      <c r="L440">
        <v>-1.3185108851952689</v>
      </c>
      <c r="M440">
        <v>0.67665614238190208</v>
      </c>
      <c r="N440" s="2">
        <f t="shared" si="18"/>
        <v>1</v>
      </c>
      <c r="O440" s="2">
        <f t="shared" si="19"/>
        <v>1</v>
      </c>
      <c r="P440" s="72">
        <f t="shared" si="20"/>
        <v>10796.529850964727</v>
      </c>
    </row>
    <row r="441" spans="1:16" x14ac:dyDescent="0.2">
      <c r="A441">
        <v>-2.1965691218679639</v>
      </c>
      <c r="B441" t="s">
        <v>15</v>
      </c>
      <c r="C441" t="s">
        <v>16</v>
      </c>
      <c r="D441" t="s">
        <v>15</v>
      </c>
      <c r="E441" t="s">
        <v>22</v>
      </c>
      <c r="F441">
        <v>-0.30720348627603922</v>
      </c>
      <c r="G441">
        <v>-0.20877549815498569</v>
      </c>
      <c r="H441">
        <v>-0.77943369778499283</v>
      </c>
      <c r="I441">
        <v>1.304452598261381</v>
      </c>
      <c r="J441">
        <v>1.245954681084529</v>
      </c>
      <c r="K441">
        <v>0.64090954963634961</v>
      </c>
      <c r="L441">
        <v>1.3279982044249079</v>
      </c>
      <c r="M441">
        <v>0.75020406774756931</v>
      </c>
      <c r="N441" s="2">
        <f t="shared" si="18"/>
        <v>1</v>
      </c>
      <c r="O441" s="2">
        <f t="shared" si="19"/>
        <v>1</v>
      </c>
      <c r="P441" s="72">
        <f t="shared" si="20"/>
        <v>11752.6528807184</v>
      </c>
    </row>
    <row r="442" spans="1:16" x14ac:dyDescent="0.2">
      <c r="A442">
        <v>-1.146070404829348</v>
      </c>
      <c r="B442" t="s">
        <v>15</v>
      </c>
      <c r="C442" t="s">
        <v>20</v>
      </c>
      <c r="D442" t="s">
        <v>15</v>
      </c>
      <c r="E442" t="s">
        <v>17</v>
      </c>
      <c r="F442">
        <v>-0.81045312175973983</v>
      </c>
      <c r="G442">
        <v>-0.20877549815498569</v>
      </c>
      <c r="H442">
        <v>0.83375717253288228</v>
      </c>
      <c r="I442">
        <v>1.489122121051262</v>
      </c>
      <c r="J442">
        <v>1.245954681084529</v>
      </c>
      <c r="K442">
        <v>-1.5270428441192849</v>
      </c>
      <c r="L442">
        <v>0.60622299816486735</v>
      </c>
      <c r="M442">
        <v>0.36075107651298449</v>
      </c>
      <c r="N442" s="2">
        <f t="shared" si="18"/>
        <v>0</v>
      </c>
      <c r="O442" s="2">
        <f t="shared" si="19"/>
        <v>1</v>
      </c>
      <c r="P442" s="72">
        <f t="shared" si="20"/>
        <v>6689.7639946687987</v>
      </c>
    </row>
    <row r="443" spans="1:16" x14ac:dyDescent="0.2">
      <c r="A443">
        <v>1.059976900951747</v>
      </c>
      <c r="B443" t="s">
        <v>12</v>
      </c>
      <c r="C443" t="s">
        <v>20</v>
      </c>
      <c r="D443" t="s">
        <v>15</v>
      </c>
      <c r="E443" t="s">
        <v>24</v>
      </c>
      <c r="F443">
        <v>-1.2362797363997939</v>
      </c>
      <c r="G443">
        <v>-1.595811574146599</v>
      </c>
      <c r="H443">
        <v>-0.57778483899525845</v>
      </c>
      <c r="I443">
        <v>-0.97313818281381492</v>
      </c>
      <c r="J443">
        <v>-0.97936276633143882</v>
      </c>
      <c r="K443">
        <v>-0.44306664724146783</v>
      </c>
      <c r="L443">
        <v>-1.3185108851952689</v>
      </c>
      <c r="M443">
        <v>0.65963608375302496</v>
      </c>
      <c r="N443" s="2">
        <f t="shared" si="18"/>
        <v>1</v>
      </c>
      <c r="O443" s="2">
        <f t="shared" si="19"/>
        <v>1</v>
      </c>
      <c r="P443" s="72">
        <f t="shared" si="20"/>
        <v>10575.269088789326</v>
      </c>
    </row>
    <row r="444" spans="1:16" x14ac:dyDescent="0.2">
      <c r="A444">
        <v>0.69230234998823126</v>
      </c>
      <c r="B444" t="s">
        <v>15</v>
      </c>
      <c r="C444" t="s">
        <v>18</v>
      </c>
      <c r="D444" t="s">
        <v>15</v>
      </c>
      <c r="E444" t="s">
        <v>21</v>
      </c>
      <c r="F444">
        <v>-0.8878761426033861</v>
      </c>
      <c r="G444">
        <v>-1.0013675415787651</v>
      </c>
      <c r="H444">
        <v>0.73293274313801504</v>
      </c>
      <c r="I444">
        <v>0.44266149190860399</v>
      </c>
      <c r="J444">
        <v>-1.7211352488034279</v>
      </c>
      <c r="K444">
        <v>3.8928381402698018</v>
      </c>
      <c r="L444">
        <v>1.087406469004889</v>
      </c>
      <c r="M444">
        <v>0.50181956522131999</v>
      </c>
      <c r="N444" s="2">
        <f t="shared" si="18"/>
        <v>1</v>
      </c>
      <c r="O444" s="2">
        <f t="shared" si="19"/>
        <v>1</v>
      </c>
      <c r="P444" s="72">
        <f t="shared" si="20"/>
        <v>8523.65434787716</v>
      </c>
    </row>
    <row r="445" spans="1:16" x14ac:dyDescent="0.2">
      <c r="A445">
        <v>0.63977741413630052</v>
      </c>
      <c r="B445" t="s">
        <v>12</v>
      </c>
      <c r="C445" t="s">
        <v>20</v>
      </c>
      <c r="D445" t="s">
        <v>15</v>
      </c>
      <c r="E445" t="s">
        <v>21</v>
      </c>
      <c r="F445">
        <v>-0.42333801754150863</v>
      </c>
      <c r="G445">
        <v>-1.062748729904087E-2</v>
      </c>
      <c r="H445">
        <v>0.2288105961636791</v>
      </c>
      <c r="I445">
        <v>0.62733101469848473</v>
      </c>
      <c r="J445">
        <v>0.13329595737654529</v>
      </c>
      <c r="K445">
        <v>-0.44306664724146783</v>
      </c>
      <c r="L445">
        <v>4.7436596148278378E-3</v>
      </c>
      <c r="M445">
        <v>0.3787638250813446</v>
      </c>
      <c r="N445" s="2">
        <f t="shared" si="18"/>
        <v>0</v>
      </c>
      <c r="O445" s="2">
        <f t="shared" si="19"/>
        <v>1</v>
      </c>
      <c r="P445" s="72">
        <f t="shared" si="20"/>
        <v>6923.9297260574804</v>
      </c>
    </row>
    <row r="446" spans="1:16" x14ac:dyDescent="0.2">
      <c r="A446">
        <v>0.58725247828436966</v>
      </c>
      <c r="B446" t="s">
        <v>15</v>
      </c>
      <c r="C446" t="s">
        <v>18</v>
      </c>
      <c r="D446" t="s">
        <v>15</v>
      </c>
      <c r="E446" t="s">
        <v>17</v>
      </c>
      <c r="F446">
        <v>-3.6222913323277262E-2</v>
      </c>
      <c r="G446">
        <v>2.8955433385881499</v>
      </c>
      <c r="H446">
        <v>-7.3662692020922446E-2</v>
      </c>
      <c r="I446">
        <v>-1.28092072079695</v>
      </c>
      <c r="J446">
        <v>1.245954681084529</v>
      </c>
      <c r="K446">
        <v>-1.2560487948998309</v>
      </c>
      <c r="L446">
        <v>-1.3185108851952689</v>
      </c>
      <c r="M446">
        <v>0.59276629628207</v>
      </c>
      <c r="N446" s="2">
        <f t="shared" si="18"/>
        <v>1</v>
      </c>
      <c r="O446" s="2">
        <f t="shared" si="19"/>
        <v>1</v>
      </c>
      <c r="P446" s="72">
        <f t="shared" si="20"/>
        <v>9705.9618516669107</v>
      </c>
    </row>
    <row r="447" spans="1:16" x14ac:dyDescent="0.2">
      <c r="A447">
        <v>-2.1440441860160329</v>
      </c>
      <c r="B447" t="s">
        <v>15</v>
      </c>
      <c r="C447" t="s">
        <v>16</v>
      </c>
      <c r="D447" t="s">
        <v>15</v>
      </c>
      <c r="E447" t="s">
        <v>22</v>
      </c>
      <c r="F447">
        <v>-0.65560708007244739</v>
      </c>
      <c r="G447">
        <v>0.3196191974608672</v>
      </c>
      <c r="H447">
        <v>3.354367907404562</v>
      </c>
      <c r="I447">
        <v>-0.91158167521718803</v>
      </c>
      <c r="J447">
        <v>-0.23759028385944941</v>
      </c>
      <c r="K447">
        <v>-0.44306664724146783</v>
      </c>
      <c r="L447">
        <v>-0.83732741435523084</v>
      </c>
      <c r="M447">
        <v>0.75075752286536612</v>
      </c>
      <c r="N447" s="2">
        <f t="shared" si="18"/>
        <v>1</v>
      </c>
      <c r="O447" s="2">
        <f t="shared" si="19"/>
        <v>1</v>
      </c>
      <c r="P447" s="72">
        <f t="shared" si="20"/>
        <v>11759.84779724976</v>
      </c>
    </row>
    <row r="448" spans="1:16" x14ac:dyDescent="0.2">
      <c r="A448">
        <v>0.63977741413630052</v>
      </c>
      <c r="B448" t="s">
        <v>15</v>
      </c>
      <c r="C448" t="s">
        <v>20</v>
      </c>
      <c r="D448" t="s">
        <v>15</v>
      </c>
      <c r="E448" t="s">
        <v>21</v>
      </c>
      <c r="F448">
        <v>-0.84916463218156302</v>
      </c>
      <c r="G448">
        <v>-1.1995155524347101</v>
      </c>
      <c r="H448">
        <v>0.53128388434828067</v>
      </c>
      <c r="I448">
        <v>-1.0346946904104419</v>
      </c>
      <c r="J448">
        <v>-0.97936276633143882</v>
      </c>
      <c r="K448">
        <v>9.8921451197440932E-2</v>
      </c>
      <c r="L448">
        <v>0.84681473358486936</v>
      </c>
      <c r="M448">
        <v>0.30034349710899078</v>
      </c>
      <c r="N448" s="2">
        <f t="shared" si="18"/>
        <v>0</v>
      </c>
      <c r="O448" s="2">
        <f t="shared" si="19"/>
        <v>1</v>
      </c>
      <c r="P448" s="72">
        <f t="shared" si="20"/>
        <v>5904.4654624168797</v>
      </c>
    </row>
    <row r="449" spans="1:16" x14ac:dyDescent="0.2">
      <c r="A449">
        <v>-0.62082104631003943</v>
      </c>
      <c r="B449" t="s">
        <v>12</v>
      </c>
      <c r="C449" t="s">
        <v>16</v>
      </c>
      <c r="D449" t="s">
        <v>15</v>
      </c>
      <c r="E449" t="s">
        <v>30</v>
      </c>
      <c r="F449">
        <v>-0.57818405922880112</v>
      </c>
      <c r="G449">
        <v>0.58381654526879356</v>
      </c>
      <c r="H449">
        <v>7.7573952071378349E-2</v>
      </c>
      <c r="I449">
        <v>-0.78846866002393423</v>
      </c>
      <c r="J449">
        <v>0.50418219861253999</v>
      </c>
      <c r="K449">
        <v>-0.17207259802201341</v>
      </c>
      <c r="L449">
        <v>-1.3185108851952689</v>
      </c>
      <c r="M449">
        <v>0.80676598135502542</v>
      </c>
      <c r="N449" s="2">
        <f t="shared" si="18"/>
        <v>1</v>
      </c>
      <c r="O449" s="2">
        <f t="shared" si="19"/>
        <v>1</v>
      </c>
      <c r="P449" s="72">
        <f t="shared" si="20"/>
        <v>12487.95775761533</v>
      </c>
    </row>
    <row r="450" spans="1:16" x14ac:dyDescent="0.2">
      <c r="A450">
        <v>-9.5571687790731122E-2</v>
      </c>
      <c r="B450" t="s">
        <v>12</v>
      </c>
      <c r="C450" t="s">
        <v>20</v>
      </c>
      <c r="D450" t="s">
        <v>15</v>
      </c>
      <c r="E450" t="s">
        <v>28</v>
      </c>
      <c r="F450">
        <v>0.69929578469136222</v>
      </c>
      <c r="G450">
        <v>0.98011256698068328</v>
      </c>
      <c r="H450">
        <v>-0.124074906718356</v>
      </c>
      <c r="I450">
        <v>-0.48068612204079958</v>
      </c>
      <c r="J450">
        <v>1.245954681084529</v>
      </c>
      <c r="K450">
        <v>-0.44306664724146783</v>
      </c>
      <c r="L450">
        <v>-0.83732741435523084</v>
      </c>
      <c r="M450">
        <v>0.58557684778761487</v>
      </c>
      <c r="N450" s="2">
        <f t="shared" si="18"/>
        <v>1</v>
      </c>
      <c r="O450" s="2">
        <f t="shared" si="19"/>
        <v>1</v>
      </c>
      <c r="P450" s="72">
        <f t="shared" si="20"/>
        <v>9612.4990212389948</v>
      </c>
    </row>
    <row r="451" spans="1:16" x14ac:dyDescent="0.2">
      <c r="A451">
        <v>-0.46324623875424692</v>
      </c>
      <c r="B451" t="s">
        <v>12</v>
      </c>
      <c r="C451" t="s">
        <v>20</v>
      </c>
      <c r="D451" t="s">
        <v>15</v>
      </c>
      <c r="E451" t="s">
        <v>17</v>
      </c>
      <c r="F451">
        <v>-0.6168955696506242</v>
      </c>
      <c r="G451">
        <v>0.25356986050888558</v>
      </c>
      <c r="H451">
        <v>-0.47696040960039121</v>
      </c>
      <c r="I451">
        <v>0.1348789539254695</v>
      </c>
      <c r="J451">
        <v>-1.3502490075674329</v>
      </c>
      <c r="K451">
        <v>1.182897648075258</v>
      </c>
      <c r="L451">
        <v>1.3279982044249079</v>
      </c>
      <c r="M451">
        <v>0.4544220475132647</v>
      </c>
      <c r="N451" s="2">
        <f t="shared" ref="N451:N514" si="21">IF($M451&gt;$S$2,1,0)</f>
        <v>0</v>
      </c>
      <c r="O451" s="2">
        <f t="shared" ref="O451:O514" si="22">IF($M451&gt;$S$3,1,0)</f>
        <v>1</v>
      </c>
      <c r="P451" s="72">
        <f t="shared" ref="P451:P514" si="23">(M451*$S$6)+((1-M451)*$S$7)</f>
        <v>7907.4866176724408</v>
      </c>
    </row>
    <row r="452" spans="1:16" x14ac:dyDescent="0.2">
      <c r="A452">
        <v>-1.0935454689774169</v>
      </c>
      <c r="B452" t="s">
        <v>15</v>
      </c>
      <c r="C452" t="s">
        <v>18</v>
      </c>
      <c r="D452" t="s">
        <v>15</v>
      </c>
      <c r="E452" t="s">
        <v>29</v>
      </c>
      <c r="F452">
        <v>0.66058427426953914</v>
      </c>
      <c r="G452">
        <v>-0.34087417205894888</v>
      </c>
      <c r="H452">
        <v>0.4808716696508471</v>
      </c>
      <c r="I452">
        <v>2.043130689420904</v>
      </c>
      <c r="J452">
        <v>0.87506843984853477</v>
      </c>
      <c r="K452">
        <v>9.8921451197440932E-2</v>
      </c>
      <c r="L452">
        <v>0.24533539503483001</v>
      </c>
      <c r="M452">
        <v>0.6748955428049922</v>
      </c>
      <c r="N452" s="2">
        <f t="shared" si="21"/>
        <v>1</v>
      </c>
      <c r="O452" s="2">
        <f t="shared" si="22"/>
        <v>1</v>
      </c>
      <c r="P452" s="72">
        <f t="shared" si="23"/>
        <v>10773.642056464898</v>
      </c>
    </row>
    <row r="453" spans="1:16" x14ac:dyDescent="0.2">
      <c r="A453">
        <v>-1.5662698916447939</v>
      </c>
      <c r="B453" t="s">
        <v>12</v>
      </c>
      <c r="C453" t="s">
        <v>13</v>
      </c>
      <c r="D453" t="s">
        <v>15</v>
      </c>
      <c r="E453" t="s">
        <v>19</v>
      </c>
      <c r="F453">
        <v>-0.69431859049427047</v>
      </c>
      <c r="G453">
        <v>-0.27482483510696731</v>
      </c>
      <c r="H453">
        <v>1.237054890112351</v>
      </c>
      <c r="I453">
        <v>1.673791643841142</v>
      </c>
      <c r="J453">
        <v>-1.7211352488034279</v>
      </c>
      <c r="K453">
        <v>1.7248857465141669</v>
      </c>
      <c r="L453">
        <v>-2.2808778268753289</v>
      </c>
      <c r="M453">
        <v>0.28479798372583298</v>
      </c>
      <c r="N453" s="2">
        <f t="shared" si="21"/>
        <v>0</v>
      </c>
      <c r="O453" s="2">
        <f t="shared" si="22"/>
        <v>1</v>
      </c>
      <c r="P453" s="72">
        <f t="shared" si="23"/>
        <v>5702.3737884358288</v>
      </c>
    </row>
    <row r="454" spans="1:16" x14ac:dyDescent="0.2">
      <c r="A454">
        <v>-0.56829611045810857</v>
      </c>
      <c r="B454" t="s">
        <v>12</v>
      </c>
      <c r="C454" t="s">
        <v>13</v>
      </c>
      <c r="D454" t="s">
        <v>15</v>
      </c>
      <c r="E454" t="s">
        <v>21</v>
      </c>
      <c r="F454">
        <v>-0.38462650711968538</v>
      </c>
      <c r="G454">
        <v>-0.80321953072282015</v>
      </c>
      <c r="H454">
        <v>-1.485204703549063</v>
      </c>
      <c r="I454">
        <v>0.81200053748836554</v>
      </c>
      <c r="J454">
        <v>0.87506843984853477</v>
      </c>
      <c r="K454">
        <v>9.8921451197440932E-2</v>
      </c>
      <c r="L454">
        <v>0.60622299816486735</v>
      </c>
      <c r="M454">
        <v>0.31267519673318411</v>
      </c>
      <c r="N454" s="2">
        <f t="shared" si="21"/>
        <v>0</v>
      </c>
      <c r="O454" s="2">
        <f t="shared" si="22"/>
        <v>1</v>
      </c>
      <c r="P454" s="72">
        <f t="shared" si="23"/>
        <v>6064.7775575313935</v>
      </c>
    </row>
    <row r="455" spans="1:16" x14ac:dyDescent="0.2">
      <c r="A455">
        <v>1.059976900951747</v>
      </c>
      <c r="B455" t="s">
        <v>15</v>
      </c>
      <c r="C455" t="s">
        <v>18</v>
      </c>
      <c r="D455" t="s">
        <v>15</v>
      </c>
      <c r="E455" t="s">
        <v>21</v>
      </c>
      <c r="F455">
        <v>-1.004010673868855</v>
      </c>
      <c r="G455">
        <v>0.45171787136483038</v>
      </c>
      <c r="H455">
        <v>-1.0314947712721609</v>
      </c>
      <c r="I455">
        <v>-0.60379913723405343</v>
      </c>
      <c r="J455">
        <v>-0.60847652509544403</v>
      </c>
      <c r="K455">
        <v>1.4538916972947129</v>
      </c>
      <c r="L455">
        <v>-0.3561439435152095</v>
      </c>
      <c r="M455">
        <v>0.50699133809813701</v>
      </c>
      <c r="N455" s="2">
        <f t="shared" si="21"/>
        <v>1</v>
      </c>
      <c r="O455" s="2">
        <f t="shared" si="22"/>
        <v>1</v>
      </c>
      <c r="P455" s="72">
        <f t="shared" si="23"/>
        <v>8590.8873952757822</v>
      </c>
    </row>
    <row r="456" spans="1:16" x14ac:dyDescent="0.2">
      <c r="A456">
        <v>-1.618794827496725</v>
      </c>
      <c r="B456" t="s">
        <v>15</v>
      </c>
      <c r="C456" t="s">
        <v>13</v>
      </c>
      <c r="D456" t="s">
        <v>15</v>
      </c>
      <c r="E456" t="s">
        <v>17</v>
      </c>
      <c r="F456">
        <v>0.69929578469136222</v>
      </c>
      <c r="G456">
        <v>1.0461619039326651</v>
      </c>
      <c r="H456">
        <v>0.88416938723031591</v>
      </c>
      <c r="I456">
        <v>-0.1113470764610382</v>
      </c>
      <c r="J456">
        <v>1.245954681084529</v>
      </c>
      <c r="K456">
        <v>9.8921451197440932E-2</v>
      </c>
      <c r="L456">
        <v>-0.83732741435523084</v>
      </c>
      <c r="M456">
        <v>0.3050060469400338</v>
      </c>
      <c r="N456" s="2">
        <f t="shared" si="21"/>
        <v>0</v>
      </c>
      <c r="O456" s="2">
        <f t="shared" si="22"/>
        <v>1</v>
      </c>
      <c r="P456" s="72">
        <f t="shared" si="23"/>
        <v>5965.0786102204393</v>
      </c>
    </row>
    <row r="457" spans="1:16" x14ac:dyDescent="0.2">
      <c r="A457">
        <v>1.059976900951747</v>
      </c>
      <c r="B457" t="s">
        <v>15</v>
      </c>
      <c r="C457" t="s">
        <v>18</v>
      </c>
      <c r="D457" t="s">
        <v>15</v>
      </c>
      <c r="E457" t="s">
        <v>21</v>
      </c>
      <c r="F457">
        <v>0.7380072951131853</v>
      </c>
      <c r="G457">
        <v>-0.20877549815498569</v>
      </c>
      <c r="H457">
        <v>-1.434792488851629</v>
      </c>
      <c r="I457">
        <v>0.2579919691187233</v>
      </c>
      <c r="J457">
        <v>0.50418219861253999</v>
      </c>
      <c r="K457">
        <v>-0.44306664724146783</v>
      </c>
      <c r="L457">
        <v>-0.2358480758051914</v>
      </c>
      <c r="M457">
        <v>0.50699133809813701</v>
      </c>
      <c r="N457" s="2">
        <f t="shared" si="21"/>
        <v>1</v>
      </c>
      <c r="O457" s="2">
        <f t="shared" si="22"/>
        <v>1</v>
      </c>
      <c r="P457" s="72">
        <f t="shared" si="23"/>
        <v>8590.8873952757822</v>
      </c>
    </row>
    <row r="458" spans="1:16" x14ac:dyDescent="0.2">
      <c r="A458">
        <v>-1.408695084089002</v>
      </c>
      <c r="B458" t="s">
        <v>12</v>
      </c>
      <c r="C458" t="s">
        <v>13</v>
      </c>
      <c r="D458" t="s">
        <v>15</v>
      </c>
      <c r="E458" t="s">
        <v>30</v>
      </c>
      <c r="F458">
        <v>1.744506566080587</v>
      </c>
      <c r="G458">
        <v>1.9048032843084259</v>
      </c>
      <c r="H458">
        <v>-1.081906985969594</v>
      </c>
      <c r="I458">
        <v>-0.72691215242730722</v>
      </c>
      <c r="J458">
        <v>0.13329595737654529</v>
      </c>
      <c r="K458">
        <v>9.8921451197440932E-2</v>
      </c>
      <c r="L458">
        <v>-0.2358480758051914</v>
      </c>
      <c r="M458">
        <v>0.69683166147108655</v>
      </c>
      <c r="N458" s="2">
        <f t="shared" si="21"/>
        <v>1</v>
      </c>
      <c r="O458" s="2">
        <f t="shared" si="22"/>
        <v>1</v>
      </c>
      <c r="P458" s="72">
        <f t="shared" si="23"/>
        <v>11058.811599124125</v>
      </c>
    </row>
    <row r="459" spans="1:16" x14ac:dyDescent="0.2">
      <c r="A459">
        <v>1.059976900951747</v>
      </c>
      <c r="B459" t="s">
        <v>12</v>
      </c>
      <c r="C459" t="s">
        <v>20</v>
      </c>
      <c r="D459" t="s">
        <v>15</v>
      </c>
      <c r="E459" t="s">
        <v>28</v>
      </c>
      <c r="F459">
        <v>0.58316125342589287</v>
      </c>
      <c r="G459">
        <v>-7.6676824251022485E-2</v>
      </c>
      <c r="H459">
        <v>1.438703748902086</v>
      </c>
      <c r="I459">
        <v>-4.9790568864411251E-2</v>
      </c>
      <c r="J459">
        <v>-2.462907731275418</v>
      </c>
      <c r="K459">
        <v>-0.44306664724146783</v>
      </c>
      <c r="L459">
        <v>1.9294775429749469</v>
      </c>
      <c r="M459">
        <v>0.60126340211557383</v>
      </c>
      <c r="N459" s="2">
        <f t="shared" si="21"/>
        <v>1</v>
      </c>
      <c r="O459" s="2">
        <f t="shared" si="22"/>
        <v>1</v>
      </c>
      <c r="P459" s="72">
        <f t="shared" si="23"/>
        <v>9816.4242275024608</v>
      </c>
    </row>
    <row r="460" spans="1:16" x14ac:dyDescent="0.2">
      <c r="A460">
        <v>1.059976900951747</v>
      </c>
      <c r="B460" t="s">
        <v>12</v>
      </c>
      <c r="C460" t="s">
        <v>18</v>
      </c>
      <c r="D460" t="s">
        <v>15</v>
      </c>
      <c r="E460" t="s">
        <v>19</v>
      </c>
      <c r="F460">
        <v>0.31218068047313091</v>
      </c>
      <c r="G460">
        <v>-0.47297284596291211</v>
      </c>
      <c r="H460">
        <v>-1.636441347641364</v>
      </c>
      <c r="I460">
        <v>-1.5271467511834571</v>
      </c>
      <c r="J460">
        <v>-0.23759028385944941</v>
      </c>
      <c r="K460">
        <v>9.8921451197440932E-2</v>
      </c>
      <c r="L460">
        <v>-1.3185108851952689</v>
      </c>
      <c r="M460">
        <v>0.57489324132518271</v>
      </c>
      <c r="N460" s="2">
        <f t="shared" si="21"/>
        <v>1</v>
      </c>
      <c r="O460" s="2">
        <f t="shared" si="22"/>
        <v>1</v>
      </c>
      <c r="P460" s="72">
        <f t="shared" si="23"/>
        <v>9473.6121372273756</v>
      </c>
    </row>
    <row r="461" spans="1:16" x14ac:dyDescent="0.2">
      <c r="A461">
        <v>-0.72587091801390102</v>
      </c>
      <c r="B461" t="s">
        <v>15</v>
      </c>
      <c r="C461" t="s">
        <v>16</v>
      </c>
      <c r="D461" t="s">
        <v>15</v>
      </c>
      <c r="E461" t="s">
        <v>14</v>
      </c>
      <c r="F461">
        <v>0.93156484722230104</v>
      </c>
      <c r="G461">
        <v>4.6788754362916531</v>
      </c>
      <c r="H461">
        <v>-0.42654819490295759</v>
      </c>
      <c r="I461">
        <v>0.38110498431197709</v>
      </c>
      <c r="J461">
        <v>1.245954681084529</v>
      </c>
      <c r="K461">
        <v>1.182897648075258</v>
      </c>
      <c r="L461">
        <v>-1.0779191497752501</v>
      </c>
      <c r="M461">
        <v>0.53770730952141388</v>
      </c>
      <c r="N461" s="2">
        <f t="shared" si="21"/>
        <v>1</v>
      </c>
      <c r="O461" s="2">
        <f t="shared" si="22"/>
        <v>1</v>
      </c>
      <c r="P461" s="72">
        <f t="shared" si="23"/>
        <v>8990.1950237783803</v>
      </c>
    </row>
    <row r="462" spans="1:16" x14ac:dyDescent="0.2">
      <c r="A462">
        <v>-0.83092078971776273</v>
      </c>
      <c r="B462" t="s">
        <v>15</v>
      </c>
      <c r="C462" t="s">
        <v>13</v>
      </c>
      <c r="D462" t="s">
        <v>15</v>
      </c>
      <c r="E462" t="s">
        <v>22</v>
      </c>
      <c r="F462">
        <v>-1.313702757243441</v>
      </c>
      <c r="G462">
        <v>-1.331614226338673</v>
      </c>
      <c r="H462">
        <v>-0.3257237655080904</v>
      </c>
      <c r="I462">
        <v>-0.48068612204079958</v>
      </c>
      <c r="J462">
        <v>-1.3502490075674329</v>
      </c>
      <c r="K462">
        <v>-0.44306664724146783</v>
      </c>
      <c r="L462">
        <v>0.84681473358486936</v>
      </c>
      <c r="M462">
        <v>0.65112834499981354</v>
      </c>
      <c r="N462" s="2">
        <f t="shared" si="21"/>
        <v>1</v>
      </c>
      <c r="O462" s="2">
        <f t="shared" si="22"/>
        <v>1</v>
      </c>
      <c r="P462" s="72">
        <f t="shared" si="23"/>
        <v>10464.668484997575</v>
      </c>
    </row>
    <row r="463" spans="1:16" x14ac:dyDescent="0.2">
      <c r="A463">
        <v>0.84987715754402382</v>
      </c>
      <c r="B463" t="s">
        <v>12</v>
      </c>
      <c r="C463" t="s">
        <v>20</v>
      </c>
      <c r="D463" t="s">
        <v>15</v>
      </c>
      <c r="E463" t="s">
        <v>26</v>
      </c>
      <c r="F463">
        <v>-0.19106895501056981</v>
      </c>
      <c r="G463">
        <v>-1.3976635632906551</v>
      </c>
      <c r="H463">
        <v>-0.93067034187729358</v>
      </c>
      <c r="I463">
        <v>0.93511355268161933</v>
      </c>
      <c r="J463">
        <v>0.13329595737654529</v>
      </c>
      <c r="K463">
        <v>0.64090954963634961</v>
      </c>
      <c r="L463">
        <v>-0.2358480758051914</v>
      </c>
      <c r="M463">
        <v>0.65432624292528474</v>
      </c>
      <c r="N463" s="2">
        <f t="shared" si="21"/>
        <v>1</v>
      </c>
      <c r="O463" s="2">
        <f t="shared" si="22"/>
        <v>1</v>
      </c>
      <c r="P463" s="72">
        <f t="shared" si="23"/>
        <v>10506.241158028703</v>
      </c>
    </row>
    <row r="464" spans="1:16" x14ac:dyDescent="0.2">
      <c r="A464">
        <v>1.059976900951747</v>
      </c>
      <c r="B464" t="s">
        <v>12</v>
      </c>
      <c r="C464" t="s">
        <v>20</v>
      </c>
      <c r="D464" t="s">
        <v>15</v>
      </c>
      <c r="E464" t="s">
        <v>19</v>
      </c>
      <c r="F464">
        <v>-0.81045312175973983</v>
      </c>
      <c r="G464">
        <v>-1.595811574146599</v>
      </c>
      <c r="H464">
        <v>0.4808716696508471</v>
      </c>
      <c r="I464">
        <v>0.87355704508499243</v>
      </c>
      <c r="J464">
        <v>-1.7211352488034279</v>
      </c>
      <c r="K464">
        <v>9.8921451197440932E-2</v>
      </c>
      <c r="L464">
        <v>-0.3561439435152095</v>
      </c>
      <c r="M464">
        <v>0.36629572328871812</v>
      </c>
      <c r="N464" s="2">
        <f t="shared" si="21"/>
        <v>0</v>
      </c>
      <c r="O464" s="2">
        <f t="shared" si="22"/>
        <v>1</v>
      </c>
      <c r="P464" s="72">
        <f t="shared" si="23"/>
        <v>6761.844402753336</v>
      </c>
    </row>
    <row r="465" spans="1:16" x14ac:dyDescent="0.2">
      <c r="A465">
        <v>1.059976900951747</v>
      </c>
      <c r="B465" t="s">
        <v>12</v>
      </c>
      <c r="C465" t="s">
        <v>23</v>
      </c>
      <c r="D465" t="s">
        <v>15</v>
      </c>
      <c r="E465" t="s">
        <v>29</v>
      </c>
      <c r="F465">
        <v>2.4885970985458672E-3</v>
      </c>
      <c r="G465">
        <v>-0.67112085681885703</v>
      </c>
      <c r="H465">
        <v>-1.5356169182464969</v>
      </c>
      <c r="I465">
        <v>0.87355704508499243</v>
      </c>
      <c r="J465">
        <v>-1.7211352488034279</v>
      </c>
      <c r="K465">
        <v>9.8921451197440932E-2</v>
      </c>
      <c r="L465">
        <v>1.4482940721349089</v>
      </c>
      <c r="M465">
        <v>0.62136699931934369</v>
      </c>
      <c r="N465" s="2">
        <f t="shared" si="21"/>
        <v>1</v>
      </c>
      <c r="O465" s="2">
        <f t="shared" si="22"/>
        <v>1</v>
      </c>
      <c r="P465" s="72">
        <f t="shared" si="23"/>
        <v>10077.770991151468</v>
      </c>
    </row>
    <row r="466" spans="1:16" x14ac:dyDescent="0.2">
      <c r="A466">
        <v>0.90240209339595456</v>
      </c>
      <c r="B466" t="s">
        <v>15</v>
      </c>
      <c r="C466" t="s">
        <v>20</v>
      </c>
      <c r="D466" t="s">
        <v>15</v>
      </c>
      <c r="E466" t="s">
        <v>22</v>
      </c>
      <c r="F466">
        <v>-0.3459149966978623</v>
      </c>
      <c r="G466">
        <v>-0.27482483510696731</v>
      </c>
      <c r="H466">
        <v>-0.57778483899525845</v>
      </c>
      <c r="I466">
        <v>0.38110498431197709</v>
      </c>
      <c r="J466">
        <v>0.87506843984853477</v>
      </c>
      <c r="K466">
        <v>9.8921451197440932E-2</v>
      </c>
      <c r="L466">
        <v>1.688885807554928</v>
      </c>
      <c r="M466">
        <v>0.72039097023640319</v>
      </c>
      <c r="N466" s="2">
        <f t="shared" si="21"/>
        <v>1</v>
      </c>
      <c r="O466" s="2">
        <f t="shared" si="22"/>
        <v>1</v>
      </c>
      <c r="P466" s="72">
        <f t="shared" si="23"/>
        <v>11365.08261307324</v>
      </c>
    </row>
    <row r="467" spans="1:16" x14ac:dyDescent="0.2">
      <c r="A467">
        <v>1.059976900951747</v>
      </c>
      <c r="B467" t="s">
        <v>15</v>
      </c>
      <c r="C467" t="s">
        <v>18</v>
      </c>
      <c r="D467" t="s">
        <v>15</v>
      </c>
      <c r="E467" t="s">
        <v>21</v>
      </c>
      <c r="F467">
        <v>0.69929578469136222</v>
      </c>
      <c r="G467">
        <v>-0.1427261612030041</v>
      </c>
      <c r="H467">
        <v>1.287467104809785</v>
      </c>
      <c r="I467">
        <v>0.1964354615220964</v>
      </c>
      <c r="J467">
        <v>0.87506843984853477</v>
      </c>
      <c r="K467">
        <v>-0.44306664724146783</v>
      </c>
      <c r="L467">
        <v>-0.47643981122521062</v>
      </c>
      <c r="M467">
        <v>0.50699133809813701</v>
      </c>
      <c r="N467" s="2">
        <f t="shared" si="21"/>
        <v>1</v>
      </c>
      <c r="O467" s="2">
        <f t="shared" si="22"/>
        <v>1</v>
      </c>
      <c r="P467" s="72">
        <f t="shared" si="23"/>
        <v>8590.8873952757822</v>
      </c>
    </row>
    <row r="468" spans="1:16" x14ac:dyDescent="0.2">
      <c r="A468">
        <v>0.167052991468923</v>
      </c>
      <c r="B468" t="s">
        <v>12</v>
      </c>
      <c r="C468" t="s">
        <v>18</v>
      </c>
      <c r="D468" t="s">
        <v>15</v>
      </c>
      <c r="E468" t="s">
        <v>21</v>
      </c>
      <c r="F468">
        <v>-0.26849197585421603</v>
      </c>
      <c r="G468">
        <v>-0.1427261612030041</v>
      </c>
      <c r="H468">
        <v>7.7573952071378349E-2</v>
      </c>
      <c r="I468">
        <v>-1.5271467511834571</v>
      </c>
      <c r="J468">
        <v>-0.60847652509544403</v>
      </c>
      <c r="K468">
        <v>9.8921451197440932E-2</v>
      </c>
      <c r="L468">
        <v>-1.3185108851952689</v>
      </c>
      <c r="M468">
        <v>0.58141552667876206</v>
      </c>
      <c r="N468" s="2">
        <f t="shared" si="21"/>
        <v>1</v>
      </c>
      <c r="O468" s="2">
        <f t="shared" si="22"/>
        <v>1</v>
      </c>
      <c r="P468" s="72">
        <f t="shared" si="23"/>
        <v>9558.4018468239065</v>
      </c>
    </row>
    <row r="469" spans="1:16" x14ac:dyDescent="0.2">
      <c r="A469">
        <v>0.90240209339595456</v>
      </c>
      <c r="B469" t="s">
        <v>12</v>
      </c>
      <c r="C469" t="s">
        <v>20</v>
      </c>
      <c r="D469" t="s">
        <v>15</v>
      </c>
      <c r="E469" t="s">
        <v>19</v>
      </c>
      <c r="F469">
        <v>-2.0492214552580799</v>
      </c>
      <c r="G469">
        <v>-0.93531820462678339</v>
      </c>
      <c r="H469">
        <v>-2.3250477323488849E-2</v>
      </c>
      <c r="I469">
        <v>0.38110498431197709</v>
      </c>
      <c r="J469">
        <v>1.245954681084529</v>
      </c>
      <c r="K469">
        <v>9.8921451197440932E-2</v>
      </c>
      <c r="L469">
        <v>0.36563126274484808</v>
      </c>
      <c r="M469">
        <v>0.36424001574942277</v>
      </c>
      <c r="N469" s="2">
        <f t="shared" si="21"/>
        <v>0</v>
      </c>
      <c r="O469" s="2">
        <f t="shared" si="22"/>
        <v>1</v>
      </c>
      <c r="P469" s="72">
        <f t="shared" si="23"/>
        <v>6735.1202047424958</v>
      </c>
    </row>
    <row r="470" spans="1:16" x14ac:dyDescent="0.2">
      <c r="A470">
        <v>1.059976900951747</v>
      </c>
      <c r="B470" t="s">
        <v>12</v>
      </c>
      <c r="C470" t="s">
        <v>18</v>
      </c>
      <c r="D470" t="s">
        <v>15</v>
      </c>
      <c r="E470" t="s">
        <v>25</v>
      </c>
      <c r="F470">
        <v>-0.6168955696506242</v>
      </c>
      <c r="G470">
        <v>-0.1427261612030041</v>
      </c>
      <c r="H470">
        <v>-0.88025812717985996</v>
      </c>
      <c r="I470">
        <v>-0.97313818281381492</v>
      </c>
      <c r="J470">
        <v>0.13329595737654529</v>
      </c>
      <c r="K470">
        <v>-0.44306664724146783</v>
      </c>
      <c r="L470">
        <v>-0.47643981122521062</v>
      </c>
      <c r="M470">
        <v>0.76240415524099103</v>
      </c>
      <c r="N470" s="2">
        <f t="shared" si="21"/>
        <v>1</v>
      </c>
      <c r="O470" s="2">
        <f t="shared" si="22"/>
        <v>1</v>
      </c>
      <c r="P470" s="72">
        <f t="shared" si="23"/>
        <v>11911.254018132884</v>
      </c>
    </row>
    <row r="471" spans="1:16" x14ac:dyDescent="0.2">
      <c r="A471">
        <v>-2.0915192501641031</v>
      </c>
      <c r="B471" t="s">
        <v>15</v>
      </c>
      <c r="C471" t="s">
        <v>18</v>
      </c>
      <c r="D471" t="s">
        <v>15</v>
      </c>
      <c r="E471" t="s">
        <v>19</v>
      </c>
      <c r="F471">
        <v>1.7832180765024099</v>
      </c>
      <c r="G471">
        <v>2.9615926755401309</v>
      </c>
      <c r="H471">
        <v>-0.27531155081065678</v>
      </c>
      <c r="I471">
        <v>0.75044402989173864</v>
      </c>
      <c r="J471">
        <v>-1.3502490075674329</v>
      </c>
      <c r="K471">
        <v>9.8921451197440932E-2</v>
      </c>
      <c r="L471">
        <v>0.84681473358486936</v>
      </c>
      <c r="M471">
        <v>0.44365201085942713</v>
      </c>
      <c r="N471" s="2">
        <f t="shared" si="21"/>
        <v>0</v>
      </c>
      <c r="O471" s="2">
        <f t="shared" si="22"/>
        <v>1</v>
      </c>
      <c r="P471" s="72">
        <f t="shared" si="23"/>
        <v>7767.4761411725522</v>
      </c>
    </row>
    <row r="472" spans="1:16" x14ac:dyDescent="0.2">
      <c r="A472">
        <v>-1.251120276533209</v>
      </c>
      <c r="B472" t="s">
        <v>12</v>
      </c>
      <c r="C472" t="s">
        <v>18</v>
      </c>
      <c r="D472" t="s">
        <v>15</v>
      </c>
      <c r="E472" t="s">
        <v>17</v>
      </c>
      <c r="F472">
        <v>0.62187276384771595</v>
      </c>
      <c r="G472">
        <v>1.376408588692573</v>
      </c>
      <c r="H472">
        <v>2.4973602575481908</v>
      </c>
      <c r="I472">
        <v>-1.4040337359902031</v>
      </c>
      <c r="J472">
        <v>-0.60847652509544403</v>
      </c>
      <c r="K472">
        <v>9.8921451197440932E-2</v>
      </c>
      <c r="L472">
        <v>-0.47643981122521062</v>
      </c>
      <c r="M472">
        <v>0.65086255118683423</v>
      </c>
      <c r="N472" s="2">
        <f t="shared" si="21"/>
        <v>1</v>
      </c>
      <c r="O472" s="2">
        <f t="shared" si="22"/>
        <v>1</v>
      </c>
      <c r="P472" s="72">
        <f t="shared" si="23"/>
        <v>10461.213165428846</v>
      </c>
    </row>
    <row r="473" spans="1:16" x14ac:dyDescent="0.2">
      <c r="A473">
        <v>-1.7238446992005869</v>
      </c>
      <c r="B473" t="s">
        <v>15</v>
      </c>
      <c r="C473" t="s">
        <v>16</v>
      </c>
      <c r="D473" t="s">
        <v>15</v>
      </c>
      <c r="E473" t="s">
        <v>22</v>
      </c>
      <c r="F473">
        <v>2.0154871390333491</v>
      </c>
      <c r="G473">
        <v>-1.067416878530747</v>
      </c>
      <c r="H473">
        <v>0.12798616676881189</v>
      </c>
      <c r="I473">
        <v>-1.588703258780084</v>
      </c>
      <c r="J473">
        <v>0.50418219861253999</v>
      </c>
      <c r="K473">
        <v>-1.798036893338739</v>
      </c>
      <c r="L473">
        <v>0.36563126274484808</v>
      </c>
      <c r="M473">
        <v>0.7551556043720673</v>
      </c>
      <c r="N473" s="2">
        <f t="shared" si="21"/>
        <v>1</v>
      </c>
      <c r="O473" s="2">
        <f t="shared" si="22"/>
        <v>1</v>
      </c>
      <c r="P473" s="72">
        <f t="shared" si="23"/>
        <v>11817.022856836875</v>
      </c>
    </row>
    <row r="474" spans="1:16" x14ac:dyDescent="0.2">
      <c r="A474">
        <v>0.167052991468923</v>
      </c>
      <c r="B474" t="s">
        <v>15</v>
      </c>
      <c r="C474" t="s">
        <v>18</v>
      </c>
      <c r="D474" t="s">
        <v>15</v>
      </c>
      <c r="E474" t="s">
        <v>24</v>
      </c>
      <c r="F474">
        <v>-0.46204952796333171</v>
      </c>
      <c r="G474">
        <v>-0.47297284596291211</v>
      </c>
      <c r="H474">
        <v>1.741177037086687</v>
      </c>
      <c r="I474">
        <v>-1.342477228393576</v>
      </c>
      <c r="J474">
        <v>-0.60847652509544403</v>
      </c>
      <c r="K474">
        <v>-0.44306664724146783</v>
      </c>
      <c r="L474">
        <v>-0.2358480758051914</v>
      </c>
      <c r="M474">
        <v>0.7522315752216322</v>
      </c>
      <c r="N474" s="2">
        <f t="shared" si="21"/>
        <v>1</v>
      </c>
      <c r="O474" s="2">
        <f t="shared" si="22"/>
        <v>1</v>
      </c>
      <c r="P474" s="72">
        <f t="shared" si="23"/>
        <v>11779.01047788122</v>
      </c>
    </row>
    <row r="475" spans="1:16" x14ac:dyDescent="0.2">
      <c r="A475">
        <v>-2.3016189935718261</v>
      </c>
      <c r="B475" t="s">
        <v>15</v>
      </c>
      <c r="C475" t="s">
        <v>13</v>
      </c>
      <c r="D475" t="s">
        <v>15</v>
      </c>
      <c r="E475" t="s">
        <v>30</v>
      </c>
      <c r="F475">
        <v>-1.352414267665264</v>
      </c>
      <c r="G475">
        <v>-0.47297284596291211</v>
      </c>
      <c r="H475">
        <v>2.7161737373944748E-2</v>
      </c>
      <c r="I475">
        <v>-0.78846866002393423</v>
      </c>
      <c r="J475">
        <v>0.13329595737654529</v>
      </c>
      <c r="K475">
        <v>-0.44306664724146783</v>
      </c>
      <c r="L475">
        <v>0.84681473358486936</v>
      </c>
      <c r="M475">
        <v>0.60614752384616832</v>
      </c>
      <c r="N475" s="2">
        <f t="shared" si="21"/>
        <v>1</v>
      </c>
      <c r="O475" s="2">
        <f t="shared" si="22"/>
        <v>1</v>
      </c>
      <c r="P475" s="72">
        <f t="shared" si="23"/>
        <v>9879.9178100001882</v>
      </c>
    </row>
    <row r="476" spans="1:16" x14ac:dyDescent="0.2">
      <c r="A476">
        <v>1.059976900951747</v>
      </c>
      <c r="B476" t="s">
        <v>15</v>
      </c>
      <c r="C476" t="s">
        <v>20</v>
      </c>
      <c r="D476" t="s">
        <v>15</v>
      </c>
      <c r="E476" t="s">
        <v>17</v>
      </c>
      <c r="F476">
        <v>-3.6222913323277262E-2</v>
      </c>
      <c r="G476">
        <v>-0.53902218291489379</v>
      </c>
      <c r="H476">
        <v>0.78334495783544866</v>
      </c>
      <c r="I476">
        <v>0.31954847671535019</v>
      </c>
      <c r="J476">
        <v>-2.0920214900394232</v>
      </c>
      <c r="K476">
        <v>9.8921451197440932E-2</v>
      </c>
      <c r="L476">
        <v>0.24533539503483001</v>
      </c>
      <c r="M476">
        <v>0.38984294091086341</v>
      </c>
      <c r="N476" s="2">
        <f t="shared" si="21"/>
        <v>0</v>
      </c>
      <c r="O476" s="2">
        <f t="shared" si="22"/>
        <v>1</v>
      </c>
      <c r="P476" s="72">
        <f t="shared" si="23"/>
        <v>7067.958231841224</v>
      </c>
    </row>
    <row r="477" spans="1:16" x14ac:dyDescent="0.2">
      <c r="A477">
        <v>0.74482728584016211</v>
      </c>
      <c r="B477" t="s">
        <v>15</v>
      </c>
      <c r="C477" t="s">
        <v>18</v>
      </c>
      <c r="D477" t="s">
        <v>15</v>
      </c>
      <c r="E477" t="s">
        <v>26</v>
      </c>
      <c r="F477">
        <v>0.46702672216042351</v>
      </c>
      <c r="G477">
        <v>-0.34087417205894888</v>
      </c>
      <c r="H477">
        <v>0.2288105961636791</v>
      </c>
      <c r="I477">
        <v>0.38110498431197709</v>
      </c>
      <c r="J477">
        <v>0.50418219861253999</v>
      </c>
      <c r="K477">
        <v>-0.44306664724146783</v>
      </c>
      <c r="L477">
        <v>-0.2358480758051914</v>
      </c>
      <c r="M477">
        <v>0.75608255324863871</v>
      </c>
      <c r="N477" s="2">
        <f t="shared" si="21"/>
        <v>1</v>
      </c>
      <c r="O477" s="2">
        <f t="shared" si="22"/>
        <v>1</v>
      </c>
      <c r="P477" s="72">
        <f t="shared" si="23"/>
        <v>11829.073192232303</v>
      </c>
    </row>
    <row r="478" spans="1:16" x14ac:dyDescent="0.2">
      <c r="A478">
        <v>0.90240209339595456</v>
      </c>
      <c r="B478" t="s">
        <v>15</v>
      </c>
      <c r="C478" t="s">
        <v>18</v>
      </c>
      <c r="D478" t="s">
        <v>15</v>
      </c>
      <c r="E478" t="s">
        <v>24</v>
      </c>
      <c r="F478">
        <v>-1.5072603093525561</v>
      </c>
      <c r="G478">
        <v>-1.595811574146599</v>
      </c>
      <c r="H478">
        <v>-0.42654819490295759</v>
      </c>
      <c r="I478">
        <v>1.176593873221566E-2</v>
      </c>
      <c r="J478">
        <v>-0.97936276633143882</v>
      </c>
      <c r="K478">
        <v>9.8921451197440932E-2</v>
      </c>
      <c r="L478">
        <v>-0.47643981122521062</v>
      </c>
      <c r="M478">
        <v>0.7598627970311711</v>
      </c>
      <c r="N478" s="2">
        <f t="shared" si="21"/>
        <v>1</v>
      </c>
      <c r="O478" s="2">
        <f t="shared" si="22"/>
        <v>1</v>
      </c>
      <c r="P478" s="72">
        <f t="shared" si="23"/>
        <v>11878.216361405224</v>
      </c>
    </row>
    <row r="479" spans="1:16" x14ac:dyDescent="0.2">
      <c r="A479">
        <v>0.79735222169209297</v>
      </c>
      <c r="B479" t="s">
        <v>15</v>
      </c>
      <c r="C479" t="s">
        <v>18</v>
      </c>
      <c r="D479" t="s">
        <v>15</v>
      </c>
      <c r="E479" t="s">
        <v>19</v>
      </c>
      <c r="F479">
        <v>0.38960370131677718</v>
      </c>
      <c r="G479">
        <v>2.4331979799242789</v>
      </c>
      <c r="H479">
        <v>-0.124074906718356</v>
      </c>
      <c r="I479">
        <v>1.1197830754714999</v>
      </c>
      <c r="J479">
        <v>0.50418219861253999</v>
      </c>
      <c r="K479">
        <v>-0.17207259802201341</v>
      </c>
      <c r="L479">
        <v>1.688885807554928</v>
      </c>
      <c r="M479">
        <v>0.48405591261196601</v>
      </c>
      <c r="N479" s="2">
        <f t="shared" si="21"/>
        <v>0</v>
      </c>
      <c r="O479" s="2">
        <f t="shared" si="22"/>
        <v>1</v>
      </c>
      <c r="P479" s="72">
        <f t="shared" si="23"/>
        <v>8292.7268639555587</v>
      </c>
    </row>
    <row r="480" spans="1:16" x14ac:dyDescent="0.2">
      <c r="A480">
        <v>0.58725247828436966</v>
      </c>
      <c r="B480" t="s">
        <v>12</v>
      </c>
      <c r="C480" t="s">
        <v>18</v>
      </c>
      <c r="D480" t="s">
        <v>15</v>
      </c>
      <c r="E480" t="s">
        <v>24</v>
      </c>
      <c r="F480">
        <v>1.086410888909594</v>
      </c>
      <c r="G480">
        <v>5.5421849652940738E-2</v>
      </c>
      <c r="H480">
        <v>-2.190975709313133</v>
      </c>
      <c r="I480">
        <v>7.3322446328842564E-2</v>
      </c>
      <c r="J480">
        <v>1.245954681084529</v>
      </c>
      <c r="K480">
        <v>1.182897648075258</v>
      </c>
      <c r="L480">
        <v>-1.0779191497752501</v>
      </c>
      <c r="M480">
        <v>0.81533539901760976</v>
      </c>
      <c r="N480" s="2">
        <f t="shared" si="21"/>
        <v>1</v>
      </c>
      <c r="O480" s="2">
        <f t="shared" si="22"/>
        <v>1</v>
      </c>
      <c r="P480" s="72">
        <f t="shared" si="23"/>
        <v>12599.360187228925</v>
      </c>
    </row>
    <row r="481" spans="1:16" x14ac:dyDescent="0.2">
      <c r="A481">
        <v>0.63977741413630052</v>
      </c>
      <c r="B481" t="s">
        <v>15</v>
      </c>
      <c r="C481" t="s">
        <v>18</v>
      </c>
      <c r="D481" t="s">
        <v>15</v>
      </c>
      <c r="E481" t="s">
        <v>21</v>
      </c>
      <c r="F481">
        <v>0.69929578469136222</v>
      </c>
      <c r="G481">
        <v>-0.20877549815498569</v>
      </c>
      <c r="H481">
        <v>-0.77943369778499283</v>
      </c>
      <c r="I481">
        <v>-0.1113470764610382</v>
      </c>
      <c r="J481">
        <v>0.87506843984853477</v>
      </c>
      <c r="K481">
        <v>-0.44306664724146783</v>
      </c>
      <c r="L481">
        <v>4.7436596148278378E-3</v>
      </c>
      <c r="M481">
        <v>0.50108068292296626</v>
      </c>
      <c r="N481" s="2">
        <f t="shared" si="21"/>
        <v>1</v>
      </c>
      <c r="O481" s="2">
        <f t="shared" si="22"/>
        <v>1</v>
      </c>
      <c r="P481" s="72">
        <f t="shared" si="23"/>
        <v>8514.0488779985608</v>
      </c>
    </row>
    <row r="482" spans="1:16" x14ac:dyDescent="0.2">
      <c r="A482">
        <v>0.95492702924788542</v>
      </c>
      <c r="B482" t="s">
        <v>12</v>
      </c>
      <c r="C482" t="s">
        <v>18</v>
      </c>
      <c r="D482" t="s">
        <v>15</v>
      </c>
      <c r="E482" t="s">
        <v>21</v>
      </c>
      <c r="F482">
        <v>-1.3911257780870869</v>
      </c>
      <c r="G482">
        <v>-0.93531820462678339</v>
      </c>
      <c r="H482">
        <v>4.4876598726520632E-2</v>
      </c>
      <c r="I482">
        <v>0.93511355268161933</v>
      </c>
      <c r="J482">
        <v>1.245954681084529</v>
      </c>
      <c r="K482">
        <v>1.4538916972947129</v>
      </c>
      <c r="L482">
        <v>-0.83732741435523084</v>
      </c>
      <c r="M482">
        <v>0.59216443572052546</v>
      </c>
      <c r="N482" s="2">
        <f t="shared" si="21"/>
        <v>1</v>
      </c>
      <c r="O482" s="2">
        <f t="shared" si="22"/>
        <v>1</v>
      </c>
      <c r="P482" s="72">
        <f t="shared" si="23"/>
        <v>9698.13766436683</v>
      </c>
    </row>
    <row r="483" spans="1:16" x14ac:dyDescent="0.2">
      <c r="A483">
        <v>-0.14809662364266191</v>
      </c>
      <c r="B483" t="s">
        <v>15</v>
      </c>
      <c r="C483" t="s">
        <v>18</v>
      </c>
      <c r="D483" t="s">
        <v>15</v>
      </c>
      <c r="E483" t="s">
        <v>17</v>
      </c>
      <c r="F483">
        <v>-0.77174161133791674</v>
      </c>
      <c r="G483">
        <v>-1.595811574146599</v>
      </c>
      <c r="H483">
        <v>7.7573952071378349E-2</v>
      </c>
      <c r="I483">
        <v>0.62733101469848473</v>
      </c>
      <c r="J483">
        <v>-0.97936276633143882</v>
      </c>
      <c r="K483">
        <v>9.8921451197440932E-2</v>
      </c>
      <c r="L483">
        <v>0.60622299816486735</v>
      </c>
      <c r="M483">
        <v>0.5827408832935782</v>
      </c>
      <c r="N483" s="2">
        <f t="shared" si="21"/>
        <v>1</v>
      </c>
      <c r="O483" s="2">
        <f t="shared" si="22"/>
        <v>1</v>
      </c>
      <c r="P483" s="72">
        <f t="shared" si="23"/>
        <v>9575.6314828165177</v>
      </c>
    </row>
    <row r="484" spans="1:16" x14ac:dyDescent="0.2">
      <c r="A484">
        <v>-1.198595340681279</v>
      </c>
      <c r="B484" t="s">
        <v>15</v>
      </c>
      <c r="C484" t="s">
        <v>16</v>
      </c>
      <c r="D484" t="s">
        <v>15</v>
      </c>
      <c r="E484" t="s">
        <v>19</v>
      </c>
      <c r="F484">
        <v>0.23475765962948461</v>
      </c>
      <c r="G484">
        <v>-0.20877549815498569</v>
      </c>
      <c r="H484">
        <v>0.73293274313801504</v>
      </c>
      <c r="I484">
        <v>-0.85002516762056113</v>
      </c>
      <c r="J484">
        <v>-0.60847652509544403</v>
      </c>
      <c r="K484">
        <v>0.64090954963634961</v>
      </c>
      <c r="L484">
        <v>-0.83732741435523084</v>
      </c>
      <c r="M484">
        <v>0.33216316100332283</v>
      </c>
      <c r="N484" s="2">
        <f t="shared" si="21"/>
        <v>0</v>
      </c>
      <c r="O484" s="2">
        <f t="shared" si="22"/>
        <v>1</v>
      </c>
      <c r="P484" s="72">
        <f t="shared" si="23"/>
        <v>6318.1210930431971</v>
      </c>
    </row>
    <row r="485" spans="1:16" x14ac:dyDescent="0.2">
      <c r="A485">
        <v>0.3246277990247155</v>
      </c>
      <c r="B485" t="s">
        <v>12</v>
      </c>
      <c r="C485" t="s">
        <v>13</v>
      </c>
      <c r="D485" t="s">
        <v>15</v>
      </c>
      <c r="E485" t="s">
        <v>19</v>
      </c>
      <c r="F485">
        <v>0.23475765962948461</v>
      </c>
      <c r="G485">
        <v>0.78196455612473847</v>
      </c>
      <c r="H485">
        <v>0.58169609904571429</v>
      </c>
      <c r="I485">
        <v>-1.4040337359902031</v>
      </c>
      <c r="J485">
        <v>-1.3502490075674329</v>
      </c>
      <c r="K485">
        <v>0.64090954963634961</v>
      </c>
      <c r="L485">
        <v>-0.47643981122521062</v>
      </c>
      <c r="M485">
        <v>0.30695687148026368</v>
      </c>
      <c r="N485" s="2">
        <f t="shared" si="21"/>
        <v>0</v>
      </c>
      <c r="O485" s="2">
        <f t="shared" si="22"/>
        <v>1</v>
      </c>
      <c r="P485" s="72">
        <f t="shared" si="23"/>
        <v>5990.439329243427</v>
      </c>
    </row>
    <row r="486" spans="1:16" x14ac:dyDescent="0.2">
      <c r="A486">
        <v>-1.251120276533209</v>
      </c>
      <c r="B486" t="s">
        <v>12</v>
      </c>
      <c r="C486" t="s">
        <v>18</v>
      </c>
      <c r="D486" t="s">
        <v>15</v>
      </c>
      <c r="E486" t="s">
        <v>14</v>
      </c>
      <c r="F486">
        <v>0.31218068047313091</v>
      </c>
      <c r="G486">
        <v>0.7159152191727568</v>
      </c>
      <c r="H486">
        <v>-1.0314947712721609</v>
      </c>
      <c r="I486">
        <v>-1.588703258780084</v>
      </c>
      <c r="J486">
        <v>1.245954681084529</v>
      </c>
      <c r="K486">
        <v>-1.5270428441192849</v>
      </c>
      <c r="L486">
        <v>-0.71703154664522972</v>
      </c>
      <c r="M486">
        <v>0.73002183917700925</v>
      </c>
      <c r="N486" s="2">
        <f t="shared" si="21"/>
        <v>1</v>
      </c>
      <c r="O486" s="2">
        <f t="shared" si="22"/>
        <v>1</v>
      </c>
      <c r="P486" s="72">
        <f t="shared" si="23"/>
        <v>11490.283909301119</v>
      </c>
    </row>
    <row r="487" spans="1:16" x14ac:dyDescent="0.2">
      <c r="A487">
        <v>0.95492702924788542</v>
      </c>
      <c r="B487" t="s">
        <v>15</v>
      </c>
      <c r="C487" t="s">
        <v>23</v>
      </c>
      <c r="D487" t="s">
        <v>15</v>
      </c>
      <c r="E487" t="s">
        <v>19</v>
      </c>
      <c r="F487">
        <v>0.31218068047313091</v>
      </c>
      <c r="G487">
        <v>0.517767208316812</v>
      </c>
      <c r="H487">
        <v>0.73293274313801504</v>
      </c>
      <c r="I487">
        <v>1.8584611666310229</v>
      </c>
      <c r="J487">
        <v>-1.7211352488034279</v>
      </c>
      <c r="K487">
        <v>1.7248857465141669</v>
      </c>
      <c r="L487">
        <v>0.84681473358486936</v>
      </c>
      <c r="M487">
        <v>0.31820565349603691</v>
      </c>
      <c r="N487" s="2">
        <f t="shared" si="21"/>
        <v>0</v>
      </c>
      <c r="O487" s="2">
        <f t="shared" si="22"/>
        <v>1</v>
      </c>
      <c r="P487" s="72">
        <f t="shared" si="23"/>
        <v>6136.67349544848</v>
      </c>
    </row>
    <row r="488" spans="1:16" x14ac:dyDescent="0.2">
      <c r="A488">
        <v>0.48220260658050801</v>
      </c>
      <c r="B488" t="s">
        <v>15</v>
      </c>
      <c r="C488" t="s">
        <v>18</v>
      </c>
      <c r="D488" t="s">
        <v>15</v>
      </c>
      <c r="E488" t="s">
        <v>24</v>
      </c>
      <c r="F488">
        <v>-0.38462650711968538</v>
      </c>
      <c r="G488">
        <v>-1.8600089219545259</v>
      </c>
      <c r="H488">
        <v>-0.3257237655080904</v>
      </c>
      <c r="I488">
        <v>-1.46559024358683</v>
      </c>
      <c r="J488">
        <v>-0.97936276633143882</v>
      </c>
      <c r="K488">
        <v>-0.71406069646092207</v>
      </c>
      <c r="L488">
        <v>1.4482940721349089</v>
      </c>
      <c r="M488">
        <v>0.75552189568279315</v>
      </c>
      <c r="N488" s="2">
        <f t="shared" si="21"/>
        <v>1</v>
      </c>
      <c r="O488" s="2">
        <f t="shared" si="22"/>
        <v>1</v>
      </c>
      <c r="P488" s="72">
        <f t="shared" si="23"/>
        <v>11821.784643876312</v>
      </c>
    </row>
    <row r="489" spans="1:16" x14ac:dyDescent="0.2">
      <c r="A489">
        <v>0.95492702924788542</v>
      </c>
      <c r="B489" t="s">
        <v>12</v>
      </c>
      <c r="C489" t="s">
        <v>20</v>
      </c>
      <c r="D489" t="s">
        <v>15</v>
      </c>
      <c r="E489" t="s">
        <v>26</v>
      </c>
      <c r="F489">
        <v>-0.77174161133791674</v>
      </c>
      <c r="G489">
        <v>-1.9260582589065081</v>
      </c>
      <c r="H489">
        <v>1.3378793195072181</v>
      </c>
      <c r="I489">
        <v>-2.2658248423429801</v>
      </c>
      <c r="J489">
        <v>-0.23759028385944941</v>
      </c>
      <c r="K489">
        <v>-0.44306664724146783</v>
      </c>
      <c r="L489">
        <v>-1.0779191497752501</v>
      </c>
      <c r="M489">
        <v>0.65566201532819623</v>
      </c>
      <c r="N489" s="2">
        <f t="shared" si="21"/>
        <v>1</v>
      </c>
      <c r="O489" s="2">
        <f t="shared" si="22"/>
        <v>1</v>
      </c>
      <c r="P489" s="72">
        <f t="shared" si="23"/>
        <v>10523.606199266551</v>
      </c>
    </row>
    <row r="490" spans="1:16" x14ac:dyDescent="0.2">
      <c r="A490">
        <v>0.48220260658050801</v>
      </c>
      <c r="B490" t="s">
        <v>12</v>
      </c>
      <c r="C490" t="s">
        <v>20</v>
      </c>
      <c r="D490" t="s">
        <v>15</v>
      </c>
      <c r="E490" t="s">
        <v>21</v>
      </c>
      <c r="F490">
        <v>-1.004010673868855</v>
      </c>
      <c r="G490">
        <v>-0.86926886767480183</v>
      </c>
      <c r="H490">
        <v>1.690764822389254</v>
      </c>
      <c r="I490">
        <v>0.56577450710185784</v>
      </c>
      <c r="J490">
        <v>0.50418219861253999</v>
      </c>
      <c r="K490">
        <v>9.8921451197440932E-2</v>
      </c>
      <c r="L490">
        <v>2.0497734106849479</v>
      </c>
      <c r="M490">
        <v>0.37667973719044873</v>
      </c>
      <c r="N490" s="2">
        <f t="shared" si="21"/>
        <v>0</v>
      </c>
      <c r="O490" s="2">
        <f t="shared" si="22"/>
        <v>1</v>
      </c>
      <c r="P490" s="72">
        <f t="shared" si="23"/>
        <v>6896.8365834758333</v>
      </c>
    </row>
    <row r="491" spans="1:16" x14ac:dyDescent="0.2">
      <c r="A491">
        <v>1.059976900951747</v>
      </c>
      <c r="B491" t="s">
        <v>12</v>
      </c>
      <c r="C491" t="s">
        <v>18</v>
      </c>
      <c r="D491" t="s">
        <v>15</v>
      </c>
      <c r="E491" t="s">
        <v>19</v>
      </c>
      <c r="F491">
        <v>-0.92658765302520929</v>
      </c>
      <c r="G491">
        <v>0.517767208316812</v>
      </c>
      <c r="H491">
        <v>0.78334495783544866</v>
      </c>
      <c r="I491">
        <v>-1.588703258780084</v>
      </c>
      <c r="J491">
        <v>1.245954681084529</v>
      </c>
      <c r="K491">
        <v>9.8921451197440932E-2</v>
      </c>
      <c r="L491">
        <v>0.36563126274484808</v>
      </c>
      <c r="M491">
        <v>0.57489324132518271</v>
      </c>
      <c r="N491" s="2">
        <f t="shared" si="21"/>
        <v>1</v>
      </c>
      <c r="O491" s="2">
        <f t="shared" si="22"/>
        <v>1</v>
      </c>
      <c r="P491" s="72">
        <f t="shared" si="23"/>
        <v>9473.6121372273756</v>
      </c>
    </row>
    <row r="492" spans="1:16" x14ac:dyDescent="0.2">
      <c r="A492">
        <v>0.95492702924788542</v>
      </c>
      <c r="B492" t="s">
        <v>15</v>
      </c>
      <c r="C492" t="s">
        <v>23</v>
      </c>
      <c r="D492" t="s">
        <v>15</v>
      </c>
      <c r="E492" t="s">
        <v>19</v>
      </c>
      <c r="F492">
        <v>1.008987868065947</v>
      </c>
      <c r="G492">
        <v>-0.86926886767480183</v>
      </c>
      <c r="H492">
        <v>-0.9810825565747272</v>
      </c>
      <c r="I492">
        <v>-0.48068612204079958</v>
      </c>
      <c r="J492">
        <v>1.245954681084529</v>
      </c>
      <c r="K492">
        <v>-1.5270428441192849</v>
      </c>
      <c r="L492">
        <v>-0.2358480758051914</v>
      </c>
      <c r="M492">
        <v>0.31820565349603691</v>
      </c>
      <c r="N492" s="2">
        <f t="shared" si="21"/>
        <v>0</v>
      </c>
      <c r="O492" s="2">
        <f t="shared" si="22"/>
        <v>1</v>
      </c>
      <c r="P492" s="72">
        <f t="shared" si="23"/>
        <v>6136.67349544848</v>
      </c>
    </row>
    <row r="493" spans="1:16" x14ac:dyDescent="0.2">
      <c r="A493">
        <v>0.37715273487664641</v>
      </c>
      <c r="B493" t="s">
        <v>12</v>
      </c>
      <c r="C493" t="s">
        <v>20</v>
      </c>
      <c r="D493" t="s">
        <v>15</v>
      </c>
      <c r="E493" t="s">
        <v>19</v>
      </c>
      <c r="F493">
        <v>-0.26849197585421603</v>
      </c>
      <c r="G493">
        <v>0.18752052355690399</v>
      </c>
      <c r="H493">
        <v>1.388291534204652</v>
      </c>
      <c r="I493">
        <v>-0.91158167521718803</v>
      </c>
      <c r="J493">
        <v>0.87506843984853477</v>
      </c>
      <c r="K493">
        <v>-2.0690309425581939</v>
      </c>
      <c r="L493">
        <v>0.36563126274484808</v>
      </c>
      <c r="M493">
        <v>0.35742370718624672</v>
      </c>
      <c r="N493" s="2">
        <f t="shared" si="21"/>
        <v>0</v>
      </c>
      <c r="O493" s="2">
        <f t="shared" si="22"/>
        <v>1</v>
      </c>
      <c r="P493" s="72">
        <f t="shared" si="23"/>
        <v>6646.5081934212076</v>
      </c>
    </row>
    <row r="494" spans="1:16" x14ac:dyDescent="0.2">
      <c r="A494">
        <v>0.84987715754402382</v>
      </c>
      <c r="B494" t="s">
        <v>12</v>
      </c>
      <c r="C494" t="s">
        <v>20</v>
      </c>
      <c r="D494" t="s">
        <v>15</v>
      </c>
      <c r="E494" t="s">
        <v>17</v>
      </c>
      <c r="F494">
        <v>0.15733463878583839</v>
      </c>
      <c r="G494">
        <v>-0.40692350901093061</v>
      </c>
      <c r="H494">
        <v>-1.2835558447593289</v>
      </c>
      <c r="I494">
        <v>0.81200053748836554</v>
      </c>
      <c r="J494">
        <v>-0.60847652509544403</v>
      </c>
      <c r="K494">
        <v>9.8921451197440932E-2</v>
      </c>
      <c r="L494">
        <v>-0.71703154664522972</v>
      </c>
      <c r="M494">
        <v>0.47279428499857318</v>
      </c>
      <c r="N494" s="2">
        <f t="shared" si="21"/>
        <v>0</v>
      </c>
      <c r="O494" s="2">
        <f t="shared" si="22"/>
        <v>1</v>
      </c>
      <c r="P494" s="72">
        <f t="shared" si="23"/>
        <v>8146.3257049814511</v>
      </c>
    </row>
    <row r="495" spans="1:16" x14ac:dyDescent="0.2">
      <c r="A495">
        <v>-1.251120276533209</v>
      </c>
      <c r="B495" t="s">
        <v>15</v>
      </c>
      <c r="C495" t="s">
        <v>16</v>
      </c>
      <c r="D495" t="s">
        <v>15</v>
      </c>
      <c r="E495" t="s">
        <v>21</v>
      </c>
      <c r="F495">
        <v>-1.8169523927271409</v>
      </c>
      <c r="G495">
        <v>-0.93531820462678339</v>
      </c>
      <c r="H495">
        <v>-2.3250477323488849E-2</v>
      </c>
      <c r="I495">
        <v>-0.85002516762056113</v>
      </c>
      <c r="J495">
        <v>1.245954681084529</v>
      </c>
      <c r="K495">
        <v>-1.798036893338739</v>
      </c>
      <c r="L495">
        <v>-0.83732741435523084</v>
      </c>
      <c r="M495">
        <v>0.34878463569238899</v>
      </c>
      <c r="N495" s="2">
        <f t="shared" si="21"/>
        <v>0</v>
      </c>
      <c r="O495" s="2">
        <f t="shared" si="22"/>
        <v>1</v>
      </c>
      <c r="P495" s="72">
        <f t="shared" si="23"/>
        <v>6534.200264001056</v>
      </c>
    </row>
    <row r="496" spans="1:16" x14ac:dyDescent="0.2">
      <c r="A496">
        <v>-0.72587091801390102</v>
      </c>
      <c r="B496" t="s">
        <v>12</v>
      </c>
      <c r="C496" t="s">
        <v>18</v>
      </c>
      <c r="D496" t="s">
        <v>15</v>
      </c>
      <c r="E496" t="s">
        <v>26</v>
      </c>
      <c r="F496">
        <v>1.125122399331417</v>
      </c>
      <c r="G496">
        <v>-0.27482483510696731</v>
      </c>
      <c r="H496">
        <v>1.287467104809785</v>
      </c>
      <c r="I496">
        <v>-4.9790568864411251E-2</v>
      </c>
      <c r="J496">
        <v>-0.97936276633143882</v>
      </c>
      <c r="K496">
        <v>0.64090954963634961</v>
      </c>
      <c r="L496">
        <v>0.24533539503483001</v>
      </c>
      <c r="M496">
        <v>0.80209333257408555</v>
      </c>
      <c r="N496" s="2">
        <f t="shared" si="21"/>
        <v>1</v>
      </c>
      <c r="O496" s="2">
        <f t="shared" si="22"/>
        <v>1</v>
      </c>
      <c r="P496" s="72">
        <f t="shared" si="23"/>
        <v>12427.213323463113</v>
      </c>
    </row>
    <row r="497" spans="1:16" x14ac:dyDescent="0.2">
      <c r="A497">
        <v>0.3246277990247155</v>
      </c>
      <c r="B497" t="s">
        <v>15</v>
      </c>
      <c r="C497" t="s">
        <v>23</v>
      </c>
      <c r="D497" t="s">
        <v>15</v>
      </c>
      <c r="E497" t="s">
        <v>25</v>
      </c>
      <c r="F497">
        <v>1.976775628611525</v>
      </c>
      <c r="G497">
        <v>1.178260577836628</v>
      </c>
      <c r="H497">
        <v>0.2288105961636791</v>
      </c>
      <c r="I497">
        <v>-0.72691215242730722</v>
      </c>
      <c r="J497">
        <v>0.87506843984853477</v>
      </c>
      <c r="K497">
        <v>0.91190359885580397</v>
      </c>
      <c r="L497">
        <v>-1.0779191497752501</v>
      </c>
      <c r="M497">
        <v>0.51663506853783703</v>
      </c>
      <c r="N497" s="2">
        <f t="shared" si="21"/>
        <v>1</v>
      </c>
      <c r="O497" s="2">
        <f t="shared" si="22"/>
        <v>1</v>
      </c>
      <c r="P497" s="72">
        <f t="shared" si="23"/>
        <v>8716.2558909918807</v>
      </c>
    </row>
    <row r="498" spans="1:16" x14ac:dyDescent="0.2">
      <c r="A498">
        <v>1.059976900951747</v>
      </c>
      <c r="B498" t="s">
        <v>15</v>
      </c>
      <c r="C498" t="s">
        <v>20</v>
      </c>
      <c r="D498" t="s">
        <v>15</v>
      </c>
      <c r="E498" t="s">
        <v>14</v>
      </c>
      <c r="F498">
        <v>0.27346917005130778</v>
      </c>
      <c r="G498">
        <v>-0.53902218291489379</v>
      </c>
      <c r="H498">
        <v>2.2957113987584572</v>
      </c>
      <c r="I498">
        <v>0.68888752229511163</v>
      </c>
      <c r="J498">
        <v>-0.60847652509544403</v>
      </c>
      <c r="K498">
        <v>0.64090954963634961</v>
      </c>
      <c r="L498">
        <v>-0.71703154664522972</v>
      </c>
      <c r="M498">
        <v>0.48099119618417691</v>
      </c>
      <c r="N498" s="2">
        <f t="shared" si="21"/>
        <v>0</v>
      </c>
      <c r="O498" s="2">
        <f t="shared" si="22"/>
        <v>1</v>
      </c>
      <c r="P498" s="72">
        <f t="shared" si="23"/>
        <v>8252.8855503942996</v>
      </c>
    </row>
    <row r="499" spans="1:16" x14ac:dyDescent="0.2">
      <c r="A499">
        <v>-1.828894570904448</v>
      </c>
      <c r="B499" t="s">
        <v>12</v>
      </c>
      <c r="C499" t="s">
        <v>16</v>
      </c>
      <c r="D499" t="s">
        <v>15</v>
      </c>
      <c r="E499" t="s">
        <v>14</v>
      </c>
      <c r="F499">
        <v>1.8606410973460561</v>
      </c>
      <c r="G499">
        <v>0.18752052355690399</v>
      </c>
      <c r="H499">
        <v>0.43045945495341348</v>
      </c>
      <c r="I499">
        <v>1.304452598261381</v>
      </c>
      <c r="J499">
        <v>0.13329595737654529</v>
      </c>
      <c r="K499">
        <v>-0.44306664724146783</v>
      </c>
      <c r="L499">
        <v>0.36563126274484808</v>
      </c>
      <c r="M499">
        <v>0.60823847667334496</v>
      </c>
      <c r="N499" s="2">
        <f t="shared" si="21"/>
        <v>1</v>
      </c>
      <c r="O499" s="2">
        <f t="shared" si="22"/>
        <v>1</v>
      </c>
      <c r="P499" s="72">
        <f t="shared" si="23"/>
        <v>9907.1001967534849</v>
      </c>
    </row>
    <row r="500" spans="1:16" x14ac:dyDescent="0.2">
      <c r="A500">
        <v>-2.1965691218679639</v>
      </c>
      <c r="B500" t="s">
        <v>15</v>
      </c>
      <c r="C500" t="s">
        <v>16</v>
      </c>
      <c r="D500" t="s">
        <v>15</v>
      </c>
      <c r="E500" t="s">
        <v>14</v>
      </c>
      <c r="F500">
        <v>0.66058427426953914</v>
      </c>
      <c r="G500">
        <v>1.3103592517405911</v>
      </c>
      <c r="H500">
        <v>-0.82984591248242634</v>
      </c>
      <c r="I500">
        <v>0.44266149190860399</v>
      </c>
      <c r="J500">
        <v>0.50418219861253999</v>
      </c>
      <c r="K500">
        <v>-0.44306664724146783</v>
      </c>
      <c r="L500">
        <v>2.0497734106849479</v>
      </c>
      <c r="M500">
        <v>0.51708350505243217</v>
      </c>
      <c r="N500" s="2">
        <f t="shared" si="21"/>
        <v>1</v>
      </c>
      <c r="O500" s="2">
        <f t="shared" si="22"/>
        <v>1</v>
      </c>
      <c r="P500" s="72">
        <f t="shared" si="23"/>
        <v>8722.0855656816184</v>
      </c>
    </row>
    <row r="501" spans="1:16" x14ac:dyDescent="0.2">
      <c r="A501">
        <v>-0.72587091801390102</v>
      </c>
      <c r="B501" t="s">
        <v>12</v>
      </c>
      <c r="C501" t="s">
        <v>18</v>
      </c>
      <c r="D501" t="s">
        <v>15</v>
      </c>
      <c r="E501" t="s">
        <v>21</v>
      </c>
      <c r="F501">
        <v>1.550949013971471</v>
      </c>
      <c r="G501">
        <v>-7.6676824251022485E-2</v>
      </c>
      <c r="H501">
        <v>-1.233143630061895</v>
      </c>
      <c r="I501">
        <v>0.1348789539254695</v>
      </c>
      <c r="J501">
        <v>-0.23759028385944941</v>
      </c>
      <c r="K501">
        <v>1.7248857465141669</v>
      </c>
      <c r="L501">
        <v>1.568589939844927</v>
      </c>
      <c r="M501">
        <v>0.56913983074316554</v>
      </c>
      <c r="N501" s="2">
        <f t="shared" si="21"/>
        <v>1</v>
      </c>
      <c r="O501" s="2">
        <f t="shared" si="22"/>
        <v>1</v>
      </c>
      <c r="P501" s="72">
        <f t="shared" si="23"/>
        <v>9398.8177996611521</v>
      </c>
    </row>
    <row r="502" spans="1:16" x14ac:dyDescent="0.2">
      <c r="A502">
        <v>-1.5662698916447939</v>
      </c>
      <c r="B502" t="s">
        <v>12</v>
      </c>
      <c r="C502" t="s">
        <v>16</v>
      </c>
      <c r="D502" t="s">
        <v>15</v>
      </c>
      <c r="E502" t="s">
        <v>17</v>
      </c>
      <c r="F502">
        <v>-1.0427221842906791</v>
      </c>
      <c r="G502">
        <v>-1.067416878530747</v>
      </c>
      <c r="H502">
        <v>-0.93067034187729358</v>
      </c>
      <c r="I502">
        <v>1.058226567874873</v>
      </c>
      <c r="J502">
        <v>-0.97936276633143882</v>
      </c>
      <c r="K502">
        <v>-0.44306664724146783</v>
      </c>
      <c r="L502">
        <v>-0.71703154664522972</v>
      </c>
      <c r="M502">
        <v>0.52068591998558522</v>
      </c>
      <c r="N502" s="2">
        <f t="shared" si="21"/>
        <v>1</v>
      </c>
      <c r="O502" s="2">
        <f t="shared" si="22"/>
        <v>1</v>
      </c>
      <c r="P502" s="72">
        <f t="shared" si="23"/>
        <v>8768.9169598126082</v>
      </c>
    </row>
    <row r="503" spans="1:16" x14ac:dyDescent="0.2">
      <c r="A503">
        <v>0.58725247828436966</v>
      </c>
      <c r="B503" t="s">
        <v>15</v>
      </c>
      <c r="C503" t="s">
        <v>20</v>
      </c>
      <c r="D503" t="s">
        <v>15</v>
      </c>
      <c r="E503" t="s">
        <v>24</v>
      </c>
      <c r="F503">
        <v>0.97027635764412412</v>
      </c>
      <c r="G503">
        <v>-0.73717019377083859</v>
      </c>
      <c r="H503">
        <v>-0.17448712141578959</v>
      </c>
      <c r="I503">
        <v>0.1348789539254695</v>
      </c>
      <c r="J503">
        <v>-0.60847652509544403</v>
      </c>
      <c r="K503">
        <v>0.64090954963634961</v>
      </c>
      <c r="L503">
        <v>0.24533539503483001</v>
      </c>
      <c r="M503">
        <v>0.57057773626301744</v>
      </c>
      <c r="N503" s="2">
        <f t="shared" si="21"/>
        <v>1</v>
      </c>
      <c r="O503" s="2">
        <f t="shared" si="22"/>
        <v>1</v>
      </c>
      <c r="P503" s="72">
        <f t="shared" si="23"/>
        <v>9417.510571419225</v>
      </c>
    </row>
    <row r="504" spans="1:16" x14ac:dyDescent="0.2">
      <c r="A504">
        <v>-0.20062155949459279</v>
      </c>
      <c r="B504" t="s">
        <v>12</v>
      </c>
      <c r="C504" t="s">
        <v>20</v>
      </c>
      <c r="D504" t="s">
        <v>15</v>
      </c>
      <c r="E504" t="s">
        <v>24</v>
      </c>
      <c r="F504">
        <v>0.69929578469136222</v>
      </c>
      <c r="G504">
        <v>-1.062748729904087E-2</v>
      </c>
      <c r="H504">
        <v>-0.82984591248242634</v>
      </c>
      <c r="I504">
        <v>-0.72691215242730722</v>
      </c>
      <c r="J504">
        <v>0.87506843984853477</v>
      </c>
      <c r="K504">
        <v>0.64090954963634961</v>
      </c>
      <c r="L504">
        <v>0.84681473358486936</v>
      </c>
      <c r="M504">
        <v>0.64353482567937248</v>
      </c>
      <c r="N504" s="2">
        <f t="shared" si="21"/>
        <v>1</v>
      </c>
      <c r="O504" s="2">
        <f t="shared" si="22"/>
        <v>1</v>
      </c>
      <c r="P504" s="72">
        <f t="shared" si="23"/>
        <v>10365.952733831842</v>
      </c>
    </row>
    <row r="505" spans="1:16" x14ac:dyDescent="0.2">
      <c r="A505">
        <v>1.059976900951747</v>
      </c>
      <c r="B505" t="s">
        <v>15</v>
      </c>
      <c r="C505" t="s">
        <v>20</v>
      </c>
      <c r="D505" t="s">
        <v>15</v>
      </c>
      <c r="E505" t="s">
        <v>24</v>
      </c>
      <c r="F505">
        <v>0.38960370131677718</v>
      </c>
      <c r="G505">
        <v>-1.062748729904087E-2</v>
      </c>
      <c r="H505">
        <v>-2.291800138708</v>
      </c>
      <c r="I505">
        <v>-1.1578077056036959</v>
      </c>
      <c r="J505">
        <v>0.87506843984853477</v>
      </c>
      <c r="K505">
        <v>-0.17207259802201341</v>
      </c>
      <c r="L505">
        <v>4.7436596148278378E-3</v>
      </c>
      <c r="M505">
        <v>0.57708263813415905</v>
      </c>
      <c r="N505" s="2">
        <f t="shared" si="21"/>
        <v>1</v>
      </c>
      <c r="O505" s="2">
        <f t="shared" si="22"/>
        <v>1</v>
      </c>
      <c r="P505" s="72">
        <f t="shared" si="23"/>
        <v>9502.0742957440671</v>
      </c>
    </row>
    <row r="506" spans="1:16" x14ac:dyDescent="0.2">
      <c r="A506">
        <v>0.167052991468923</v>
      </c>
      <c r="B506" t="s">
        <v>15</v>
      </c>
      <c r="C506" t="s">
        <v>20</v>
      </c>
      <c r="D506" t="s">
        <v>15</v>
      </c>
      <c r="E506" t="s">
        <v>22</v>
      </c>
      <c r="F506">
        <v>-1.4685487989307331</v>
      </c>
      <c r="G506">
        <v>-1.067416878530747</v>
      </c>
      <c r="H506">
        <v>-2.3250477323488849E-2</v>
      </c>
      <c r="I506">
        <v>-0.35757310684754579</v>
      </c>
      <c r="J506">
        <v>0.13329595737654529</v>
      </c>
      <c r="K506">
        <v>9.8921451197440932E-2</v>
      </c>
      <c r="L506">
        <v>0.60622299816486735</v>
      </c>
      <c r="M506">
        <v>0.71198084291132102</v>
      </c>
      <c r="N506" s="2">
        <f t="shared" si="21"/>
        <v>1</v>
      </c>
      <c r="O506" s="2">
        <f t="shared" si="22"/>
        <v>1</v>
      </c>
      <c r="P506" s="72">
        <f t="shared" si="23"/>
        <v>11255.750957847173</v>
      </c>
    </row>
    <row r="507" spans="1:16" x14ac:dyDescent="0.2">
      <c r="A507">
        <v>0.58725247828436966</v>
      </c>
      <c r="B507" t="s">
        <v>15</v>
      </c>
      <c r="C507" t="s">
        <v>20</v>
      </c>
      <c r="D507" t="s">
        <v>15</v>
      </c>
      <c r="E507" t="s">
        <v>19</v>
      </c>
      <c r="F507">
        <v>-2.0492214552580799</v>
      </c>
      <c r="G507">
        <v>-2.058156932810471</v>
      </c>
      <c r="H507">
        <v>-7.3662692020922446E-2</v>
      </c>
      <c r="I507">
        <v>-1.7733727815699649</v>
      </c>
      <c r="J507">
        <v>0.50418219861253999</v>
      </c>
      <c r="K507">
        <v>-2.3400249917776481</v>
      </c>
      <c r="L507">
        <v>-0.83732741435523084</v>
      </c>
      <c r="M507">
        <v>0.28381708649689491</v>
      </c>
      <c r="N507" s="2">
        <f t="shared" si="21"/>
        <v>0</v>
      </c>
      <c r="O507" s="2">
        <f t="shared" si="22"/>
        <v>1</v>
      </c>
      <c r="P507" s="72">
        <f t="shared" si="23"/>
        <v>5689.6221244596345</v>
      </c>
    </row>
    <row r="508" spans="1:16" x14ac:dyDescent="0.2">
      <c r="A508">
        <v>0.3246277990247155</v>
      </c>
      <c r="B508" t="s">
        <v>12</v>
      </c>
      <c r="C508" t="s">
        <v>20</v>
      </c>
      <c r="D508" t="s">
        <v>15</v>
      </c>
      <c r="E508" t="s">
        <v>21</v>
      </c>
      <c r="F508">
        <v>-0.46204952796333171</v>
      </c>
      <c r="G508">
        <v>-0.47297284596291211</v>
      </c>
      <c r="H508">
        <v>-2.3250477323488849E-2</v>
      </c>
      <c r="I508">
        <v>-1.28092072079695</v>
      </c>
      <c r="J508">
        <v>-0.60847652509544403</v>
      </c>
      <c r="K508">
        <v>9.8921451197440932E-2</v>
      </c>
      <c r="L508">
        <v>-0.47643981122521062</v>
      </c>
      <c r="M508">
        <v>0.37460020193892979</v>
      </c>
      <c r="N508" s="2">
        <f t="shared" si="21"/>
        <v>0</v>
      </c>
      <c r="O508" s="2">
        <f t="shared" si="22"/>
        <v>1</v>
      </c>
      <c r="P508" s="72">
        <f t="shared" si="23"/>
        <v>6869.8026252060872</v>
      </c>
    </row>
    <row r="509" spans="1:16" x14ac:dyDescent="0.2">
      <c r="A509">
        <v>-1.5137449557928639</v>
      </c>
      <c r="B509" t="s">
        <v>15</v>
      </c>
      <c r="C509" t="s">
        <v>23</v>
      </c>
      <c r="D509" t="s">
        <v>15</v>
      </c>
      <c r="E509" t="s">
        <v>24</v>
      </c>
      <c r="F509">
        <v>-1.2362797363997939</v>
      </c>
      <c r="G509">
        <v>1.9708526212604069</v>
      </c>
      <c r="H509">
        <v>0.4808716696508471</v>
      </c>
      <c r="I509">
        <v>2.043130689420904</v>
      </c>
      <c r="J509">
        <v>1.245954681084529</v>
      </c>
      <c r="K509">
        <v>-0.44306664724146783</v>
      </c>
      <c r="L509">
        <v>-1.0779191497752501</v>
      </c>
      <c r="M509">
        <v>0.57661016595986403</v>
      </c>
      <c r="N509" s="2">
        <f t="shared" si="21"/>
        <v>1</v>
      </c>
      <c r="O509" s="2">
        <f t="shared" si="22"/>
        <v>1</v>
      </c>
      <c r="P509" s="72">
        <f t="shared" si="23"/>
        <v>9495.9321574782316</v>
      </c>
    </row>
    <row r="510" spans="1:16" x14ac:dyDescent="0.2">
      <c r="A510">
        <v>0.90240209339595456</v>
      </c>
      <c r="B510" t="s">
        <v>15</v>
      </c>
      <c r="C510" t="s">
        <v>20</v>
      </c>
      <c r="D510" t="s">
        <v>15</v>
      </c>
      <c r="E510" t="s">
        <v>26</v>
      </c>
      <c r="F510">
        <v>-1.352414267665264</v>
      </c>
      <c r="G510">
        <v>-0.34087417205894888</v>
      </c>
      <c r="H510">
        <v>-0.72902148308755921</v>
      </c>
      <c r="I510">
        <v>1.4275656134546351</v>
      </c>
      <c r="J510">
        <v>-0.60847652509544403</v>
      </c>
      <c r="K510">
        <v>0.3699155004168953</v>
      </c>
      <c r="L510">
        <v>0.1250395273248289</v>
      </c>
      <c r="M510">
        <v>0.57204557622045249</v>
      </c>
      <c r="N510" s="2">
        <f t="shared" si="21"/>
        <v>1</v>
      </c>
      <c r="O510" s="2">
        <f t="shared" si="22"/>
        <v>1</v>
      </c>
      <c r="P510" s="72">
        <f t="shared" si="23"/>
        <v>9436.5924908658817</v>
      </c>
    </row>
    <row r="511" spans="1:16" x14ac:dyDescent="0.2">
      <c r="A511">
        <v>0.84987715754402382</v>
      </c>
      <c r="B511" t="s">
        <v>15</v>
      </c>
      <c r="C511" t="s">
        <v>20</v>
      </c>
      <c r="D511" t="s">
        <v>15</v>
      </c>
      <c r="E511" t="s">
        <v>21</v>
      </c>
      <c r="F511">
        <v>-0.73303010091609366</v>
      </c>
      <c r="G511">
        <v>-1.0013675415787651</v>
      </c>
      <c r="H511">
        <v>-1.737265777036231</v>
      </c>
      <c r="I511">
        <v>-4.9790568864411251E-2</v>
      </c>
      <c r="J511">
        <v>0.50418219861253999</v>
      </c>
      <c r="K511">
        <v>9.8921451197440932E-2</v>
      </c>
      <c r="L511">
        <v>-1.79969435603529</v>
      </c>
      <c r="M511">
        <v>0.30283363460521029</v>
      </c>
      <c r="N511" s="2">
        <f t="shared" si="21"/>
        <v>0</v>
      </c>
      <c r="O511" s="2">
        <f t="shared" si="22"/>
        <v>1</v>
      </c>
      <c r="P511" s="72">
        <f t="shared" si="23"/>
        <v>5936.8372498677345</v>
      </c>
    </row>
    <row r="512" spans="1:16" x14ac:dyDescent="0.2">
      <c r="A512">
        <v>-1.9339444426083101</v>
      </c>
      <c r="B512" t="s">
        <v>12</v>
      </c>
      <c r="C512" t="s">
        <v>23</v>
      </c>
      <c r="D512" t="s">
        <v>15</v>
      </c>
      <c r="E512" t="s">
        <v>19</v>
      </c>
      <c r="F512">
        <v>-3.6222913323277262E-2</v>
      </c>
      <c r="G512">
        <v>1.178260577836628</v>
      </c>
      <c r="H512">
        <v>-1.132319200667028</v>
      </c>
      <c r="I512">
        <v>0.2579919691187233</v>
      </c>
      <c r="J512">
        <v>1.245954681084529</v>
      </c>
      <c r="K512">
        <v>-1.5270428441192849</v>
      </c>
      <c r="L512">
        <v>-0.71703154664522972</v>
      </c>
      <c r="M512">
        <v>0.36037856194627038</v>
      </c>
      <c r="N512" s="2">
        <f t="shared" si="21"/>
        <v>0</v>
      </c>
      <c r="O512" s="2">
        <f t="shared" si="22"/>
        <v>1</v>
      </c>
      <c r="P512" s="72">
        <f t="shared" si="23"/>
        <v>6684.9213053015155</v>
      </c>
    </row>
    <row r="513" spans="1:16" x14ac:dyDescent="0.2">
      <c r="A513">
        <v>-0.77839585386583188</v>
      </c>
      <c r="B513" t="s">
        <v>15</v>
      </c>
      <c r="C513" t="s">
        <v>13</v>
      </c>
      <c r="D513" t="s">
        <v>15</v>
      </c>
      <c r="E513" t="s">
        <v>24</v>
      </c>
      <c r="F513">
        <v>-3.6222913323277262E-2</v>
      </c>
      <c r="G513">
        <v>0.64986588222077524</v>
      </c>
      <c r="H513">
        <v>-0.27531155081065678</v>
      </c>
      <c r="I513">
        <v>2.1662437046141569</v>
      </c>
      <c r="J513">
        <v>0.50418219861253999</v>
      </c>
      <c r="K513">
        <v>-0.44306664724146783</v>
      </c>
      <c r="L513">
        <v>-0.2358480758051914</v>
      </c>
      <c r="M513">
        <v>0.49562472798229962</v>
      </c>
      <c r="N513" s="2">
        <f t="shared" si="21"/>
        <v>0</v>
      </c>
      <c r="O513" s="2">
        <f t="shared" si="22"/>
        <v>1</v>
      </c>
      <c r="P513" s="72">
        <f t="shared" si="23"/>
        <v>8443.121463769894</v>
      </c>
    </row>
    <row r="514" spans="1:16" x14ac:dyDescent="0.2">
      <c r="A514">
        <v>1.0074519650998159</v>
      </c>
      <c r="B514" t="s">
        <v>12</v>
      </c>
      <c r="C514" t="s">
        <v>20</v>
      </c>
      <c r="D514" t="s">
        <v>15</v>
      </c>
      <c r="E514" t="s">
        <v>21</v>
      </c>
      <c r="F514">
        <v>0.31218068047313091</v>
      </c>
      <c r="G514">
        <v>0.38566853441284882</v>
      </c>
      <c r="H514">
        <v>1.64035260769182</v>
      </c>
      <c r="I514">
        <v>1.3660091058580079</v>
      </c>
      <c r="J514">
        <v>-0.60847652509544403</v>
      </c>
      <c r="K514">
        <v>-0.44306664724146783</v>
      </c>
      <c r="L514">
        <v>-1.3185108851952689</v>
      </c>
      <c r="M514">
        <v>0.38364402272048659</v>
      </c>
      <c r="N514" s="2">
        <f t="shared" si="21"/>
        <v>0</v>
      </c>
      <c r="O514" s="2">
        <f t="shared" si="22"/>
        <v>1</v>
      </c>
      <c r="P514" s="72">
        <f t="shared" si="23"/>
        <v>6987.3722953663255</v>
      </c>
    </row>
    <row r="515" spans="1:16" x14ac:dyDescent="0.2">
      <c r="A515">
        <v>0.84987715754402382</v>
      </c>
      <c r="B515" t="s">
        <v>12</v>
      </c>
      <c r="C515" t="s">
        <v>20</v>
      </c>
      <c r="D515" t="s">
        <v>15</v>
      </c>
      <c r="E515" t="s">
        <v>19</v>
      </c>
      <c r="F515">
        <v>2.3638907328297569</v>
      </c>
      <c r="G515">
        <v>0.78196455612473847</v>
      </c>
      <c r="H515">
        <v>-0.88025812717985996</v>
      </c>
      <c r="I515">
        <v>-0.54224262963742653</v>
      </c>
      <c r="J515">
        <v>-1.3502490075674329</v>
      </c>
      <c r="K515">
        <v>9.8921451197440932E-2</v>
      </c>
      <c r="L515">
        <v>4.7436596148278378E-3</v>
      </c>
      <c r="M515">
        <v>0.36355587526488742</v>
      </c>
      <c r="N515" s="2">
        <f t="shared" ref="N515:N578" si="24">IF($M515&gt;$S$2,1,0)</f>
        <v>0</v>
      </c>
      <c r="O515" s="2">
        <f t="shared" ref="O515:O578" si="25">IF($M515&gt;$S$3,1,0)</f>
        <v>1</v>
      </c>
      <c r="P515" s="72">
        <f t="shared" ref="P515:P578" si="26">(M515*$S$6)+((1-M515)*$S$7)</f>
        <v>6726.2263784435363</v>
      </c>
    </row>
    <row r="516" spans="1:16" x14ac:dyDescent="0.2">
      <c r="A516">
        <v>-0.98849559727355518</v>
      </c>
      <c r="B516" t="s">
        <v>15</v>
      </c>
      <c r="C516" t="s">
        <v>18</v>
      </c>
      <c r="D516" t="s">
        <v>15</v>
      </c>
      <c r="E516" t="s">
        <v>21</v>
      </c>
      <c r="F516">
        <v>-1.8169523927271409</v>
      </c>
      <c r="G516">
        <v>-1.793959585002544</v>
      </c>
      <c r="H516">
        <v>-0.72902148308755921</v>
      </c>
      <c r="I516">
        <v>-0.48068612204079958</v>
      </c>
      <c r="J516">
        <v>0.13329595737654529</v>
      </c>
      <c r="K516">
        <v>-0.17207259802201341</v>
      </c>
      <c r="L516">
        <v>-2.641765430005349</v>
      </c>
      <c r="M516">
        <v>0.4781889869251415</v>
      </c>
      <c r="N516" s="2">
        <f t="shared" si="24"/>
        <v>0</v>
      </c>
      <c r="O516" s="2">
        <f t="shared" si="25"/>
        <v>1</v>
      </c>
      <c r="P516" s="72">
        <f t="shared" si="26"/>
        <v>8216.4568300268402</v>
      </c>
    </row>
    <row r="517" spans="1:16" x14ac:dyDescent="0.2">
      <c r="A517">
        <v>0.90240209339595456</v>
      </c>
      <c r="B517" t="s">
        <v>12</v>
      </c>
      <c r="C517" t="s">
        <v>18</v>
      </c>
      <c r="D517" t="s">
        <v>15</v>
      </c>
      <c r="E517" t="s">
        <v>24</v>
      </c>
      <c r="F517">
        <v>-0.19106895501056981</v>
      </c>
      <c r="G517">
        <v>-0.34087417205894888</v>
      </c>
      <c r="H517">
        <v>0.2288105961636791</v>
      </c>
      <c r="I517">
        <v>1.176593873221566E-2</v>
      </c>
      <c r="J517">
        <v>-0.23759028385944941</v>
      </c>
      <c r="K517">
        <v>-0.44306664724146783</v>
      </c>
      <c r="L517">
        <v>4.7436596148278378E-3</v>
      </c>
      <c r="M517">
        <v>0.81799047578355522</v>
      </c>
      <c r="N517" s="2">
        <f t="shared" si="24"/>
        <v>1</v>
      </c>
      <c r="O517" s="2">
        <f t="shared" si="25"/>
        <v>1</v>
      </c>
      <c r="P517" s="72">
        <f t="shared" si="26"/>
        <v>12633.876185186218</v>
      </c>
    </row>
    <row r="518" spans="1:16" x14ac:dyDescent="0.2">
      <c r="A518">
        <v>0.3246277990247155</v>
      </c>
      <c r="B518" t="s">
        <v>15</v>
      </c>
      <c r="C518" t="s">
        <v>20</v>
      </c>
      <c r="D518" t="s">
        <v>15</v>
      </c>
      <c r="E518" t="s">
        <v>29</v>
      </c>
      <c r="F518">
        <v>-0.73303010091609366</v>
      </c>
      <c r="G518">
        <v>1.838753947356444</v>
      </c>
      <c r="H518">
        <v>0.17839838146624551</v>
      </c>
      <c r="I518">
        <v>1.181339583068127</v>
      </c>
      <c r="J518">
        <v>0.87506843984853477</v>
      </c>
      <c r="K518">
        <v>1.182897648075258</v>
      </c>
      <c r="L518">
        <v>-0.47643981122521062</v>
      </c>
      <c r="M518">
        <v>0.49005779345426542</v>
      </c>
      <c r="N518" s="2">
        <f t="shared" si="24"/>
        <v>0</v>
      </c>
      <c r="O518" s="2">
        <f t="shared" si="25"/>
        <v>1</v>
      </c>
      <c r="P518" s="72">
        <f t="shared" si="26"/>
        <v>8370.7513149054503</v>
      </c>
    </row>
    <row r="519" spans="1:16" x14ac:dyDescent="0.2">
      <c r="A519">
        <v>0.21957792732085379</v>
      </c>
      <c r="B519" t="s">
        <v>15</v>
      </c>
      <c r="C519" t="s">
        <v>18</v>
      </c>
      <c r="D519" t="s">
        <v>15</v>
      </c>
      <c r="E519" t="s">
        <v>24</v>
      </c>
      <c r="F519">
        <v>2.557448284938872</v>
      </c>
      <c r="G519">
        <v>0.84801389307672004</v>
      </c>
      <c r="H519">
        <v>1.035406031322617</v>
      </c>
      <c r="I519">
        <v>-0.17290358405766509</v>
      </c>
      <c r="J519">
        <v>0.50418219861253999</v>
      </c>
      <c r="K519">
        <v>9.8921451197440932E-2</v>
      </c>
      <c r="L519">
        <v>-0.71703154664522972</v>
      </c>
      <c r="M519">
        <v>0.75278201847051118</v>
      </c>
      <c r="N519" s="2">
        <f t="shared" si="24"/>
        <v>1</v>
      </c>
      <c r="O519" s="2">
        <f t="shared" si="25"/>
        <v>1</v>
      </c>
      <c r="P519" s="72">
        <f t="shared" si="26"/>
        <v>11786.166240116645</v>
      </c>
    </row>
    <row r="520" spans="1:16" x14ac:dyDescent="0.2">
      <c r="A520">
        <v>-1.776369635052518</v>
      </c>
      <c r="B520" t="s">
        <v>15</v>
      </c>
      <c r="C520" t="s">
        <v>20</v>
      </c>
      <c r="D520" t="s">
        <v>15</v>
      </c>
      <c r="E520" t="s">
        <v>14</v>
      </c>
      <c r="F520">
        <v>-3.6222913323277262E-2</v>
      </c>
      <c r="G520">
        <v>-0.20877549815498569</v>
      </c>
      <c r="H520">
        <v>-0.22489933611322321</v>
      </c>
      <c r="I520">
        <v>-1.096251198007069</v>
      </c>
      <c r="J520">
        <v>-0.60847652509544403</v>
      </c>
      <c r="K520">
        <v>-0.44306664724146783</v>
      </c>
      <c r="L520">
        <v>-0.83732741435523084</v>
      </c>
      <c r="M520">
        <v>0.44135323494614143</v>
      </c>
      <c r="N520" s="2">
        <f t="shared" si="24"/>
        <v>0</v>
      </c>
      <c r="O520" s="2">
        <f t="shared" si="25"/>
        <v>1</v>
      </c>
      <c r="P520" s="72">
        <f t="shared" si="26"/>
        <v>7737.5920542998383</v>
      </c>
    </row>
    <row r="521" spans="1:16" x14ac:dyDescent="0.2">
      <c r="A521">
        <v>0.37715273487664641</v>
      </c>
      <c r="B521" t="s">
        <v>15</v>
      </c>
      <c r="C521" t="s">
        <v>18</v>
      </c>
      <c r="D521" t="s">
        <v>15</v>
      </c>
      <c r="E521" t="s">
        <v>28</v>
      </c>
      <c r="F521">
        <v>-0.57818405922880112</v>
      </c>
      <c r="G521">
        <v>-7.6676824251022485E-2</v>
      </c>
      <c r="H521">
        <v>0.83375717253288228</v>
      </c>
      <c r="I521">
        <v>-1.5271467511834571</v>
      </c>
      <c r="J521">
        <v>-0.23759028385944941</v>
      </c>
      <c r="K521">
        <v>9.8921451197440932E-2</v>
      </c>
      <c r="L521">
        <v>-0.71703154664522972</v>
      </c>
      <c r="M521">
        <v>0.70504338508323194</v>
      </c>
      <c r="N521" s="2">
        <f t="shared" si="24"/>
        <v>1</v>
      </c>
      <c r="O521" s="2">
        <f t="shared" si="25"/>
        <v>1</v>
      </c>
      <c r="P521" s="72">
        <f t="shared" si="26"/>
        <v>11165.564006082015</v>
      </c>
    </row>
    <row r="522" spans="1:16" x14ac:dyDescent="0.2">
      <c r="A522">
        <v>1.059976900951747</v>
      </c>
      <c r="B522" t="s">
        <v>15</v>
      </c>
      <c r="C522" t="s">
        <v>18</v>
      </c>
      <c r="D522" t="s">
        <v>15</v>
      </c>
      <c r="E522" t="s">
        <v>28</v>
      </c>
      <c r="F522">
        <v>-1.120145205134325</v>
      </c>
      <c r="G522">
        <v>-1.331614226338673</v>
      </c>
      <c r="H522">
        <v>1.438703748902086</v>
      </c>
      <c r="I522">
        <v>0.1964354615220964</v>
      </c>
      <c r="J522">
        <v>1.245954681084529</v>
      </c>
      <c r="K522">
        <v>-0.44306664724146783</v>
      </c>
      <c r="L522">
        <v>0.36563126274484808</v>
      </c>
      <c r="M522">
        <v>0.71297013678635757</v>
      </c>
      <c r="N522" s="2">
        <f t="shared" si="24"/>
        <v>1</v>
      </c>
      <c r="O522" s="2">
        <f t="shared" si="25"/>
        <v>1</v>
      </c>
      <c r="P522" s="72">
        <f t="shared" si="26"/>
        <v>11268.611778222648</v>
      </c>
    </row>
    <row r="523" spans="1:16" x14ac:dyDescent="0.2">
      <c r="A523">
        <v>0.37715273487664641</v>
      </c>
      <c r="B523" t="s">
        <v>12</v>
      </c>
      <c r="C523" t="s">
        <v>18</v>
      </c>
      <c r="D523" t="s">
        <v>15</v>
      </c>
      <c r="E523" t="s">
        <v>17</v>
      </c>
      <c r="F523">
        <v>-1.700817861461672</v>
      </c>
      <c r="G523">
        <v>-1.6618609110985809</v>
      </c>
      <c r="H523">
        <v>7.7573952071378349E-2</v>
      </c>
      <c r="I523">
        <v>-0.1113470764610382</v>
      </c>
      <c r="J523">
        <v>-0.60847652509544403</v>
      </c>
      <c r="K523">
        <v>9.8921451197440932E-2</v>
      </c>
      <c r="L523">
        <v>0.84681473358486936</v>
      </c>
      <c r="M523">
        <v>0.67138480284903213</v>
      </c>
      <c r="N523" s="2">
        <f t="shared" si="24"/>
        <v>1</v>
      </c>
      <c r="O523" s="2">
        <f t="shared" si="25"/>
        <v>1</v>
      </c>
      <c r="P523" s="72">
        <f t="shared" si="26"/>
        <v>10728.002437037418</v>
      </c>
    </row>
    <row r="524" spans="1:16" x14ac:dyDescent="0.2">
      <c r="A524">
        <v>1.059976900951747</v>
      </c>
      <c r="B524" t="s">
        <v>12</v>
      </c>
      <c r="C524" t="s">
        <v>20</v>
      </c>
      <c r="D524" t="s">
        <v>15</v>
      </c>
      <c r="E524" t="s">
        <v>21</v>
      </c>
      <c r="F524">
        <v>-0.15235744458874659</v>
      </c>
      <c r="G524">
        <v>-1.265564889386692</v>
      </c>
      <c r="H524">
        <v>-0.57778483899525845</v>
      </c>
      <c r="I524">
        <v>-0.78846866002393423</v>
      </c>
      <c r="J524">
        <v>0.13329595737654529</v>
      </c>
      <c r="K524">
        <v>-0.98505474568037643</v>
      </c>
      <c r="L524">
        <v>-1.3185108851952689</v>
      </c>
      <c r="M524">
        <v>0.38434313687568361</v>
      </c>
      <c r="N524" s="2">
        <f t="shared" si="24"/>
        <v>0</v>
      </c>
      <c r="O524" s="2">
        <f t="shared" si="25"/>
        <v>1</v>
      </c>
      <c r="P524" s="72">
        <f t="shared" si="26"/>
        <v>6996.4607793838877</v>
      </c>
    </row>
    <row r="525" spans="1:16" x14ac:dyDescent="0.2">
      <c r="A525">
        <v>-0.98849559727355518</v>
      </c>
      <c r="B525" t="s">
        <v>15</v>
      </c>
      <c r="C525" t="s">
        <v>18</v>
      </c>
      <c r="D525" t="s">
        <v>15</v>
      </c>
      <c r="E525" t="s">
        <v>14</v>
      </c>
      <c r="F525">
        <v>-0.8878761426033861</v>
      </c>
      <c r="G525">
        <v>-1.0013675415787651</v>
      </c>
      <c r="H525">
        <v>-0.52737262429782483</v>
      </c>
      <c r="I525">
        <v>-1.0346946904104419</v>
      </c>
      <c r="J525">
        <v>0.13329595737654529</v>
      </c>
      <c r="K525">
        <v>0.64090954963634961</v>
      </c>
      <c r="L525">
        <v>-1.919990223745309</v>
      </c>
      <c r="M525">
        <v>0.65895637334418278</v>
      </c>
      <c r="N525" s="2">
        <f t="shared" si="24"/>
        <v>1</v>
      </c>
      <c r="O525" s="2">
        <f t="shared" si="25"/>
        <v>1</v>
      </c>
      <c r="P525" s="72">
        <f t="shared" si="26"/>
        <v>10566.432853474376</v>
      </c>
    </row>
    <row r="526" spans="1:16" x14ac:dyDescent="0.2">
      <c r="A526">
        <v>1.059976900951747</v>
      </c>
      <c r="B526" t="s">
        <v>15</v>
      </c>
      <c r="C526" t="s">
        <v>18</v>
      </c>
      <c r="D526" t="s">
        <v>15</v>
      </c>
      <c r="E526" t="s">
        <v>21</v>
      </c>
      <c r="F526">
        <v>0.42831521173860032</v>
      </c>
      <c r="G526">
        <v>0.7159152191727568</v>
      </c>
      <c r="H526">
        <v>-0.37613598020552402</v>
      </c>
      <c r="I526">
        <v>-0.54224262963742653</v>
      </c>
      <c r="J526">
        <v>-0.60847652509544403</v>
      </c>
      <c r="K526">
        <v>9.8921451197440932E-2</v>
      </c>
      <c r="L526">
        <v>-0.2358480758051914</v>
      </c>
      <c r="M526">
        <v>0.50699133809813701</v>
      </c>
      <c r="N526" s="2">
        <f t="shared" si="24"/>
        <v>1</v>
      </c>
      <c r="O526" s="2">
        <f t="shared" si="25"/>
        <v>1</v>
      </c>
      <c r="P526" s="72">
        <f t="shared" si="26"/>
        <v>8590.8873952757822</v>
      </c>
    </row>
    <row r="527" spans="1:16" x14ac:dyDescent="0.2">
      <c r="A527">
        <v>0.90240209339595456</v>
      </c>
      <c r="B527" t="s">
        <v>12</v>
      </c>
      <c r="C527" t="s">
        <v>23</v>
      </c>
      <c r="D527" t="s">
        <v>15</v>
      </c>
      <c r="E527" t="s">
        <v>24</v>
      </c>
      <c r="F527">
        <v>1.550949013971471</v>
      </c>
      <c r="G527">
        <v>1.112211240884647</v>
      </c>
      <c r="H527">
        <v>-1.081906985969594</v>
      </c>
      <c r="I527">
        <v>0.50421799950523094</v>
      </c>
      <c r="J527">
        <v>1.245954681084529</v>
      </c>
      <c r="K527">
        <v>-2.3400249917776481</v>
      </c>
      <c r="L527">
        <v>4.7436596148278378E-3</v>
      </c>
      <c r="M527">
        <v>0.68905237789578533</v>
      </c>
      <c r="N527" s="2">
        <f t="shared" si="24"/>
        <v>1</v>
      </c>
      <c r="O527" s="2">
        <f t="shared" si="25"/>
        <v>1</v>
      </c>
      <c r="P527" s="72">
        <f t="shared" si="26"/>
        <v>10957.68091264521</v>
      </c>
    </row>
    <row r="528" spans="1:16" x14ac:dyDescent="0.2">
      <c r="A528">
        <v>-0.72587091801390102</v>
      </c>
      <c r="B528" t="s">
        <v>15</v>
      </c>
      <c r="C528" t="s">
        <v>16</v>
      </c>
      <c r="D528" t="s">
        <v>15</v>
      </c>
      <c r="E528" t="s">
        <v>19</v>
      </c>
      <c r="F528">
        <v>0.66058427426953914</v>
      </c>
      <c r="G528">
        <v>-1.0013675415787651</v>
      </c>
      <c r="H528">
        <v>0.32963502555854629</v>
      </c>
      <c r="I528">
        <v>0.2579919691187233</v>
      </c>
      <c r="J528">
        <v>0.87506843984853477</v>
      </c>
      <c r="K528">
        <v>9.8921451197440932E-2</v>
      </c>
      <c r="L528">
        <v>0.36563126274484808</v>
      </c>
      <c r="M528">
        <v>0.33808996876585051</v>
      </c>
      <c r="N528" s="2">
        <f t="shared" si="24"/>
        <v>0</v>
      </c>
      <c r="O528" s="2">
        <f t="shared" si="25"/>
        <v>1</v>
      </c>
      <c r="P528" s="72">
        <f t="shared" si="26"/>
        <v>6395.1695939560559</v>
      </c>
    </row>
    <row r="529" spans="1:16" x14ac:dyDescent="0.2">
      <c r="A529">
        <v>1.059976900951747</v>
      </c>
      <c r="B529" t="s">
        <v>12</v>
      </c>
      <c r="C529" t="s">
        <v>18</v>
      </c>
      <c r="D529" t="s">
        <v>15</v>
      </c>
      <c r="E529" t="s">
        <v>29</v>
      </c>
      <c r="F529">
        <v>1.2799684410187091</v>
      </c>
      <c r="G529">
        <v>1.9048032843084259</v>
      </c>
      <c r="H529">
        <v>-1.182731415364461</v>
      </c>
      <c r="I529">
        <v>-0.1113470764610382</v>
      </c>
      <c r="J529">
        <v>1.245954681084529</v>
      </c>
      <c r="K529">
        <v>-0.44306664724146783</v>
      </c>
      <c r="L529">
        <v>4.7436596148278378E-3</v>
      </c>
      <c r="M529">
        <v>0.76896093456683445</v>
      </c>
      <c r="N529" s="2">
        <f t="shared" si="24"/>
        <v>1</v>
      </c>
      <c r="O529" s="2">
        <f t="shared" si="25"/>
        <v>1</v>
      </c>
      <c r="P529" s="72">
        <f t="shared" si="26"/>
        <v>11996.492149368849</v>
      </c>
    </row>
    <row r="530" spans="1:16" x14ac:dyDescent="0.2">
      <c r="A530">
        <v>0.95492702924788542</v>
      </c>
      <c r="B530" t="s">
        <v>15</v>
      </c>
      <c r="C530" t="s">
        <v>20</v>
      </c>
      <c r="D530" t="s">
        <v>15</v>
      </c>
      <c r="E530" t="s">
        <v>24</v>
      </c>
      <c r="F530">
        <v>-1.0814336947125021</v>
      </c>
      <c r="G530">
        <v>-0.27482483510696731</v>
      </c>
      <c r="H530">
        <v>0.88416938723031591</v>
      </c>
      <c r="I530">
        <v>0.1964354615220964</v>
      </c>
      <c r="J530">
        <v>0.13329595737654529</v>
      </c>
      <c r="K530">
        <v>-0.44306664724146783</v>
      </c>
      <c r="L530">
        <v>2.170069278394966</v>
      </c>
      <c r="M530">
        <v>0.57563932963926179</v>
      </c>
      <c r="N530" s="2">
        <f t="shared" si="24"/>
        <v>1</v>
      </c>
      <c r="O530" s="2">
        <f t="shared" si="25"/>
        <v>1</v>
      </c>
      <c r="P530" s="72">
        <f t="shared" si="26"/>
        <v>9483.311285310403</v>
      </c>
    </row>
    <row r="531" spans="1:16" x14ac:dyDescent="0.2">
      <c r="A531">
        <v>6.2003119765061357E-2</v>
      </c>
      <c r="B531" t="s">
        <v>12</v>
      </c>
      <c r="C531" t="s">
        <v>18</v>
      </c>
      <c r="D531" t="s">
        <v>15</v>
      </c>
      <c r="E531" t="s">
        <v>21</v>
      </c>
      <c r="F531">
        <v>0.89285333680047785</v>
      </c>
      <c r="G531">
        <v>-0.20877549815498569</v>
      </c>
      <c r="H531">
        <v>-0.9810825565747272</v>
      </c>
      <c r="I531">
        <v>1.3660091058580079</v>
      </c>
      <c r="J531">
        <v>0.13329595737654529</v>
      </c>
      <c r="K531">
        <v>-0.17207259802201341</v>
      </c>
      <c r="L531">
        <v>-0.2358480758051914</v>
      </c>
      <c r="M531">
        <v>0.57997624262575431</v>
      </c>
      <c r="N531" s="2">
        <f t="shared" si="24"/>
        <v>1</v>
      </c>
      <c r="O531" s="2">
        <f t="shared" si="25"/>
        <v>1</v>
      </c>
      <c r="P531" s="72">
        <f t="shared" si="26"/>
        <v>9539.6911541348072</v>
      </c>
    </row>
    <row r="532" spans="1:16" x14ac:dyDescent="0.2">
      <c r="A532">
        <v>-2.0915192501641031</v>
      </c>
      <c r="B532" t="s">
        <v>15</v>
      </c>
      <c r="C532" t="s">
        <v>16</v>
      </c>
      <c r="D532" t="s">
        <v>15</v>
      </c>
      <c r="E532" t="s">
        <v>17</v>
      </c>
      <c r="F532">
        <v>0.58316125342589287</v>
      </c>
      <c r="G532">
        <v>0.78196455612473847</v>
      </c>
      <c r="H532">
        <v>1.9428258958764211</v>
      </c>
      <c r="I532">
        <v>0.56577450710185784</v>
      </c>
      <c r="J532">
        <v>0.87506843984853477</v>
      </c>
      <c r="K532">
        <v>-0.44306664724146783</v>
      </c>
      <c r="L532">
        <v>-0.2358480758051914</v>
      </c>
      <c r="M532">
        <v>0.42613723562226269</v>
      </c>
      <c r="N532" s="2">
        <f t="shared" si="24"/>
        <v>0</v>
      </c>
      <c r="O532" s="2">
        <f t="shared" si="25"/>
        <v>1</v>
      </c>
      <c r="P532" s="72">
        <f t="shared" si="26"/>
        <v>7539.7840630894152</v>
      </c>
    </row>
    <row r="533" spans="1:16" x14ac:dyDescent="0.2">
      <c r="A533">
        <v>-1.9339444426083101</v>
      </c>
      <c r="B533" t="s">
        <v>12</v>
      </c>
      <c r="C533" t="s">
        <v>23</v>
      </c>
      <c r="D533" t="s">
        <v>15</v>
      </c>
      <c r="E533" t="s">
        <v>26</v>
      </c>
      <c r="F533">
        <v>0.38960370131677718</v>
      </c>
      <c r="G533">
        <v>0.38566853441284882</v>
      </c>
      <c r="H533">
        <v>-0.77943369778499283</v>
      </c>
      <c r="I533">
        <v>-0.35757310684754579</v>
      </c>
      <c r="J533">
        <v>-0.60847652509544403</v>
      </c>
      <c r="K533">
        <v>-0.17207259802201341</v>
      </c>
      <c r="L533">
        <v>0.36563126274484808</v>
      </c>
      <c r="M533">
        <v>0.65120787848317896</v>
      </c>
      <c r="N533" s="2">
        <f t="shared" si="24"/>
        <v>1</v>
      </c>
      <c r="O533" s="2">
        <f t="shared" si="25"/>
        <v>1</v>
      </c>
      <c r="P533" s="72">
        <f t="shared" si="26"/>
        <v>10465.702420281326</v>
      </c>
    </row>
    <row r="534" spans="1:16" x14ac:dyDescent="0.2">
      <c r="A534">
        <v>-0.41072130290231612</v>
      </c>
      <c r="B534" t="s">
        <v>12</v>
      </c>
      <c r="C534" t="s">
        <v>13</v>
      </c>
      <c r="D534" t="s">
        <v>15</v>
      </c>
      <c r="E534" t="s">
        <v>30</v>
      </c>
      <c r="F534">
        <v>1.7832180765024099</v>
      </c>
      <c r="G534">
        <v>0.45171787136483038</v>
      </c>
      <c r="H534">
        <v>-0.52737262429782483</v>
      </c>
      <c r="I534">
        <v>-0.54224262963742653</v>
      </c>
      <c r="J534">
        <v>-0.23759028385944941</v>
      </c>
      <c r="K534">
        <v>1.182897648075258</v>
      </c>
      <c r="L534">
        <v>1.087406469004889</v>
      </c>
      <c r="M534">
        <v>0.70856218632236245</v>
      </c>
      <c r="N534" s="2">
        <f t="shared" si="24"/>
        <v>1</v>
      </c>
      <c r="O534" s="2">
        <f t="shared" si="25"/>
        <v>1</v>
      </c>
      <c r="P534" s="72">
        <f t="shared" si="26"/>
        <v>11211.308422190712</v>
      </c>
    </row>
    <row r="535" spans="1:16" x14ac:dyDescent="0.2">
      <c r="A535">
        <v>0.95492702924788542</v>
      </c>
      <c r="B535" t="s">
        <v>15</v>
      </c>
      <c r="C535" t="s">
        <v>20</v>
      </c>
      <c r="D535" t="s">
        <v>15</v>
      </c>
      <c r="E535" t="s">
        <v>17</v>
      </c>
      <c r="F535">
        <v>0.69929578469136222</v>
      </c>
      <c r="G535">
        <v>2.5652966538282418</v>
      </c>
      <c r="H535">
        <v>0.27922281086111272</v>
      </c>
      <c r="I535">
        <v>-0.85002516762056113</v>
      </c>
      <c r="J535">
        <v>-1.7211352488034279</v>
      </c>
      <c r="K535">
        <v>1.4538916972947129</v>
      </c>
      <c r="L535">
        <v>-0.2358480758051914</v>
      </c>
      <c r="M535">
        <v>0.38843781147048012</v>
      </c>
      <c r="N535" s="2">
        <f t="shared" si="24"/>
        <v>0</v>
      </c>
      <c r="O535" s="2">
        <f t="shared" si="25"/>
        <v>1</v>
      </c>
      <c r="P535" s="72">
        <f t="shared" si="26"/>
        <v>7049.6915491162417</v>
      </c>
    </row>
    <row r="536" spans="1:16" x14ac:dyDescent="0.2">
      <c r="A536">
        <v>-0.77839585386583188</v>
      </c>
      <c r="B536" t="s">
        <v>12</v>
      </c>
      <c r="C536" t="s">
        <v>18</v>
      </c>
      <c r="D536" t="s">
        <v>15</v>
      </c>
      <c r="E536" t="s">
        <v>17</v>
      </c>
      <c r="F536">
        <v>-0.96529916344703237</v>
      </c>
      <c r="G536">
        <v>-7.6676824251022485E-2</v>
      </c>
      <c r="H536">
        <v>1.5899403929943861</v>
      </c>
      <c r="I536">
        <v>-1.6502597663767109</v>
      </c>
      <c r="J536">
        <v>0.13329595737654529</v>
      </c>
      <c r="K536">
        <v>9.8921451197440932E-2</v>
      </c>
      <c r="L536">
        <v>0.36563126274484808</v>
      </c>
      <c r="M536">
        <v>0.65688263306457162</v>
      </c>
      <c r="N536" s="2">
        <f t="shared" si="24"/>
        <v>1</v>
      </c>
      <c r="O536" s="2">
        <f t="shared" si="25"/>
        <v>1</v>
      </c>
      <c r="P536" s="72">
        <f t="shared" si="26"/>
        <v>10539.47422983943</v>
      </c>
    </row>
    <row r="537" spans="1:16" x14ac:dyDescent="0.2">
      <c r="A537">
        <v>0.84987715754402382</v>
      </c>
      <c r="B537" t="s">
        <v>15</v>
      </c>
      <c r="C537" t="s">
        <v>20</v>
      </c>
      <c r="D537" t="s">
        <v>15</v>
      </c>
      <c r="E537" t="s">
        <v>21</v>
      </c>
      <c r="F537">
        <v>0.97027635764412412</v>
      </c>
      <c r="G537">
        <v>-0.27482483510696731</v>
      </c>
      <c r="H537">
        <v>-1.686853562338797</v>
      </c>
      <c r="I537">
        <v>-0.97313818281381492</v>
      </c>
      <c r="J537">
        <v>-0.23759028385944941</v>
      </c>
      <c r="K537">
        <v>9.8921451197440932E-2</v>
      </c>
      <c r="L537">
        <v>0.36563126274484808</v>
      </c>
      <c r="M537">
        <v>0.30283363460521029</v>
      </c>
      <c r="N537" s="2">
        <f t="shared" si="24"/>
        <v>0</v>
      </c>
      <c r="O537" s="2">
        <f t="shared" si="25"/>
        <v>1</v>
      </c>
      <c r="P537" s="72">
        <f t="shared" si="26"/>
        <v>5936.8372498677345</v>
      </c>
    </row>
    <row r="538" spans="1:16" x14ac:dyDescent="0.2">
      <c r="A538">
        <v>-0.46324623875424692</v>
      </c>
      <c r="B538" t="s">
        <v>12</v>
      </c>
      <c r="C538" t="s">
        <v>23</v>
      </c>
      <c r="D538" t="s">
        <v>15</v>
      </c>
      <c r="E538" t="s">
        <v>29</v>
      </c>
      <c r="F538">
        <v>-1.158856715556148</v>
      </c>
      <c r="G538">
        <v>-0.34087417205894888</v>
      </c>
      <c r="H538">
        <v>-0.9810825565747272</v>
      </c>
      <c r="I538">
        <v>-1.1578077056036959</v>
      </c>
      <c r="J538">
        <v>1.245954681084529</v>
      </c>
      <c r="K538">
        <v>-0.44306664724146783</v>
      </c>
      <c r="L538">
        <v>-0.83732741435523084</v>
      </c>
      <c r="M538">
        <v>0.60100237107011956</v>
      </c>
      <c r="N538" s="2">
        <f t="shared" si="24"/>
        <v>1</v>
      </c>
      <c r="O538" s="2">
        <f t="shared" si="25"/>
        <v>1</v>
      </c>
      <c r="P538" s="72">
        <f t="shared" si="26"/>
        <v>9813.0308239115529</v>
      </c>
    </row>
    <row r="539" spans="1:16" x14ac:dyDescent="0.2">
      <c r="A539">
        <v>1.0074519650998159</v>
      </c>
      <c r="B539" t="s">
        <v>12</v>
      </c>
      <c r="C539" t="s">
        <v>18</v>
      </c>
      <c r="D539" t="s">
        <v>15</v>
      </c>
      <c r="E539" t="s">
        <v>26</v>
      </c>
      <c r="F539">
        <v>1.550949013971471</v>
      </c>
      <c r="G539">
        <v>1.112211240884647</v>
      </c>
      <c r="H539">
        <v>-0.37613598020552402</v>
      </c>
      <c r="I539">
        <v>0.50421799950523094</v>
      </c>
      <c r="J539">
        <v>1.245954681084529</v>
      </c>
      <c r="K539">
        <v>-2.3400249917776481</v>
      </c>
      <c r="L539">
        <v>4.7436596148278378E-3</v>
      </c>
      <c r="M539">
        <v>0.81712104180205269</v>
      </c>
      <c r="N539" s="2">
        <f t="shared" si="24"/>
        <v>1</v>
      </c>
      <c r="O539" s="2">
        <f t="shared" si="25"/>
        <v>1</v>
      </c>
      <c r="P539" s="72">
        <f t="shared" si="26"/>
        <v>12622.573543426684</v>
      </c>
    </row>
    <row r="540" spans="1:16" x14ac:dyDescent="0.2">
      <c r="A540">
        <v>0.3246277990247155</v>
      </c>
      <c r="B540" t="s">
        <v>15</v>
      </c>
      <c r="C540" t="s">
        <v>18</v>
      </c>
      <c r="D540" t="s">
        <v>15</v>
      </c>
      <c r="E540" t="s">
        <v>21</v>
      </c>
      <c r="F540">
        <v>0.77671880553500849</v>
      </c>
      <c r="G540">
        <v>-0.27482483510696731</v>
      </c>
      <c r="H540">
        <v>-0.82984591248242634</v>
      </c>
      <c r="I540">
        <v>0.75044402989173864</v>
      </c>
      <c r="J540">
        <v>0.50418219861253999</v>
      </c>
      <c r="K540">
        <v>9.8921451197440932E-2</v>
      </c>
      <c r="L540">
        <v>-0.2358480758051914</v>
      </c>
      <c r="M540">
        <v>0.49664740296332849</v>
      </c>
      <c r="N540" s="2">
        <f t="shared" si="24"/>
        <v>0</v>
      </c>
      <c r="O540" s="2">
        <f t="shared" si="25"/>
        <v>1</v>
      </c>
      <c r="P540" s="72">
        <f t="shared" si="26"/>
        <v>8456.4162385232703</v>
      </c>
    </row>
    <row r="541" spans="1:16" x14ac:dyDescent="0.2">
      <c r="A541">
        <v>0.27210286317278459</v>
      </c>
      <c r="B541" t="s">
        <v>12</v>
      </c>
      <c r="C541" t="s">
        <v>18</v>
      </c>
      <c r="D541" t="s">
        <v>15</v>
      </c>
      <c r="E541" t="s">
        <v>27</v>
      </c>
      <c r="F541">
        <v>0.1960461492076615</v>
      </c>
      <c r="G541">
        <v>-7.6676824251022485E-2</v>
      </c>
      <c r="H541">
        <v>-7.3662692020922446E-2</v>
      </c>
      <c r="I541">
        <v>-1.0346946904104419</v>
      </c>
      <c r="J541">
        <v>-0.60847652509544403</v>
      </c>
      <c r="K541">
        <v>9.8921451197440932E-2</v>
      </c>
      <c r="L541">
        <v>0.60622299816486735</v>
      </c>
      <c r="M541">
        <v>0.47497233586788162</v>
      </c>
      <c r="N541" s="2">
        <f t="shared" si="24"/>
        <v>0</v>
      </c>
      <c r="O541" s="2">
        <f t="shared" si="25"/>
        <v>1</v>
      </c>
      <c r="P541" s="72">
        <f t="shared" si="26"/>
        <v>8174.6403662824614</v>
      </c>
    </row>
    <row r="542" spans="1:16" x14ac:dyDescent="0.2">
      <c r="A542">
        <v>-2.459193801127618</v>
      </c>
      <c r="B542" t="s">
        <v>12</v>
      </c>
      <c r="C542" t="s">
        <v>16</v>
      </c>
      <c r="D542" t="s">
        <v>15</v>
      </c>
      <c r="E542" t="s">
        <v>24</v>
      </c>
      <c r="F542">
        <v>-0.38462650711968538</v>
      </c>
      <c r="G542">
        <v>0.7159152191727568</v>
      </c>
      <c r="H542">
        <v>2.245299184061023</v>
      </c>
      <c r="I542">
        <v>-1.2193642132003231</v>
      </c>
      <c r="J542">
        <v>0.13329595737654529</v>
      </c>
      <c r="K542">
        <v>-0.44306664724146783</v>
      </c>
      <c r="L542">
        <v>-1.0779191497752501</v>
      </c>
      <c r="M542">
        <v>0.68811633026272601</v>
      </c>
      <c r="N542" s="2">
        <f t="shared" si="24"/>
        <v>1</v>
      </c>
      <c r="O542" s="2">
        <f t="shared" si="25"/>
        <v>1</v>
      </c>
      <c r="P542" s="72">
        <f t="shared" si="26"/>
        <v>10945.512293415439</v>
      </c>
    </row>
    <row r="543" spans="1:16" x14ac:dyDescent="0.2">
      <c r="A543">
        <v>-1.198595340681279</v>
      </c>
      <c r="B543" t="s">
        <v>15</v>
      </c>
      <c r="C543" t="s">
        <v>18</v>
      </c>
      <c r="D543" t="s">
        <v>15</v>
      </c>
      <c r="E543" t="s">
        <v>21</v>
      </c>
      <c r="F543">
        <v>0.85414182637865477</v>
      </c>
      <c r="G543">
        <v>0.517767208316812</v>
      </c>
      <c r="H543">
        <v>-0.57778483899525845</v>
      </c>
      <c r="I543">
        <v>-0.91158167521718803</v>
      </c>
      <c r="J543">
        <v>0.13329595737654529</v>
      </c>
      <c r="K543">
        <v>-0.44306664724146783</v>
      </c>
      <c r="L543">
        <v>0.84681473358486936</v>
      </c>
      <c r="M543">
        <v>0.47523985119935253</v>
      </c>
      <c r="N543" s="2">
        <f t="shared" si="24"/>
        <v>0</v>
      </c>
      <c r="O543" s="2">
        <f t="shared" si="25"/>
        <v>1</v>
      </c>
      <c r="P543" s="72">
        <f t="shared" si="26"/>
        <v>8178.1180655915832</v>
      </c>
    </row>
    <row r="544" spans="1:16" x14ac:dyDescent="0.2">
      <c r="A544">
        <v>0.84987715754402382</v>
      </c>
      <c r="B544" t="s">
        <v>12</v>
      </c>
      <c r="C544" t="s">
        <v>20</v>
      </c>
      <c r="D544" t="s">
        <v>15</v>
      </c>
      <c r="E544" t="s">
        <v>29</v>
      </c>
      <c r="F544">
        <v>-0.73303010091609366</v>
      </c>
      <c r="G544">
        <v>1.112211240884647</v>
      </c>
      <c r="H544">
        <v>1.5899403929943861</v>
      </c>
      <c r="I544">
        <v>1.176593873221566E-2</v>
      </c>
      <c r="J544">
        <v>0.87506843984853477</v>
      </c>
      <c r="K544">
        <v>-1.5270428441192849</v>
      </c>
      <c r="L544">
        <v>4.7436596148278378E-3</v>
      </c>
      <c r="M544">
        <v>0.58434736412004828</v>
      </c>
      <c r="N544" s="2">
        <f t="shared" si="24"/>
        <v>1</v>
      </c>
      <c r="O544" s="2">
        <f t="shared" si="25"/>
        <v>1</v>
      </c>
      <c r="P544" s="72">
        <f t="shared" si="26"/>
        <v>9596.5157335606291</v>
      </c>
    </row>
    <row r="545" spans="1:16" x14ac:dyDescent="0.2">
      <c r="A545">
        <v>-0.14809662364266191</v>
      </c>
      <c r="B545" t="s">
        <v>15</v>
      </c>
      <c r="C545" t="s">
        <v>18</v>
      </c>
      <c r="D545" t="s">
        <v>15</v>
      </c>
      <c r="E545" t="s">
        <v>17</v>
      </c>
      <c r="F545">
        <v>1.125122399331417</v>
      </c>
      <c r="G545">
        <v>-0.20877549815498569</v>
      </c>
      <c r="H545">
        <v>1.035406031322617</v>
      </c>
      <c r="I545">
        <v>-0.35757310684754579</v>
      </c>
      <c r="J545">
        <v>0.50418219861253999</v>
      </c>
      <c r="K545">
        <v>9.8921451197440932E-2</v>
      </c>
      <c r="L545">
        <v>4.7436596148278378E-3</v>
      </c>
      <c r="M545">
        <v>0.5827408832935782</v>
      </c>
      <c r="N545" s="2">
        <f t="shared" si="24"/>
        <v>1</v>
      </c>
      <c r="O545" s="2">
        <f t="shared" si="25"/>
        <v>1</v>
      </c>
      <c r="P545" s="72">
        <f t="shared" si="26"/>
        <v>9575.6314828165177</v>
      </c>
    </row>
    <row r="546" spans="1:16" x14ac:dyDescent="0.2">
      <c r="A546">
        <v>-0.98849559727355518</v>
      </c>
      <c r="B546" t="s">
        <v>12</v>
      </c>
      <c r="C546" t="s">
        <v>13</v>
      </c>
      <c r="D546" t="s">
        <v>15</v>
      </c>
      <c r="E546" t="s">
        <v>17</v>
      </c>
      <c r="F546">
        <v>2.7122943266261652</v>
      </c>
      <c r="G546">
        <v>2.6313459907802241</v>
      </c>
      <c r="H546">
        <v>-0.42654819490295759</v>
      </c>
      <c r="I546">
        <v>-1.342477228393576</v>
      </c>
      <c r="J546">
        <v>0.13329595737654529</v>
      </c>
      <c r="K546">
        <v>-0.44306664724146783</v>
      </c>
      <c r="L546">
        <v>-0.2358480758051914</v>
      </c>
      <c r="M546">
        <v>0.39239866117047317</v>
      </c>
      <c r="N546" s="2">
        <f t="shared" si="24"/>
        <v>0</v>
      </c>
      <c r="O546" s="2">
        <f t="shared" si="25"/>
        <v>1</v>
      </c>
      <c r="P546" s="72">
        <f t="shared" si="26"/>
        <v>7101.1825952161516</v>
      </c>
    </row>
    <row r="547" spans="1:16" x14ac:dyDescent="0.2">
      <c r="A547">
        <v>-0.30567143119845441</v>
      </c>
      <c r="B547" t="s">
        <v>15</v>
      </c>
      <c r="C547" t="s">
        <v>18</v>
      </c>
      <c r="D547" t="s">
        <v>15</v>
      </c>
      <c r="E547" t="s">
        <v>21</v>
      </c>
      <c r="F547">
        <v>-0.22978046543239289</v>
      </c>
      <c r="G547">
        <v>0.1214711866049223</v>
      </c>
      <c r="H547">
        <v>0.17839838146624551</v>
      </c>
      <c r="I547">
        <v>0.31954847671535019</v>
      </c>
      <c r="J547">
        <v>-0.23759028385944941</v>
      </c>
      <c r="K547">
        <v>0.64090954963634961</v>
      </c>
      <c r="L547">
        <v>0.60622299816486735</v>
      </c>
      <c r="M547">
        <v>0.48778312100774529</v>
      </c>
      <c r="N547" s="2">
        <f t="shared" si="24"/>
        <v>0</v>
      </c>
      <c r="O547" s="2">
        <f t="shared" si="25"/>
        <v>1</v>
      </c>
      <c r="P547" s="72">
        <f t="shared" si="26"/>
        <v>8341.1805731006898</v>
      </c>
    </row>
    <row r="548" spans="1:16" x14ac:dyDescent="0.2">
      <c r="A548">
        <v>-0.41072130290231612</v>
      </c>
      <c r="B548" t="s">
        <v>12</v>
      </c>
      <c r="C548" t="s">
        <v>13</v>
      </c>
      <c r="D548" t="s">
        <v>15</v>
      </c>
      <c r="E548" t="s">
        <v>14</v>
      </c>
      <c r="F548">
        <v>0.77671880553500849</v>
      </c>
      <c r="G548">
        <v>-0.34087417205894888</v>
      </c>
      <c r="H548">
        <v>-1.485204703549063</v>
      </c>
      <c r="I548">
        <v>-0.85002516762056113</v>
      </c>
      <c r="J548">
        <v>-0.23759028385944941</v>
      </c>
      <c r="K548">
        <v>-1.5270428441192849</v>
      </c>
      <c r="L548">
        <v>4.7436596148278378E-3</v>
      </c>
      <c r="M548">
        <v>0.49179349162253672</v>
      </c>
      <c r="N548" s="2">
        <f t="shared" si="24"/>
        <v>0</v>
      </c>
      <c r="O548" s="2">
        <f t="shared" si="25"/>
        <v>1</v>
      </c>
      <c r="P548" s="72">
        <f t="shared" si="26"/>
        <v>8393.3153910929777</v>
      </c>
    </row>
    <row r="549" spans="1:16" x14ac:dyDescent="0.2">
      <c r="A549">
        <v>-2.0915192501641031</v>
      </c>
      <c r="B549" t="s">
        <v>15</v>
      </c>
      <c r="C549" t="s">
        <v>16</v>
      </c>
      <c r="D549" t="s">
        <v>15</v>
      </c>
      <c r="E549" t="s">
        <v>14</v>
      </c>
      <c r="F549">
        <v>0.58316125342589287</v>
      </c>
      <c r="G549">
        <v>0.45171787136483038</v>
      </c>
      <c r="H549">
        <v>2.0940625399687218</v>
      </c>
      <c r="I549">
        <v>-0.17290358405766509</v>
      </c>
      <c r="J549">
        <v>1.245954681084529</v>
      </c>
      <c r="K549">
        <v>9.8921451197440932E-2</v>
      </c>
      <c r="L549">
        <v>4.7436596148278378E-3</v>
      </c>
      <c r="M549">
        <v>0.51855940387651389</v>
      </c>
      <c r="N549" s="2">
        <f t="shared" si="24"/>
        <v>1</v>
      </c>
      <c r="O549" s="2">
        <f t="shared" si="25"/>
        <v>1</v>
      </c>
      <c r="P549" s="72">
        <f t="shared" si="26"/>
        <v>8741.2722503946807</v>
      </c>
    </row>
    <row r="550" spans="1:16" x14ac:dyDescent="0.2">
      <c r="A550">
        <v>1.059976900951747</v>
      </c>
      <c r="B550" t="s">
        <v>15</v>
      </c>
      <c r="C550" t="s">
        <v>18</v>
      </c>
      <c r="D550" t="s">
        <v>15</v>
      </c>
      <c r="E550" t="s">
        <v>21</v>
      </c>
      <c r="F550">
        <v>1.6283720348151169</v>
      </c>
      <c r="G550">
        <v>0.64986588222077524</v>
      </c>
      <c r="H550">
        <v>-0.82984591248242634</v>
      </c>
      <c r="I550">
        <v>-0.85002516762056113</v>
      </c>
      <c r="J550">
        <v>0.87506843984853477</v>
      </c>
      <c r="K550">
        <v>9.8921451197440932E-2</v>
      </c>
      <c r="L550">
        <v>-1.0779191497752501</v>
      </c>
      <c r="M550">
        <v>0.50699133809813701</v>
      </c>
      <c r="N550" s="2">
        <f t="shared" si="24"/>
        <v>1</v>
      </c>
      <c r="O550" s="2">
        <f t="shared" si="25"/>
        <v>1</v>
      </c>
      <c r="P550" s="72">
        <f t="shared" si="26"/>
        <v>8590.8873952757822</v>
      </c>
    </row>
    <row r="551" spans="1:16" x14ac:dyDescent="0.2">
      <c r="A551">
        <v>-0.88344572556969359</v>
      </c>
      <c r="B551" t="s">
        <v>12</v>
      </c>
      <c r="C551" t="s">
        <v>23</v>
      </c>
      <c r="D551" t="s">
        <v>15</v>
      </c>
      <c r="E551" t="s">
        <v>17</v>
      </c>
      <c r="F551">
        <v>-2.165355986523549</v>
      </c>
      <c r="G551">
        <v>-1.727910248050563</v>
      </c>
      <c r="H551">
        <v>-0.22489933611322321</v>
      </c>
      <c r="I551">
        <v>7.3322446328842564E-2</v>
      </c>
      <c r="J551">
        <v>0.50418219861253999</v>
      </c>
      <c r="K551">
        <v>9.8921451197440932E-2</v>
      </c>
      <c r="L551">
        <v>0.24533539503483001</v>
      </c>
      <c r="M551">
        <v>0.48411105605632931</v>
      </c>
      <c r="N551" s="2">
        <f t="shared" si="24"/>
        <v>0</v>
      </c>
      <c r="O551" s="2">
        <f t="shared" si="25"/>
        <v>1</v>
      </c>
      <c r="P551" s="72">
        <f t="shared" si="26"/>
        <v>8293.4437287322799</v>
      </c>
    </row>
    <row r="552" spans="1:16" x14ac:dyDescent="0.2">
      <c r="A552">
        <v>-0.35819636705038532</v>
      </c>
      <c r="B552" t="s">
        <v>15</v>
      </c>
      <c r="C552" t="s">
        <v>16</v>
      </c>
      <c r="D552" t="s">
        <v>15</v>
      </c>
      <c r="E552" t="s">
        <v>24</v>
      </c>
      <c r="F552">
        <v>-0.84916463218156302</v>
      </c>
      <c r="G552">
        <v>-1.0013675415787651</v>
      </c>
      <c r="H552">
        <v>-0.62819705369269196</v>
      </c>
      <c r="I552">
        <v>1.181339583068127</v>
      </c>
      <c r="J552">
        <v>-0.60847652509544403</v>
      </c>
      <c r="K552">
        <v>9.8921451197440932E-2</v>
      </c>
      <c r="L552">
        <v>1.4482940721349089</v>
      </c>
      <c r="M552">
        <v>0.63614835854943463</v>
      </c>
      <c r="N552" s="2">
        <f t="shared" si="24"/>
        <v>1</v>
      </c>
      <c r="O552" s="2">
        <f t="shared" si="25"/>
        <v>1</v>
      </c>
      <c r="P552" s="72">
        <f t="shared" si="26"/>
        <v>10269.928661142651</v>
      </c>
    </row>
    <row r="553" spans="1:16" x14ac:dyDescent="0.2">
      <c r="A553">
        <v>1.059976900951747</v>
      </c>
      <c r="B553" t="s">
        <v>12</v>
      </c>
      <c r="C553" t="s">
        <v>23</v>
      </c>
      <c r="D553" t="s">
        <v>15</v>
      </c>
      <c r="E553" t="s">
        <v>26</v>
      </c>
      <c r="F553">
        <v>-1.584683330196202</v>
      </c>
      <c r="G553">
        <v>-1.727910248050563</v>
      </c>
      <c r="H553">
        <v>1.3378793195072181</v>
      </c>
      <c r="I553">
        <v>-1.28092072079695</v>
      </c>
      <c r="J553">
        <v>-0.23759028385944941</v>
      </c>
      <c r="K553">
        <v>9.8921451197440932E-2</v>
      </c>
      <c r="L553">
        <v>-0.2358480758051914</v>
      </c>
      <c r="M553">
        <v>0.68843639398039258</v>
      </c>
      <c r="N553" s="2">
        <f t="shared" si="24"/>
        <v>1</v>
      </c>
      <c r="O553" s="2">
        <f t="shared" si="25"/>
        <v>1</v>
      </c>
      <c r="P553" s="72">
        <f t="shared" si="26"/>
        <v>10949.673121745103</v>
      </c>
    </row>
    <row r="554" spans="1:16" x14ac:dyDescent="0.2">
      <c r="A554">
        <v>0.95492702924788542</v>
      </c>
      <c r="B554" t="s">
        <v>15</v>
      </c>
      <c r="C554" t="s">
        <v>23</v>
      </c>
      <c r="D554" t="s">
        <v>15</v>
      </c>
      <c r="E554" t="s">
        <v>26</v>
      </c>
      <c r="F554">
        <v>-0.11364593416692351</v>
      </c>
      <c r="G554">
        <v>-0.53902218291489379</v>
      </c>
      <c r="H554">
        <v>-1.636441347641364</v>
      </c>
      <c r="I554">
        <v>-0.23446009165429199</v>
      </c>
      <c r="J554">
        <v>-1.3502490075674329</v>
      </c>
      <c r="K554">
        <v>-0.44306664724146783</v>
      </c>
      <c r="L554">
        <v>1.4482940721349089</v>
      </c>
      <c r="M554">
        <v>0.60731601210214825</v>
      </c>
      <c r="N554" s="2">
        <f t="shared" si="24"/>
        <v>1</v>
      </c>
      <c r="O554" s="2">
        <f t="shared" si="25"/>
        <v>1</v>
      </c>
      <c r="P554" s="72">
        <f t="shared" si="26"/>
        <v>9895.108157327928</v>
      </c>
    </row>
    <row r="555" spans="1:16" x14ac:dyDescent="0.2">
      <c r="A555">
        <v>-0.14809662364266191</v>
      </c>
      <c r="B555" t="s">
        <v>12</v>
      </c>
      <c r="C555" t="s">
        <v>20</v>
      </c>
      <c r="D555" t="s">
        <v>15</v>
      </c>
      <c r="E555" t="s">
        <v>14</v>
      </c>
      <c r="F555">
        <v>-0.15235744458874659</v>
      </c>
      <c r="G555">
        <v>-0.80321953072282015</v>
      </c>
      <c r="H555">
        <v>-0.37613598020552402</v>
      </c>
      <c r="I555">
        <v>0.2579919691187233</v>
      </c>
      <c r="J555">
        <v>0.50418219861253999</v>
      </c>
      <c r="K555">
        <v>-0.44306664724146783</v>
      </c>
      <c r="L555">
        <v>1.9294775429749469</v>
      </c>
      <c r="M555">
        <v>0.5515201431412452</v>
      </c>
      <c r="N555" s="2">
        <f t="shared" si="24"/>
        <v>1</v>
      </c>
      <c r="O555" s="2">
        <f t="shared" si="25"/>
        <v>1</v>
      </c>
      <c r="P555" s="72">
        <f t="shared" si="26"/>
        <v>9169.7618608361881</v>
      </c>
    </row>
    <row r="556" spans="1:16" x14ac:dyDescent="0.2">
      <c r="A556">
        <v>-0.30567143119845441</v>
      </c>
      <c r="B556" t="s">
        <v>12</v>
      </c>
      <c r="C556" t="s">
        <v>13</v>
      </c>
      <c r="D556" t="s">
        <v>15</v>
      </c>
      <c r="E556" t="s">
        <v>26</v>
      </c>
      <c r="F556">
        <v>-0.38462650711968538</v>
      </c>
      <c r="G556">
        <v>-1.0013675415787651</v>
      </c>
      <c r="H556">
        <v>-2.3250477323488849E-2</v>
      </c>
      <c r="I556">
        <v>-4.9790568864411251E-2</v>
      </c>
      <c r="J556">
        <v>0.50418219861253999</v>
      </c>
      <c r="K556">
        <v>-0.44306664724146783</v>
      </c>
      <c r="L556">
        <v>-0.2358480758051914</v>
      </c>
      <c r="M556">
        <v>0.58618650606696521</v>
      </c>
      <c r="N556" s="2">
        <f t="shared" si="24"/>
        <v>1</v>
      </c>
      <c r="O556" s="2">
        <f t="shared" si="25"/>
        <v>1</v>
      </c>
      <c r="P556" s="72">
        <f t="shared" si="26"/>
        <v>9620.4245788705484</v>
      </c>
    </row>
    <row r="557" spans="1:16" x14ac:dyDescent="0.2">
      <c r="A557">
        <v>-0.14809662364266191</v>
      </c>
      <c r="B557" t="s">
        <v>12</v>
      </c>
      <c r="C557" t="s">
        <v>20</v>
      </c>
      <c r="D557" t="s">
        <v>15</v>
      </c>
      <c r="E557" t="s">
        <v>17</v>
      </c>
      <c r="F557">
        <v>2.4885970985458672E-3</v>
      </c>
      <c r="G557">
        <v>0.3196191974608672</v>
      </c>
      <c r="H557">
        <v>0.32963502555854629</v>
      </c>
      <c r="I557">
        <v>-0.91158167521718803</v>
      </c>
      <c r="J557">
        <v>0.50418219861253999</v>
      </c>
      <c r="K557">
        <v>-0.44306664724146783</v>
      </c>
      <c r="L557">
        <v>0.24533539503483001</v>
      </c>
      <c r="M557">
        <v>0.45882198201522939</v>
      </c>
      <c r="N557" s="2">
        <f t="shared" si="24"/>
        <v>0</v>
      </c>
      <c r="O557" s="2">
        <f t="shared" si="25"/>
        <v>1</v>
      </c>
      <c r="P557" s="72">
        <f t="shared" si="26"/>
        <v>7964.685766197982</v>
      </c>
    </row>
    <row r="558" spans="1:16" x14ac:dyDescent="0.2">
      <c r="A558">
        <v>1.059976900951747</v>
      </c>
      <c r="B558" t="s">
        <v>12</v>
      </c>
      <c r="C558" t="s">
        <v>20</v>
      </c>
      <c r="D558" t="s">
        <v>15</v>
      </c>
      <c r="E558" t="s">
        <v>21</v>
      </c>
      <c r="F558">
        <v>0.46702672216042351</v>
      </c>
      <c r="G558">
        <v>-0.60507151986687535</v>
      </c>
      <c r="H558">
        <v>-1.182731415364461</v>
      </c>
      <c r="I558">
        <v>-1.096251198007069</v>
      </c>
      <c r="J558">
        <v>-0.60847652509544403</v>
      </c>
      <c r="K558">
        <v>-2.0690309425581939</v>
      </c>
      <c r="L558">
        <v>0.24533539503483001</v>
      </c>
      <c r="M558">
        <v>0.38434313687568361</v>
      </c>
      <c r="N558" s="2">
        <f t="shared" si="24"/>
        <v>0</v>
      </c>
      <c r="O558" s="2">
        <f t="shared" si="25"/>
        <v>1</v>
      </c>
      <c r="P558" s="72">
        <f t="shared" si="26"/>
        <v>6996.4607793838877</v>
      </c>
    </row>
    <row r="559" spans="1:16" x14ac:dyDescent="0.2">
      <c r="A559">
        <v>0.53472754243243881</v>
      </c>
      <c r="B559" t="s">
        <v>12</v>
      </c>
      <c r="C559" t="s">
        <v>18</v>
      </c>
      <c r="D559" t="s">
        <v>15</v>
      </c>
      <c r="E559" t="s">
        <v>24</v>
      </c>
      <c r="F559">
        <v>-0.6168955696506242</v>
      </c>
      <c r="G559">
        <v>1.640605936500499</v>
      </c>
      <c r="H559">
        <v>0.63210831374314791</v>
      </c>
      <c r="I559">
        <v>1.673791643841142</v>
      </c>
      <c r="J559">
        <v>-0.23759028385944941</v>
      </c>
      <c r="K559">
        <v>-0.17207259802201341</v>
      </c>
      <c r="L559">
        <v>0.36563126274484808</v>
      </c>
      <c r="M559">
        <v>0.81488998532196755</v>
      </c>
      <c r="N559" s="2">
        <f t="shared" si="24"/>
        <v>1</v>
      </c>
      <c r="O559" s="2">
        <f t="shared" si="25"/>
        <v>1</v>
      </c>
      <c r="P559" s="72">
        <f t="shared" si="26"/>
        <v>12593.569809185579</v>
      </c>
    </row>
    <row r="560" spans="1:16" x14ac:dyDescent="0.2">
      <c r="A560">
        <v>-1.5137449557928639</v>
      </c>
      <c r="B560" t="s">
        <v>12</v>
      </c>
      <c r="C560" t="s">
        <v>16</v>
      </c>
      <c r="D560" t="s">
        <v>15</v>
      </c>
      <c r="E560" t="s">
        <v>22</v>
      </c>
      <c r="F560">
        <v>-0.3459149966978623</v>
      </c>
      <c r="G560">
        <v>-1.1995155524347101</v>
      </c>
      <c r="H560">
        <v>0.83375717253288228</v>
      </c>
      <c r="I560">
        <v>-1.5271467511834571</v>
      </c>
      <c r="J560">
        <v>-0.97936276633143882</v>
      </c>
      <c r="K560">
        <v>9.8921451197440932E-2</v>
      </c>
      <c r="L560">
        <v>-0.2358480758051914</v>
      </c>
      <c r="M560">
        <v>0.8159262359555457</v>
      </c>
      <c r="N560" s="2">
        <f t="shared" si="24"/>
        <v>1</v>
      </c>
      <c r="O560" s="2">
        <f t="shared" si="25"/>
        <v>1</v>
      </c>
      <c r="P560" s="72">
        <f t="shared" si="26"/>
        <v>12607.041067422093</v>
      </c>
    </row>
    <row r="561" spans="1:16" x14ac:dyDescent="0.2">
      <c r="A561">
        <v>0.90240209339595456</v>
      </c>
      <c r="B561" t="s">
        <v>12</v>
      </c>
      <c r="C561" t="s">
        <v>20</v>
      </c>
      <c r="D561" t="s">
        <v>15</v>
      </c>
      <c r="E561" t="s">
        <v>14</v>
      </c>
      <c r="F561">
        <v>-0.65560708007244739</v>
      </c>
      <c r="G561">
        <v>-1.0013675415787651</v>
      </c>
      <c r="H561">
        <v>-1.0314947712721609</v>
      </c>
      <c r="I561">
        <v>-1.834929289166592</v>
      </c>
      <c r="J561">
        <v>1.245954681084529</v>
      </c>
      <c r="K561">
        <v>-0.44306664724146783</v>
      </c>
      <c r="L561">
        <v>1.688885807554928</v>
      </c>
      <c r="M561">
        <v>0.56609239467997474</v>
      </c>
      <c r="N561" s="2">
        <f t="shared" si="24"/>
        <v>1</v>
      </c>
      <c r="O561" s="2">
        <f t="shared" si="25"/>
        <v>1</v>
      </c>
      <c r="P561" s="72">
        <f t="shared" si="26"/>
        <v>9359.2011308396723</v>
      </c>
    </row>
    <row r="562" spans="1:16" x14ac:dyDescent="0.2">
      <c r="A562">
        <v>0.48220260658050801</v>
      </c>
      <c r="B562" t="s">
        <v>12</v>
      </c>
      <c r="C562" t="s">
        <v>20</v>
      </c>
      <c r="D562" t="s">
        <v>15</v>
      </c>
      <c r="E562" t="s">
        <v>14</v>
      </c>
      <c r="F562">
        <v>-2.6545035717821481E-2</v>
      </c>
      <c r="G562">
        <v>-4.964327758697662</v>
      </c>
      <c r="H562">
        <v>-0.88025812717985996</v>
      </c>
      <c r="I562">
        <v>0.50421799950523094</v>
      </c>
      <c r="J562">
        <v>-0.97936276633143882</v>
      </c>
      <c r="K562">
        <v>-0.44306664724146783</v>
      </c>
      <c r="L562">
        <v>-0.47643981122521062</v>
      </c>
      <c r="M562">
        <v>0.56027575044810596</v>
      </c>
      <c r="N562" s="2">
        <f t="shared" si="24"/>
        <v>1</v>
      </c>
      <c r="O562" s="2">
        <f t="shared" si="25"/>
        <v>1</v>
      </c>
      <c r="P562" s="72">
        <f t="shared" si="26"/>
        <v>9283.5847558253772</v>
      </c>
    </row>
    <row r="563" spans="1:16" x14ac:dyDescent="0.2">
      <c r="A563">
        <v>1.059976900951747</v>
      </c>
      <c r="B563" t="s">
        <v>15</v>
      </c>
      <c r="C563" t="s">
        <v>18</v>
      </c>
      <c r="D563" t="s">
        <v>15</v>
      </c>
      <c r="E563" t="s">
        <v>24</v>
      </c>
      <c r="F563">
        <v>-0.22978046543239289</v>
      </c>
      <c r="G563">
        <v>-0.67112085681885703</v>
      </c>
      <c r="H563">
        <v>-0.27531155081065678</v>
      </c>
      <c r="I563">
        <v>-0.60379913723405343</v>
      </c>
      <c r="J563">
        <v>0.87506843984853477</v>
      </c>
      <c r="K563">
        <v>1.7248857465141669</v>
      </c>
      <c r="L563">
        <v>0.36563126274484808</v>
      </c>
      <c r="M563">
        <v>0.76147697909575496</v>
      </c>
      <c r="N563" s="2">
        <f t="shared" si="24"/>
        <v>1</v>
      </c>
      <c r="O563" s="2">
        <f t="shared" si="25"/>
        <v>1</v>
      </c>
      <c r="P563" s="72">
        <f t="shared" si="26"/>
        <v>11899.200728244814</v>
      </c>
    </row>
    <row r="564" spans="1:16" x14ac:dyDescent="0.2">
      <c r="A564">
        <v>0.167052991468923</v>
      </c>
      <c r="B564" t="s">
        <v>12</v>
      </c>
      <c r="C564" t="s">
        <v>18</v>
      </c>
      <c r="D564" t="s">
        <v>15</v>
      </c>
      <c r="E564" t="s">
        <v>26</v>
      </c>
      <c r="F564">
        <v>-0.22978046543239289</v>
      </c>
      <c r="G564">
        <v>-0.80321953072282015</v>
      </c>
      <c r="H564">
        <v>-1.384380274154196</v>
      </c>
      <c r="I564">
        <v>-0.54224262963742653</v>
      </c>
      <c r="J564">
        <v>-0.60847652509544403</v>
      </c>
      <c r="K564">
        <v>9.8921451197440932E-2</v>
      </c>
      <c r="L564">
        <v>1.087406469004889</v>
      </c>
      <c r="M564">
        <v>0.80994823580293684</v>
      </c>
      <c r="N564" s="2">
        <f t="shared" si="24"/>
        <v>1</v>
      </c>
      <c r="O564" s="2">
        <f t="shared" si="25"/>
        <v>1</v>
      </c>
      <c r="P564" s="72">
        <f t="shared" si="26"/>
        <v>12529.327065438178</v>
      </c>
    </row>
    <row r="565" spans="1:16" x14ac:dyDescent="0.2">
      <c r="A565">
        <v>0.63977741413630052</v>
      </c>
      <c r="B565" t="s">
        <v>12</v>
      </c>
      <c r="C565" t="s">
        <v>20</v>
      </c>
      <c r="D565" t="s">
        <v>15</v>
      </c>
      <c r="E565" t="s">
        <v>14</v>
      </c>
      <c r="F565">
        <v>-0.3459149966978623</v>
      </c>
      <c r="G565">
        <v>1.178260577836628</v>
      </c>
      <c r="H565">
        <v>0.43045945495341348</v>
      </c>
      <c r="I565">
        <v>1.92001767422765</v>
      </c>
      <c r="J565">
        <v>-0.97936276633143882</v>
      </c>
      <c r="K565">
        <v>-0.44306664724146783</v>
      </c>
      <c r="L565">
        <v>1.9294775429749469</v>
      </c>
      <c r="M565">
        <v>0.56245902118839552</v>
      </c>
      <c r="N565" s="2">
        <f t="shared" si="24"/>
        <v>1</v>
      </c>
      <c r="O565" s="2">
        <f t="shared" si="25"/>
        <v>1</v>
      </c>
      <c r="P565" s="72">
        <f t="shared" si="26"/>
        <v>9311.9672754491421</v>
      </c>
    </row>
    <row r="566" spans="1:16" x14ac:dyDescent="0.2">
      <c r="A566">
        <v>1.059976900951747</v>
      </c>
      <c r="B566" t="s">
        <v>15</v>
      </c>
      <c r="C566" t="s">
        <v>18</v>
      </c>
      <c r="D566" t="s">
        <v>15</v>
      </c>
      <c r="E566" t="s">
        <v>21</v>
      </c>
      <c r="F566">
        <v>0.31218068047313091</v>
      </c>
      <c r="G566">
        <v>-0.1427261612030041</v>
      </c>
      <c r="H566">
        <v>-0.62819705369269196</v>
      </c>
      <c r="I566">
        <v>0.75044402989173864</v>
      </c>
      <c r="J566">
        <v>0.13329595737654529</v>
      </c>
      <c r="K566">
        <v>9.8921451197440932E-2</v>
      </c>
      <c r="L566">
        <v>1.688885807554928</v>
      </c>
      <c r="M566">
        <v>0.50699133809813701</v>
      </c>
      <c r="N566" s="2">
        <f t="shared" si="24"/>
        <v>1</v>
      </c>
      <c r="O566" s="2">
        <f t="shared" si="25"/>
        <v>1</v>
      </c>
      <c r="P566" s="72">
        <f t="shared" si="26"/>
        <v>8590.8873952757822</v>
      </c>
    </row>
    <row r="567" spans="1:16" x14ac:dyDescent="0.2">
      <c r="A567">
        <v>0.58725247828436966</v>
      </c>
      <c r="B567" t="s">
        <v>15</v>
      </c>
      <c r="C567" t="s">
        <v>20</v>
      </c>
      <c r="D567" t="s">
        <v>15</v>
      </c>
      <c r="E567" t="s">
        <v>22</v>
      </c>
      <c r="F567">
        <v>-1.004010673868855</v>
      </c>
      <c r="G567">
        <v>-1.265564889386692</v>
      </c>
      <c r="H567">
        <v>1.993238110573855</v>
      </c>
      <c r="I567">
        <v>-0.48068612204079958</v>
      </c>
      <c r="J567">
        <v>-0.97936276633143882</v>
      </c>
      <c r="K567">
        <v>0.64090954963634961</v>
      </c>
      <c r="L567">
        <v>4.7436596148278378E-3</v>
      </c>
      <c r="M567">
        <v>0.71680506402105881</v>
      </c>
      <c r="N567" s="2">
        <f t="shared" si="24"/>
        <v>1</v>
      </c>
      <c r="O567" s="2">
        <f t="shared" si="25"/>
        <v>1</v>
      </c>
      <c r="P567" s="72">
        <f t="shared" si="26"/>
        <v>11318.465832273765</v>
      </c>
    </row>
    <row r="568" spans="1:16" x14ac:dyDescent="0.2">
      <c r="A568">
        <v>0.79735222169209297</v>
      </c>
      <c r="B568" t="s">
        <v>15</v>
      </c>
      <c r="C568" t="s">
        <v>18</v>
      </c>
      <c r="D568" t="s">
        <v>15</v>
      </c>
      <c r="E568" t="s">
        <v>24</v>
      </c>
      <c r="F568">
        <v>1.4735259931278251</v>
      </c>
      <c r="G568">
        <v>0.7159152191727568</v>
      </c>
      <c r="H568">
        <v>0.88416938723031591</v>
      </c>
      <c r="I568">
        <v>-1.096251198007069</v>
      </c>
      <c r="J568">
        <v>0.87506843984853477</v>
      </c>
      <c r="K568">
        <v>9.8921451197440932E-2</v>
      </c>
      <c r="L568">
        <v>1.087406469004889</v>
      </c>
      <c r="M568">
        <v>0.75878253287222519</v>
      </c>
      <c r="N568" s="2">
        <f t="shared" si="24"/>
        <v>1</v>
      </c>
      <c r="O568" s="2">
        <f t="shared" si="25"/>
        <v>1</v>
      </c>
      <c r="P568" s="72">
        <f t="shared" si="26"/>
        <v>11864.172927338926</v>
      </c>
    </row>
    <row r="569" spans="1:16" x14ac:dyDescent="0.2">
      <c r="A569">
        <v>0.74482728584016211</v>
      </c>
      <c r="B569" t="s">
        <v>15</v>
      </c>
      <c r="C569" t="s">
        <v>20</v>
      </c>
      <c r="D569" t="s">
        <v>15</v>
      </c>
      <c r="E569" t="s">
        <v>24</v>
      </c>
      <c r="F569">
        <v>1.3186799514405321</v>
      </c>
      <c r="G569">
        <v>0.3196191974608672</v>
      </c>
      <c r="H569">
        <v>-2.997571144472071</v>
      </c>
      <c r="I569">
        <v>-0.35757310684754579</v>
      </c>
      <c r="J569">
        <v>0.50418219861253999</v>
      </c>
      <c r="K569">
        <v>4.9768143371476192</v>
      </c>
      <c r="L569">
        <v>-0.71703154664522972</v>
      </c>
      <c r="M569">
        <v>0.57274886254065083</v>
      </c>
      <c r="N569" s="2">
        <f t="shared" si="24"/>
        <v>1</v>
      </c>
      <c r="O569" s="2">
        <f t="shared" si="25"/>
        <v>1</v>
      </c>
      <c r="P569" s="72">
        <f t="shared" si="26"/>
        <v>9445.7352130284617</v>
      </c>
    </row>
    <row r="570" spans="1:16" x14ac:dyDescent="0.2">
      <c r="A570">
        <v>0.79735222169209297</v>
      </c>
      <c r="B570" t="s">
        <v>12</v>
      </c>
      <c r="C570" t="s">
        <v>18</v>
      </c>
      <c r="D570" t="s">
        <v>15</v>
      </c>
      <c r="E570" t="s">
        <v>26</v>
      </c>
      <c r="F570">
        <v>1.512237503549648</v>
      </c>
      <c r="G570">
        <v>0.78196455612473847</v>
      </c>
      <c r="H570">
        <v>-0.17448712141578959</v>
      </c>
      <c r="I570">
        <v>-1.46559024358683</v>
      </c>
      <c r="J570">
        <v>0.50418219861253999</v>
      </c>
      <c r="K570">
        <v>9.8921451197440932E-2</v>
      </c>
      <c r="L570">
        <v>-0.2358480758051914</v>
      </c>
      <c r="M570">
        <v>0.81534777005396897</v>
      </c>
      <c r="N570" s="2">
        <f t="shared" si="24"/>
        <v>1</v>
      </c>
      <c r="O570" s="2">
        <f t="shared" si="25"/>
        <v>1</v>
      </c>
      <c r="P570" s="72">
        <f t="shared" si="26"/>
        <v>12599.521010701597</v>
      </c>
    </row>
    <row r="571" spans="1:16" x14ac:dyDescent="0.2">
      <c r="A571">
        <v>-0.62082104631003943</v>
      </c>
      <c r="B571" t="s">
        <v>15</v>
      </c>
      <c r="C571" t="s">
        <v>18</v>
      </c>
      <c r="D571" t="s">
        <v>15</v>
      </c>
      <c r="E571" t="s">
        <v>14</v>
      </c>
      <c r="F571">
        <v>-1.2362797363997939</v>
      </c>
      <c r="G571">
        <v>-0.40692350901093061</v>
      </c>
      <c r="H571">
        <v>0.4808716696508471</v>
      </c>
      <c r="I571">
        <v>-0.85002516762056113</v>
      </c>
      <c r="J571">
        <v>-0.23759028385944941</v>
      </c>
      <c r="K571">
        <v>9.8921451197440932E-2</v>
      </c>
      <c r="L571">
        <v>-2.1605819591653281</v>
      </c>
      <c r="M571">
        <v>0.66359044021165414</v>
      </c>
      <c r="N571" s="2">
        <f t="shared" si="24"/>
        <v>1</v>
      </c>
      <c r="O571" s="2">
        <f t="shared" si="25"/>
        <v>1</v>
      </c>
      <c r="P571" s="72">
        <f t="shared" si="26"/>
        <v>10626.675722751505</v>
      </c>
    </row>
    <row r="572" spans="1:16" x14ac:dyDescent="0.2">
      <c r="A572">
        <v>-1.618794827496725</v>
      </c>
      <c r="B572" t="s">
        <v>12</v>
      </c>
      <c r="C572" t="s">
        <v>23</v>
      </c>
      <c r="D572" t="s">
        <v>15</v>
      </c>
      <c r="E572" t="s">
        <v>25</v>
      </c>
      <c r="F572">
        <v>-0.11364593416692351</v>
      </c>
      <c r="G572">
        <v>-0.34087417205894888</v>
      </c>
      <c r="H572">
        <v>1.035406031322617</v>
      </c>
      <c r="I572">
        <v>-0.17290358405766509</v>
      </c>
      <c r="J572">
        <v>0.50418219861253999</v>
      </c>
      <c r="K572">
        <v>9.8921451197440932E-2</v>
      </c>
      <c r="L572">
        <v>0.60622299816486735</v>
      </c>
      <c r="M572">
        <v>0.5764149671993869</v>
      </c>
      <c r="N572" s="2">
        <f t="shared" si="24"/>
        <v>1</v>
      </c>
      <c r="O572" s="2">
        <f t="shared" si="25"/>
        <v>1</v>
      </c>
      <c r="P572" s="72">
        <f t="shared" si="26"/>
        <v>9493.3945735920297</v>
      </c>
    </row>
    <row r="573" spans="1:16" x14ac:dyDescent="0.2">
      <c r="A573">
        <v>0.58725247828436966</v>
      </c>
      <c r="B573" t="s">
        <v>12</v>
      </c>
      <c r="C573" t="s">
        <v>18</v>
      </c>
      <c r="D573" t="s">
        <v>15</v>
      </c>
      <c r="E573" t="s">
        <v>19</v>
      </c>
      <c r="F573">
        <v>-0.92658765302520929</v>
      </c>
      <c r="G573">
        <v>-0.80321953072282015</v>
      </c>
      <c r="H573">
        <v>2.144474754666156</v>
      </c>
      <c r="I573">
        <v>-0.66535564483068033</v>
      </c>
      <c r="J573">
        <v>1.245954681084529</v>
      </c>
      <c r="K573">
        <v>-0.44306664724146783</v>
      </c>
      <c r="L573">
        <v>-0.47643981122521062</v>
      </c>
      <c r="M573">
        <v>0.56837985111490852</v>
      </c>
      <c r="N573" s="2">
        <f t="shared" si="24"/>
        <v>1</v>
      </c>
      <c r="O573" s="2">
        <f t="shared" si="25"/>
        <v>1</v>
      </c>
      <c r="P573" s="72">
        <f t="shared" si="26"/>
        <v>9388.9380644938101</v>
      </c>
    </row>
    <row r="574" spans="1:16" x14ac:dyDescent="0.2">
      <c r="A574">
        <v>0.53472754243243881</v>
      </c>
      <c r="B574" t="s">
        <v>15</v>
      </c>
      <c r="C574" t="s">
        <v>20</v>
      </c>
      <c r="D574" t="s">
        <v>15</v>
      </c>
      <c r="E574" t="s">
        <v>29</v>
      </c>
      <c r="F574">
        <v>-0.65560708007244739</v>
      </c>
      <c r="G574">
        <v>0.3196191974608672</v>
      </c>
      <c r="H574">
        <v>0.58169609904571429</v>
      </c>
      <c r="I574">
        <v>-0.91158167521718803</v>
      </c>
      <c r="J574">
        <v>-0.23759028385944941</v>
      </c>
      <c r="K574">
        <v>-0.44306664724146783</v>
      </c>
      <c r="L574">
        <v>-0.83732741435523084</v>
      </c>
      <c r="M574">
        <v>0.49301249232829653</v>
      </c>
      <c r="N574" s="2">
        <f t="shared" si="24"/>
        <v>0</v>
      </c>
      <c r="O574" s="2">
        <f t="shared" si="25"/>
        <v>1</v>
      </c>
      <c r="P574" s="72">
        <f t="shared" si="26"/>
        <v>8409.1624002678545</v>
      </c>
    </row>
    <row r="575" spans="1:16" x14ac:dyDescent="0.2">
      <c r="A575">
        <v>1.059976900951747</v>
      </c>
      <c r="B575" t="s">
        <v>12</v>
      </c>
      <c r="C575" t="s">
        <v>18</v>
      </c>
      <c r="D575" t="s">
        <v>15</v>
      </c>
      <c r="E575" t="s">
        <v>14</v>
      </c>
      <c r="F575">
        <v>-0.26849197585421603</v>
      </c>
      <c r="G575">
        <v>-1.3976635632906551</v>
      </c>
      <c r="H575">
        <v>-0.3257237655080904</v>
      </c>
      <c r="I575">
        <v>-1.342477228393576</v>
      </c>
      <c r="J575">
        <v>-2.0920214900394232</v>
      </c>
      <c r="K575">
        <v>9.8921451197440932E-2</v>
      </c>
      <c r="L575">
        <v>0.24533539503483001</v>
      </c>
      <c r="M575">
        <v>0.75487387022861407</v>
      </c>
      <c r="N575" s="2">
        <f t="shared" si="24"/>
        <v>1</v>
      </c>
      <c r="O575" s="2">
        <f t="shared" si="25"/>
        <v>1</v>
      </c>
      <c r="P575" s="72">
        <f t="shared" si="26"/>
        <v>11813.360312971983</v>
      </c>
    </row>
    <row r="576" spans="1:16" x14ac:dyDescent="0.2">
      <c r="A576">
        <v>-0.46324623875424692</v>
      </c>
      <c r="B576" t="s">
        <v>15</v>
      </c>
      <c r="C576" t="s">
        <v>18</v>
      </c>
      <c r="D576" t="s">
        <v>15</v>
      </c>
      <c r="E576" t="s">
        <v>19</v>
      </c>
      <c r="F576">
        <v>-0.15235744458874659</v>
      </c>
      <c r="G576">
        <v>-0.40692350901093061</v>
      </c>
      <c r="H576">
        <v>-1.0314947712721609</v>
      </c>
      <c r="I576">
        <v>0.99667006027824623</v>
      </c>
      <c r="J576">
        <v>-3.5755664549834019</v>
      </c>
      <c r="K576">
        <v>-0.17207259802201341</v>
      </c>
      <c r="L576">
        <v>2.170069278394966</v>
      </c>
      <c r="M576">
        <v>0.46636803750527522</v>
      </c>
      <c r="N576" s="2">
        <f t="shared" si="24"/>
        <v>0</v>
      </c>
      <c r="O576" s="2">
        <f t="shared" si="25"/>
        <v>1</v>
      </c>
      <c r="P576" s="72">
        <f t="shared" si="26"/>
        <v>8062.7844875685787</v>
      </c>
    </row>
    <row r="577" spans="1:16" x14ac:dyDescent="0.2">
      <c r="A577">
        <v>-2.3016189935718261</v>
      </c>
      <c r="B577" t="s">
        <v>12</v>
      </c>
      <c r="C577" t="s">
        <v>13</v>
      </c>
      <c r="D577" t="s">
        <v>15</v>
      </c>
      <c r="E577" t="s">
        <v>14</v>
      </c>
      <c r="F577">
        <v>0.35089219089495399</v>
      </c>
      <c r="G577">
        <v>0.84801389307672004</v>
      </c>
      <c r="H577">
        <v>-1.333968059456762</v>
      </c>
      <c r="I577">
        <v>-0.66535564483068033</v>
      </c>
      <c r="J577">
        <v>0.13329595737654529</v>
      </c>
      <c r="K577">
        <v>-0.44306664724146783</v>
      </c>
      <c r="L577">
        <v>0.60622299816486735</v>
      </c>
      <c r="M577">
        <v>0.46524888180593471</v>
      </c>
      <c r="N577" s="2">
        <f t="shared" si="24"/>
        <v>0</v>
      </c>
      <c r="O577" s="2">
        <f t="shared" si="25"/>
        <v>1</v>
      </c>
      <c r="P577" s="72">
        <f t="shared" si="26"/>
        <v>8048.2354634771518</v>
      </c>
    </row>
    <row r="578" spans="1:16" x14ac:dyDescent="0.2">
      <c r="A578">
        <v>-2.0915192501641031</v>
      </c>
      <c r="B578" t="s">
        <v>15</v>
      </c>
      <c r="C578" t="s">
        <v>16</v>
      </c>
      <c r="D578" t="s">
        <v>15</v>
      </c>
      <c r="E578" t="s">
        <v>24</v>
      </c>
      <c r="F578">
        <v>-0.30720348627603922</v>
      </c>
      <c r="G578">
        <v>-0.34087417205894888</v>
      </c>
      <c r="H578">
        <v>2.043650325271289</v>
      </c>
      <c r="I578">
        <v>-0.85002516762056113</v>
      </c>
      <c r="J578">
        <v>0.13329595737654529</v>
      </c>
      <c r="K578">
        <v>9.8921451197440932E-2</v>
      </c>
      <c r="L578">
        <v>-1.1982150174852511</v>
      </c>
      <c r="M578">
        <v>0.61328749730954757</v>
      </c>
      <c r="N578" s="2">
        <f t="shared" si="24"/>
        <v>1</v>
      </c>
      <c r="O578" s="2">
        <f t="shared" si="25"/>
        <v>1</v>
      </c>
      <c r="P578" s="72">
        <f t="shared" si="26"/>
        <v>9972.7374650241181</v>
      </c>
    </row>
    <row r="579" spans="1:16" x14ac:dyDescent="0.2">
      <c r="A579">
        <v>0.58725247828436966</v>
      </c>
      <c r="B579" t="s">
        <v>12</v>
      </c>
      <c r="C579" t="s">
        <v>20</v>
      </c>
      <c r="D579" t="s">
        <v>15</v>
      </c>
      <c r="E579" t="s">
        <v>21</v>
      </c>
      <c r="F579">
        <v>1.8606410973460561</v>
      </c>
      <c r="G579">
        <v>0.18752052355690399</v>
      </c>
      <c r="H579">
        <v>-1.5356169182464969</v>
      </c>
      <c r="I579">
        <v>1.304452598261381</v>
      </c>
      <c r="J579">
        <v>0.13329595737654529</v>
      </c>
      <c r="K579">
        <v>-0.44306664724146783</v>
      </c>
      <c r="L579">
        <v>0.36563126274484808</v>
      </c>
      <c r="M579">
        <v>0.37806862740517022</v>
      </c>
      <c r="N579" s="2">
        <f t="shared" ref="N579:N642" si="27">IF($M579&gt;$S$2,1,0)</f>
        <v>0</v>
      </c>
      <c r="O579" s="2">
        <f t="shared" ref="O579:O642" si="28">IF($M579&gt;$S$3,1,0)</f>
        <v>1</v>
      </c>
      <c r="P579" s="72">
        <f t="shared" ref="P579:P642" si="29">(M579*$S$6)+((1-M579)*$S$7)</f>
        <v>6914.8921562672131</v>
      </c>
    </row>
    <row r="580" spans="1:16" x14ac:dyDescent="0.2">
      <c r="A580">
        <v>0.90240209339595456</v>
      </c>
      <c r="B580" t="s">
        <v>15</v>
      </c>
      <c r="C580" t="s">
        <v>18</v>
      </c>
      <c r="D580" t="s">
        <v>15</v>
      </c>
      <c r="E580" t="s">
        <v>21</v>
      </c>
      <c r="F580">
        <v>1.976775628611525</v>
      </c>
      <c r="G580">
        <v>1.9048032843084259</v>
      </c>
      <c r="H580">
        <v>1.539528178296953</v>
      </c>
      <c r="I580">
        <v>-0.41912961444417268</v>
      </c>
      <c r="J580">
        <v>-1.3502490075674329</v>
      </c>
      <c r="K580">
        <v>0.3699155004168953</v>
      </c>
      <c r="L580">
        <v>-0.2358480758051914</v>
      </c>
      <c r="M580">
        <v>0.50477498267513221</v>
      </c>
      <c r="N580" s="2">
        <f t="shared" si="27"/>
        <v>1</v>
      </c>
      <c r="O580" s="2">
        <f t="shared" si="28"/>
        <v>1</v>
      </c>
      <c r="P580" s="72">
        <f t="shared" si="29"/>
        <v>8562.0747747767182</v>
      </c>
    </row>
    <row r="581" spans="1:16" x14ac:dyDescent="0.2">
      <c r="A581">
        <v>-0.93597066142162433</v>
      </c>
      <c r="B581" t="s">
        <v>15</v>
      </c>
      <c r="C581" t="s">
        <v>16</v>
      </c>
      <c r="D581" t="s">
        <v>15</v>
      </c>
      <c r="E581" t="s">
        <v>17</v>
      </c>
      <c r="F581">
        <v>-1.004010673868855</v>
      </c>
      <c r="G581">
        <v>-0.20877549815498569</v>
      </c>
      <c r="H581">
        <v>-1.233143630061895</v>
      </c>
      <c r="I581">
        <v>1.1197830754714999</v>
      </c>
      <c r="J581">
        <v>-1.7211352488034279</v>
      </c>
      <c r="K581">
        <v>-0.44306664724146783</v>
      </c>
      <c r="L581">
        <v>-0.47643981122521062</v>
      </c>
      <c r="M581">
        <v>0.44210912536191882</v>
      </c>
      <c r="N581" s="2">
        <f t="shared" si="27"/>
        <v>0</v>
      </c>
      <c r="O581" s="2">
        <f t="shared" si="28"/>
        <v>1</v>
      </c>
      <c r="P581" s="72">
        <f t="shared" si="29"/>
        <v>7747.4186297049446</v>
      </c>
    </row>
    <row r="582" spans="1:16" x14ac:dyDescent="0.2">
      <c r="A582">
        <v>-9.5571687790731122E-2</v>
      </c>
      <c r="B582" t="s">
        <v>15</v>
      </c>
      <c r="C582" t="s">
        <v>20</v>
      </c>
      <c r="D582" t="s">
        <v>15</v>
      </c>
      <c r="E582" t="s">
        <v>21</v>
      </c>
      <c r="F582">
        <v>-0.30720348627603922</v>
      </c>
      <c r="G582">
        <v>0.517767208316812</v>
      </c>
      <c r="H582">
        <v>-1.2835558447593289</v>
      </c>
      <c r="I582">
        <v>-0.97313818281381492</v>
      </c>
      <c r="J582">
        <v>0.50418219861253999</v>
      </c>
      <c r="K582">
        <v>-0.98505474568037643</v>
      </c>
      <c r="L582">
        <v>0.36563126274484808</v>
      </c>
      <c r="M582">
        <v>0.29172095022414257</v>
      </c>
      <c r="N582" s="2">
        <f t="shared" si="27"/>
        <v>0</v>
      </c>
      <c r="O582" s="2">
        <f t="shared" si="28"/>
        <v>1</v>
      </c>
      <c r="P582" s="72">
        <f t="shared" si="29"/>
        <v>5792.3723529138533</v>
      </c>
    </row>
    <row r="583" spans="1:16" x14ac:dyDescent="0.2">
      <c r="A583">
        <v>0.58725247828436966</v>
      </c>
      <c r="B583" t="s">
        <v>12</v>
      </c>
      <c r="C583" t="s">
        <v>18</v>
      </c>
      <c r="D583" t="s">
        <v>15</v>
      </c>
      <c r="E583" t="s">
        <v>21</v>
      </c>
      <c r="F583">
        <v>-0.15235744458874659</v>
      </c>
      <c r="G583">
        <v>0.18752052355690399</v>
      </c>
      <c r="H583">
        <v>1.035406031322617</v>
      </c>
      <c r="I583">
        <v>7.3322446328842564E-2</v>
      </c>
      <c r="J583">
        <v>-0.23759028385944941</v>
      </c>
      <c r="K583">
        <v>0.64090954963634961</v>
      </c>
      <c r="L583">
        <v>-0.47643981122521062</v>
      </c>
      <c r="M583">
        <v>0.58715858591231374</v>
      </c>
      <c r="N583" s="2">
        <f t="shared" si="27"/>
        <v>1</v>
      </c>
      <c r="O583" s="2">
        <f t="shared" si="28"/>
        <v>1</v>
      </c>
      <c r="P583" s="72">
        <f t="shared" si="29"/>
        <v>9633.0616168600791</v>
      </c>
    </row>
    <row r="584" spans="1:16" x14ac:dyDescent="0.2">
      <c r="A584">
        <v>-0.51577117460617772</v>
      </c>
      <c r="B584" t="s">
        <v>15</v>
      </c>
      <c r="C584" t="s">
        <v>16</v>
      </c>
      <c r="D584" t="s">
        <v>15</v>
      </c>
      <c r="E584" t="s">
        <v>17</v>
      </c>
      <c r="F584">
        <v>-0.50076103838515484</v>
      </c>
      <c r="G584">
        <v>0.25356986050888558</v>
      </c>
      <c r="H584">
        <v>-2.3250477323488849E-2</v>
      </c>
      <c r="I584">
        <v>1.1197830754714999</v>
      </c>
      <c r="J584">
        <v>0.50418219861253999</v>
      </c>
      <c r="K584">
        <v>9.8921451197440932E-2</v>
      </c>
      <c r="L584">
        <v>1.3279982044249079</v>
      </c>
      <c r="M584">
        <v>0.44794871484216497</v>
      </c>
      <c r="N584" s="2">
        <f t="shared" si="27"/>
        <v>0</v>
      </c>
      <c r="O584" s="2">
        <f t="shared" si="28"/>
        <v>1</v>
      </c>
      <c r="P584" s="72">
        <f t="shared" si="29"/>
        <v>7823.3332929481448</v>
      </c>
    </row>
    <row r="585" spans="1:16" x14ac:dyDescent="0.2">
      <c r="A585">
        <v>0.74482728584016211</v>
      </c>
      <c r="B585" t="s">
        <v>12</v>
      </c>
      <c r="C585" t="s">
        <v>20</v>
      </c>
      <c r="D585" t="s">
        <v>15</v>
      </c>
      <c r="E585" t="s">
        <v>24</v>
      </c>
      <c r="F585">
        <v>-0.77174161133791674</v>
      </c>
      <c r="G585">
        <v>-0.34087417205894888</v>
      </c>
      <c r="H585">
        <v>1.489115963599519</v>
      </c>
      <c r="I585">
        <v>-1.2193642132003231</v>
      </c>
      <c r="J585">
        <v>-0.60847652509544403</v>
      </c>
      <c r="K585">
        <v>0.64090954963634961</v>
      </c>
      <c r="L585">
        <v>4.7436596148278378E-3</v>
      </c>
      <c r="M585">
        <v>0.65564346430374065</v>
      </c>
      <c r="N585" s="2">
        <f t="shared" si="27"/>
        <v>1</v>
      </c>
      <c r="O585" s="2">
        <f t="shared" si="28"/>
        <v>1</v>
      </c>
      <c r="P585" s="72">
        <f t="shared" si="29"/>
        <v>10523.365035948627</v>
      </c>
    </row>
    <row r="586" spans="1:16" x14ac:dyDescent="0.2">
      <c r="A586">
        <v>0.84987715754402382</v>
      </c>
      <c r="B586" t="s">
        <v>15</v>
      </c>
      <c r="C586" t="s">
        <v>20</v>
      </c>
      <c r="D586" t="s">
        <v>15</v>
      </c>
      <c r="E586" t="s">
        <v>25</v>
      </c>
      <c r="F586">
        <v>2.2477562015642869</v>
      </c>
      <c r="G586">
        <v>2.763444664684187</v>
      </c>
      <c r="H586">
        <v>-1.636441347641364</v>
      </c>
      <c r="I586">
        <v>0.87355704508499243</v>
      </c>
      <c r="J586">
        <v>0.13329595737654529</v>
      </c>
      <c r="K586">
        <v>9.8921451197440932E-2</v>
      </c>
      <c r="L586">
        <v>-0.71703154664522972</v>
      </c>
      <c r="M586">
        <v>0.48831058624713042</v>
      </c>
      <c r="N586" s="2">
        <f t="shared" si="27"/>
        <v>0</v>
      </c>
      <c r="O586" s="2">
        <f t="shared" si="28"/>
        <v>1</v>
      </c>
      <c r="P586" s="72">
        <f t="shared" si="29"/>
        <v>8348.0376212126957</v>
      </c>
    </row>
    <row r="587" spans="1:16" x14ac:dyDescent="0.2">
      <c r="A587">
        <v>-0.46324623875424692</v>
      </c>
      <c r="B587" t="s">
        <v>12</v>
      </c>
      <c r="C587" t="s">
        <v>18</v>
      </c>
      <c r="D587" t="s">
        <v>15</v>
      </c>
      <c r="E587" t="s">
        <v>26</v>
      </c>
      <c r="F587">
        <v>4.1200107520368998E-2</v>
      </c>
      <c r="G587">
        <v>-0.67112085681885703</v>
      </c>
      <c r="H587">
        <v>-0.62819705369269196</v>
      </c>
      <c r="I587">
        <v>0.62733101469848473</v>
      </c>
      <c r="J587">
        <v>0.13329595737654529</v>
      </c>
      <c r="K587">
        <v>9.8921451197440932E-2</v>
      </c>
      <c r="L587">
        <v>2.4106610138149862</v>
      </c>
      <c r="M587">
        <v>0.80442868248993793</v>
      </c>
      <c r="N587" s="2">
        <f t="shared" si="27"/>
        <v>1</v>
      </c>
      <c r="O587" s="2">
        <f t="shared" si="28"/>
        <v>1</v>
      </c>
      <c r="P587" s="72">
        <f t="shared" si="29"/>
        <v>12457.572872369192</v>
      </c>
    </row>
    <row r="588" spans="1:16" x14ac:dyDescent="0.2">
      <c r="A588">
        <v>-1.198595340681279</v>
      </c>
      <c r="B588" t="s">
        <v>15</v>
      </c>
      <c r="C588" t="s">
        <v>23</v>
      </c>
      <c r="D588" t="s">
        <v>15</v>
      </c>
      <c r="E588" t="s">
        <v>17</v>
      </c>
      <c r="F588">
        <v>-0.77174161133791674</v>
      </c>
      <c r="G588">
        <v>-0.60507151986687535</v>
      </c>
      <c r="H588">
        <v>1.539528178296953</v>
      </c>
      <c r="I588">
        <v>-4.9790568864411251E-2</v>
      </c>
      <c r="J588">
        <v>0.50418219861253999</v>
      </c>
      <c r="K588">
        <v>-0.44306664724146783</v>
      </c>
      <c r="L588">
        <v>-1.559102620615288</v>
      </c>
      <c r="M588">
        <v>0.39360714376088551</v>
      </c>
      <c r="N588" s="2">
        <f t="shared" si="27"/>
        <v>0</v>
      </c>
      <c r="O588" s="2">
        <f t="shared" si="28"/>
        <v>1</v>
      </c>
      <c r="P588" s="72">
        <f t="shared" si="29"/>
        <v>7116.8928688915112</v>
      </c>
    </row>
    <row r="589" spans="1:16" x14ac:dyDescent="0.2">
      <c r="A589">
        <v>0.95492702924788542</v>
      </c>
      <c r="B589" t="s">
        <v>15</v>
      </c>
      <c r="C589" t="s">
        <v>20</v>
      </c>
      <c r="D589" t="s">
        <v>15</v>
      </c>
      <c r="E589" t="s">
        <v>19</v>
      </c>
      <c r="F589">
        <v>1.7832180765024099</v>
      </c>
      <c r="G589">
        <v>-0.47297284596291211</v>
      </c>
      <c r="H589">
        <v>0.88416938723031591</v>
      </c>
      <c r="I589">
        <v>-1.1578077056036959</v>
      </c>
      <c r="J589">
        <v>-0.23759028385944941</v>
      </c>
      <c r="K589">
        <v>0.64090954963634961</v>
      </c>
      <c r="L589">
        <v>-0.83732741435523084</v>
      </c>
      <c r="M589">
        <v>0.28804115286672838</v>
      </c>
      <c r="N589" s="2">
        <f t="shared" si="27"/>
        <v>0</v>
      </c>
      <c r="O589" s="2">
        <f t="shared" si="28"/>
        <v>1</v>
      </c>
      <c r="P589" s="72">
        <f t="shared" si="29"/>
        <v>5744.5349872674697</v>
      </c>
    </row>
    <row r="590" spans="1:16" x14ac:dyDescent="0.2">
      <c r="A590">
        <v>1.059976900951747</v>
      </c>
      <c r="B590" t="s">
        <v>15</v>
      </c>
      <c r="C590" t="s">
        <v>18</v>
      </c>
      <c r="D590" t="s">
        <v>15</v>
      </c>
      <c r="E590" t="s">
        <v>21</v>
      </c>
      <c r="F590">
        <v>-0.46204952796333171</v>
      </c>
      <c r="G590">
        <v>-1.133466215482728</v>
      </c>
      <c r="H590">
        <v>-1.333968059456762</v>
      </c>
      <c r="I590">
        <v>-0.66535564483068033</v>
      </c>
      <c r="J590">
        <v>-1.7211352488034279</v>
      </c>
      <c r="K590">
        <v>-0.44306664724146783</v>
      </c>
      <c r="L590">
        <v>-1.0779191497752501</v>
      </c>
      <c r="M590">
        <v>0.50699133809813701</v>
      </c>
      <c r="N590" s="2">
        <f t="shared" si="27"/>
        <v>1</v>
      </c>
      <c r="O590" s="2">
        <f t="shared" si="28"/>
        <v>1</v>
      </c>
      <c r="P590" s="72">
        <f t="shared" si="29"/>
        <v>8590.8873952757822</v>
      </c>
    </row>
    <row r="591" spans="1:16" x14ac:dyDescent="0.2">
      <c r="A591">
        <v>-0.35819636705038532</v>
      </c>
      <c r="B591" t="s">
        <v>15</v>
      </c>
      <c r="C591" t="s">
        <v>16</v>
      </c>
      <c r="D591" t="s">
        <v>15</v>
      </c>
      <c r="E591" t="s">
        <v>24</v>
      </c>
      <c r="F591">
        <v>-0.19106895501056981</v>
      </c>
      <c r="G591">
        <v>5.5421849652940738E-2</v>
      </c>
      <c r="H591">
        <v>0.17839838146624551</v>
      </c>
      <c r="I591">
        <v>0.31954847671535019</v>
      </c>
      <c r="J591">
        <v>0.50418219861253999</v>
      </c>
      <c r="K591">
        <v>-1.5270428441192849</v>
      </c>
      <c r="L591">
        <v>1.3279982044249079</v>
      </c>
      <c r="M591">
        <v>0.63614835854943463</v>
      </c>
      <c r="N591" s="2">
        <f t="shared" si="27"/>
        <v>1</v>
      </c>
      <c r="O591" s="2">
        <f t="shared" si="28"/>
        <v>1</v>
      </c>
      <c r="P591" s="72">
        <f t="shared" si="29"/>
        <v>10269.928661142651</v>
      </c>
    </row>
    <row r="592" spans="1:16" x14ac:dyDescent="0.2">
      <c r="A592">
        <v>-0.56829611045810857</v>
      </c>
      <c r="B592" t="s">
        <v>15</v>
      </c>
      <c r="C592" t="s">
        <v>18</v>
      </c>
      <c r="D592" t="s">
        <v>15</v>
      </c>
      <c r="E592" t="s">
        <v>14</v>
      </c>
      <c r="F592">
        <v>-1.4685487989307331</v>
      </c>
      <c r="G592">
        <v>-1.265564889386692</v>
      </c>
      <c r="H592">
        <v>-0.27531155081065678</v>
      </c>
      <c r="I592">
        <v>-0.17290358405766509</v>
      </c>
      <c r="J592">
        <v>0.50418219861253999</v>
      </c>
      <c r="K592">
        <v>-0.98505474568037643</v>
      </c>
      <c r="L592">
        <v>4.7436596148278378E-3</v>
      </c>
      <c r="M592">
        <v>0.66424991346807061</v>
      </c>
      <c r="N592" s="2">
        <f t="shared" si="27"/>
        <v>1</v>
      </c>
      <c r="O592" s="2">
        <f t="shared" si="28"/>
        <v>1</v>
      </c>
      <c r="P592" s="72">
        <f t="shared" si="29"/>
        <v>10635.248875084919</v>
      </c>
    </row>
    <row r="593" spans="1:16" x14ac:dyDescent="0.2">
      <c r="A593">
        <v>1.059976900951747</v>
      </c>
      <c r="B593" t="s">
        <v>15</v>
      </c>
      <c r="C593" t="s">
        <v>18</v>
      </c>
      <c r="D593" t="s">
        <v>15</v>
      </c>
      <c r="E593" t="s">
        <v>22</v>
      </c>
      <c r="F593">
        <v>1.2025454201750629</v>
      </c>
      <c r="G593">
        <v>-0.20877549815498569</v>
      </c>
      <c r="H593">
        <v>-1.233143630061895</v>
      </c>
      <c r="I593">
        <v>0.56577450710185784</v>
      </c>
      <c r="J593">
        <v>-0.97936276633143882</v>
      </c>
      <c r="K593">
        <v>-0.44306664724146783</v>
      </c>
      <c r="L593">
        <v>1.8091816752649461</v>
      </c>
      <c r="M593">
        <v>0.85878728264448212</v>
      </c>
      <c r="N593" s="2">
        <f t="shared" si="27"/>
        <v>1</v>
      </c>
      <c r="O593" s="2">
        <f t="shared" si="28"/>
        <v>1</v>
      </c>
      <c r="P593" s="72">
        <f t="shared" si="29"/>
        <v>13164.234674378267</v>
      </c>
    </row>
    <row r="594" spans="1:16" x14ac:dyDescent="0.2">
      <c r="A594">
        <v>1.059976900951747</v>
      </c>
      <c r="B594" t="s">
        <v>15</v>
      </c>
      <c r="C594" t="s">
        <v>18</v>
      </c>
      <c r="D594" t="s">
        <v>15</v>
      </c>
      <c r="E594" t="s">
        <v>21</v>
      </c>
      <c r="F594">
        <v>-0.50076103838515484</v>
      </c>
      <c r="G594">
        <v>-1.133466215482728</v>
      </c>
      <c r="H594">
        <v>-0.22489933611322321</v>
      </c>
      <c r="I594">
        <v>0.50421799950523094</v>
      </c>
      <c r="J594">
        <v>-0.97936276633143882</v>
      </c>
      <c r="K594">
        <v>-0.44306664724146783</v>
      </c>
      <c r="L594">
        <v>2.4106610138149862</v>
      </c>
      <c r="M594">
        <v>0.50699133809813701</v>
      </c>
      <c r="N594" s="2">
        <f t="shared" si="27"/>
        <v>1</v>
      </c>
      <c r="O594" s="2">
        <f t="shared" si="28"/>
        <v>1</v>
      </c>
      <c r="P594" s="72">
        <f t="shared" si="29"/>
        <v>8590.8873952757822</v>
      </c>
    </row>
    <row r="595" spans="1:16" x14ac:dyDescent="0.2">
      <c r="A595">
        <v>-2.459193801127618</v>
      </c>
      <c r="B595" t="s">
        <v>15</v>
      </c>
      <c r="C595" t="s">
        <v>13</v>
      </c>
      <c r="D595" t="s">
        <v>15</v>
      </c>
      <c r="E595" t="s">
        <v>17</v>
      </c>
      <c r="F595">
        <v>1.2799684410187091</v>
      </c>
      <c r="G595">
        <v>0.58381654526879356</v>
      </c>
      <c r="H595">
        <v>-0.77943369778499283</v>
      </c>
      <c r="I595">
        <v>-0.91158167521718803</v>
      </c>
      <c r="J595">
        <v>-0.23759028385944941</v>
      </c>
      <c r="K595">
        <v>9.8921451197440932E-2</v>
      </c>
      <c r="L595">
        <v>-0.47643981122521062</v>
      </c>
      <c r="M595">
        <v>0.29507529889210299</v>
      </c>
      <c r="N595" s="2">
        <f t="shared" si="27"/>
        <v>0</v>
      </c>
      <c r="O595" s="2">
        <f t="shared" si="28"/>
        <v>1</v>
      </c>
      <c r="P595" s="72">
        <f t="shared" si="29"/>
        <v>5835.9788855973384</v>
      </c>
    </row>
    <row r="596" spans="1:16" x14ac:dyDescent="0.2">
      <c r="A596">
        <v>1.059976900951747</v>
      </c>
      <c r="B596" t="s">
        <v>15</v>
      </c>
      <c r="C596" t="s">
        <v>20</v>
      </c>
      <c r="D596" t="s">
        <v>15</v>
      </c>
      <c r="E596" t="s">
        <v>21</v>
      </c>
      <c r="F596">
        <v>-0.19106895501056981</v>
      </c>
      <c r="G596">
        <v>-0.34087417205894888</v>
      </c>
      <c r="H596">
        <v>-0.124074906718356</v>
      </c>
      <c r="I596">
        <v>1.176593873221566E-2</v>
      </c>
      <c r="J596">
        <v>-0.23759028385944941</v>
      </c>
      <c r="K596">
        <v>-0.44306664724146783</v>
      </c>
      <c r="L596">
        <v>4.7436596148278378E-3</v>
      </c>
      <c r="M596">
        <v>0.30533540782938318</v>
      </c>
      <c r="N596" s="2">
        <f t="shared" si="27"/>
        <v>0</v>
      </c>
      <c r="O596" s="2">
        <f t="shared" si="28"/>
        <v>1</v>
      </c>
      <c r="P596" s="72">
        <f t="shared" si="29"/>
        <v>5969.3603017819814</v>
      </c>
    </row>
    <row r="597" spans="1:16" x14ac:dyDescent="0.2">
      <c r="A597">
        <v>-9.5571687790731122E-2</v>
      </c>
      <c r="B597" t="s">
        <v>15</v>
      </c>
      <c r="C597" t="s">
        <v>18</v>
      </c>
      <c r="D597" t="s">
        <v>15</v>
      </c>
      <c r="E597" t="s">
        <v>21</v>
      </c>
      <c r="F597">
        <v>1.125122399331417</v>
      </c>
      <c r="G597">
        <v>0.84801389307672004</v>
      </c>
      <c r="H597">
        <v>-0.77943369778499283</v>
      </c>
      <c r="I597">
        <v>0.75044402989173864</v>
      </c>
      <c r="J597">
        <v>1.245954681084529</v>
      </c>
      <c r="K597">
        <v>2.5378678941725301</v>
      </c>
      <c r="L597">
        <v>-0.47643981122521062</v>
      </c>
      <c r="M597">
        <v>0.49073730337507993</v>
      </c>
      <c r="N597" s="2">
        <f t="shared" si="27"/>
        <v>0</v>
      </c>
      <c r="O597" s="2">
        <f t="shared" si="28"/>
        <v>1</v>
      </c>
      <c r="P597" s="72">
        <f t="shared" si="29"/>
        <v>8379.5849438760397</v>
      </c>
    </row>
    <row r="598" spans="1:16" x14ac:dyDescent="0.2">
      <c r="A598">
        <v>0.74482728584016211</v>
      </c>
      <c r="B598" t="s">
        <v>12</v>
      </c>
      <c r="C598" t="s">
        <v>18</v>
      </c>
      <c r="D598" t="s">
        <v>15</v>
      </c>
      <c r="E598" t="s">
        <v>25</v>
      </c>
      <c r="F598">
        <v>-0.81045312175973983</v>
      </c>
      <c r="G598">
        <v>-0.53902218291489379</v>
      </c>
      <c r="H598">
        <v>0.2288105961636791</v>
      </c>
      <c r="I598">
        <v>-0.48068612204079958</v>
      </c>
      <c r="J598">
        <v>1.245954681084529</v>
      </c>
      <c r="K598">
        <v>9.8921451197440932E-2</v>
      </c>
      <c r="L598">
        <v>0.24533539503483001</v>
      </c>
      <c r="M598">
        <v>0.75917693565802002</v>
      </c>
      <c r="N598" s="2">
        <f t="shared" si="27"/>
        <v>1</v>
      </c>
      <c r="O598" s="2">
        <f t="shared" si="28"/>
        <v>1</v>
      </c>
      <c r="P598" s="72">
        <f t="shared" si="29"/>
        <v>11869.300163554261</v>
      </c>
    </row>
    <row r="599" spans="1:16" x14ac:dyDescent="0.2">
      <c r="A599">
        <v>-9.5571687790731122E-2</v>
      </c>
      <c r="B599" t="s">
        <v>15</v>
      </c>
      <c r="C599" t="s">
        <v>20</v>
      </c>
      <c r="D599" t="s">
        <v>15</v>
      </c>
      <c r="E599" t="s">
        <v>14</v>
      </c>
      <c r="F599">
        <v>-1.004010673868855</v>
      </c>
      <c r="G599">
        <v>-1.4637129002426359</v>
      </c>
      <c r="H599">
        <v>-0.82984591248242634</v>
      </c>
      <c r="I599">
        <v>1.673791643841142</v>
      </c>
      <c r="J599">
        <v>0.50418219861253999</v>
      </c>
      <c r="K599">
        <v>-0.17207259802201341</v>
      </c>
      <c r="L599">
        <v>-0.71703154664522972</v>
      </c>
      <c r="M599">
        <v>0.46478488108404198</v>
      </c>
      <c r="N599" s="2">
        <f t="shared" si="27"/>
        <v>0</v>
      </c>
      <c r="O599" s="2">
        <f t="shared" si="28"/>
        <v>1</v>
      </c>
      <c r="P599" s="72">
        <f t="shared" si="29"/>
        <v>8042.2034540925461</v>
      </c>
    </row>
    <row r="600" spans="1:16" x14ac:dyDescent="0.2">
      <c r="A600">
        <v>1.059976900951747</v>
      </c>
      <c r="B600" t="s">
        <v>12</v>
      </c>
      <c r="C600" t="s">
        <v>23</v>
      </c>
      <c r="D600" t="s">
        <v>15</v>
      </c>
      <c r="E600" t="s">
        <v>26</v>
      </c>
      <c r="F600">
        <v>-0.15235744458874659</v>
      </c>
      <c r="G600">
        <v>-0.27482483510696731</v>
      </c>
      <c r="H600">
        <v>0.68252052844058153</v>
      </c>
      <c r="I600">
        <v>-1.2193642132003231</v>
      </c>
      <c r="J600">
        <v>-0.23759028385944941</v>
      </c>
      <c r="K600">
        <v>-1.2560487948998309</v>
      </c>
      <c r="L600">
        <v>0.60622299816486735</v>
      </c>
      <c r="M600">
        <v>0.68843639398039258</v>
      </c>
      <c r="N600" s="2">
        <f t="shared" si="27"/>
        <v>1</v>
      </c>
      <c r="O600" s="2">
        <f t="shared" si="28"/>
        <v>1</v>
      </c>
      <c r="P600" s="72">
        <f t="shared" si="29"/>
        <v>10949.673121745103</v>
      </c>
    </row>
    <row r="601" spans="1:16" x14ac:dyDescent="0.2">
      <c r="A601">
        <v>1.059976900951747</v>
      </c>
      <c r="B601" t="s">
        <v>12</v>
      </c>
      <c r="C601" t="s">
        <v>18</v>
      </c>
      <c r="D601" t="s">
        <v>15</v>
      </c>
      <c r="E601" t="s">
        <v>24</v>
      </c>
      <c r="F601">
        <v>-7.4934423745100398E-2</v>
      </c>
      <c r="G601">
        <v>-7.6676824251022485E-2</v>
      </c>
      <c r="H601">
        <v>0.43045945495341348</v>
      </c>
      <c r="I601">
        <v>1.181339583068127</v>
      </c>
      <c r="J601">
        <v>-1.7211352488034279</v>
      </c>
      <c r="K601">
        <v>1.4538916972947129</v>
      </c>
      <c r="L601">
        <v>0.84681473358486936</v>
      </c>
      <c r="M601">
        <v>0.81930684278773613</v>
      </c>
      <c r="N601" s="2">
        <f t="shared" si="27"/>
        <v>1</v>
      </c>
      <c r="O601" s="2">
        <f t="shared" si="28"/>
        <v>1</v>
      </c>
      <c r="P601" s="72">
        <f t="shared" si="29"/>
        <v>12650.98895624057</v>
      </c>
    </row>
    <row r="602" spans="1:16" x14ac:dyDescent="0.2">
      <c r="A602">
        <v>0.1145280556169922</v>
      </c>
      <c r="B602" t="s">
        <v>15</v>
      </c>
      <c r="C602" t="s">
        <v>18</v>
      </c>
      <c r="D602" t="s">
        <v>15</v>
      </c>
      <c r="E602" t="s">
        <v>26</v>
      </c>
      <c r="F602">
        <v>-0.73303010091609366</v>
      </c>
      <c r="G602">
        <v>-2.2563049436664162</v>
      </c>
      <c r="H602">
        <v>-0.47696040960039121</v>
      </c>
      <c r="I602">
        <v>0.62733101469848473</v>
      </c>
      <c r="J602">
        <v>-0.97936276633143882</v>
      </c>
      <c r="K602">
        <v>-0.17207259802201341</v>
      </c>
      <c r="L602">
        <v>-1.79969435603529</v>
      </c>
      <c r="M602">
        <v>0.74948247887146802</v>
      </c>
      <c r="N602" s="2">
        <f t="shared" si="27"/>
        <v>1</v>
      </c>
      <c r="O602" s="2">
        <f t="shared" si="28"/>
        <v>1</v>
      </c>
      <c r="P602" s="72">
        <f t="shared" si="29"/>
        <v>11743.272225329085</v>
      </c>
    </row>
    <row r="603" spans="1:16" x14ac:dyDescent="0.2">
      <c r="A603">
        <v>0.84987715754402382</v>
      </c>
      <c r="B603" t="s">
        <v>15</v>
      </c>
      <c r="C603" t="s">
        <v>20</v>
      </c>
      <c r="D603" t="s">
        <v>15</v>
      </c>
      <c r="E603" t="s">
        <v>24</v>
      </c>
      <c r="F603">
        <v>-0.30720348627603922</v>
      </c>
      <c r="G603">
        <v>-0.93531820462678339</v>
      </c>
      <c r="H603">
        <v>-0.3257237655080904</v>
      </c>
      <c r="I603">
        <v>-0.41912961444417268</v>
      </c>
      <c r="J603">
        <v>-0.60847652509544403</v>
      </c>
      <c r="K603">
        <v>-0.44306664724146783</v>
      </c>
      <c r="L603">
        <v>-1.3185108851952689</v>
      </c>
      <c r="M603">
        <v>0.57419472992874021</v>
      </c>
      <c r="N603" s="2">
        <f t="shared" si="27"/>
        <v>1</v>
      </c>
      <c r="O603" s="2">
        <f t="shared" si="28"/>
        <v>1</v>
      </c>
      <c r="P603" s="72">
        <f t="shared" si="29"/>
        <v>9464.5314890736227</v>
      </c>
    </row>
    <row r="604" spans="1:16" x14ac:dyDescent="0.2">
      <c r="A604">
        <v>-2.5117187369795491</v>
      </c>
      <c r="B604" t="s">
        <v>12</v>
      </c>
      <c r="C604" t="s">
        <v>16</v>
      </c>
      <c r="D604" t="s">
        <v>15</v>
      </c>
      <c r="E604" t="s">
        <v>17</v>
      </c>
      <c r="F604">
        <v>-1.2749912468216169</v>
      </c>
      <c r="G604">
        <v>-0.20877549815498569</v>
      </c>
      <c r="H604">
        <v>0.53128388434828067</v>
      </c>
      <c r="I604">
        <v>1.4275656134546351</v>
      </c>
      <c r="J604">
        <v>-0.97936276633143882</v>
      </c>
      <c r="K604">
        <v>-0.71406069646092207</v>
      </c>
      <c r="L604">
        <v>4.7436596148278378E-3</v>
      </c>
      <c r="M604">
        <v>0.50739719890970114</v>
      </c>
      <c r="N604" s="2">
        <f t="shared" si="27"/>
        <v>1</v>
      </c>
      <c r="O604" s="2">
        <f t="shared" si="28"/>
        <v>1</v>
      </c>
      <c r="P604" s="72">
        <f t="shared" si="29"/>
        <v>8596.1635858261143</v>
      </c>
    </row>
    <row r="605" spans="1:16" x14ac:dyDescent="0.2">
      <c r="A605">
        <v>9.4781839131305376E-3</v>
      </c>
      <c r="B605" t="s">
        <v>12</v>
      </c>
      <c r="C605" t="s">
        <v>18</v>
      </c>
      <c r="D605" t="s">
        <v>15</v>
      </c>
      <c r="E605" t="s">
        <v>21</v>
      </c>
      <c r="F605">
        <v>0.62187276384771595</v>
      </c>
      <c r="G605">
        <v>1.376408588692573</v>
      </c>
      <c r="H605">
        <v>2.7161737373944748E-2</v>
      </c>
      <c r="I605">
        <v>1.181339583068127</v>
      </c>
      <c r="J605">
        <v>-0.23759028385944941</v>
      </c>
      <c r="K605">
        <v>9.8921451197440932E-2</v>
      </c>
      <c r="L605">
        <v>0.84681473358486936</v>
      </c>
      <c r="M605">
        <v>0.57925608859270705</v>
      </c>
      <c r="N605" s="2">
        <f t="shared" si="27"/>
        <v>1</v>
      </c>
      <c r="O605" s="2">
        <f t="shared" si="28"/>
        <v>1</v>
      </c>
      <c r="P605" s="72">
        <f t="shared" si="29"/>
        <v>9530.3291517051912</v>
      </c>
    </row>
    <row r="606" spans="1:16" x14ac:dyDescent="0.2">
      <c r="A606">
        <v>-1.618794827496725</v>
      </c>
      <c r="B606" t="s">
        <v>12</v>
      </c>
      <c r="C606" t="s">
        <v>16</v>
      </c>
      <c r="D606" t="s">
        <v>15</v>
      </c>
      <c r="E606" t="s">
        <v>24</v>
      </c>
      <c r="F606">
        <v>-0.65560708007244739</v>
      </c>
      <c r="G606">
        <v>-1.062748729904087E-2</v>
      </c>
      <c r="H606">
        <v>-1.384380274154196</v>
      </c>
      <c r="I606">
        <v>0.56577450710185784</v>
      </c>
      <c r="J606">
        <v>0.13329595737654529</v>
      </c>
      <c r="K606">
        <v>-0.44306664724146783</v>
      </c>
      <c r="L606">
        <v>-0.2358480758051914</v>
      </c>
      <c r="M606">
        <v>0.69817375849481045</v>
      </c>
      <c r="N606" s="2">
        <f t="shared" si="27"/>
        <v>1</v>
      </c>
      <c r="O606" s="2">
        <f t="shared" si="28"/>
        <v>1</v>
      </c>
      <c r="P606" s="72">
        <f t="shared" si="29"/>
        <v>11076.258860432536</v>
      </c>
    </row>
    <row r="607" spans="1:16" x14ac:dyDescent="0.2">
      <c r="A607">
        <v>1.059976900951747</v>
      </c>
      <c r="B607" t="s">
        <v>15</v>
      </c>
      <c r="C607" t="s">
        <v>18</v>
      </c>
      <c r="D607" t="s">
        <v>15</v>
      </c>
      <c r="E607" t="s">
        <v>19</v>
      </c>
      <c r="F607">
        <v>-0.6168955696506242</v>
      </c>
      <c r="G607">
        <v>0.7159152191727568</v>
      </c>
      <c r="H607">
        <v>-0.3257237655080904</v>
      </c>
      <c r="I607">
        <v>1.4275656134546351</v>
      </c>
      <c r="J607">
        <v>0.13329595737654529</v>
      </c>
      <c r="K607">
        <v>1.182897648075258</v>
      </c>
      <c r="L607">
        <v>-0.83732741435523084</v>
      </c>
      <c r="M607">
        <v>0.48774740173820441</v>
      </c>
      <c r="N607" s="2">
        <f t="shared" si="27"/>
        <v>0</v>
      </c>
      <c r="O607" s="2">
        <f t="shared" si="28"/>
        <v>1</v>
      </c>
      <c r="P607" s="72">
        <f t="shared" si="29"/>
        <v>8340.7162225966567</v>
      </c>
    </row>
    <row r="608" spans="1:16" x14ac:dyDescent="0.2">
      <c r="A608">
        <v>0.3246277990247155</v>
      </c>
      <c r="B608" t="s">
        <v>12</v>
      </c>
      <c r="C608" t="s">
        <v>20</v>
      </c>
      <c r="D608" t="s">
        <v>15</v>
      </c>
      <c r="E608" t="s">
        <v>29</v>
      </c>
      <c r="F608">
        <v>-1.2749912468216169</v>
      </c>
      <c r="G608">
        <v>-1.265564889386692</v>
      </c>
      <c r="H608">
        <v>-0.82984591248242634</v>
      </c>
      <c r="I608">
        <v>1.9815741818242769</v>
      </c>
      <c r="J608">
        <v>-0.23759028385944941</v>
      </c>
      <c r="K608">
        <v>-0.98505474568037643</v>
      </c>
      <c r="L608">
        <v>0.36563126274484808</v>
      </c>
      <c r="M608">
        <v>0.57715133452319378</v>
      </c>
      <c r="N608" s="2">
        <f t="shared" si="27"/>
        <v>1</v>
      </c>
      <c r="O608" s="2">
        <f t="shared" si="28"/>
        <v>1</v>
      </c>
      <c r="P608" s="72">
        <f t="shared" si="29"/>
        <v>9502.9673488015178</v>
      </c>
    </row>
    <row r="609" spans="1:16" x14ac:dyDescent="0.2">
      <c r="A609">
        <v>0.167052991468923</v>
      </c>
      <c r="B609" t="s">
        <v>12</v>
      </c>
      <c r="C609" t="s">
        <v>18</v>
      </c>
      <c r="D609" t="s">
        <v>15</v>
      </c>
      <c r="E609" t="s">
        <v>29</v>
      </c>
      <c r="F609">
        <v>1.3186799514405321</v>
      </c>
      <c r="G609">
        <v>1.7066552734524809</v>
      </c>
      <c r="H609">
        <v>-0.67860926839012559</v>
      </c>
      <c r="I609">
        <v>0.81200053748836554</v>
      </c>
      <c r="J609">
        <v>0.87506843984853477</v>
      </c>
      <c r="K609">
        <v>3.0798559926114391</v>
      </c>
      <c r="L609">
        <v>4.7436596148278378E-3</v>
      </c>
      <c r="M609">
        <v>0.75991415557162201</v>
      </c>
      <c r="N609" s="2">
        <f t="shared" si="27"/>
        <v>1</v>
      </c>
      <c r="O609" s="2">
        <f t="shared" si="28"/>
        <v>1</v>
      </c>
      <c r="P609" s="72">
        <f t="shared" si="29"/>
        <v>11878.884022431086</v>
      </c>
    </row>
    <row r="610" spans="1:16" x14ac:dyDescent="0.2">
      <c r="A610">
        <v>-9.5571687790731122E-2</v>
      </c>
      <c r="B610" t="s">
        <v>12</v>
      </c>
      <c r="C610" t="s">
        <v>18</v>
      </c>
      <c r="D610" t="s">
        <v>15</v>
      </c>
      <c r="E610" t="s">
        <v>29</v>
      </c>
      <c r="F610">
        <v>-0.69431859049427047</v>
      </c>
      <c r="G610">
        <v>0.517767208316812</v>
      </c>
      <c r="H610">
        <v>-1.2835558447593289</v>
      </c>
      <c r="I610">
        <v>1.1197830754714999</v>
      </c>
      <c r="J610">
        <v>-0.23759028385944941</v>
      </c>
      <c r="K610">
        <v>2.8088619433919839</v>
      </c>
      <c r="L610">
        <v>-1.3185108851952689</v>
      </c>
      <c r="M610">
        <v>0.75720768405175931</v>
      </c>
      <c r="N610" s="2">
        <f t="shared" si="27"/>
        <v>1</v>
      </c>
      <c r="O610" s="2">
        <f t="shared" si="28"/>
        <v>1</v>
      </c>
      <c r="P610" s="72">
        <f t="shared" si="29"/>
        <v>11843.69989267287</v>
      </c>
    </row>
    <row r="611" spans="1:16" x14ac:dyDescent="0.2">
      <c r="A611">
        <v>-1.198595340681279</v>
      </c>
      <c r="B611" t="s">
        <v>12</v>
      </c>
      <c r="C611" t="s">
        <v>18</v>
      </c>
      <c r="D611" t="s">
        <v>15</v>
      </c>
      <c r="E611" t="s">
        <v>17</v>
      </c>
      <c r="F611">
        <v>0.1960461492076615</v>
      </c>
      <c r="G611">
        <v>1.7066552734524809</v>
      </c>
      <c r="H611">
        <v>-1.485204703549063</v>
      </c>
      <c r="I611">
        <v>1.181339583068127</v>
      </c>
      <c r="J611">
        <v>-0.23759028385944941</v>
      </c>
      <c r="K611">
        <v>-0.44306664724146783</v>
      </c>
      <c r="L611">
        <v>0.84681473358486936</v>
      </c>
      <c r="M611">
        <v>0.65153387304305221</v>
      </c>
      <c r="N611" s="2">
        <f t="shared" si="27"/>
        <v>1</v>
      </c>
      <c r="O611" s="2">
        <f t="shared" si="28"/>
        <v>1</v>
      </c>
      <c r="P611" s="72">
        <f t="shared" si="29"/>
        <v>10469.940349559678</v>
      </c>
    </row>
    <row r="612" spans="1:16" x14ac:dyDescent="0.2">
      <c r="A612">
        <v>0.69230234998823126</v>
      </c>
      <c r="B612" t="s">
        <v>15</v>
      </c>
      <c r="C612" t="s">
        <v>20</v>
      </c>
      <c r="D612" t="s">
        <v>15</v>
      </c>
      <c r="E612" t="s">
        <v>21</v>
      </c>
      <c r="F612">
        <v>0.1960461492076615</v>
      </c>
      <c r="G612">
        <v>0.3196191974608672</v>
      </c>
      <c r="H612">
        <v>0.32963502555854629</v>
      </c>
      <c r="I612">
        <v>0.68888752229511163</v>
      </c>
      <c r="J612">
        <v>0.87506843984853477</v>
      </c>
      <c r="K612">
        <v>-0.44306664724146783</v>
      </c>
      <c r="L612">
        <v>0.60622299816486735</v>
      </c>
      <c r="M612">
        <v>0.30096493557010567</v>
      </c>
      <c r="N612" s="2">
        <f t="shared" si="27"/>
        <v>0</v>
      </c>
      <c r="O612" s="2">
        <f t="shared" si="28"/>
        <v>1</v>
      </c>
      <c r="P612" s="72">
        <f t="shared" si="29"/>
        <v>5912.5441624113737</v>
      </c>
    </row>
    <row r="613" spans="1:16" x14ac:dyDescent="0.2">
      <c r="A613">
        <v>0.69230234998823126</v>
      </c>
      <c r="B613" t="s">
        <v>15</v>
      </c>
      <c r="C613" t="s">
        <v>23</v>
      </c>
      <c r="D613" t="s">
        <v>15</v>
      </c>
      <c r="E613" t="s">
        <v>28</v>
      </c>
      <c r="F613">
        <v>2.4885970985458672E-3</v>
      </c>
      <c r="G613">
        <v>-0.53902218291489379</v>
      </c>
      <c r="H613">
        <v>-0.47696040960039121</v>
      </c>
      <c r="I613">
        <v>1.176593873221566E-2</v>
      </c>
      <c r="J613">
        <v>-1.7211352488034279</v>
      </c>
      <c r="K613">
        <v>9.8921451197440932E-2</v>
      </c>
      <c r="L613">
        <v>1.4482940721349089</v>
      </c>
      <c r="M613">
        <v>0.54539106487774502</v>
      </c>
      <c r="N613" s="2">
        <f t="shared" si="27"/>
        <v>1</v>
      </c>
      <c r="O613" s="2">
        <f t="shared" si="28"/>
        <v>1</v>
      </c>
      <c r="P613" s="72">
        <f t="shared" si="29"/>
        <v>9090.0838434106863</v>
      </c>
    </row>
    <row r="614" spans="1:16" x14ac:dyDescent="0.2">
      <c r="A614">
        <v>0.90240209339595456</v>
      </c>
      <c r="B614" t="s">
        <v>15</v>
      </c>
      <c r="C614" t="s">
        <v>20</v>
      </c>
      <c r="D614" t="s">
        <v>15</v>
      </c>
      <c r="E614" t="s">
        <v>19</v>
      </c>
      <c r="F614">
        <v>-0.42333801754150863</v>
      </c>
      <c r="G614">
        <v>5.5421849652940738E-2</v>
      </c>
      <c r="H614">
        <v>-0.22489933611322321</v>
      </c>
      <c r="I614">
        <v>0.99667006027824623</v>
      </c>
      <c r="J614">
        <v>0.50418219861253999</v>
      </c>
      <c r="K614">
        <v>9.8921451197440932E-2</v>
      </c>
      <c r="L614">
        <v>-0.2358480758051914</v>
      </c>
      <c r="M614">
        <v>0.28743542699994179</v>
      </c>
      <c r="N614" s="2">
        <f t="shared" si="27"/>
        <v>0</v>
      </c>
      <c r="O614" s="2">
        <f t="shared" si="28"/>
        <v>1</v>
      </c>
      <c r="P614" s="72">
        <f t="shared" si="29"/>
        <v>5736.6605509992432</v>
      </c>
    </row>
    <row r="615" spans="1:16" x14ac:dyDescent="0.2">
      <c r="A615">
        <v>-2.3016189935718261</v>
      </c>
      <c r="B615" t="s">
        <v>12</v>
      </c>
      <c r="C615" t="s">
        <v>23</v>
      </c>
      <c r="D615" t="s">
        <v>15</v>
      </c>
      <c r="E615" t="s">
        <v>24</v>
      </c>
      <c r="F615">
        <v>0.58316125342589287</v>
      </c>
      <c r="G615">
        <v>0.7159152191727568</v>
      </c>
      <c r="H615">
        <v>0.93458160192774953</v>
      </c>
      <c r="I615">
        <v>0.68888752229511163</v>
      </c>
      <c r="J615">
        <v>0.13329595737654529</v>
      </c>
      <c r="K615">
        <v>-0.44306664724146783</v>
      </c>
      <c r="L615">
        <v>-1.3185108851952689</v>
      </c>
      <c r="M615">
        <v>0.6491725347604177</v>
      </c>
      <c r="N615" s="2">
        <f t="shared" si="27"/>
        <v>1</v>
      </c>
      <c r="O615" s="2">
        <f t="shared" si="28"/>
        <v>1</v>
      </c>
      <c r="P615" s="72">
        <f t="shared" si="29"/>
        <v>10439.24295188543</v>
      </c>
    </row>
    <row r="616" spans="1:16" x14ac:dyDescent="0.2">
      <c r="A616">
        <v>1.059976900951747</v>
      </c>
      <c r="B616" t="s">
        <v>15</v>
      </c>
      <c r="C616" t="s">
        <v>18</v>
      </c>
      <c r="D616" t="s">
        <v>15</v>
      </c>
      <c r="E616" t="s">
        <v>26</v>
      </c>
      <c r="F616">
        <v>1.3186799514405321</v>
      </c>
      <c r="G616">
        <v>0.38566853441284882</v>
      </c>
      <c r="H616">
        <v>-0.93067034187729358</v>
      </c>
      <c r="I616">
        <v>-4.9790568864411251E-2</v>
      </c>
      <c r="J616">
        <v>-1.7211352488034279</v>
      </c>
      <c r="K616">
        <v>9.8921451197440932E-2</v>
      </c>
      <c r="L616">
        <v>4.7436596148278378E-3</v>
      </c>
      <c r="M616">
        <v>0.75933809475645886</v>
      </c>
      <c r="N616" s="2">
        <f t="shared" si="27"/>
        <v>1</v>
      </c>
      <c r="O616" s="2">
        <f t="shared" si="28"/>
        <v>1</v>
      </c>
      <c r="P616" s="72">
        <f t="shared" si="29"/>
        <v>11871.395231833965</v>
      </c>
    </row>
    <row r="617" spans="1:16" x14ac:dyDescent="0.2">
      <c r="A617">
        <v>-1.618794827496725</v>
      </c>
      <c r="B617" t="s">
        <v>15</v>
      </c>
      <c r="C617" t="s">
        <v>13</v>
      </c>
      <c r="D617" t="s">
        <v>15</v>
      </c>
      <c r="E617" t="s">
        <v>14</v>
      </c>
      <c r="F617">
        <v>-0.84916463218156302</v>
      </c>
      <c r="G617">
        <v>-0.40692350901093061</v>
      </c>
      <c r="H617">
        <v>1.035406031322617</v>
      </c>
      <c r="I617">
        <v>1.489122121051262</v>
      </c>
      <c r="J617">
        <v>-0.60847652509544403</v>
      </c>
      <c r="K617">
        <v>-0.98505474568037643</v>
      </c>
      <c r="L617">
        <v>0.24533539503483001</v>
      </c>
      <c r="M617">
        <v>0.38896355239755109</v>
      </c>
      <c r="N617" s="2">
        <f t="shared" si="27"/>
        <v>0</v>
      </c>
      <c r="O617" s="2">
        <f t="shared" si="28"/>
        <v>1</v>
      </c>
      <c r="P617" s="72">
        <f t="shared" si="29"/>
        <v>7056.5261811681639</v>
      </c>
    </row>
    <row r="618" spans="1:16" x14ac:dyDescent="0.2">
      <c r="A618">
        <v>1.059976900951747</v>
      </c>
      <c r="B618" t="s">
        <v>15</v>
      </c>
      <c r="C618" t="s">
        <v>18</v>
      </c>
      <c r="D618" t="s">
        <v>15</v>
      </c>
      <c r="E618" t="s">
        <v>28</v>
      </c>
      <c r="F618">
        <v>0.27346917005130778</v>
      </c>
      <c r="G618">
        <v>-0.53902218291489379</v>
      </c>
      <c r="H618">
        <v>-0.62819705369269196</v>
      </c>
      <c r="I618">
        <v>-0.72691215242730722</v>
      </c>
      <c r="J618">
        <v>-0.23759028385944941</v>
      </c>
      <c r="K618">
        <v>-0.17207259802201341</v>
      </c>
      <c r="L618">
        <v>-1.0779191497752501</v>
      </c>
      <c r="M618">
        <v>0.71297013678635757</v>
      </c>
      <c r="N618" s="2">
        <f t="shared" si="27"/>
        <v>1</v>
      </c>
      <c r="O618" s="2">
        <f t="shared" si="28"/>
        <v>1</v>
      </c>
      <c r="P618" s="72">
        <f t="shared" si="29"/>
        <v>11268.611778222648</v>
      </c>
    </row>
    <row r="619" spans="1:16" x14ac:dyDescent="0.2">
      <c r="A619">
        <v>1.059976900951747</v>
      </c>
      <c r="B619" t="s">
        <v>15</v>
      </c>
      <c r="C619" t="s">
        <v>20</v>
      </c>
      <c r="D619" t="s">
        <v>15</v>
      </c>
      <c r="E619" t="s">
        <v>30</v>
      </c>
      <c r="F619">
        <v>-0.53947254880697793</v>
      </c>
      <c r="G619">
        <v>-0.27482483510696731</v>
      </c>
      <c r="H619">
        <v>-0.93067034187729358</v>
      </c>
      <c r="I619">
        <v>7.3322446328842564E-2</v>
      </c>
      <c r="J619">
        <v>0.50418219861253999</v>
      </c>
      <c r="K619">
        <v>0.64090954963634961</v>
      </c>
      <c r="L619">
        <v>-0.47643981122521062</v>
      </c>
      <c r="M619">
        <v>0.69955259742801823</v>
      </c>
      <c r="N619" s="2">
        <f t="shared" si="27"/>
        <v>1</v>
      </c>
      <c r="O619" s="2">
        <f t="shared" si="28"/>
        <v>1</v>
      </c>
      <c r="P619" s="72">
        <f t="shared" si="29"/>
        <v>11094.183766564238</v>
      </c>
    </row>
    <row r="620" spans="1:16" x14ac:dyDescent="0.2">
      <c r="A620">
        <v>0.27210286317278459</v>
      </c>
      <c r="B620" t="s">
        <v>12</v>
      </c>
      <c r="C620" t="s">
        <v>18</v>
      </c>
      <c r="D620" t="s">
        <v>15</v>
      </c>
      <c r="E620" t="s">
        <v>26</v>
      </c>
      <c r="F620">
        <v>0.89285333680047785</v>
      </c>
      <c r="G620">
        <v>0.98011256698068328</v>
      </c>
      <c r="H620">
        <v>2.043650325271289</v>
      </c>
      <c r="I620">
        <v>0.31954847671535019</v>
      </c>
      <c r="J620">
        <v>1.245954681084529</v>
      </c>
      <c r="K620">
        <v>9.8921451197440932E-2</v>
      </c>
      <c r="L620">
        <v>-0.71703154664522972</v>
      </c>
      <c r="M620">
        <v>0.81085647852993115</v>
      </c>
      <c r="N620" s="2">
        <f t="shared" si="27"/>
        <v>1</v>
      </c>
      <c r="O620" s="2">
        <f t="shared" si="28"/>
        <v>1</v>
      </c>
      <c r="P620" s="72">
        <f t="shared" si="29"/>
        <v>12541.134220889104</v>
      </c>
    </row>
    <row r="621" spans="1:16" x14ac:dyDescent="0.2">
      <c r="A621">
        <v>0.90240209339595456</v>
      </c>
      <c r="B621" t="s">
        <v>12</v>
      </c>
      <c r="C621" t="s">
        <v>20</v>
      </c>
      <c r="D621" t="s">
        <v>15</v>
      </c>
      <c r="E621" t="s">
        <v>17</v>
      </c>
      <c r="F621">
        <v>0.77671880553500849</v>
      </c>
      <c r="G621">
        <v>5.5421849652940738E-2</v>
      </c>
      <c r="H621">
        <v>0.27922281086111272</v>
      </c>
      <c r="I621">
        <v>-0.97313818281381492</v>
      </c>
      <c r="J621">
        <v>0.87506843984853477</v>
      </c>
      <c r="K621">
        <v>9.8921451197440932E-2</v>
      </c>
      <c r="L621">
        <v>-0.71703154664522972</v>
      </c>
      <c r="M621">
        <v>0.47353104479508301</v>
      </c>
      <c r="N621" s="2">
        <f t="shared" si="27"/>
        <v>0</v>
      </c>
      <c r="O621" s="2">
        <f t="shared" si="28"/>
        <v>1</v>
      </c>
      <c r="P621" s="72">
        <f t="shared" si="29"/>
        <v>8155.9035823360791</v>
      </c>
    </row>
    <row r="622" spans="1:16" x14ac:dyDescent="0.2">
      <c r="A622">
        <v>-0.30567143119845441</v>
      </c>
      <c r="B622" t="s">
        <v>12</v>
      </c>
      <c r="C622" t="s">
        <v>23</v>
      </c>
      <c r="D622" t="s">
        <v>15</v>
      </c>
      <c r="E622" t="s">
        <v>27</v>
      </c>
      <c r="F622">
        <v>0.15733463878583839</v>
      </c>
      <c r="G622">
        <v>-0.73717019377083859</v>
      </c>
      <c r="H622">
        <v>-0.17448712141578959</v>
      </c>
      <c r="I622">
        <v>0.31954847671535019</v>
      </c>
      <c r="J622">
        <v>0.87506843984853477</v>
      </c>
      <c r="K622">
        <v>-0.17207259802201341</v>
      </c>
      <c r="L622">
        <v>-0.71703154664522972</v>
      </c>
      <c r="M622">
        <v>0.30157598923376722</v>
      </c>
      <c r="N622" s="2">
        <f t="shared" si="27"/>
        <v>0</v>
      </c>
      <c r="O622" s="2">
        <f t="shared" si="28"/>
        <v>1</v>
      </c>
      <c r="P622" s="72">
        <f t="shared" si="29"/>
        <v>5920.4878600389738</v>
      </c>
    </row>
    <row r="623" spans="1:16" x14ac:dyDescent="0.2">
      <c r="A623">
        <v>0.63977741413630052</v>
      </c>
      <c r="B623" t="s">
        <v>15</v>
      </c>
      <c r="C623" t="s">
        <v>20</v>
      </c>
      <c r="D623" t="s">
        <v>15</v>
      </c>
      <c r="E623" t="s">
        <v>24</v>
      </c>
      <c r="F623">
        <v>0.69929578469136222</v>
      </c>
      <c r="G623">
        <v>-1.4637129002426359</v>
      </c>
      <c r="H623">
        <v>1.186642675414918</v>
      </c>
      <c r="I623">
        <v>-1.0346946904104419</v>
      </c>
      <c r="J623">
        <v>0.87506843984853477</v>
      </c>
      <c r="K623">
        <v>-2.3400249917776481</v>
      </c>
      <c r="L623">
        <v>4.7436596148278378E-3</v>
      </c>
      <c r="M623">
        <v>0.57130175109871162</v>
      </c>
      <c r="N623" s="2">
        <f t="shared" si="27"/>
        <v>1</v>
      </c>
      <c r="O623" s="2">
        <f t="shared" si="28"/>
        <v>1</v>
      </c>
      <c r="P623" s="72">
        <f t="shared" si="29"/>
        <v>9426.9227642832502</v>
      </c>
    </row>
    <row r="624" spans="1:16" x14ac:dyDescent="0.2">
      <c r="A624">
        <v>0.167052991468923</v>
      </c>
      <c r="B624" t="s">
        <v>12</v>
      </c>
      <c r="C624" t="s">
        <v>20</v>
      </c>
      <c r="D624" t="s">
        <v>15</v>
      </c>
      <c r="E624" t="s">
        <v>27</v>
      </c>
      <c r="F624">
        <v>0.1186231283640153</v>
      </c>
      <c r="G624">
        <v>0.1214711866049223</v>
      </c>
      <c r="H624">
        <v>-0.57778483899525845</v>
      </c>
      <c r="I624">
        <v>0.68888752229511163</v>
      </c>
      <c r="J624">
        <v>-0.97936276633143882</v>
      </c>
      <c r="K624">
        <v>-0.44306664724146783</v>
      </c>
      <c r="L624">
        <v>0.60622299816486735</v>
      </c>
      <c r="M624">
        <v>0.27766153709243241</v>
      </c>
      <c r="N624" s="2">
        <f t="shared" si="27"/>
        <v>0</v>
      </c>
      <c r="O624" s="2">
        <f t="shared" si="28"/>
        <v>1</v>
      </c>
      <c r="P624" s="72">
        <f t="shared" si="29"/>
        <v>5609.5999822016211</v>
      </c>
    </row>
    <row r="625" spans="1:16" x14ac:dyDescent="0.2">
      <c r="A625">
        <v>1.059976900951747</v>
      </c>
      <c r="B625" t="s">
        <v>15</v>
      </c>
      <c r="C625" t="s">
        <v>18</v>
      </c>
      <c r="D625" t="s">
        <v>15</v>
      </c>
      <c r="E625" t="s">
        <v>28</v>
      </c>
      <c r="F625">
        <v>0.97027635764412412</v>
      </c>
      <c r="G625">
        <v>-0.73717019377083859</v>
      </c>
      <c r="H625">
        <v>0.12798616676881189</v>
      </c>
      <c r="I625">
        <v>0.1348789539254695</v>
      </c>
      <c r="J625">
        <v>-0.60847652509544403</v>
      </c>
      <c r="K625">
        <v>0.64090954963634961</v>
      </c>
      <c r="L625">
        <v>0.24533539503483001</v>
      </c>
      <c r="M625">
        <v>0.71297013678635757</v>
      </c>
      <c r="N625" s="2">
        <f t="shared" si="27"/>
        <v>1</v>
      </c>
      <c r="O625" s="2">
        <f t="shared" si="28"/>
        <v>1</v>
      </c>
      <c r="P625" s="72">
        <f t="shared" si="29"/>
        <v>11268.611778222648</v>
      </c>
    </row>
    <row r="626" spans="1:16" x14ac:dyDescent="0.2">
      <c r="A626">
        <v>1.059976900951747</v>
      </c>
      <c r="B626" t="s">
        <v>15</v>
      </c>
      <c r="C626" t="s">
        <v>18</v>
      </c>
      <c r="D626" t="s">
        <v>15</v>
      </c>
      <c r="E626" t="s">
        <v>21</v>
      </c>
      <c r="F626">
        <v>1.8219295869242329</v>
      </c>
      <c r="G626">
        <v>0.25356986050888558</v>
      </c>
      <c r="H626">
        <v>-7.3662692020922446E-2</v>
      </c>
      <c r="I626">
        <v>8.4295426565178418E-3</v>
      </c>
      <c r="J626">
        <v>-0.60847652509544403</v>
      </c>
      <c r="K626">
        <v>-2.181116397531577E-3</v>
      </c>
      <c r="L626">
        <v>9.8198443924310042E-2</v>
      </c>
      <c r="M626">
        <v>0.50699133809813701</v>
      </c>
      <c r="N626" s="2">
        <f t="shared" si="27"/>
        <v>1</v>
      </c>
      <c r="O626" s="2">
        <f t="shared" si="28"/>
        <v>1</v>
      </c>
      <c r="P626" s="72">
        <f t="shared" si="29"/>
        <v>8590.8873952757822</v>
      </c>
    </row>
    <row r="627" spans="1:16" x14ac:dyDescent="0.2">
      <c r="A627">
        <v>-1.5662698916447939</v>
      </c>
      <c r="B627" t="s">
        <v>15</v>
      </c>
      <c r="C627" t="s">
        <v>13</v>
      </c>
      <c r="D627" t="s">
        <v>15</v>
      </c>
      <c r="E627" t="s">
        <v>28</v>
      </c>
      <c r="F627">
        <v>-1.4298372885089099</v>
      </c>
      <c r="G627">
        <v>-1.265564889386692</v>
      </c>
      <c r="H627">
        <v>1.438703748902086</v>
      </c>
      <c r="I627">
        <v>0.1348789539254695</v>
      </c>
      <c r="J627">
        <v>-0.60847652509544403</v>
      </c>
      <c r="K627">
        <v>-0.44306664724146783</v>
      </c>
      <c r="L627">
        <v>1.9294775429749469</v>
      </c>
      <c r="M627">
        <v>0.42243736871462639</v>
      </c>
      <c r="N627" s="2">
        <f t="shared" si="27"/>
        <v>0</v>
      </c>
      <c r="O627" s="2">
        <f t="shared" si="28"/>
        <v>1</v>
      </c>
      <c r="P627" s="72">
        <f t="shared" si="29"/>
        <v>7491.685793290143</v>
      </c>
    </row>
    <row r="628" spans="1:16" x14ac:dyDescent="0.2">
      <c r="A628">
        <v>0.79735222169209297</v>
      </c>
      <c r="B628" t="s">
        <v>12</v>
      </c>
      <c r="C628" t="s">
        <v>20</v>
      </c>
      <c r="D628" t="s">
        <v>15</v>
      </c>
      <c r="E628" t="s">
        <v>17</v>
      </c>
      <c r="F628">
        <v>2.4885970985458672E-3</v>
      </c>
      <c r="G628">
        <v>0.25356986050888558</v>
      </c>
      <c r="H628">
        <v>2.7161737373944748E-2</v>
      </c>
      <c r="I628">
        <v>0.2579919691187233</v>
      </c>
      <c r="J628">
        <v>-1.3502490075674329</v>
      </c>
      <c r="K628">
        <v>0.64090954963634961</v>
      </c>
      <c r="L628">
        <v>1.4482940721349089</v>
      </c>
      <c r="M628">
        <v>0.472057643675179</v>
      </c>
      <c r="N628" s="2">
        <f t="shared" si="27"/>
        <v>0</v>
      </c>
      <c r="O628" s="2">
        <f t="shared" si="28"/>
        <v>1</v>
      </c>
      <c r="P628" s="72">
        <f t="shared" si="29"/>
        <v>8136.7493677773273</v>
      </c>
    </row>
    <row r="629" spans="1:16" x14ac:dyDescent="0.2">
      <c r="A629">
        <v>1.059976900951747</v>
      </c>
      <c r="B629" t="s">
        <v>12</v>
      </c>
      <c r="C629" t="s">
        <v>20</v>
      </c>
      <c r="D629" t="s">
        <v>15</v>
      </c>
      <c r="E629" t="s">
        <v>21</v>
      </c>
      <c r="F629">
        <v>-1.004010673868855</v>
      </c>
      <c r="G629">
        <v>-1.1995155524347101</v>
      </c>
      <c r="H629">
        <v>0.2288105961636791</v>
      </c>
      <c r="I629">
        <v>0.1348789539254695</v>
      </c>
      <c r="J629">
        <v>-0.23759028385944941</v>
      </c>
      <c r="K629">
        <v>-0.98505474568037643</v>
      </c>
      <c r="L629">
        <v>2.170069278394966</v>
      </c>
      <c r="M629">
        <v>0.38434313687568361</v>
      </c>
      <c r="N629" s="2">
        <f t="shared" si="27"/>
        <v>0</v>
      </c>
      <c r="O629" s="2">
        <f t="shared" si="28"/>
        <v>1</v>
      </c>
      <c r="P629" s="72">
        <f t="shared" si="29"/>
        <v>6996.4607793838877</v>
      </c>
    </row>
    <row r="630" spans="1:16" x14ac:dyDescent="0.2">
      <c r="A630">
        <v>0.27210286317278459</v>
      </c>
      <c r="B630" t="s">
        <v>15</v>
      </c>
      <c r="C630" t="s">
        <v>18</v>
      </c>
      <c r="D630" t="s">
        <v>15</v>
      </c>
      <c r="E630" t="s">
        <v>24</v>
      </c>
      <c r="F630">
        <v>2.4885970985458672E-3</v>
      </c>
      <c r="G630">
        <v>5.5421849652940738E-2</v>
      </c>
      <c r="H630">
        <v>0.53128388434828067</v>
      </c>
      <c r="I630">
        <v>1.058226567874873</v>
      </c>
      <c r="J630">
        <v>-0.97936276633143882</v>
      </c>
      <c r="K630">
        <v>-0.44306664724146783</v>
      </c>
      <c r="L630">
        <v>0.1250395273248289</v>
      </c>
      <c r="M630">
        <v>0.75333163984954354</v>
      </c>
      <c r="N630" s="2">
        <f t="shared" si="27"/>
        <v>1</v>
      </c>
      <c r="O630" s="2">
        <f t="shared" si="28"/>
        <v>1</v>
      </c>
      <c r="P630" s="72">
        <f t="shared" si="29"/>
        <v>11793.311318044067</v>
      </c>
    </row>
    <row r="631" spans="1:16" x14ac:dyDescent="0.2">
      <c r="A631">
        <v>1.059976900951747</v>
      </c>
      <c r="B631" t="s">
        <v>12</v>
      </c>
      <c r="C631" t="s">
        <v>20</v>
      </c>
      <c r="D631" t="s">
        <v>15</v>
      </c>
      <c r="E631" t="s">
        <v>24</v>
      </c>
      <c r="F631">
        <v>1.512237503549648</v>
      </c>
      <c r="G631">
        <v>1.838753947356444</v>
      </c>
      <c r="H631">
        <v>-0.67860926839012559</v>
      </c>
      <c r="I631">
        <v>0.81200053748836554</v>
      </c>
      <c r="J631">
        <v>0.50418219861253999</v>
      </c>
      <c r="K631">
        <v>0.3699155004168953</v>
      </c>
      <c r="L631">
        <v>-0.47643981122521062</v>
      </c>
      <c r="M631">
        <v>0.65963608375302496</v>
      </c>
      <c r="N631" s="2">
        <f t="shared" si="27"/>
        <v>1</v>
      </c>
      <c r="O631" s="2">
        <f t="shared" si="28"/>
        <v>1</v>
      </c>
      <c r="P631" s="72">
        <f t="shared" si="29"/>
        <v>10575.269088789326</v>
      </c>
    </row>
    <row r="632" spans="1:16" x14ac:dyDescent="0.2">
      <c r="A632">
        <v>0.90240209339595456</v>
      </c>
      <c r="B632" t="s">
        <v>15</v>
      </c>
      <c r="C632" t="s">
        <v>20</v>
      </c>
      <c r="D632" t="s">
        <v>15</v>
      </c>
      <c r="E632" t="s">
        <v>24</v>
      </c>
      <c r="F632">
        <v>-1.197568225977971</v>
      </c>
      <c r="G632">
        <v>-2.2563049436664162</v>
      </c>
      <c r="H632">
        <v>-1.233143630061895</v>
      </c>
      <c r="I632">
        <v>-0.72691215242730722</v>
      </c>
      <c r="J632">
        <v>0.13329595737654529</v>
      </c>
      <c r="K632">
        <v>-0.17207259802201341</v>
      </c>
      <c r="L632">
        <v>-1.3185108851952689</v>
      </c>
      <c r="M632">
        <v>0.57491718971685035</v>
      </c>
      <c r="N632" s="2">
        <f t="shared" si="27"/>
        <v>1</v>
      </c>
      <c r="O632" s="2">
        <f t="shared" si="28"/>
        <v>1</v>
      </c>
      <c r="P632" s="72">
        <f t="shared" si="29"/>
        <v>9473.9234663190546</v>
      </c>
    </row>
    <row r="633" spans="1:16" x14ac:dyDescent="0.2">
      <c r="A633">
        <v>-1.041020533125486</v>
      </c>
      <c r="B633" t="s">
        <v>15</v>
      </c>
      <c r="C633" t="s">
        <v>13</v>
      </c>
      <c r="D633" t="s">
        <v>15</v>
      </c>
      <c r="E633" t="s">
        <v>22</v>
      </c>
      <c r="F633">
        <v>-0.77174161133791674</v>
      </c>
      <c r="G633">
        <v>-0.1427261612030041</v>
      </c>
      <c r="H633">
        <v>-7.3662692020922446E-2</v>
      </c>
      <c r="I633">
        <v>0.87355704508499243</v>
      </c>
      <c r="J633">
        <v>-0.97936276633143882</v>
      </c>
      <c r="K633">
        <v>-0.44306664724146783</v>
      </c>
      <c r="L633">
        <v>1.9294775429749469</v>
      </c>
      <c r="M633">
        <v>0.64843803186145266</v>
      </c>
      <c r="N633" s="2">
        <f t="shared" si="27"/>
        <v>1</v>
      </c>
      <c r="O633" s="2">
        <f t="shared" si="28"/>
        <v>1</v>
      </c>
      <c r="P633" s="72">
        <f t="shared" si="29"/>
        <v>10429.694414198884</v>
      </c>
    </row>
    <row r="634" spans="1:16" x14ac:dyDescent="0.2">
      <c r="A634">
        <v>0.90240209339595456</v>
      </c>
      <c r="B634" t="s">
        <v>15</v>
      </c>
      <c r="C634" t="s">
        <v>18</v>
      </c>
      <c r="D634" t="s">
        <v>15</v>
      </c>
      <c r="E634" t="s">
        <v>21</v>
      </c>
      <c r="F634">
        <v>-0.19106895501056981</v>
      </c>
      <c r="G634">
        <v>-0.47297284596291211</v>
      </c>
      <c r="H634">
        <v>0.27922281086111272</v>
      </c>
      <c r="I634">
        <v>-0.60379913723405343</v>
      </c>
      <c r="J634">
        <v>-0.23759028385944941</v>
      </c>
      <c r="K634">
        <v>-0.98505474568037643</v>
      </c>
      <c r="L634">
        <v>-0.2358480758051914</v>
      </c>
      <c r="M634">
        <v>0.50477498267513221</v>
      </c>
      <c r="N634" s="2">
        <f t="shared" si="27"/>
        <v>1</v>
      </c>
      <c r="O634" s="2">
        <f t="shared" si="28"/>
        <v>1</v>
      </c>
      <c r="P634" s="72">
        <f t="shared" si="29"/>
        <v>8562.0747747767182</v>
      </c>
    </row>
    <row r="635" spans="1:16" x14ac:dyDescent="0.2">
      <c r="A635">
        <v>0.74482728584016211</v>
      </c>
      <c r="B635" t="s">
        <v>12</v>
      </c>
      <c r="C635" t="s">
        <v>20</v>
      </c>
      <c r="D635" t="s">
        <v>15</v>
      </c>
      <c r="E635" t="s">
        <v>21</v>
      </c>
      <c r="F635">
        <v>-1.197568225977971</v>
      </c>
      <c r="G635">
        <v>-0.20877549815498569</v>
      </c>
      <c r="H635">
        <v>-1.434792488851629</v>
      </c>
      <c r="I635">
        <v>-0.78846866002393423</v>
      </c>
      <c r="J635">
        <v>1.245954681084529</v>
      </c>
      <c r="K635">
        <v>-1.5270428441192849</v>
      </c>
      <c r="L635">
        <v>4.7436596148278378E-3</v>
      </c>
      <c r="M635">
        <v>0.38015571308260532</v>
      </c>
      <c r="N635" s="2">
        <f t="shared" si="27"/>
        <v>0</v>
      </c>
      <c r="O635" s="2">
        <f t="shared" si="28"/>
        <v>1</v>
      </c>
      <c r="P635" s="72">
        <f t="shared" si="29"/>
        <v>6942.024270073869</v>
      </c>
    </row>
    <row r="636" spans="1:16" x14ac:dyDescent="0.2">
      <c r="A636">
        <v>6.2003119765061357E-2</v>
      </c>
      <c r="B636" t="s">
        <v>12</v>
      </c>
      <c r="C636" t="s">
        <v>18</v>
      </c>
      <c r="D636" t="s">
        <v>15</v>
      </c>
      <c r="E636" t="s">
        <v>19</v>
      </c>
      <c r="F636">
        <v>1.2025454201750629</v>
      </c>
      <c r="G636">
        <v>0.84801389307672004</v>
      </c>
      <c r="H636">
        <v>-0.67860926839012559</v>
      </c>
      <c r="I636">
        <v>8.4295426565178418E-3</v>
      </c>
      <c r="J636">
        <v>-0.97936276633143882</v>
      </c>
      <c r="K636">
        <v>-0.44306664724146783</v>
      </c>
      <c r="L636">
        <v>2.170069278394966</v>
      </c>
      <c r="M636">
        <v>0.5611150071296982</v>
      </c>
      <c r="N636" s="2">
        <f t="shared" si="27"/>
        <v>1</v>
      </c>
      <c r="O636" s="2">
        <f t="shared" si="28"/>
        <v>1</v>
      </c>
      <c r="P636" s="72">
        <f t="shared" si="29"/>
        <v>9294.4950926860765</v>
      </c>
    </row>
    <row r="637" spans="1:16" x14ac:dyDescent="0.2">
      <c r="A637">
        <v>0.37715273487664641</v>
      </c>
      <c r="B637" t="s">
        <v>15</v>
      </c>
      <c r="C637" t="s">
        <v>18</v>
      </c>
      <c r="D637" t="s">
        <v>15</v>
      </c>
      <c r="E637" t="s">
        <v>14</v>
      </c>
      <c r="F637">
        <v>1.589660524393294</v>
      </c>
      <c r="G637">
        <v>0.38566853441284882</v>
      </c>
      <c r="H637">
        <v>1.791589251784121</v>
      </c>
      <c r="I637">
        <v>-0.85002516762056113</v>
      </c>
      <c r="J637">
        <v>0.50418219861253999</v>
      </c>
      <c r="K637">
        <v>9.8921451197440932E-2</v>
      </c>
      <c r="L637">
        <v>0.24533539503483001</v>
      </c>
      <c r="M637">
        <v>0.6760091515527229</v>
      </c>
      <c r="N637" s="2">
        <f t="shared" si="27"/>
        <v>1</v>
      </c>
      <c r="O637" s="2">
        <f t="shared" si="28"/>
        <v>1</v>
      </c>
      <c r="P637" s="72">
        <f t="shared" si="29"/>
        <v>10788.118970185398</v>
      </c>
    </row>
    <row r="638" spans="1:16" x14ac:dyDescent="0.2">
      <c r="A638">
        <v>-0.25314649534652361</v>
      </c>
      <c r="B638" t="s">
        <v>12</v>
      </c>
      <c r="C638" t="s">
        <v>18</v>
      </c>
      <c r="D638" t="s">
        <v>15</v>
      </c>
      <c r="E638" t="s">
        <v>28</v>
      </c>
      <c r="F638">
        <v>0.81543031595683158</v>
      </c>
      <c r="G638">
        <v>-0.40692350901093061</v>
      </c>
      <c r="H638">
        <v>0.4808716696508471</v>
      </c>
      <c r="I638">
        <v>1.176593873221566E-2</v>
      </c>
      <c r="J638">
        <v>-0.60847652509544403</v>
      </c>
      <c r="K638">
        <v>-0.44306664724146783</v>
      </c>
      <c r="L638">
        <v>1.4482940721349089</v>
      </c>
      <c r="M638">
        <v>0.76617338863861251</v>
      </c>
      <c r="N638" s="2">
        <f t="shared" si="27"/>
        <v>1</v>
      </c>
      <c r="O638" s="2">
        <f t="shared" si="28"/>
        <v>1</v>
      </c>
      <c r="P638" s="72">
        <f t="shared" si="29"/>
        <v>11960.254052301962</v>
      </c>
    </row>
    <row r="639" spans="1:16" x14ac:dyDescent="0.2">
      <c r="A639">
        <v>-0.62082104631003943</v>
      </c>
      <c r="B639" t="s">
        <v>15</v>
      </c>
      <c r="C639" t="s">
        <v>13</v>
      </c>
      <c r="D639" t="s">
        <v>15</v>
      </c>
      <c r="E639" t="s">
        <v>24</v>
      </c>
      <c r="F639">
        <v>-1.2749912468216169</v>
      </c>
      <c r="G639">
        <v>0.45171787136483038</v>
      </c>
      <c r="H639">
        <v>-0.57778483899525845</v>
      </c>
      <c r="I639">
        <v>0.2579919691187233</v>
      </c>
      <c r="J639">
        <v>1.245954681084529</v>
      </c>
      <c r="K639">
        <v>-0.44306664724146783</v>
      </c>
      <c r="L639">
        <v>-0.71703154664522972</v>
      </c>
      <c r="M639">
        <v>0.4978412956594277</v>
      </c>
      <c r="N639" s="2">
        <f t="shared" si="27"/>
        <v>0</v>
      </c>
      <c r="O639" s="2">
        <f t="shared" si="28"/>
        <v>1</v>
      </c>
      <c r="P639" s="72">
        <f t="shared" si="29"/>
        <v>8471.9368435725592</v>
      </c>
    </row>
    <row r="640" spans="1:16" x14ac:dyDescent="0.2">
      <c r="A640">
        <v>-1.041020533125486</v>
      </c>
      <c r="B640" t="s">
        <v>15</v>
      </c>
      <c r="C640" t="s">
        <v>16</v>
      </c>
      <c r="D640" t="s">
        <v>15</v>
      </c>
      <c r="E640" t="s">
        <v>17</v>
      </c>
      <c r="F640">
        <v>-1.700817861461672</v>
      </c>
      <c r="G640">
        <v>-0.93531820462678339</v>
      </c>
      <c r="H640">
        <v>-0.22489933611322321</v>
      </c>
      <c r="I640">
        <v>0.87355704508499243</v>
      </c>
      <c r="J640">
        <v>0.87506843984853477</v>
      </c>
      <c r="K640">
        <v>0.3699155004168953</v>
      </c>
      <c r="L640">
        <v>1.688885807554928</v>
      </c>
      <c r="M640">
        <v>0.44065166126865851</v>
      </c>
      <c r="N640" s="2">
        <f t="shared" si="27"/>
        <v>0</v>
      </c>
      <c r="O640" s="2">
        <f t="shared" si="28"/>
        <v>1</v>
      </c>
      <c r="P640" s="72">
        <f t="shared" si="29"/>
        <v>7728.4715964925599</v>
      </c>
    </row>
    <row r="641" spans="1:16" x14ac:dyDescent="0.2">
      <c r="A641">
        <v>0.58725247828436966</v>
      </c>
      <c r="B641" t="s">
        <v>12</v>
      </c>
      <c r="C641" t="s">
        <v>18</v>
      </c>
      <c r="D641" t="s">
        <v>15</v>
      </c>
      <c r="E641" t="s">
        <v>28</v>
      </c>
      <c r="F641">
        <v>0.1960461492076615</v>
      </c>
      <c r="G641">
        <v>0.38566853441284882</v>
      </c>
      <c r="H641">
        <v>-0.93067034187729358</v>
      </c>
      <c r="I641">
        <v>1.304452598261381</v>
      </c>
      <c r="J641">
        <v>-1.7211352488034279</v>
      </c>
      <c r="K641">
        <v>0.64090954963634961</v>
      </c>
      <c r="L641">
        <v>-1.919990223745309</v>
      </c>
      <c r="M641">
        <v>0.77453842219533864</v>
      </c>
      <c r="N641" s="2">
        <f t="shared" si="27"/>
        <v>1</v>
      </c>
      <c r="O641" s="2">
        <f t="shared" si="28"/>
        <v>1</v>
      </c>
      <c r="P641" s="72">
        <f t="shared" si="29"/>
        <v>12068.999488539401</v>
      </c>
    </row>
    <row r="642" spans="1:16" x14ac:dyDescent="0.2">
      <c r="A642">
        <v>0.48220260658050801</v>
      </c>
      <c r="B642" t="s">
        <v>12</v>
      </c>
      <c r="C642" t="s">
        <v>20</v>
      </c>
      <c r="D642" t="s">
        <v>15</v>
      </c>
      <c r="E642" t="s">
        <v>21</v>
      </c>
      <c r="F642">
        <v>0.66058427426953914</v>
      </c>
      <c r="G642">
        <v>-0.27482483510696731</v>
      </c>
      <c r="H642">
        <v>-0.88025812717985996</v>
      </c>
      <c r="I642">
        <v>-4.9790568864411251E-2</v>
      </c>
      <c r="J642">
        <v>-0.97936276633143882</v>
      </c>
      <c r="K642">
        <v>-0.17207259802201341</v>
      </c>
      <c r="L642">
        <v>0.36563126274484808</v>
      </c>
      <c r="M642">
        <v>0.37667973719044873</v>
      </c>
      <c r="N642" s="2">
        <f t="shared" si="27"/>
        <v>0</v>
      </c>
      <c r="O642" s="2">
        <f t="shared" si="28"/>
        <v>1</v>
      </c>
      <c r="P642" s="72">
        <f t="shared" si="29"/>
        <v>6896.8365834758333</v>
      </c>
    </row>
    <row r="643" spans="1:16" x14ac:dyDescent="0.2">
      <c r="A643">
        <v>-1.986469378460241</v>
      </c>
      <c r="B643" t="s">
        <v>15</v>
      </c>
      <c r="C643" t="s">
        <v>16</v>
      </c>
      <c r="D643" t="s">
        <v>15</v>
      </c>
      <c r="E643" t="s">
        <v>17</v>
      </c>
      <c r="F643">
        <v>-0.69431859049427047</v>
      </c>
      <c r="G643">
        <v>-0.60507151986687535</v>
      </c>
      <c r="H643">
        <v>-0.62819705369269196</v>
      </c>
      <c r="I643">
        <v>0.38110498431197709</v>
      </c>
      <c r="J643">
        <v>0.87506843984853477</v>
      </c>
      <c r="K643">
        <v>-1.5270428441192849</v>
      </c>
      <c r="L643">
        <v>0.60622299816486735</v>
      </c>
      <c r="M643">
        <v>0.42758339082891877</v>
      </c>
      <c r="N643" s="2">
        <f t="shared" ref="N643:N666" si="30">IF($M643&gt;$S$2,1,0)</f>
        <v>0</v>
      </c>
      <c r="O643" s="2">
        <f t="shared" ref="O643:O666" si="31">IF($M643&gt;$S$3,1,0)</f>
        <v>1</v>
      </c>
      <c r="P643" s="72">
        <f t="shared" ref="P643:P666" si="32">(M643*$S$6)+((1-M643)*$S$7)</f>
        <v>7558.5840807759441</v>
      </c>
    </row>
    <row r="644" spans="1:16" x14ac:dyDescent="0.2">
      <c r="A644">
        <v>6.2003119765061357E-2</v>
      </c>
      <c r="B644" t="s">
        <v>12</v>
      </c>
      <c r="C644" t="s">
        <v>18</v>
      </c>
      <c r="D644" t="s">
        <v>15</v>
      </c>
      <c r="E644" t="s">
        <v>28</v>
      </c>
      <c r="F644">
        <v>0.1960461492076615</v>
      </c>
      <c r="G644">
        <v>-0.67112085681885703</v>
      </c>
      <c r="H644">
        <v>-0.82984591248242634</v>
      </c>
      <c r="I644">
        <v>0.93511355268161933</v>
      </c>
      <c r="J644">
        <v>-1.3502490075674329</v>
      </c>
      <c r="K644">
        <v>2.2668738449530759</v>
      </c>
      <c r="L644">
        <v>0.36563126274484808</v>
      </c>
      <c r="M644">
        <v>0.76933533719714553</v>
      </c>
      <c r="N644" s="2">
        <f t="shared" si="30"/>
        <v>1</v>
      </c>
      <c r="O644" s="2">
        <f t="shared" si="31"/>
        <v>1</v>
      </c>
      <c r="P644" s="72">
        <f t="shared" si="32"/>
        <v>12001.359383562893</v>
      </c>
    </row>
    <row r="645" spans="1:16" x14ac:dyDescent="0.2">
      <c r="A645">
        <v>1.059976900951747</v>
      </c>
      <c r="B645" t="s">
        <v>15</v>
      </c>
      <c r="C645" t="s">
        <v>20</v>
      </c>
      <c r="D645" t="s">
        <v>15</v>
      </c>
      <c r="E645" t="s">
        <v>21</v>
      </c>
      <c r="F645">
        <v>0.69929578469136222</v>
      </c>
      <c r="G645">
        <v>-0.80321953072282015</v>
      </c>
      <c r="H645">
        <v>1.791589251784121</v>
      </c>
      <c r="I645">
        <v>0.93511355268161933</v>
      </c>
      <c r="J645">
        <v>0.87506843984853477</v>
      </c>
      <c r="K645">
        <v>-0.71406069646092207</v>
      </c>
      <c r="L645">
        <v>-1.0779191497752501</v>
      </c>
      <c r="M645">
        <v>0.30533540782938318</v>
      </c>
      <c r="N645" s="2">
        <f t="shared" si="30"/>
        <v>0</v>
      </c>
      <c r="O645" s="2">
        <f t="shared" si="31"/>
        <v>1</v>
      </c>
      <c r="P645" s="72">
        <f t="shared" si="32"/>
        <v>5969.3603017819814</v>
      </c>
    </row>
    <row r="646" spans="1:16" x14ac:dyDescent="0.2">
      <c r="A646">
        <v>6.2003119765061357E-2</v>
      </c>
      <c r="B646" t="s">
        <v>15</v>
      </c>
      <c r="C646" t="s">
        <v>18</v>
      </c>
      <c r="D646" t="s">
        <v>15</v>
      </c>
      <c r="E646" t="s">
        <v>26</v>
      </c>
      <c r="F646">
        <v>-0.15235744458874659</v>
      </c>
      <c r="G646">
        <v>-0.67112085681885703</v>
      </c>
      <c r="H646">
        <v>-0.42654819490295759</v>
      </c>
      <c r="I646">
        <v>-4.9790568864411251E-2</v>
      </c>
      <c r="J646">
        <v>-1.7211352488034279</v>
      </c>
      <c r="K646">
        <v>1.182897648075258</v>
      </c>
      <c r="L646">
        <v>0.36563126274484808</v>
      </c>
      <c r="M646">
        <v>0.74892713931570731</v>
      </c>
      <c r="N646" s="2">
        <f t="shared" si="30"/>
        <v>1</v>
      </c>
      <c r="O646" s="2">
        <f t="shared" si="31"/>
        <v>1</v>
      </c>
      <c r="P646" s="72">
        <f t="shared" si="32"/>
        <v>11736.052811104197</v>
      </c>
    </row>
    <row r="647" spans="1:16" x14ac:dyDescent="0.2">
      <c r="A647">
        <v>0.42967767072857721</v>
      </c>
      <c r="B647" t="s">
        <v>12</v>
      </c>
      <c r="C647" t="s">
        <v>18</v>
      </c>
      <c r="D647" t="s">
        <v>15</v>
      </c>
      <c r="E647" t="s">
        <v>21</v>
      </c>
      <c r="F647">
        <v>-0.50076103838515484</v>
      </c>
      <c r="G647">
        <v>-1.331614226338673</v>
      </c>
      <c r="H647">
        <v>-2.2413879240105672</v>
      </c>
      <c r="I647">
        <v>0.1348789539254695</v>
      </c>
      <c r="J647">
        <v>-0.60847652509544403</v>
      </c>
      <c r="K647">
        <v>-0.44306664724146783</v>
      </c>
      <c r="L647">
        <v>-0.47643981122521062</v>
      </c>
      <c r="M647">
        <v>0.58500762845523413</v>
      </c>
      <c r="N647" s="2">
        <f t="shared" si="30"/>
        <v>1</v>
      </c>
      <c r="O647" s="2">
        <f t="shared" si="31"/>
        <v>1</v>
      </c>
      <c r="P647" s="72">
        <f t="shared" si="32"/>
        <v>9605.0991699180431</v>
      </c>
    </row>
    <row r="648" spans="1:16" x14ac:dyDescent="0.2">
      <c r="A648">
        <v>-0.77839585386583188</v>
      </c>
      <c r="B648" t="s">
        <v>12</v>
      </c>
      <c r="C648" t="s">
        <v>18</v>
      </c>
      <c r="D648" t="s">
        <v>15</v>
      </c>
      <c r="E648" t="s">
        <v>17</v>
      </c>
      <c r="F648">
        <v>-0.22978046543239289</v>
      </c>
      <c r="G648">
        <v>0.7159152191727568</v>
      </c>
      <c r="H648">
        <v>-0.47696040960039121</v>
      </c>
      <c r="I648">
        <v>-0.60379913723405343</v>
      </c>
      <c r="J648">
        <v>-0.60847652509544403</v>
      </c>
      <c r="K648">
        <v>1.182897648075258</v>
      </c>
      <c r="L648">
        <v>0.84681473358486936</v>
      </c>
      <c r="M648">
        <v>0.65688263306457162</v>
      </c>
      <c r="N648" s="2">
        <f t="shared" si="30"/>
        <v>1</v>
      </c>
      <c r="O648" s="2">
        <f t="shared" si="31"/>
        <v>1</v>
      </c>
      <c r="P648" s="72">
        <f t="shared" si="32"/>
        <v>10539.47422983943</v>
      </c>
    </row>
    <row r="649" spans="1:16" x14ac:dyDescent="0.2">
      <c r="A649">
        <v>-1.618794827496725</v>
      </c>
      <c r="B649" t="s">
        <v>15</v>
      </c>
      <c r="C649" t="s">
        <v>20</v>
      </c>
      <c r="D649" t="s">
        <v>15</v>
      </c>
      <c r="E649" t="s">
        <v>30</v>
      </c>
      <c r="F649">
        <v>-0.53947254880697793</v>
      </c>
      <c r="G649">
        <v>-0.86926886767480183</v>
      </c>
      <c r="H649">
        <v>0.27922281086111272</v>
      </c>
      <c r="I649">
        <v>1.176593873221566E-2</v>
      </c>
      <c r="J649">
        <v>-0.97936276633143882</v>
      </c>
      <c r="K649">
        <v>-0.44306664724146783</v>
      </c>
      <c r="L649">
        <v>-0.83732741435523084</v>
      </c>
      <c r="M649">
        <v>0.6669527860633071</v>
      </c>
      <c r="N649" s="2">
        <f t="shared" si="30"/>
        <v>1</v>
      </c>
      <c r="O649" s="2">
        <f t="shared" si="31"/>
        <v>1</v>
      </c>
      <c r="P649" s="72">
        <f t="shared" si="32"/>
        <v>10670.386218822992</v>
      </c>
    </row>
    <row r="650" spans="1:16" x14ac:dyDescent="0.2">
      <c r="A650">
        <v>0.90240209339595456</v>
      </c>
      <c r="B650" t="s">
        <v>12</v>
      </c>
      <c r="C650" t="s">
        <v>18</v>
      </c>
      <c r="D650" t="s">
        <v>15</v>
      </c>
      <c r="E650" t="s">
        <v>26</v>
      </c>
      <c r="F650">
        <v>0.42831521173860032</v>
      </c>
      <c r="G650">
        <v>1.178260577836628</v>
      </c>
      <c r="H650">
        <v>-0.57778483899525845</v>
      </c>
      <c r="I650">
        <v>1.2428960906647539</v>
      </c>
      <c r="J650">
        <v>1.245954681084529</v>
      </c>
      <c r="K650">
        <v>9.8921451197440932E-2</v>
      </c>
      <c r="L650">
        <v>-0.71703154664522972</v>
      </c>
      <c r="M650">
        <v>0.81623606331685361</v>
      </c>
      <c r="N650" s="2">
        <f t="shared" si="30"/>
        <v>1</v>
      </c>
      <c r="O650" s="2">
        <f t="shared" si="31"/>
        <v>1</v>
      </c>
      <c r="P650" s="72">
        <f t="shared" si="32"/>
        <v>12611.068823119096</v>
      </c>
    </row>
    <row r="651" spans="1:16" x14ac:dyDescent="0.2">
      <c r="A651">
        <v>1.059976900951747</v>
      </c>
      <c r="B651" t="s">
        <v>15</v>
      </c>
      <c r="C651" t="s">
        <v>18</v>
      </c>
      <c r="D651" t="s">
        <v>15</v>
      </c>
      <c r="E651" t="s">
        <v>26</v>
      </c>
      <c r="F651">
        <v>2.4885970985458672E-3</v>
      </c>
      <c r="G651">
        <v>-0.80321953072282015</v>
      </c>
      <c r="H651">
        <v>-1.081906985969594</v>
      </c>
      <c r="I651">
        <v>-0.85002516762056113</v>
      </c>
      <c r="J651">
        <v>0.13329595737654529</v>
      </c>
      <c r="K651">
        <v>9.8921451197440932E-2</v>
      </c>
      <c r="L651">
        <v>-0.2358480758051914</v>
      </c>
      <c r="M651">
        <v>0.75933809475645886</v>
      </c>
      <c r="N651" s="2">
        <f t="shared" si="30"/>
        <v>1</v>
      </c>
      <c r="O651" s="2">
        <f t="shared" si="31"/>
        <v>1</v>
      </c>
      <c r="P651" s="72">
        <f t="shared" si="32"/>
        <v>11871.395231833965</v>
      </c>
    </row>
    <row r="652" spans="1:16" x14ac:dyDescent="0.2">
      <c r="A652">
        <v>0.27210286317278459</v>
      </c>
      <c r="B652" t="s">
        <v>12</v>
      </c>
      <c r="C652" t="s">
        <v>18</v>
      </c>
      <c r="D652" t="s">
        <v>15</v>
      </c>
      <c r="E652" t="s">
        <v>21</v>
      </c>
      <c r="F652">
        <v>-0.46204952796333171</v>
      </c>
      <c r="G652">
        <v>0.18752052355690399</v>
      </c>
      <c r="H652">
        <v>1.0858182460200501</v>
      </c>
      <c r="I652">
        <v>-0.1113470764610382</v>
      </c>
      <c r="J652">
        <v>-0.23759028385944941</v>
      </c>
      <c r="K652">
        <v>-0.98505474568037643</v>
      </c>
      <c r="L652">
        <v>0.24533539503483001</v>
      </c>
      <c r="M652">
        <v>0.58285342607381008</v>
      </c>
      <c r="N652" s="2">
        <f t="shared" si="30"/>
        <v>1</v>
      </c>
      <c r="O652" s="2">
        <f t="shared" si="31"/>
        <v>1</v>
      </c>
      <c r="P652" s="72">
        <f t="shared" si="32"/>
        <v>9577.0945389595308</v>
      </c>
    </row>
    <row r="653" spans="1:16" x14ac:dyDescent="0.2">
      <c r="A653">
        <v>-1.776369635052518</v>
      </c>
      <c r="B653" t="s">
        <v>15</v>
      </c>
      <c r="C653" t="s">
        <v>18</v>
      </c>
      <c r="D653" t="s">
        <v>15</v>
      </c>
      <c r="E653" t="s">
        <v>19</v>
      </c>
      <c r="F653">
        <v>1.2025454201750629</v>
      </c>
      <c r="G653">
        <v>1.0461619039326651</v>
      </c>
      <c r="H653">
        <v>-1.938914635825965</v>
      </c>
      <c r="I653">
        <v>-0.60379913723405343</v>
      </c>
      <c r="J653">
        <v>0.87506843984853477</v>
      </c>
      <c r="K653">
        <v>-0.44306664724146783</v>
      </c>
      <c r="L653">
        <v>2.4106610138149862</v>
      </c>
      <c r="M653">
        <v>0.44803330086534221</v>
      </c>
      <c r="N653" s="2">
        <f t="shared" si="30"/>
        <v>0</v>
      </c>
      <c r="O653" s="2">
        <f t="shared" si="31"/>
        <v>1</v>
      </c>
      <c r="P653" s="72">
        <f t="shared" si="32"/>
        <v>7824.4329112494488</v>
      </c>
    </row>
    <row r="654" spans="1:16" x14ac:dyDescent="0.2">
      <c r="A654">
        <v>-0.41072130290231612</v>
      </c>
      <c r="B654" t="s">
        <v>15</v>
      </c>
      <c r="C654" t="s">
        <v>13</v>
      </c>
      <c r="D654" t="s">
        <v>15</v>
      </c>
      <c r="E654" t="s">
        <v>24</v>
      </c>
      <c r="F654">
        <v>0.66058427426953914</v>
      </c>
      <c r="G654">
        <v>1.3103592517405911</v>
      </c>
      <c r="H654">
        <v>1.64035260769182</v>
      </c>
      <c r="I654">
        <v>0.44266149190860399</v>
      </c>
      <c r="J654">
        <v>0.50418219861253999</v>
      </c>
      <c r="K654">
        <v>-0.44306664724146783</v>
      </c>
      <c r="L654">
        <v>2.0497734106849479</v>
      </c>
      <c r="M654">
        <v>0.50079683616367521</v>
      </c>
      <c r="N654" s="2">
        <f t="shared" si="30"/>
        <v>1</v>
      </c>
      <c r="O654" s="2">
        <f t="shared" si="31"/>
        <v>1</v>
      </c>
      <c r="P654" s="72">
        <f t="shared" si="32"/>
        <v>8510.3588701277786</v>
      </c>
    </row>
    <row r="655" spans="1:16" x14ac:dyDescent="0.2">
      <c r="A655">
        <v>1.059976900951747</v>
      </c>
      <c r="B655" t="s">
        <v>12</v>
      </c>
      <c r="C655" t="s">
        <v>20</v>
      </c>
      <c r="D655" t="s">
        <v>15</v>
      </c>
      <c r="E655" t="s">
        <v>29</v>
      </c>
      <c r="F655">
        <v>0.85414182637865477</v>
      </c>
      <c r="G655">
        <v>1.2443099147886101</v>
      </c>
      <c r="H655">
        <v>-1.233143630061895</v>
      </c>
      <c r="I655">
        <v>-0.41912961444417268</v>
      </c>
      <c r="J655">
        <v>-0.97936276633143882</v>
      </c>
      <c r="K655">
        <v>2.5378678941725301</v>
      </c>
      <c r="L655">
        <v>-1.3185108851952689</v>
      </c>
      <c r="M655">
        <v>0.58721591594882916</v>
      </c>
      <c r="N655" s="2">
        <f t="shared" si="30"/>
        <v>1</v>
      </c>
      <c r="O655" s="2">
        <f t="shared" si="31"/>
        <v>1</v>
      </c>
      <c r="P655" s="72">
        <f t="shared" si="32"/>
        <v>9633.8069073347797</v>
      </c>
    </row>
    <row r="656" spans="1:16" x14ac:dyDescent="0.2">
      <c r="A656">
        <v>-0.30567143119845441</v>
      </c>
      <c r="B656" t="s">
        <v>15</v>
      </c>
      <c r="C656" t="s">
        <v>16</v>
      </c>
      <c r="D656" t="s">
        <v>15</v>
      </c>
      <c r="E656" t="s">
        <v>30</v>
      </c>
      <c r="F656">
        <v>0.1186231283640153</v>
      </c>
      <c r="G656">
        <v>-0.73717019377083859</v>
      </c>
      <c r="H656">
        <v>0.12798616676881189</v>
      </c>
      <c r="I656">
        <v>1.4275656134546351</v>
      </c>
      <c r="J656">
        <v>-1.7211352488034279</v>
      </c>
      <c r="K656">
        <v>1.995879795733621</v>
      </c>
      <c r="L656">
        <v>-1.3185108851952689</v>
      </c>
      <c r="M656">
        <v>0.74951001737753331</v>
      </c>
      <c r="N656" s="2">
        <f t="shared" si="30"/>
        <v>1</v>
      </c>
      <c r="O656" s="2">
        <f t="shared" si="31"/>
        <v>1</v>
      </c>
      <c r="P656" s="72">
        <f t="shared" si="32"/>
        <v>11743.630225907933</v>
      </c>
    </row>
    <row r="657" spans="1:16" x14ac:dyDescent="0.2">
      <c r="A657">
        <v>0.74482728584016211</v>
      </c>
      <c r="B657" t="s">
        <v>15</v>
      </c>
      <c r="C657" t="s">
        <v>23</v>
      </c>
      <c r="D657" t="s">
        <v>15</v>
      </c>
      <c r="E657" t="s">
        <v>22</v>
      </c>
      <c r="F657">
        <v>-0.65560708007244739</v>
      </c>
      <c r="G657">
        <v>-1.0013675415787651</v>
      </c>
      <c r="H657">
        <v>0.63210831374314791</v>
      </c>
      <c r="I657">
        <v>-0.23446009165429199</v>
      </c>
      <c r="J657">
        <v>-0.97936276633143882</v>
      </c>
      <c r="K657">
        <v>1.4538916972947129</v>
      </c>
      <c r="L657">
        <v>4.7436596148278378E-3</v>
      </c>
      <c r="M657">
        <v>0.74657377295091409</v>
      </c>
      <c r="N657" s="2">
        <f t="shared" si="30"/>
        <v>1</v>
      </c>
      <c r="O657" s="2">
        <f t="shared" si="31"/>
        <v>1</v>
      </c>
      <c r="P657" s="72">
        <f t="shared" si="32"/>
        <v>11705.459048361883</v>
      </c>
    </row>
    <row r="658" spans="1:16" x14ac:dyDescent="0.2">
      <c r="A658">
        <v>0.167052991468923</v>
      </c>
      <c r="B658" t="s">
        <v>15</v>
      </c>
      <c r="C658" t="s">
        <v>20</v>
      </c>
      <c r="D658" t="s">
        <v>15</v>
      </c>
      <c r="E658" t="s">
        <v>19</v>
      </c>
      <c r="F658">
        <v>-1.3911257780870869</v>
      </c>
      <c r="G658">
        <v>-0.93531820462678339</v>
      </c>
      <c r="H658">
        <v>-0.22489933611322321</v>
      </c>
      <c r="I658">
        <v>0.93511355268161933</v>
      </c>
      <c r="J658">
        <v>1.245954681084529</v>
      </c>
      <c r="K658">
        <v>1.4538916972947129</v>
      </c>
      <c r="L658">
        <v>-0.83732741435523084</v>
      </c>
      <c r="M658">
        <v>0.27903566440203292</v>
      </c>
      <c r="N658" s="2">
        <f t="shared" si="30"/>
        <v>0</v>
      </c>
      <c r="O658" s="2">
        <f t="shared" si="31"/>
        <v>1</v>
      </c>
      <c r="P658" s="72">
        <f t="shared" si="32"/>
        <v>5627.4636372264276</v>
      </c>
    </row>
    <row r="659" spans="1:16" x14ac:dyDescent="0.2">
      <c r="A659">
        <v>1.059976900951747</v>
      </c>
      <c r="B659" t="s">
        <v>15</v>
      </c>
      <c r="C659" t="s">
        <v>20</v>
      </c>
      <c r="D659" t="s">
        <v>15</v>
      </c>
      <c r="E659" t="s">
        <v>24</v>
      </c>
      <c r="F659">
        <v>1.7832180765024099</v>
      </c>
      <c r="G659">
        <v>0.25356986050888558</v>
      </c>
      <c r="H659">
        <v>1.035406031322617</v>
      </c>
      <c r="I659">
        <v>1.181339583068127</v>
      </c>
      <c r="J659">
        <v>-0.23759028385944941</v>
      </c>
      <c r="K659">
        <v>9.8921451197440932E-2</v>
      </c>
      <c r="L659">
        <v>-0.47643981122521062</v>
      </c>
      <c r="M659">
        <v>0.57708263813415905</v>
      </c>
      <c r="N659" s="2">
        <f t="shared" si="30"/>
        <v>1</v>
      </c>
      <c r="O659" s="2">
        <f t="shared" si="31"/>
        <v>1</v>
      </c>
      <c r="P659" s="72">
        <f t="shared" si="32"/>
        <v>9502.0742957440671</v>
      </c>
    </row>
    <row r="660" spans="1:16" x14ac:dyDescent="0.2">
      <c r="A660">
        <v>1.0074519650998159</v>
      </c>
      <c r="B660" t="s">
        <v>15</v>
      </c>
      <c r="C660" t="s">
        <v>20</v>
      </c>
      <c r="D660" t="s">
        <v>15</v>
      </c>
      <c r="E660" t="s">
        <v>21</v>
      </c>
      <c r="F660">
        <v>-0.73303010091609366</v>
      </c>
      <c r="G660">
        <v>-1.062748729904087E-2</v>
      </c>
      <c r="H660">
        <v>-0.62819705369269196</v>
      </c>
      <c r="I660">
        <v>-1.0346946904104419</v>
      </c>
      <c r="J660">
        <v>-0.97936276633143882</v>
      </c>
      <c r="K660">
        <v>-0.44306664724146783</v>
      </c>
      <c r="L660">
        <v>-0.71703154664522972</v>
      </c>
      <c r="M660">
        <v>0.30470887878843272</v>
      </c>
      <c r="N660" s="2">
        <f t="shared" si="30"/>
        <v>0</v>
      </c>
      <c r="O660" s="2">
        <f t="shared" si="31"/>
        <v>1</v>
      </c>
      <c r="P660" s="72">
        <f t="shared" si="32"/>
        <v>5961.2154242496254</v>
      </c>
    </row>
    <row r="661" spans="1:16" x14ac:dyDescent="0.2">
      <c r="A661">
        <v>-0.14809662364266191</v>
      </c>
      <c r="B661" t="s">
        <v>15</v>
      </c>
      <c r="C661" t="s">
        <v>18</v>
      </c>
      <c r="D661" t="s">
        <v>15</v>
      </c>
      <c r="E661" t="s">
        <v>30</v>
      </c>
      <c r="F661">
        <v>0.54444974300406968</v>
      </c>
      <c r="G661">
        <v>0.78196455612473847</v>
      </c>
      <c r="H661">
        <v>-1.686853562338797</v>
      </c>
      <c r="I661">
        <v>0.87355704508499243</v>
      </c>
      <c r="J661">
        <v>0.50418219861253999</v>
      </c>
      <c r="K661">
        <v>-0.98505474568037643</v>
      </c>
      <c r="L661">
        <v>-0.83732741435523084</v>
      </c>
      <c r="M661">
        <v>0.83578240566956097</v>
      </c>
      <c r="N661" s="2">
        <f t="shared" si="30"/>
        <v>1</v>
      </c>
      <c r="O661" s="2">
        <f t="shared" si="31"/>
        <v>1</v>
      </c>
      <c r="P661" s="72">
        <f t="shared" si="32"/>
        <v>12865.171273704293</v>
      </c>
    </row>
    <row r="662" spans="1:16" x14ac:dyDescent="0.2">
      <c r="A662">
        <v>1.059976900951747</v>
      </c>
      <c r="B662" t="s">
        <v>12</v>
      </c>
      <c r="C662" t="s">
        <v>18</v>
      </c>
      <c r="D662" t="s">
        <v>15</v>
      </c>
      <c r="E662" t="s">
        <v>26</v>
      </c>
      <c r="F662">
        <v>2.2477562015642869</v>
      </c>
      <c r="G662">
        <v>0.25356986050888558</v>
      </c>
      <c r="H662">
        <v>2.749421331035359</v>
      </c>
      <c r="I662">
        <v>-0.97313818281381492</v>
      </c>
      <c r="J662">
        <v>-0.60847652509544403</v>
      </c>
      <c r="K662">
        <v>9.8921451197440932E-2</v>
      </c>
      <c r="L662">
        <v>1.9294775429749469</v>
      </c>
      <c r="M662">
        <v>0.8175622889822669</v>
      </c>
      <c r="N662" s="2">
        <f t="shared" si="30"/>
        <v>1</v>
      </c>
      <c r="O662" s="2">
        <f t="shared" si="31"/>
        <v>1</v>
      </c>
      <c r="P662" s="72">
        <f t="shared" si="32"/>
        <v>12628.309756769469</v>
      </c>
    </row>
    <row r="663" spans="1:16" x14ac:dyDescent="0.2">
      <c r="A663">
        <v>-0.83092078971776273</v>
      </c>
      <c r="B663" t="s">
        <v>12</v>
      </c>
      <c r="C663" t="s">
        <v>18</v>
      </c>
      <c r="D663" t="s">
        <v>15</v>
      </c>
      <c r="E663" t="s">
        <v>17</v>
      </c>
      <c r="F663">
        <v>0.1960461492076615</v>
      </c>
      <c r="G663">
        <v>1.7066552734524809</v>
      </c>
      <c r="H663">
        <v>-0.37613598020552402</v>
      </c>
      <c r="I663">
        <v>1.181339583068127</v>
      </c>
      <c r="J663">
        <v>-0.23759028385944941</v>
      </c>
      <c r="K663">
        <v>-0.44306664724146783</v>
      </c>
      <c r="L663">
        <v>0.84681473358486936</v>
      </c>
      <c r="M663">
        <v>0.65621617846746028</v>
      </c>
      <c r="N663" s="2">
        <f t="shared" si="30"/>
        <v>1</v>
      </c>
      <c r="O663" s="2">
        <f t="shared" si="31"/>
        <v>1</v>
      </c>
      <c r="P663" s="72">
        <f t="shared" si="32"/>
        <v>10530.810320076984</v>
      </c>
    </row>
    <row r="664" spans="1:16" x14ac:dyDescent="0.2">
      <c r="A664">
        <v>0.27210286317278459</v>
      </c>
      <c r="B664" t="s">
        <v>15</v>
      </c>
      <c r="C664" t="s">
        <v>20</v>
      </c>
      <c r="D664" t="s">
        <v>15</v>
      </c>
      <c r="E664" t="s">
        <v>21</v>
      </c>
      <c r="F664">
        <v>2.0154871390333491</v>
      </c>
      <c r="G664">
        <v>0.91406323002870171</v>
      </c>
      <c r="H664">
        <v>-0.37613598020552402</v>
      </c>
      <c r="I664">
        <v>-1.2193642132003231</v>
      </c>
      <c r="J664">
        <v>-1.7211352488034279</v>
      </c>
      <c r="K664">
        <v>9.8921451197440932E-2</v>
      </c>
      <c r="L664">
        <v>-1.3185108851952689</v>
      </c>
      <c r="M664">
        <v>0.2960140296995713</v>
      </c>
      <c r="N664" s="2">
        <f t="shared" si="30"/>
        <v>0</v>
      </c>
      <c r="O664" s="2">
        <f t="shared" si="31"/>
        <v>1</v>
      </c>
      <c r="P664" s="72">
        <f t="shared" si="32"/>
        <v>5848.1823860944278</v>
      </c>
    </row>
    <row r="665" spans="1:16" x14ac:dyDescent="0.2">
      <c r="A665">
        <v>0.21957792732085379</v>
      </c>
      <c r="B665" t="s">
        <v>15</v>
      </c>
      <c r="C665" t="s">
        <v>18</v>
      </c>
      <c r="D665" t="s">
        <v>15</v>
      </c>
      <c r="E665" t="s">
        <v>21</v>
      </c>
      <c r="F665">
        <v>-1.2749912468216169</v>
      </c>
      <c r="G665">
        <v>-2.1902556067144339</v>
      </c>
      <c r="H665">
        <v>1.5899403929943861</v>
      </c>
      <c r="I665">
        <v>0.68888752229511163</v>
      </c>
      <c r="J665">
        <v>-1.3502490075674329</v>
      </c>
      <c r="K665">
        <v>9.8921451197440932E-2</v>
      </c>
      <c r="L665">
        <v>-0.47643981122521062</v>
      </c>
      <c r="M665">
        <v>0.49516972569438411</v>
      </c>
      <c r="N665" s="2">
        <f t="shared" si="30"/>
        <v>0</v>
      </c>
      <c r="O665" s="2">
        <f t="shared" si="31"/>
        <v>1</v>
      </c>
      <c r="P665" s="72">
        <f t="shared" si="32"/>
        <v>8437.2064340269935</v>
      </c>
    </row>
    <row r="666" spans="1:16" x14ac:dyDescent="0.2">
      <c r="A666">
        <v>0.167052991468923</v>
      </c>
      <c r="B666" t="s">
        <v>15</v>
      </c>
      <c r="C666" t="s">
        <v>20</v>
      </c>
      <c r="D666" t="s">
        <v>15</v>
      </c>
      <c r="E666" t="s">
        <v>24</v>
      </c>
      <c r="F666">
        <v>-0.38462650711968538</v>
      </c>
      <c r="G666">
        <v>-1.4637129002426359</v>
      </c>
      <c r="H666">
        <v>0.12798616676881189</v>
      </c>
      <c r="I666">
        <v>-0.29601659925091889</v>
      </c>
      <c r="J666">
        <v>-0.23759028385944941</v>
      </c>
      <c r="K666">
        <v>-0.44306664724146783</v>
      </c>
      <c r="L666">
        <v>1.3279982044249079</v>
      </c>
      <c r="M666">
        <v>0.56477499203342996</v>
      </c>
      <c r="N666" s="2">
        <f t="shared" si="30"/>
        <v>1</v>
      </c>
      <c r="O666" s="2">
        <f t="shared" si="31"/>
        <v>1</v>
      </c>
      <c r="P666" s="72">
        <f t="shared" si="32"/>
        <v>9342.0748964345894</v>
      </c>
    </row>
    <row r="667" spans="1:16" x14ac:dyDescent="0.2">
      <c r="P667" s="72">
        <f>AVERAGE(P2:P666)</f>
        <v>8587.9699248117122</v>
      </c>
    </row>
    <row r="668" spans="1:16" x14ac:dyDescent="0.2">
      <c r="P668" s="72">
        <f>P667*S5</f>
        <v>858796.99248117127</v>
      </c>
    </row>
    <row r="669" spans="1:16" x14ac:dyDescent="0.2">
      <c r="P669" s="32"/>
    </row>
    <row r="670" spans="1:16" x14ac:dyDescent="0.2">
      <c r="P670" s="32"/>
    </row>
    <row r="671" spans="1:16" x14ac:dyDescent="0.2">
      <c r="P671" s="32"/>
    </row>
    <row r="672" spans="1:16" x14ac:dyDescent="0.2">
      <c r="P672" s="32"/>
    </row>
    <row r="673" spans="16:16" x14ac:dyDescent="0.2">
      <c r="P673" s="32"/>
    </row>
    <row r="674" spans="16:16" x14ac:dyDescent="0.2">
      <c r="P674" s="32"/>
    </row>
    <row r="675" spans="16:16" x14ac:dyDescent="0.2">
      <c r="P675" s="32"/>
    </row>
    <row r="676" spans="16:16" x14ac:dyDescent="0.2">
      <c r="P676" s="32"/>
    </row>
    <row r="677" spans="16:16" x14ac:dyDescent="0.2">
      <c r="P677" s="32"/>
    </row>
    <row r="678" spans="16:16" x14ac:dyDescent="0.2">
      <c r="P678" s="32"/>
    </row>
    <row r="679" spans="16:16" x14ac:dyDescent="0.2">
      <c r="P679" s="32"/>
    </row>
    <row r="680" spans="16:16" x14ac:dyDescent="0.2">
      <c r="P680" s="32"/>
    </row>
    <row r="681" spans="16:16" x14ac:dyDescent="0.2">
      <c r="P681" s="32"/>
    </row>
    <row r="682" spans="16:16" x14ac:dyDescent="0.2">
      <c r="P682" s="32"/>
    </row>
    <row r="683" spans="16:16" x14ac:dyDescent="0.2">
      <c r="P683" s="32"/>
    </row>
    <row r="684" spans="16:16" x14ac:dyDescent="0.2">
      <c r="P684" s="32"/>
    </row>
    <row r="685" spans="16:16" x14ac:dyDescent="0.2">
      <c r="P685" s="32"/>
    </row>
    <row r="686" spans="16:16" x14ac:dyDescent="0.2">
      <c r="P686" s="32"/>
    </row>
    <row r="687" spans="16:16" x14ac:dyDescent="0.2">
      <c r="P687" s="32"/>
    </row>
    <row r="688" spans="16:16" x14ac:dyDescent="0.2">
      <c r="P688" s="32"/>
    </row>
    <row r="689" spans="16:16" x14ac:dyDescent="0.2">
      <c r="P689" s="32"/>
    </row>
    <row r="690" spans="16:16" x14ac:dyDescent="0.2">
      <c r="P690" s="32"/>
    </row>
    <row r="691" spans="16:16" x14ac:dyDescent="0.2">
      <c r="P691" s="32"/>
    </row>
    <row r="692" spans="16:16" x14ac:dyDescent="0.2">
      <c r="P692" s="32"/>
    </row>
    <row r="693" spans="16:16" x14ac:dyDescent="0.2">
      <c r="P693" s="32"/>
    </row>
    <row r="694" spans="16:16" x14ac:dyDescent="0.2">
      <c r="P694" s="32"/>
    </row>
    <row r="695" spans="16:16" x14ac:dyDescent="0.2">
      <c r="P695" s="32"/>
    </row>
    <row r="696" spans="16:16" x14ac:dyDescent="0.2">
      <c r="P696" s="32"/>
    </row>
    <row r="697" spans="16:16" x14ac:dyDescent="0.2">
      <c r="P697" s="32"/>
    </row>
    <row r="698" spans="16:16" x14ac:dyDescent="0.2">
      <c r="P698" s="32"/>
    </row>
    <row r="699" spans="16:16" x14ac:dyDescent="0.2">
      <c r="P699" s="32"/>
    </row>
    <row r="700" spans="16:16" x14ac:dyDescent="0.2">
      <c r="P700" s="32"/>
    </row>
    <row r="701" spans="16:16" x14ac:dyDescent="0.2">
      <c r="P701" s="32"/>
    </row>
    <row r="702" spans="16:16" x14ac:dyDescent="0.2">
      <c r="P702" s="32"/>
    </row>
    <row r="703" spans="16:16" x14ac:dyDescent="0.2">
      <c r="P703" s="32"/>
    </row>
    <row r="704" spans="16:16" x14ac:dyDescent="0.2">
      <c r="P704" s="32"/>
    </row>
    <row r="705" spans="16:16" x14ac:dyDescent="0.2">
      <c r="P705" s="32"/>
    </row>
    <row r="706" spans="16:16" x14ac:dyDescent="0.2">
      <c r="P706" s="32"/>
    </row>
    <row r="707" spans="16:16" x14ac:dyDescent="0.2">
      <c r="P707" s="32"/>
    </row>
    <row r="708" spans="16:16" x14ac:dyDescent="0.2">
      <c r="P708" s="32"/>
    </row>
    <row r="709" spans="16:16" x14ac:dyDescent="0.2">
      <c r="P709" s="32"/>
    </row>
    <row r="710" spans="16:16" x14ac:dyDescent="0.2">
      <c r="P710" s="32"/>
    </row>
    <row r="711" spans="16:16" x14ac:dyDescent="0.2">
      <c r="P711" s="32"/>
    </row>
    <row r="712" spans="16:16" x14ac:dyDescent="0.2">
      <c r="P712" s="32"/>
    </row>
    <row r="713" spans="16:16" x14ac:dyDescent="0.2">
      <c r="P713" s="32"/>
    </row>
    <row r="714" spans="16:16" x14ac:dyDescent="0.2">
      <c r="P714" s="32"/>
    </row>
    <row r="715" spans="16:16" x14ac:dyDescent="0.2">
      <c r="P715" s="32"/>
    </row>
    <row r="716" spans="16:16" x14ac:dyDescent="0.2">
      <c r="P716" s="32"/>
    </row>
    <row r="717" spans="16:16" x14ac:dyDescent="0.2">
      <c r="P717" s="32"/>
    </row>
    <row r="718" spans="16:16" x14ac:dyDescent="0.2">
      <c r="P718" s="32"/>
    </row>
    <row r="719" spans="16:16" x14ac:dyDescent="0.2">
      <c r="P719" s="32"/>
    </row>
    <row r="720" spans="16:16" x14ac:dyDescent="0.2">
      <c r="P720" s="32"/>
    </row>
    <row r="721" spans="16:16" x14ac:dyDescent="0.2">
      <c r="P721" s="32"/>
    </row>
    <row r="722" spans="16:16" x14ac:dyDescent="0.2">
      <c r="P722" s="32"/>
    </row>
    <row r="723" spans="16:16" x14ac:dyDescent="0.2">
      <c r="P723" s="32"/>
    </row>
    <row r="724" spans="16:16" x14ac:dyDescent="0.2">
      <c r="P724" s="32"/>
    </row>
    <row r="725" spans="16:16" x14ac:dyDescent="0.2">
      <c r="P725" s="32"/>
    </row>
    <row r="726" spans="16:16" x14ac:dyDescent="0.2">
      <c r="P726" s="32"/>
    </row>
    <row r="727" spans="16:16" x14ac:dyDescent="0.2">
      <c r="P727" s="32"/>
    </row>
    <row r="728" spans="16:16" x14ac:dyDescent="0.2">
      <c r="P728" s="32"/>
    </row>
    <row r="729" spans="16:16" x14ac:dyDescent="0.2">
      <c r="P729" s="32"/>
    </row>
    <row r="730" spans="16:16" x14ac:dyDescent="0.2">
      <c r="P730" s="32"/>
    </row>
    <row r="731" spans="16:16" x14ac:dyDescent="0.2">
      <c r="P731" s="32"/>
    </row>
    <row r="732" spans="16:16" x14ac:dyDescent="0.2">
      <c r="P732" s="32"/>
    </row>
    <row r="733" spans="16:16" x14ac:dyDescent="0.2">
      <c r="P733" s="32"/>
    </row>
    <row r="734" spans="16:16" x14ac:dyDescent="0.2">
      <c r="P734" s="32"/>
    </row>
    <row r="735" spans="16:16" x14ac:dyDescent="0.2">
      <c r="P735" s="32"/>
    </row>
    <row r="736" spans="16:16" x14ac:dyDescent="0.2">
      <c r="P736" s="32"/>
    </row>
    <row r="737" spans="16:16" x14ac:dyDescent="0.2">
      <c r="P737" s="32"/>
    </row>
    <row r="738" spans="16:16" x14ac:dyDescent="0.2">
      <c r="P738" s="32"/>
    </row>
    <row r="739" spans="16:16" x14ac:dyDescent="0.2">
      <c r="P739" s="32"/>
    </row>
    <row r="740" spans="16:16" x14ac:dyDescent="0.2">
      <c r="P740" s="32"/>
    </row>
    <row r="741" spans="16:16" x14ac:dyDescent="0.2">
      <c r="P741" s="32"/>
    </row>
    <row r="742" spans="16:16" x14ac:dyDescent="0.2">
      <c r="P742" s="32"/>
    </row>
    <row r="743" spans="16:16" x14ac:dyDescent="0.2">
      <c r="P743" s="32"/>
    </row>
    <row r="744" spans="16:16" x14ac:dyDescent="0.2">
      <c r="P744" s="32"/>
    </row>
    <row r="745" spans="16:16" x14ac:dyDescent="0.2">
      <c r="P745" s="32"/>
    </row>
    <row r="746" spans="16:16" x14ac:dyDescent="0.2">
      <c r="P746" s="32"/>
    </row>
    <row r="747" spans="16:16" x14ac:dyDescent="0.2">
      <c r="P747" s="32"/>
    </row>
    <row r="748" spans="16:16" x14ac:dyDescent="0.2">
      <c r="P748" s="32"/>
    </row>
    <row r="749" spans="16:16" x14ac:dyDescent="0.2">
      <c r="P749" s="32"/>
    </row>
    <row r="750" spans="16:16" x14ac:dyDescent="0.2">
      <c r="P750" s="32"/>
    </row>
    <row r="751" spans="16:16" x14ac:dyDescent="0.2">
      <c r="P751" s="32"/>
    </row>
    <row r="752" spans="16:16" x14ac:dyDescent="0.2">
      <c r="P752" s="32"/>
    </row>
    <row r="753" spans="16:16" x14ac:dyDescent="0.2">
      <c r="P753" s="32"/>
    </row>
    <row r="754" spans="16:16" x14ac:dyDescent="0.2">
      <c r="P754" s="32"/>
    </row>
    <row r="755" spans="16:16" x14ac:dyDescent="0.2">
      <c r="P755" s="32"/>
    </row>
    <row r="756" spans="16:16" x14ac:dyDescent="0.2">
      <c r="P756" s="32"/>
    </row>
    <row r="757" spans="16:16" x14ac:dyDescent="0.2">
      <c r="P757" s="32"/>
    </row>
    <row r="758" spans="16:16" x14ac:dyDescent="0.2">
      <c r="P758" s="32"/>
    </row>
    <row r="759" spans="16:16" x14ac:dyDescent="0.2">
      <c r="P759" s="32"/>
    </row>
    <row r="760" spans="16:16" x14ac:dyDescent="0.2">
      <c r="P760" s="32"/>
    </row>
    <row r="761" spans="16:16" x14ac:dyDescent="0.2">
      <c r="P761" s="32"/>
    </row>
    <row r="762" spans="16:16" x14ac:dyDescent="0.2">
      <c r="P762" s="32"/>
    </row>
    <row r="763" spans="16:16" x14ac:dyDescent="0.2">
      <c r="P763" s="32"/>
    </row>
    <row r="764" spans="16:16" x14ac:dyDescent="0.2">
      <c r="P764" s="32"/>
    </row>
    <row r="765" spans="16:16" x14ac:dyDescent="0.2">
      <c r="P765" s="32"/>
    </row>
    <row r="766" spans="16:16" x14ac:dyDescent="0.2">
      <c r="P766" s="32"/>
    </row>
    <row r="767" spans="16:16" x14ac:dyDescent="0.2">
      <c r="P767" s="32"/>
    </row>
    <row r="768" spans="16:16" x14ac:dyDescent="0.2">
      <c r="P768" s="32"/>
    </row>
    <row r="769" spans="16:16" x14ac:dyDescent="0.2">
      <c r="P769" s="32"/>
    </row>
    <row r="770" spans="16:16" x14ac:dyDescent="0.2">
      <c r="P770" s="32"/>
    </row>
    <row r="771" spans="16:16" x14ac:dyDescent="0.2">
      <c r="P771" s="32"/>
    </row>
    <row r="772" spans="16:16" x14ac:dyDescent="0.2">
      <c r="P772" s="32"/>
    </row>
    <row r="773" spans="16:16" x14ac:dyDescent="0.2">
      <c r="P773" s="32"/>
    </row>
    <row r="774" spans="16:16" x14ac:dyDescent="0.2">
      <c r="P774" s="32"/>
    </row>
    <row r="775" spans="16:16" x14ac:dyDescent="0.2">
      <c r="P775" s="32"/>
    </row>
    <row r="776" spans="16:16" x14ac:dyDescent="0.2">
      <c r="P776" s="32"/>
    </row>
    <row r="777" spans="16:16" x14ac:dyDescent="0.2">
      <c r="P777" s="32"/>
    </row>
    <row r="778" spans="16:16" x14ac:dyDescent="0.2">
      <c r="P778" s="32"/>
    </row>
    <row r="779" spans="16:16" x14ac:dyDescent="0.2">
      <c r="P779" s="32"/>
    </row>
    <row r="780" spans="16:16" x14ac:dyDescent="0.2">
      <c r="P780" s="32"/>
    </row>
    <row r="781" spans="16:16" x14ac:dyDescent="0.2">
      <c r="P781" s="32"/>
    </row>
    <row r="782" spans="16:16" x14ac:dyDescent="0.2">
      <c r="P782" s="32"/>
    </row>
    <row r="783" spans="16:16" x14ac:dyDescent="0.2">
      <c r="P783" s="32"/>
    </row>
    <row r="784" spans="16:16" x14ac:dyDescent="0.2">
      <c r="P784" s="32"/>
    </row>
    <row r="785" spans="16:16" x14ac:dyDescent="0.2">
      <c r="P785" s="32"/>
    </row>
    <row r="786" spans="16:16" x14ac:dyDescent="0.2">
      <c r="P786" s="32"/>
    </row>
    <row r="787" spans="16:16" x14ac:dyDescent="0.2">
      <c r="P787" s="32"/>
    </row>
    <row r="788" spans="16:16" x14ac:dyDescent="0.2">
      <c r="P788" s="32"/>
    </row>
    <row r="789" spans="16:16" x14ac:dyDescent="0.2">
      <c r="P789" s="32"/>
    </row>
    <row r="790" spans="16:16" x14ac:dyDescent="0.2">
      <c r="P790" s="32"/>
    </row>
    <row r="791" spans="16:16" x14ac:dyDescent="0.2">
      <c r="P791" s="32"/>
    </row>
    <row r="792" spans="16:16" x14ac:dyDescent="0.2">
      <c r="P792" s="32"/>
    </row>
    <row r="793" spans="16:16" x14ac:dyDescent="0.2">
      <c r="P793" s="32"/>
    </row>
    <row r="794" spans="16:16" x14ac:dyDescent="0.2">
      <c r="P794" s="32"/>
    </row>
    <row r="795" spans="16:16" x14ac:dyDescent="0.2">
      <c r="P795" s="32"/>
    </row>
    <row r="796" spans="16:16" x14ac:dyDescent="0.2">
      <c r="P796" s="32"/>
    </row>
    <row r="797" spans="16:16" x14ac:dyDescent="0.2">
      <c r="P797" s="32"/>
    </row>
    <row r="798" spans="16:16" x14ac:dyDescent="0.2">
      <c r="P798" s="32"/>
    </row>
    <row r="799" spans="16:16" x14ac:dyDescent="0.2">
      <c r="P799" s="32"/>
    </row>
    <row r="800" spans="16:16" x14ac:dyDescent="0.2">
      <c r="P800" s="32"/>
    </row>
    <row r="801" spans="16:16" x14ac:dyDescent="0.2">
      <c r="P801" s="32"/>
    </row>
    <row r="802" spans="16:16" x14ac:dyDescent="0.2">
      <c r="P802" s="32"/>
    </row>
    <row r="803" spans="16:16" x14ac:dyDescent="0.2">
      <c r="P803" s="32"/>
    </row>
    <row r="804" spans="16:16" x14ac:dyDescent="0.2">
      <c r="P804" s="32"/>
    </row>
    <row r="805" spans="16:16" x14ac:dyDescent="0.2">
      <c r="P805" s="32"/>
    </row>
    <row r="806" spans="16:16" x14ac:dyDescent="0.2">
      <c r="P806" s="32"/>
    </row>
    <row r="807" spans="16:16" x14ac:dyDescent="0.2">
      <c r="P807" s="32"/>
    </row>
    <row r="808" spans="16:16" x14ac:dyDescent="0.2">
      <c r="P808" s="32"/>
    </row>
    <row r="809" spans="16:16" x14ac:dyDescent="0.2">
      <c r="P809" s="32"/>
    </row>
    <row r="810" spans="16:16" x14ac:dyDescent="0.2">
      <c r="P810" s="32"/>
    </row>
    <row r="811" spans="16:16" x14ac:dyDescent="0.2">
      <c r="P811" s="32"/>
    </row>
    <row r="812" spans="16:16" x14ac:dyDescent="0.2">
      <c r="P812" s="32"/>
    </row>
    <row r="813" spans="16:16" x14ac:dyDescent="0.2">
      <c r="P813" s="32"/>
    </row>
    <row r="814" spans="16:16" x14ac:dyDescent="0.2">
      <c r="P814" s="32"/>
    </row>
    <row r="815" spans="16:16" x14ac:dyDescent="0.2">
      <c r="P815" s="32"/>
    </row>
    <row r="816" spans="16:16" x14ac:dyDescent="0.2">
      <c r="P816" s="32"/>
    </row>
    <row r="817" spans="16:16" x14ac:dyDescent="0.2">
      <c r="P817" s="32"/>
    </row>
    <row r="818" spans="16:16" x14ac:dyDescent="0.2">
      <c r="P818" s="32"/>
    </row>
    <row r="819" spans="16:16" x14ac:dyDescent="0.2">
      <c r="P819" s="32"/>
    </row>
    <row r="820" spans="16:16" x14ac:dyDescent="0.2">
      <c r="P820" s="32"/>
    </row>
    <row r="821" spans="16:16" x14ac:dyDescent="0.2">
      <c r="P821" s="32"/>
    </row>
    <row r="822" spans="16:16" x14ac:dyDescent="0.2">
      <c r="P822" s="32"/>
    </row>
    <row r="823" spans="16:16" x14ac:dyDescent="0.2">
      <c r="P823" s="32"/>
    </row>
    <row r="824" spans="16:16" x14ac:dyDescent="0.2">
      <c r="P824" s="32"/>
    </row>
    <row r="825" spans="16:16" x14ac:dyDescent="0.2">
      <c r="P825" s="32"/>
    </row>
    <row r="826" spans="16:16" x14ac:dyDescent="0.2">
      <c r="P826" s="32"/>
    </row>
    <row r="827" spans="16:16" x14ac:dyDescent="0.2">
      <c r="P827" s="32"/>
    </row>
    <row r="828" spans="16:16" x14ac:dyDescent="0.2">
      <c r="P828" s="32"/>
    </row>
    <row r="829" spans="16:16" x14ac:dyDescent="0.2">
      <c r="P829" s="32"/>
    </row>
    <row r="830" spans="16:16" x14ac:dyDescent="0.2">
      <c r="P830" s="32"/>
    </row>
    <row r="831" spans="16:16" x14ac:dyDescent="0.2">
      <c r="P831" s="32"/>
    </row>
    <row r="832" spans="16:16" x14ac:dyDescent="0.2">
      <c r="P832" s="32"/>
    </row>
    <row r="833" spans="16:16" x14ac:dyDescent="0.2">
      <c r="P833" s="32"/>
    </row>
    <row r="834" spans="16:16" x14ac:dyDescent="0.2">
      <c r="P834" s="32"/>
    </row>
    <row r="835" spans="16:16" x14ac:dyDescent="0.2">
      <c r="P835" s="32"/>
    </row>
    <row r="836" spans="16:16" x14ac:dyDescent="0.2">
      <c r="P836" s="32"/>
    </row>
    <row r="837" spans="16:16" x14ac:dyDescent="0.2">
      <c r="P837" s="32"/>
    </row>
    <row r="838" spans="16:16" x14ac:dyDescent="0.2">
      <c r="P838" s="32"/>
    </row>
    <row r="839" spans="16:16" x14ac:dyDescent="0.2">
      <c r="P839" s="32"/>
    </row>
    <row r="840" spans="16:16" x14ac:dyDescent="0.2">
      <c r="P840" s="32"/>
    </row>
    <row r="841" spans="16:16" x14ac:dyDescent="0.2">
      <c r="P841" s="32"/>
    </row>
    <row r="842" spans="16:16" x14ac:dyDescent="0.2">
      <c r="P842" s="32"/>
    </row>
    <row r="843" spans="16:16" x14ac:dyDescent="0.2">
      <c r="P843" s="32"/>
    </row>
    <row r="844" spans="16:16" x14ac:dyDescent="0.2">
      <c r="P844" s="32"/>
    </row>
    <row r="845" spans="16:16" x14ac:dyDescent="0.2">
      <c r="P845" s="32"/>
    </row>
    <row r="846" spans="16:16" x14ac:dyDescent="0.2">
      <c r="P846" s="32"/>
    </row>
    <row r="847" spans="16:16" x14ac:dyDescent="0.2">
      <c r="P847" s="32"/>
    </row>
    <row r="848" spans="16:16" x14ac:dyDescent="0.2">
      <c r="P848" s="32"/>
    </row>
    <row r="849" spans="16:16" x14ac:dyDescent="0.2">
      <c r="P849" s="32"/>
    </row>
    <row r="850" spans="16:16" x14ac:dyDescent="0.2">
      <c r="P850" s="32"/>
    </row>
    <row r="851" spans="16:16" x14ac:dyDescent="0.2">
      <c r="P851" s="32"/>
    </row>
    <row r="852" spans="16:16" x14ac:dyDescent="0.2">
      <c r="P852" s="32"/>
    </row>
    <row r="853" spans="16:16" x14ac:dyDescent="0.2">
      <c r="P853" s="32"/>
    </row>
    <row r="854" spans="16:16" x14ac:dyDescent="0.2">
      <c r="P854" s="32"/>
    </row>
    <row r="855" spans="16:16" x14ac:dyDescent="0.2">
      <c r="P855" s="32"/>
    </row>
    <row r="856" spans="16:16" x14ac:dyDescent="0.2">
      <c r="P856" s="32"/>
    </row>
    <row r="857" spans="16:16" x14ac:dyDescent="0.2">
      <c r="P857" s="32"/>
    </row>
    <row r="858" spans="16:16" x14ac:dyDescent="0.2">
      <c r="P858" s="32"/>
    </row>
    <row r="859" spans="16:16" x14ac:dyDescent="0.2">
      <c r="P859" s="32"/>
    </row>
    <row r="860" spans="16:16" x14ac:dyDescent="0.2">
      <c r="P860" s="32"/>
    </row>
    <row r="861" spans="16:16" x14ac:dyDescent="0.2">
      <c r="P861" s="32"/>
    </row>
    <row r="862" spans="16:16" x14ac:dyDescent="0.2">
      <c r="P862" s="32"/>
    </row>
    <row r="863" spans="16:16" x14ac:dyDescent="0.2">
      <c r="P863" s="32"/>
    </row>
    <row r="864" spans="16:16" x14ac:dyDescent="0.2">
      <c r="P864" s="32"/>
    </row>
    <row r="865" spans="16:16" x14ac:dyDescent="0.2">
      <c r="P865" s="32"/>
    </row>
    <row r="866" spans="16:16" x14ac:dyDescent="0.2">
      <c r="P866" s="32"/>
    </row>
    <row r="867" spans="16:16" x14ac:dyDescent="0.2">
      <c r="P867" s="32"/>
    </row>
    <row r="868" spans="16:16" x14ac:dyDescent="0.2">
      <c r="P868" s="32"/>
    </row>
    <row r="869" spans="16:16" x14ac:dyDescent="0.2">
      <c r="P869" s="32"/>
    </row>
    <row r="870" spans="16:16" x14ac:dyDescent="0.2">
      <c r="P870" s="32"/>
    </row>
    <row r="871" spans="16:16" x14ac:dyDescent="0.2">
      <c r="P871" s="32"/>
    </row>
    <row r="872" spans="16:16" x14ac:dyDescent="0.2">
      <c r="P872" s="32"/>
    </row>
    <row r="873" spans="16:16" x14ac:dyDescent="0.2">
      <c r="P873" s="32"/>
    </row>
    <row r="874" spans="16:16" x14ac:dyDescent="0.2">
      <c r="P874" s="32"/>
    </row>
    <row r="875" spans="16:16" x14ac:dyDescent="0.2">
      <c r="P875" s="32"/>
    </row>
    <row r="876" spans="16:16" x14ac:dyDescent="0.2">
      <c r="P876" s="32"/>
    </row>
    <row r="877" spans="16:16" x14ac:dyDescent="0.2">
      <c r="P877" s="32"/>
    </row>
    <row r="878" spans="16:16" x14ac:dyDescent="0.2">
      <c r="P878" s="32"/>
    </row>
    <row r="879" spans="16:16" x14ac:dyDescent="0.2">
      <c r="P879" s="32"/>
    </row>
    <row r="880" spans="16:16" x14ac:dyDescent="0.2">
      <c r="P880" s="32"/>
    </row>
    <row r="881" spans="16:16" x14ac:dyDescent="0.2">
      <c r="P881" s="32"/>
    </row>
    <row r="882" spans="16:16" x14ac:dyDescent="0.2">
      <c r="P882" s="32"/>
    </row>
    <row r="883" spans="16:16" x14ac:dyDescent="0.2">
      <c r="P883" s="32"/>
    </row>
    <row r="884" spans="16:16" x14ac:dyDescent="0.2">
      <c r="P884" s="32"/>
    </row>
    <row r="885" spans="16:16" x14ac:dyDescent="0.2">
      <c r="P885" s="32"/>
    </row>
    <row r="886" spans="16:16" x14ac:dyDescent="0.2">
      <c r="P886" s="32"/>
    </row>
    <row r="887" spans="16:16" x14ac:dyDescent="0.2">
      <c r="P887" s="32"/>
    </row>
    <row r="888" spans="16:16" x14ac:dyDescent="0.2">
      <c r="P888" s="32"/>
    </row>
    <row r="889" spans="16:16" x14ac:dyDescent="0.2">
      <c r="P889" s="32"/>
    </row>
    <row r="890" spans="16:16" x14ac:dyDescent="0.2">
      <c r="P890" s="32"/>
    </row>
    <row r="891" spans="16:16" x14ac:dyDescent="0.2">
      <c r="P891" s="32"/>
    </row>
    <row r="892" spans="16:16" x14ac:dyDescent="0.2">
      <c r="P892" s="32"/>
    </row>
    <row r="893" spans="16:16" x14ac:dyDescent="0.2">
      <c r="P893" s="32"/>
    </row>
    <row r="894" spans="16:16" x14ac:dyDescent="0.2">
      <c r="P894" s="32"/>
    </row>
    <row r="895" spans="16:16" x14ac:dyDescent="0.2">
      <c r="P895" s="32"/>
    </row>
    <row r="896" spans="16:16" x14ac:dyDescent="0.2">
      <c r="P896" s="32"/>
    </row>
    <row r="897" spans="16:16" x14ac:dyDescent="0.2">
      <c r="P897" s="32"/>
    </row>
    <row r="898" spans="16:16" x14ac:dyDescent="0.2">
      <c r="P898" s="32"/>
    </row>
    <row r="899" spans="16:16" x14ac:dyDescent="0.2">
      <c r="P899" s="32"/>
    </row>
    <row r="900" spans="16:16" x14ac:dyDescent="0.2">
      <c r="P900" s="32"/>
    </row>
    <row r="901" spans="16:16" x14ac:dyDescent="0.2">
      <c r="P901" s="32"/>
    </row>
    <row r="902" spans="16:16" x14ac:dyDescent="0.2">
      <c r="P902" s="32"/>
    </row>
    <row r="903" spans="16:16" x14ac:dyDescent="0.2">
      <c r="P903" s="32"/>
    </row>
    <row r="904" spans="16:16" x14ac:dyDescent="0.2">
      <c r="P904" s="32"/>
    </row>
    <row r="905" spans="16:16" x14ac:dyDescent="0.2">
      <c r="P905" s="32"/>
    </row>
    <row r="906" spans="16:16" x14ac:dyDescent="0.2">
      <c r="P906" s="32"/>
    </row>
    <row r="907" spans="16:16" x14ac:dyDescent="0.2">
      <c r="P907" s="32"/>
    </row>
    <row r="908" spans="16:16" x14ac:dyDescent="0.2">
      <c r="P908" s="32"/>
    </row>
    <row r="909" spans="16:16" x14ac:dyDescent="0.2">
      <c r="P909" s="32"/>
    </row>
    <row r="910" spans="16:16" x14ac:dyDescent="0.2">
      <c r="P910" s="32"/>
    </row>
    <row r="911" spans="16:16" x14ac:dyDescent="0.2">
      <c r="P911" s="32"/>
    </row>
    <row r="912" spans="16:16" x14ac:dyDescent="0.2">
      <c r="P912" s="32"/>
    </row>
    <row r="913" spans="16:16" x14ac:dyDescent="0.2">
      <c r="P913" s="32"/>
    </row>
    <row r="914" spans="16:16" x14ac:dyDescent="0.2">
      <c r="P914" s="32"/>
    </row>
    <row r="915" spans="16:16" x14ac:dyDescent="0.2">
      <c r="P915" s="32"/>
    </row>
    <row r="916" spans="16:16" x14ac:dyDescent="0.2">
      <c r="P916" s="32"/>
    </row>
    <row r="917" spans="16:16" x14ac:dyDescent="0.2">
      <c r="P917" s="32"/>
    </row>
    <row r="918" spans="16:16" x14ac:dyDescent="0.2">
      <c r="P918" s="32"/>
    </row>
    <row r="919" spans="16:16" x14ac:dyDescent="0.2">
      <c r="P919" s="32"/>
    </row>
    <row r="920" spans="16:16" x14ac:dyDescent="0.2">
      <c r="P920" s="32"/>
    </row>
    <row r="921" spans="16:16" x14ac:dyDescent="0.2">
      <c r="P921" s="32"/>
    </row>
    <row r="922" spans="16:16" x14ac:dyDescent="0.2">
      <c r="P922" s="32"/>
    </row>
    <row r="923" spans="16:16" x14ac:dyDescent="0.2">
      <c r="P923" s="32"/>
    </row>
    <row r="924" spans="16:16" x14ac:dyDescent="0.2">
      <c r="P924" s="32"/>
    </row>
    <row r="925" spans="16:16" x14ac:dyDescent="0.2">
      <c r="P925" s="32"/>
    </row>
    <row r="926" spans="16:16" x14ac:dyDescent="0.2">
      <c r="P926" s="32"/>
    </row>
    <row r="927" spans="16:16" x14ac:dyDescent="0.2">
      <c r="P927" s="32"/>
    </row>
    <row r="928" spans="16:16" x14ac:dyDescent="0.2">
      <c r="P928" s="32"/>
    </row>
    <row r="929" spans="16:16" x14ac:dyDescent="0.2">
      <c r="P929" s="32"/>
    </row>
    <row r="930" spans="16:16" x14ac:dyDescent="0.2">
      <c r="P930" s="32"/>
    </row>
    <row r="931" spans="16:16" x14ac:dyDescent="0.2">
      <c r="P931" s="32"/>
    </row>
    <row r="932" spans="16:16" x14ac:dyDescent="0.2">
      <c r="P932" s="32"/>
    </row>
    <row r="933" spans="16:16" x14ac:dyDescent="0.2">
      <c r="P933" s="32"/>
    </row>
    <row r="934" spans="16:16" x14ac:dyDescent="0.2">
      <c r="P934" s="32"/>
    </row>
    <row r="935" spans="16:16" x14ac:dyDescent="0.2">
      <c r="P935" s="32"/>
    </row>
    <row r="936" spans="16:16" x14ac:dyDescent="0.2">
      <c r="P936" s="32"/>
    </row>
    <row r="937" spans="16:16" x14ac:dyDescent="0.2">
      <c r="P937" s="32"/>
    </row>
    <row r="938" spans="16:16" x14ac:dyDescent="0.2">
      <c r="P938" s="32"/>
    </row>
    <row r="939" spans="16:16" x14ac:dyDescent="0.2">
      <c r="P939" s="32"/>
    </row>
    <row r="940" spans="16:16" x14ac:dyDescent="0.2">
      <c r="P940" s="32"/>
    </row>
    <row r="941" spans="16:16" x14ac:dyDescent="0.2">
      <c r="P941" s="32"/>
    </row>
    <row r="942" spans="16:16" x14ac:dyDescent="0.2">
      <c r="P942" s="32"/>
    </row>
    <row r="943" spans="16:16" x14ac:dyDescent="0.2">
      <c r="P943" s="32"/>
    </row>
    <row r="944" spans="16:16" x14ac:dyDescent="0.2">
      <c r="P944" s="32"/>
    </row>
    <row r="945" spans="16:16" x14ac:dyDescent="0.2">
      <c r="P945" s="32"/>
    </row>
    <row r="946" spans="16:16" x14ac:dyDescent="0.2">
      <c r="P946" s="32"/>
    </row>
    <row r="947" spans="16:16" x14ac:dyDescent="0.2">
      <c r="P947" s="32"/>
    </row>
    <row r="948" spans="16:16" x14ac:dyDescent="0.2">
      <c r="P948" s="32"/>
    </row>
    <row r="949" spans="16:16" x14ac:dyDescent="0.2">
      <c r="P949" s="32"/>
    </row>
    <row r="950" spans="16:16" x14ac:dyDescent="0.2">
      <c r="P950" s="32"/>
    </row>
    <row r="951" spans="16:16" x14ac:dyDescent="0.2">
      <c r="P951" s="32"/>
    </row>
    <row r="952" spans="16:16" x14ac:dyDescent="0.2">
      <c r="P952" s="32"/>
    </row>
    <row r="953" spans="16:16" x14ac:dyDescent="0.2">
      <c r="P953" s="32"/>
    </row>
    <row r="954" spans="16:16" x14ac:dyDescent="0.2">
      <c r="P954" s="32"/>
    </row>
    <row r="955" spans="16:16" x14ac:dyDescent="0.2">
      <c r="P955" s="32"/>
    </row>
    <row r="956" spans="16:16" x14ac:dyDescent="0.2">
      <c r="P956" s="32"/>
    </row>
    <row r="957" spans="16:16" x14ac:dyDescent="0.2">
      <c r="P957" s="32"/>
    </row>
    <row r="958" spans="16:16" x14ac:dyDescent="0.2">
      <c r="P958" s="32"/>
    </row>
    <row r="959" spans="16:16" x14ac:dyDescent="0.2">
      <c r="P959" s="32"/>
    </row>
    <row r="960" spans="16:16" x14ac:dyDescent="0.2">
      <c r="P960" s="32"/>
    </row>
    <row r="961" spans="16:16" x14ac:dyDescent="0.2">
      <c r="P961" s="32"/>
    </row>
    <row r="962" spans="16:16" x14ac:dyDescent="0.2">
      <c r="P962" s="32"/>
    </row>
    <row r="963" spans="16:16" x14ac:dyDescent="0.2">
      <c r="P963" s="32"/>
    </row>
    <row r="964" spans="16:16" x14ac:dyDescent="0.2">
      <c r="P964" s="32"/>
    </row>
    <row r="965" spans="16:16" x14ac:dyDescent="0.2">
      <c r="P965" s="32"/>
    </row>
    <row r="966" spans="16:16" x14ac:dyDescent="0.2">
      <c r="P966" s="32"/>
    </row>
    <row r="967" spans="16:16" x14ac:dyDescent="0.2">
      <c r="P967" s="32"/>
    </row>
    <row r="968" spans="16:16" x14ac:dyDescent="0.2">
      <c r="P968" s="32"/>
    </row>
    <row r="969" spans="16:16" x14ac:dyDescent="0.2">
      <c r="P969" s="32"/>
    </row>
    <row r="970" spans="16:16" x14ac:dyDescent="0.2">
      <c r="P970" s="32"/>
    </row>
    <row r="971" spans="16:16" x14ac:dyDescent="0.2">
      <c r="P971" s="32"/>
    </row>
    <row r="972" spans="16:16" x14ac:dyDescent="0.2">
      <c r="P972" s="32"/>
    </row>
    <row r="973" spans="16:16" x14ac:dyDescent="0.2">
      <c r="P973" s="32"/>
    </row>
    <row r="974" spans="16:16" x14ac:dyDescent="0.2">
      <c r="P974" s="32"/>
    </row>
    <row r="975" spans="16:16" x14ac:dyDescent="0.2">
      <c r="P975" s="32"/>
    </row>
    <row r="976" spans="16:16" x14ac:dyDescent="0.2">
      <c r="P976" s="32"/>
    </row>
    <row r="977" spans="16:16" x14ac:dyDescent="0.2">
      <c r="P977" s="32"/>
    </row>
    <row r="978" spans="16:16" x14ac:dyDescent="0.2">
      <c r="P978" s="32"/>
    </row>
    <row r="979" spans="16:16" x14ac:dyDescent="0.2">
      <c r="P979" s="32"/>
    </row>
    <row r="980" spans="16:16" x14ac:dyDescent="0.2">
      <c r="P980" s="32"/>
    </row>
    <row r="981" spans="16:16" x14ac:dyDescent="0.2">
      <c r="P981" s="32"/>
    </row>
    <row r="982" spans="16:16" x14ac:dyDescent="0.2">
      <c r="P982" s="32"/>
    </row>
    <row r="983" spans="16:16" x14ac:dyDescent="0.2">
      <c r="P983" s="32"/>
    </row>
    <row r="984" spans="16:16" x14ac:dyDescent="0.2">
      <c r="P984" s="32"/>
    </row>
    <row r="985" spans="16:16" x14ac:dyDescent="0.2">
      <c r="P985" s="32"/>
    </row>
    <row r="986" spans="16:16" x14ac:dyDescent="0.2">
      <c r="P986" s="32"/>
    </row>
    <row r="987" spans="16:16" x14ac:dyDescent="0.2">
      <c r="P987" s="32"/>
    </row>
    <row r="988" spans="16:16" x14ac:dyDescent="0.2">
      <c r="P988" s="32"/>
    </row>
    <row r="989" spans="16:16" x14ac:dyDescent="0.2">
      <c r="P989" s="32"/>
    </row>
    <row r="990" spans="16:16" x14ac:dyDescent="0.2">
      <c r="P990" s="32"/>
    </row>
    <row r="991" spans="16:16" x14ac:dyDescent="0.2">
      <c r="P991" s="32"/>
    </row>
    <row r="992" spans="16:16" x14ac:dyDescent="0.2">
      <c r="P992" s="32"/>
    </row>
    <row r="993" spans="16:16" x14ac:dyDescent="0.2">
      <c r="P993" s="32"/>
    </row>
    <row r="994" spans="16:16" x14ac:dyDescent="0.2">
      <c r="P994" s="32"/>
    </row>
    <row r="995" spans="16:16" x14ac:dyDescent="0.2">
      <c r="P995" s="32"/>
    </row>
    <row r="996" spans="16:16" x14ac:dyDescent="0.2">
      <c r="P996" s="32"/>
    </row>
    <row r="997" spans="16:16" x14ac:dyDescent="0.2">
      <c r="P997" s="32"/>
    </row>
    <row r="998" spans="16:16" x14ac:dyDescent="0.2">
      <c r="P998" s="32"/>
    </row>
    <row r="999" spans="16:16" x14ac:dyDescent="0.2">
      <c r="P999" s="32"/>
    </row>
    <row r="1000" spans="16:16" x14ac:dyDescent="0.2">
      <c r="P1000" s="32"/>
    </row>
    <row r="1001" spans="16:16" x14ac:dyDescent="0.2">
      <c r="P1001" s="32"/>
    </row>
    <row r="1002" spans="16:16" x14ac:dyDescent="0.2">
      <c r="P1002" s="32"/>
    </row>
    <row r="1003" spans="16:16" x14ac:dyDescent="0.2">
      <c r="P1003" s="32"/>
    </row>
    <row r="1004" spans="16:16" x14ac:dyDescent="0.2">
      <c r="P1004" s="32"/>
    </row>
    <row r="1005" spans="16:16" x14ac:dyDescent="0.2">
      <c r="P1005" s="32"/>
    </row>
    <row r="1006" spans="16:16" x14ac:dyDescent="0.2">
      <c r="P1006" s="32"/>
    </row>
    <row r="1007" spans="16:16" x14ac:dyDescent="0.2">
      <c r="P1007" s="32"/>
    </row>
    <row r="1008" spans="16:16" x14ac:dyDescent="0.2">
      <c r="P1008" s="32"/>
    </row>
    <row r="1009" spans="16:16" x14ac:dyDescent="0.2">
      <c r="P1009" s="32"/>
    </row>
    <row r="1010" spans="16:16" x14ac:dyDescent="0.2">
      <c r="P1010" s="32"/>
    </row>
    <row r="1011" spans="16:16" x14ac:dyDescent="0.2">
      <c r="P1011" s="32"/>
    </row>
    <row r="1012" spans="16:16" x14ac:dyDescent="0.2">
      <c r="P1012" s="32"/>
    </row>
    <row r="1013" spans="16:16" x14ac:dyDescent="0.2">
      <c r="P1013" s="32"/>
    </row>
    <row r="1014" spans="16:16" x14ac:dyDescent="0.2">
      <c r="P1014" s="32"/>
    </row>
    <row r="1015" spans="16:16" x14ac:dyDescent="0.2">
      <c r="P1015" s="32"/>
    </row>
    <row r="1016" spans="16:16" x14ac:dyDescent="0.2">
      <c r="P1016" s="32"/>
    </row>
    <row r="1017" spans="16:16" x14ac:dyDescent="0.2">
      <c r="P1017" s="32"/>
    </row>
    <row r="1018" spans="16:16" x14ac:dyDescent="0.2">
      <c r="P1018" s="32"/>
    </row>
    <row r="1019" spans="16:16" x14ac:dyDescent="0.2">
      <c r="P1019" s="32"/>
    </row>
    <row r="1020" spans="16:16" x14ac:dyDescent="0.2">
      <c r="P1020" s="32"/>
    </row>
    <row r="1021" spans="16:16" x14ac:dyDescent="0.2">
      <c r="P1021" s="32"/>
    </row>
    <row r="1022" spans="16:16" x14ac:dyDescent="0.2">
      <c r="P1022" s="32"/>
    </row>
    <row r="1023" spans="16:16" x14ac:dyDescent="0.2">
      <c r="P1023" s="32"/>
    </row>
    <row r="1024" spans="16:16" x14ac:dyDescent="0.2">
      <c r="P1024" s="32"/>
    </row>
    <row r="1025" spans="16:16" x14ac:dyDescent="0.2">
      <c r="P1025" s="32"/>
    </row>
    <row r="1026" spans="16:16" x14ac:dyDescent="0.2">
      <c r="P1026" s="32"/>
    </row>
    <row r="1027" spans="16:16" x14ac:dyDescent="0.2">
      <c r="P1027" s="32"/>
    </row>
    <row r="1028" spans="16:16" x14ac:dyDescent="0.2">
      <c r="P1028" s="32"/>
    </row>
    <row r="1029" spans="16:16" x14ac:dyDescent="0.2">
      <c r="P1029" s="32"/>
    </row>
    <row r="1030" spans="16:16" x14ac:dyDescent="0.2">
      <c r="P1030" s="32"/>
    </row>
    <row r="1031" spans="16:16" x14ac:dyDescent="0.2">
      <c r="P1031" s="32"/>
    </row>
    <row r="1032" spans="16:16" x14ac:dyDescent="0.2">
      <c r="P1032" s="32"/>
    </row>
    <row r="1033" spans="16:16" x14ac:dyDescent="0.2">
      <c r="P1033" s="32"/>
    </row>
    <row r="1034" spans="16:16" x14ac:dyDescent="0.2">
      <c r="P1034" s="32"/>
    </row>
    <row r="1035" spans="16:16" x14ac:dyDescent="0.2">
      <c r="P1035" s="32"/>
    </row>
    <row r="1036" spans="16:16" x14ac:dyDescent="0.2">
      <c r="P1036" s="32"/>
    </row>
    <row r="1037" spans="16:16" x14ac:dyDescent="0.2">
      <c r="P1037" s="32"/>
    </row>
    <row r="1038" spans="16:16" x14ac:dyDescent="0.2">
      <c r="P1038" s="32"/>
    </row>
    <row r="1039" spans="16:16" x14ac:dyDescent="0.2">
      <c r="P1039" s="32"/>
    </row>
    <row r="1040" spans="16:16" x14ac:dyDescent="0.2">
      <c r="P1040" s="32"/>
    </row>
    <row r="1041" spans="16:16" x14ac:dyDescent="0.2">
      <c r="P1041" s="32"/>
    </row>
    <row r="1042" spans="16:16" x14ac:dyDescent="0.2">
      <c r="P1042" s="32"/>
    </row>
    <row r="1043" spans="16:16" x14ac:dyDescent="0.2">
      <c r="P1043" s="32"/>
    </row>
    <row r="1044" spans="16:16" x14ac:dyDescent="0.2">
      <c r="P1044" s="32"/>
    </row>
    <row r="1045" spans="16:16" x14ac:dyDescent="0.2">
      <c r="P1045" s="32"/>
    </row>
    <row r="1046" spans="16:16" x14ac:dyDescent="0.2">
      <c r="P1046" s="32"/>
    </row>
    <row r="1047" spans="16:16" x14ac:dyDescent="0.2">
      <c r="P1047" s="32"/>
    </row>
    <row r="1048" spans="16:16" x14ac:dyDescent="0.2">
      <c r="P1048" s="32"/>
    </row>
    <row r="1049" spans="16:16" x14ac:dyDescent="0.2">
      <c r="P1049" s="32"/>
    </row>
    <row r="1050" spans="16:16" x14ac:dyDescent="0.2">
      <c r="P1050" s="32"/>
    </row>
    <row r="1051" spans="16:16" x14ac:dyDescent="0.2">
      <c r="P1051" s="32"/>
    </row>
    <row r="1052" spans="16:16" x14ac:dyDescent="0.2">
      <c r="P1052" s="32"/>
    </row>
    <row r="1053" spans="16:16" x14ac:dyDescent="0.2">
      <c r="P1053" s="32"/>
    </row>
    <row r="1054" spans="16:16" x14ac:dyDescent="0.2">
      <c r="P1054" s="32"/>
    </row>
    <row r="1055" spans="16:16" x14ac:dyDescent="0.2">
      <c r="P1055" s="32"/>
    </row>
    <row r="1056" spans="16:16" x14ac:dyDescent="0.2">
      <c r="P1056" s="32"/>
    </row>
    <row r="1057" spans="16:16" x14ac:dyDescent="0.2">
      <c r="P1057" s="32"/>
    </row>
    <row r="1058" spans="16:16" x14ac:dyDescent="0.2">
      <c r="P1058" s="32"/>
    </row>
    <row r="1059" spans="16:16" x14ac:dyDescent="0.2">
      <c r="P1059" s="32"/>
    </row>
    <row r="1060" spans="16:16" x14ac:dyDescent="0.2">
      <c r="P1060" s="32"/>
    </row>
    <row r="1061" spans="16:16" x14ac:dyDescent="0.2">
      <c r="P1061" s="32"/>
    </row>
    <row r="1062" spans="16:16" x14ac:dyDescent="0.2">
      <c r="P1062" s="32"/>
    </row>
    <row r="1063" spans="16:16" x14ac:dyDescent="0.2">
      <c r="P1063" s="32"/>
    </row>
    <row r="1064" spans="16:16" x14ac:dyDescent="0.2">
      <c r="P1064" s="32"/>
    </row>
    <row r="1065" spans="16:16" x14ac:dyDescent="0.2">
      <c r="P1065" s="32"/>
    </row>
    <row r="1066" spans="16:16" x14ac:dyDescent="0.2">
      <c r="P1066" s="32"/>
    </row>
    <row r="1067" spans="16:16" x14ac:dyDescent="0.2">
      <c r="P1067" s="32"/>
    </row>
    <row r="1068" spans="16:16" x14ac:dyDescent="0.2">
      <c r="P1068" s="32"/>
    </row>
    <row r="1069" spans="16:16" x14ac:dyDescent="0.2">
      <c r="P1069" s="32"/>
    </row>
    <row r="1070" spans="16:16" x14ac:dyDescent="0.2">
      <c r="P1070" s="32"/>
    </row>
    <row r="1071" spans="16:16" x14ac:dyDescent="0.2">
      <c r="P1071" s="32"/>
    </row>
    <row r="1072" spans="16:16" x14ac:dyDescent="0.2">
      <c r="P1072" s="32"/>
    </row>
    <row r="1073" spans="16:16" x14ac:dyDescent="0.2">
      <c r="P1073" s="32"/>
    </row>
    <row r="1074" spans="16:16" x14ac:dyDescent="0.2">
      <c r="P1074" s="32"/>
    </row>
    <row r="1075" spans="16:16" x14ac:dyDescent="0.2">
      <c r="P1075" s="32"/>
    </row>
    <row r="1076" spans="16:16" x14ac:dyDescent="0.2">
      <c r="P1076" s="32"/>
    </row>
    <row r="1077" spans="16:16" x14ac:dyDescent="0.2">
      <c r="P1077" s="32"/>
    </row>
    <row r="1078" spans="16:16" x14ac:dyDescent="0.2">
      <c r="P1078" s="32"/>
    </row>
    <row r="1079" spans="16:16" x14ac:dyDescent="0.2">
      <c r="P1079" s="32"/>
    </row>
    <row r="1080" spans="16:16" x14ac:dyDescent="0.2">
      <c r="P1080" s="32"/>
    </row>
    <row r="1081" spans="16:16" x14ac:dyDescent="0.2">
      <c r="P1081" s="32"/>
    </row>
    <row r="1082" spans="16:16" x14ac:dyDescent="0.2">
      <c r="P1082" s="32"/>
    </row>
    <row r="1083" spans="16:16" x14ac:dyDescent="0.2">
      <c r="P1083" s="32"/>
    </row>
    <row r="1084" spans="16:16" x14ac:dyDescent="0.2">
      <c r="P1084" s="32"/>
    </row>
    <row r="1085" spans="16:16" x14ac:dyDescent="0.2">
      <c r="P1085" s="32"/>
    </row>
    <row r="1086" spans="16:16" x14ac:dyDescent="0.2">
      <c r="P1086" s="32"/>
    </row>
    <row r="1087" spans="16:16" x14ac:dyDescent="0.2">
      <c r="P1087" s="32"/>
    </row>
    <row r="1088" spans="16:16" x14ac:dyDescent="0.2">
      <c r="P1088" s="32"/>
    </row>
    <row r="1089" spans="16:16" x14ac:dyDescent="0.2">
      <c r="P1089" s="32"/>
    </row>
    <row r="1090" spans="16:16" x14ac:dyDescent="0.2">
      <c r="P1090" s="32"/>
    </row>
    <row r="1091" spans="16:16" x14ac:dyDescent="0.2">
      <c r="P1091" s="32"/>
    </row>
    <row r="1092" spans="16:16" x14ac:dyDescent="0.2">
      <c r="P1092" s="32"/>
    </row>
    <row r="1093" spans="16:16" x14ac:dyDescent="0.2">
      <c r="P1093" s="32"/>
    </row>
    <row r="1094" spans="16:16" x14ac:dyDescent="0.2">
      <c r="P1094" s="32"/>
    </row>
    <row r="1095" spans="16:16" x14ac:dyDescent="0.2">
      <c r="P1095" s="32"/>
    </row>
    <row r="1096" spans="16:16" x14ac:dyDescent="0.2">
      <c r="P1096" s="32"/>
    </row>
    <row r="1097" spans="16:16" x14ac:dyDescent="0.2">
      <c r="P1097" s="32"/>
    </row>
    <row r="1098" spans="16:16" x14ac:dyDescent="0.2">
      <c r="P1098" s="32"/>
    </row>
    <row r="1099" spans="16:16" x14ac:dyDescent="0.2">
      <c r="P1099" s="32"/>
    </row>
    <row r="1100" spans="16:16" x14ac:dyDescent="0.2">
      <c r="P1100" s="32"/>
    </row>
    <row r="1101" spans="16:16" x14ac:dyDescent="0.2">
      <c r="P1101" s="32"/>
    </row>
    <row r="1102" spans="16:16" x14ac:dyDescent="0.2">
      <c r="P1102" s="32"/>
    </row>
    <row r="1103" spans="16:16" x14ac:dyDescent="0.2">
      <c r="P1103" s="32"/>
    </row>
    <row r="1104" spans="16:16" x14ac:dyDescent="0.2">
      <c r="P1104" s="32"/>
    </row>
    <row r="1105" spans="16:16" x14ac:dyDescent="0.2">
      <c r="P1105" s="32"/>
    </row>
    <row r="1106" spans="16:16" x14ac:dyDescent="0.2">
      <c r="P1106" s="32"/>
    </row>
    <row r="1107" spans="16:16" x14ac:dyDescent="0.2">
      <c r="P1107" s="32"/>
    </row>
    <row r="1108" spans="16:16" x14ac:dyDescent="0.2">
      <c r="P1108" s="32"/>
    </row>
    <row r="1109" spans="16:16" x14ac:dyDescent="0.2">
      <c r="P1109" s="32"/>
    </row>
    <row r="1110" spans="16:16" x14ac:dyDescent="0.2">
      <c r="P1110" s="32"/>
    </row>
    <row r="1111" spans="16:16" x14ac:dyDescent="0.2">
      <c r="P1111" s="32"/>
    </row>
    <row r="1112" spans="16:16" x14ac:dyDescent="0.2">
      <c r="P1112" s="32"/>
    </row>
    <row r="1113" spans="16:16" x14ac:dyDescent="0.2">
      <c r="P1113" s="32"/>
    </row>
    <row r="1114" spans="16:16" x14ac:dyDescent="0.2">
      <c r="P1114" s="32"/>
    </row>
    <row r="1115" spans="16:16" x14ac:dyDescent="0.2">
      <c r="P1115" s="32"/>
    </row>
    <row r="1116" spans="16:16" x14ac:dyDescent="0.2">
      <c r="P1116" s="32"/>
    </row>
    <row r="1117" spans="16:16" x14ac:dyDescent="0.2">
      <c r="P1117" s="32"/>
    </row>
    <row r="1118" spans="16:16" x14ac:dyDescent="0.2">
      <c r="P1118" s="32"/>
    </row>
    <row r="1119" spans="16:16" x14ac:dyDescent="0.2">
      <c r="P1119" s="32"/>
    </row>
    <row r="1120" spans="16:16" x14ac:dyDescent="0.2">
      <c r="P1120" s="32"/>
    </row>
    <row r="1121" spans="16:16" x14ac:dyDescent="0.2">
      <c r="P1121" s="32"/>
    </row>
    <row r="1122" spans="16:16" x14ac:dyDescent="0.2">
      <c r="P1122" s="32"/>
    </row>
    <row r="1123" spans="16:16" x14ac:dyDescent="0.2">
      <c r="P1123" s="32"/>
    </row>
    <row r="1124" spans="16:16" x14ac:dyDescent="0.2">
      <c r="P1124" s="32"/>
    </row>
    <row r="1125" spans="16:16" x14ac:dyDescent="0.2">
      <c r="P1125" s="32"/>
    </row>
    <row r="1126" spans="16:16" x14ac:dyDescent="0.2">
      <c r="P1126" s="32"/>
    </row>
    <row r="1127" spans="16:16" x14ac:dyDescent="0.2">
      <c r="P1127" s="32"/>
    </row>
    <row r="1128" spans="16:16" x14ac:dyDescent="0.2">
      <c r="P1128" s="32"/>
    </row>
    <row r="1129" spans="16:16" x14ac:dyDescent="0.2">
      <c r="P1129" s="32"/>
    </row>
    <row r="1130" spans="16:16" x14ac:dyDescent="0.2">
      <c r="P1130" s="32"/>
    </row>
    <row r="1131" spans="16:16" x14ac:dyDescent="0.2">
      <c r="P1131" s="32"/>
    </row>
    <row r="1132" spans="16:16" x14ac:dyDescent="0.2">
      <c r="P1132" s="32"/>
    </row>
    <row r="1133" spans="16:16" x14ac:dyDescent="0.2">
      <c r="P1133" s="32"/>
    </row>
    <row r="1134" spans="16:16" x14ac:dyDescent="0.2">
      <c r="P1134" s="32"/>
    </row>
    <row r="1135" spans="16:16" x14ac:dyDescent="0.2">
      <c r="P1135" s="32"/>
    </row>
    <row r="1136" spans="16:16" x14ac:dyDescent="0.2">
      <c r="P1136" s="32"/>
    </row>
    <row r="1137" spans="16:16" x14ac:dyDescent="0.2">
      <c r="P1137" s="32"/>
    </row>
    <row r="1138" spans="16:16" x14ac:dyDescent="0.2">
      <c r="P1138" s="32"/>
    </row>
    <row r="1139" spans="16:16" x14ac:dyDescent="0.2">
      <c r="P1139" s="32"/>
    </row>
    <row r="1140" spans="16:16" x14ac:dyDescent="0.2">
      <c r="P1140" s="32"/>
    </row>
    <row r="1141" spans="16:16" x14ac:dyDescent="0.2">
      <c r="P1141" s="32"/>
    </row>
    <row r="1142" spans="16:16" x14ac:dyDescent="0.2">
      <c r="P1142" s="32"/>
    </row>
    <row r="1143" spans="16:16" x14ac:dyDescent="0.2">
      <c r="P1143" s="32"/>
    </row>
    <row r="1144" spans="16:16" x14ac:dyDescent="0.2">
      <c r="P1144" s="32"/>
    </row>
    <row r="1145" spans="16:16" x14ac:dyDescent="0.2">
      <c r="P1145" s="32"/>
    </row>
    <row r="1146" spans="16:16" x14ac:dyDescent="0.2">
      <c r="P1146" s="32"/>
    </row>
    <row r="1147" spans="16:16" x14ac:dyDescent="0.2">
      <c r="P1147" s="32"/>
    </row>
    <row r="1148" spans="16:16" x14ac:dyDescent="0.2">
      <c r="P1148" s="32"/>
    </row>
    <row r="1149" spans="16:16" x14ac:dyDescent="0.2">
      <c r="P1149" s="32"/>
    </row>
    <row r="1150" spans="16:16" x14ac:dyDescent="0.2">
      <c r="P1150" s="32"/>
    </row>
    <row r="1151" spans="16:16" x14ac:dyDescent="0.2">
      <c r="P1151" s="32"/>
    </row>
    <row r="1152" spans="16:16" x14ac:dyDescent="0.2">
      <c r="P1152" s="32"/>
    </row>
    <row r="1153" spans="16:16" x14ac:dyDescent="0.2">
      <c r="P1153" s="32"/>
    </row>
    <row r="1154" spans="16:16" x14ac:dyDescent="0.2">
      <c r="P1154" s="32"/>
    </row>
    <row r="1155" spans="16:16" x14ac:dyDescent="0.2">
      <c r="P1155" s="32"/>
    </row>
    <row r="1156" spans="16:16" x14ac:dyDescent="0.2">
      <c r="P1156" s="32"/>
    </row>
    <row r="1157" spans="16:16" x14ac:dyDescent="0.2">
      <c r="P1157" s="32"/>
    </row>
    <row r="1158" spans="16:16" x14ac:dyDescent="0.2">
      <c r="P1158" s="32"/>
    </row>
    <row r="1159" spans="16:16" x14ac:dyDescent="0.2">
      <c r="P1159" s="32"/>
    </row>
    <row r="1160" spans="16:16" x14ac:dyDescent="0.2">
      <c r="P1160" s="32"/>
    </row>
    <row r="1161" spans="16:16" x14ac:dyDescent="0.2">
      <c r="P1161" s="32"/>
    </row>
    <row r="1162" spans="16:16" x14ac:dyDescent="0.2">
      <c r="P1162" s="32"/>
    </row>
    <row r="1163" spans="16:16" x14ac:dyDescent="0.2">
      <c r="P1163" s="32"/>
    </row>
    <row r="1164" spans="16:16" x14ac:dyDescent="0.2">
      <c r="P1164" s="32"/>
    </row>
    <row r="1165" spans="16:16" x14ac:dyDescent="0.2">
      <c r="P1165" s="32"/>
    </row>
    <row r="1166" spans="16:16" x14ac:dyDescent="0.2">
      <c r="P1166" s="32"/>
    </row>
    <row r="1167" spans="16:16" x14ac:dyDescent="0.2">
      <c r="P1167" s="32"/>
    </row>
    <row r="1168" spans="16:16" x14ac:dyDescent="0.2">
      <c r="P1168" s="32"/>
    </row>
    <row r="1169" spans="16:16" x14ac:dyDescent="0.2">
      <c r="P1169" s="32"/>
    </row>
    <row r="1170" spans="16:16" x14ac:dyDescent="0.2">
      <c r="P1170" s="32"/>
    </row>
    <row r="1171" spans="16:16" x14ac:dyDescent="0.2">
      <c r="P1171" s="32"/>
    </row>
    <row r="1172" spans="16:16" x14ac:dyDescent="0.2">
      <c r="P1172" s="32"/>
    </row>
    <row r="1173" spans="16:16" x14ac:dyDescent="0.2">
      <c r="P1173" s="32"/>
    </row>
    <row r="1174" spans="16:16" x14ac:dyDescent="0.2">
      <c r="P1174" s="32"/>
    </row>
    <row r="1175" spans="16:16" x14ac:dyDescent="0.2">
      <c r="P1175" s="32"/>
    </row>
    <row r="1176" spans="16:16" x14ac:dyDescent="0.2">
      <c r="P1176" s="32"/>
    </row>
    <row r="1177" spans="16:16" x14ac:dyDescent="0.2">
      <c r="P1177" s="32"/>
    </row>
    <row r="1178" spans="16:16" x14ac:dyDescent="0.2">
      <c r="P1178" s="32"/>
    </row>
    <row r="1179" spans="16:16" x14ac:dyDescent="0.2">
      <c r="P1179" s="32"/>
    </row>
    <row r="1180" spans="16:16" x14ac:dyDescent="0.2">
      <c r="P1180" s="32"/>
    </row>
    <row r="1181" spans="16:16" x14ac:dyDescent="0.2">
      <c r="P1181" s="32"/>
    </row>
    <row r="1182" spans="16:16" x14ac:dyDescent="0.2">
      <c r="P1182" s="32"/>
    </row>
    <row r="1183" spans="16:16" x14ac:dyDescent="0.2">
      <c r="P1183" s="32"/>
    </row>
    <row r="1184" spans="16:16" x14ac:dyDescent="0.2">
      <c r="P1184" s="32"/>
    </row>
    <row r="1185" spans="16:16" x14ac:dyDescent="0.2">
      <c r="P1185" s="32"/>
    </row>
    <row r="1186" spans="16:16" x14ac:dyDescent="0.2">
      <c r="P1186" s="32"/>
    </row>
    <row r="1187" spans="16:16" x14ac:dyDescent="0.2">
      <c r="P1187" s="32"/>
    </row>
    <row r="1188" spans="16:16" x14ac:dyDescent="0.2">
      <c r="P1188" s="32"/>
    </row>
    <row r="1189" spans="16:16" x14ac:dyDescent="0.2">
      <c r="P1189" s="32"/>
    </row>
    <row r="1190" spans="16:16" x14ac:dyDescent="0.2">
      <c r="P1190" s="32"/>
    </row>
    <row r="1191" spans="16:16" x14ac:dyDescent="0.2">
      <c r="P1191" s="32"/>
    </row>
    <row r="1192" spans="16:16" x14ac:dyDescent="0.2">
      <c r="P1192" s="32"/>
    </row>
    <row r="1193" spans="16:16" x14ac:dyDescent="0.2">
      <c r="P1193" s="32"/>
    </row>
    <row r="1194" spans="16:16" x14ac:dyDescent="0.2">
      <c r="P1194" s="32"/>
    </row>
    <row r="1195" spans="16:16" x14ac:dyDescent="0.2">
      <c r="P1195" s="32"/>
    </row>
    <row r="1196" spans="16:16" x14ac:dyDescent="0.2">
      <c r="P1196" s="32"/>
    </row>
    <row r="1197" spans="16:16" x14ac:dyDescent="0.2">
      <c r="P1197" s="32"/>
    </row>
    <row r="1198" spans="16:16" x14ac:dyDescent="0.2">
      <c r="P1198" s="32"/>
    </row>
    <row r="1199" spans="16:16" x14ac:dyDescent="0.2">
      <c r="P1199" s="32"/>
    </row>
    <row r="1200" spans="16:16" x14ac:dyDescent="0.2">
      <c r="P1200" s="32"/>
    </row>
    <row r="1201" spans="16:16" x14ac:dyDescent="0.2">
      <c r="P1201" s="32"/>
    </row>
    <row r="1202" spans="16:16" x14ac:dyDescent="0.2">
      <c r="P1202" s="32"/>
    </row>
    <row r="1203" spans="16:16" x14ac:dyDescent="0.2">
      <c r="P1203" s="32"/>
    </row>
    <row r="1204" spans="16:16" x14ac:dyDescent="0.2">
      <c r="P1204" s="32"/>
    </row>
    <row r="1205" spans="16:16" x14ac:dyDescent="0.2">
      <c r="P1205" s="32"/>
    </row>
    <row r="1206" spans="16:16" x14ac:dyDescent="0.2">
      <c r="P1206" s="32"/>
    </row>
    <row r="1207" spans="16:16" x14ac:dyDescent="0.2">
      <c r="P1207" s="32"/>
    </row>
    <row r="1208" spans="16:16" x14ac:dyDescent="0.2">
      <c r="P1208" s="32"/>
    </row>
    <row r="1209" spans="16:16" x14ac:dyDescent="0.2">
      <c r="P1209" s="32"/>
    </row>
    <row r="1210" spans="16:16" x14ac:dyDescent="0.2">
      <c r="P1210" s="32"/>
    </row>
    <row r="1211" spans="16:16" x14ac:dyDescent="0.2">
      <c r="P1211" s="32"/>
    </row>
    <row r="1212" spans="16:16" x14ac:dyDescent="0.2">
      <c r="P1212" s="32"/>
    </row>
    <row r="1213" spans="16:16" x14ac:dyDescent="0.2">
      <c r="P1213" s="32"/>
    </row>
    <row r="1214" spans="16:16" x14ac:dyDescent="0.2">
      <c r="P1214" s="32"/>
    </row>
    <row r="1215" spans="16:16" x14ac:dyDescent="0.2">
      <c r="P1215" s="32"/>
    </row>
    <row r="1216" spans="16:16" x14ac:dyDescent="0.2">
      <c r="P1216" s="32"/>
    </row>
    <row r="1217" spans="16:16" x14ac:dyDescent="0.2">
      <c r="P1217" s="32"/>
    </row>
    <row r="1218" spans="16:16" x14ac:dyDescent="0.2">
      <c r="P1218" s="32"/>
    </row>
    <row r="1219" spans="16:16" x14ac:dyDescent="0.2">
      <c r="P1219" s="32"/>
    </row>
    <row r="1220" spans="16:16" x14ac:dyDescent="0.2">
      <c r="P1220" s="32"/>
    </row>
    <row r="1221" spans="16:16" x14ac:dyDescent="0.2">
      <c r="P1221" s="32"/>
    </row>
    <row r="1222" spans="16:16" x14ac:dyDescent="0.2">
      <c r="P1222" s="32"/>
    </row>
    <row r="1223" spans="16:16" x14ac:dyDescent="0.2">
      <c r="P1223" s="32"/>
    </row>
    <row r="1224" spans="16:16" x14ac:dyDescent="0.2">
      <c r="P1224" s="32"/>
    </row>
    <row r="1225" spans="16:16" x14ac:dyDescent="0.2">
      <c r="P1225" s="32"/>
    </row>
    <row r="1226" spans="16:16" x14ac:dyDescent="0.2">
      <c r="P1226" s="32"/>
    </row>
    <row r="1227" spans="16:16" x14ac:dyDescent="0.2">
      <c r="P1227" s="32"/>
    </row>
    <row r="1228" spans="16:16" x14ac:dyDescent="0.2">
      <c r="P1228" s="32"/>
    </row>
    <row r="1229" spans="16:16" x14ac:dyDescent="0.2">
      <c r="P1229" s="32"/>
    </row>
    <row r="1230" spans="16:16" x14ac:dyDescent="0.2">
      <c r="P1230" s="32"/>
    </row>
    <row r="1231" spans="16:16" x14ac:dyDescent="0.2">
      <c r="P1231" s="32"/>
    </row>
    <row r="1232" spans="16:16" x14ac:dyDescent="0.2">
      <c r="P1232" s="32"/>
    </row>
    <row r="1233" spans="16:16" x14ac:dyDescent="0.2">
      <c r="P1233" s="32"/>
    </row>
    <row r="1234" spans="16:16" x14ac:dyDescent="0.2">
      <c r="P1234" s="32"/>
    </row>
    <row r="1235" spans="16:16" x14ac:dyDescent="0.2">
      <c r="P1235" s="32"/>
    </row>
    <row r="1236" spans="16:16" x14ac:dyDescent="0.2">
      <c r="P1236" s="32"/>
    </row>
    <row r="1237" spans="16:16" x14ac:dyDescent="0.2">
      <c r="P1237" s="32"/>
    </row>
    <row r="1238" spans="16:16" x14ac:dyDescent="0.2">
      <c r="P1238" s="32"/>
    </row>
    <row r="1239" spans="16:16" x14ac:dyDescent="0.2">
      <c r="P1239" s="32"/>
    </row>
    <row r="1240" spans="16:16" x14ac:dyDescent="0.2">
      <c r="P1240" s="32"/>
    </row>
    <row r="1241" spans="16:16" x14ac:dyDescent="0.2">
      <c r="P1241" s="32"/>
    </row>
    <row r="1242" spans="16:16" x14ac:dyDescent="0.2">
      <c r="P1242" s="32"/>
    </row>
    <row r="1243" spans="16:16" x14ac:dyDescent="0.2">
      <c r="P1243" s="32"/>
    </row>
    <row r="1244" spans="16:16" x14ac:dyDescent="0.2">
      <c r="P1244" s="32"/>
    </row>
    <row r="1245" spans="16:16" x14ac:dyDescent="0.2">
      <c r="P1245" s="32"/>
    </row>
    <row r="1246" spans="16:16" x14ac:dyDescent="0.2">
      <c r="P1246" s="32"/>
    </row>
    <row r="1247" spans="16:16" x14ac:dyDescent="0.2">
      <c r="P1247" s="32"/>
    </row>
    <row r="1248" spans="16:16" x14ac:dyDescent="0.2">
      <c r="P1248" s="32"/>
    </row>
    <row r="1249" spans="16:16" x14ac:dyDescent="0.2">
      <c r="P1249" s="32"/>
    </row>
    <row r="1250" spans="16:16" x14ac:dyDescent="0.2">
      <c r="P1250" s="32"/>
    </row>
    <row r="1251" spans="16:16" x14ac:dyDescent="0.2">
      <c r="P1251" s="32"/>
    </row>
    <row r="1252" spans="16:16" x14ac:dyDescent="0.2">
      <c r="P1252" s="32"/>
    </row>
    <row r="1253" spans="16:16" x14ac:dyDescent="0.2">
      <c r="P1253" s="32"/>
    </row>
    <row r="1254" spans="16:16" x14ac:dyDescent="0.2">
      <c r="P1254" s="32"/>
    </row>
    <row r="1255" spans="16:16" x14ac:dyDescent="0.2">
      <c r="P1255" s="32"/>
    </row>
    <row r="1256" spans="16:16" x14ac:dyDescent="0.2">
      <c r="P1256" s="32"/>
    </row>
    <row r="1257" spans="16:16" x14ac:dyDescent="0.2">
      <c r="P1257" s="32"/>
    </row>
    <row r="1258" spans="16:16" x14ac:dyDescent="0.2">
      <c r="P1258" s="32"/>
    </row>
    <row r="1259" spans="16:16" x14ac:dyDescent="0.2">
      <c r="P1259" s="32"/>
    </row>
    <row r="1260" spans="16:16" x14ac:dyDescent="0.2">
      <c r="P1260" s="32"/>
    </row>
    <row r="1261" spans="16:16" x14ac:dyDescent="0.2">
      <c r="P1261" s="32"/>
    </row>
    <row r="1262" spans="16:16" x14ac:dyDescent="0.2">
      <c r="P1262" s="32"/>
    </row>
    <row r="1263" spans="16:16" x14ac:dyDescent="0.2">
      <c r="P1263" s="32"/>
    </row>
    <row r="1264" spans="16:16" x14ac:dyDescent="0.2">
      <c r="P1264" s="32"/>
    </row>
    <row r="1265" spans="16:16" x14ac:dyDescent="0.2">
      <c r="P1265" s="32"/>
    </row>
    <row r="1266" spans="16:16" x14ac:dyDescent="0.2">
      <c r="P1266" s="32"/>
    </row>
    <row r="1267" spans="16:16" x14ac:dyDescent="0.2">
      <c r="P1267" s="32"/>
    </row>
    <row r="1268" spans="16:16" x14ac:dyDescent="0.2">
      <c r="P1268" s="32"/>
    </row>
    <row r="1269" spans="16:16" x14ac:dyDescent="0.2">
      <c r="P1269" s="32"/>
    </row>
    <row r="1270" spans="16:16" x14ac:dyDescent="0.2">
      <c r="P1270" s="32"/>
    </row>
    <row r="1271" spans="16:16" x14ac:dyDescent="0.2">
      <c r="P1271" s="32"/>
    </row>
    <row r="1272" spans="16:16" x14ac:dyDescent="0.2">
      <c r="P1272" s="32"/>
    </row>
    <row r="1273" spans="16:16" x14ac:dyDescent="0.2">
      <c r="P1273" s="32"/>
    </row>
    <row r="1274" spans="16:16" x14ac:dyDescent="0.2">
      <c r="P1274" s="32"/>
    </row>
    <row r="1275" spans="16:16" x14ac:dyDescent="0.2">
      <c r="P1275" s="32"/>
    </row>
    <row r="1276" spans="16:16" x14ac:dyDescent="0.2">
      <c r="P1276" s="32"/>
    </row>
    <row r="1277" spans="16:16" x14ac:dyDescent="0.2">
      <c r="P1277" s="32"/>
    </row>
    <row r="1278" spans="16:16" x14ac:dyDescent="0.2">
      <c r="P1278" s="32"/>
    </row>
    <row r="1279" spans="16:16" x14ac:dyDescent="0.2">
      <c r="P1279" s="32"/>
    </row>
    <row r="1280" spans="16:16" x14ac:dyDescent="0.2">
      <c r="P1280" s="32"/>
    </row>
    <row r="1281" spans="16:16" x14ac:dyDescent="0.2">
      <c r="P1281" s="32"/>
    </row>
    <row r="1282" spans="16:16" x14ac:dyDescent="0.2">
      <c r="P1282" s="32"/>
    </row>
    <row r="1283" spans="16:16" x14ac:dyDescent="0.2">
      <c r="P1283" s="32"/>
    </row>
    <row r="1284" spans="16:16" x14ac:dyDescent="0.2">
      <c r="P1284" s="32"/>
    </row>
    <row r="1285" spans="16:16" x14ac:dyDescent="0.2">
      <c r="P1285" s="32"/>
    </row>
    <row r="1286" spans="16:16" x14ac:dyDescent="0.2">
      <c r="P1286" s="32"/>
    </row>
    <row r="1287" spans="16:16" x14ac:dyDescent="0.2">
      <c r="P1287" s="32"/>
    </row>
    <row r="1288" spans="16:16" x14ac:dyDescent="0.2">
      <c r="P1288" s="32"/>
    </row>
    <row r="1289" spans="16:16" x14ac:dyDescent="0.2">
      <c r="P1289" s="32"/>
    </row>
    <row r="1290" spans="16:16" x14ac:dyDescent="0.2">
      <c r="P1290" s="32"/>
    </row>
    <row r="1291" spans="16:16" x14ac:dyDescent="0.2">
      <c r="P1291" s="32"/>
    </row>
    <row r="1292" spans="16:16" x14ac:dyDescent="0.2">
      <c r="P1292" s="32"/>
    </row>
    <row r="1293" spans="16:16" x14ac:dyDescent="0.2">
      <c r="P1293" s="32"/>
    </row>
    <row r="1294" spans="16:16" x14ac:dyDescent="0.2">
      <c r="P1294" s="32"/>
    </row>
    <row r="1295" spans="16:16" x14ac:dyDescent="0.2">
      <c r="P1295" s="32"/>
    </row>
    <row r="1296" spans="16:16" x14ac:dyDescent="0.2">
      <c r="P1296" s="32"/>
    </row>
    <row r="1297" spans="16:16" x14ac:dyDescent="0.2">
      <c r="P1297" s="32"/>
    </row>
    <row r="1298" spans="16:16" x14ac:dyDescent="0.2">
      <c r="P1298" s="32"/>
    </row>
    <row r="1299" spans="16:16" x14ac:dyDescent="0.2">
      <c r="P1299" s="32"/>
    </row>
    <row r="1300" spans="16:16" x14ac:dyDescent="0.2">
      <c r="P1300" s="32"/>
    </row>
    <row r="1301" spans="16:16" x14ac:dyDescent="0.2">
      <c r="P1301" s="32"/>
    </row>
    <row r="1302" spans="16:16" x14ac:dyDescent="0.2">
      <c r="P1302" s="32"/>
    </row>
    <row r="1303" spans="16:16" x14ac:dyDescent="0.2">
      <c r="P1303" s="32"/>
    </row>
    <row r="1304" spans="16:16" x14ac:dyDescent="0.2">
      <c r="P1304" s="32"/>
    </row>
    <row r="1305" spans="16:16" x14ac:dyDescent="0.2">
      <c r="P1305" s="32"/>
    </row>
    <row r="1306" spans="16:16" x14ac:dyDescent="0.2">
      <c r="P1306" s="32"/>
    </row>
    <row r="1307" spans="16:16" x14ac:dyDescent="0.2">
      <c r="P1307" s="32"/>
    </row>
    <row r="1308" spans="16:16" x14ac:dyDescent="0.2">
      <c r="P1308" s="32"/>
    </row>
    <row r="1309" spans="16:16" x14ac:dyDescent="0.2">
      <c r="P1309" s="32"/>
    </row>
    <row r="1310" spans="16:16" x14ac:dyDescent="0.2">
      <c r="P1310" s="32"/>
    </row>
    <row r="1311" spans="16:16" x14ac:dyDescent="0.2">
      <c r="P1311" s="32"/>
    </row>
    <row r="1312" spans="16:16" x14ac:dyDescent="0.2">
      <c r="P1312" s="32"/>
    </row>
    <row r="1313" spans="16:16" x14ac:dyDescent="0.2">
      <c r="P1313" s="32"/>
    </row>
    <row r="1314" spans="16:16" x14ac:dyDescent="0.2">
      <c r="P1314" s="32"/>
    </row>
    <row r="1315" spans="16:16" x14ac:dyDescent="0.2">
      <c r="P1315" s="32"/>
    </row>
    <row r="1316" spans="16:16" x14ac:dyDescent="0.2">
      <c r="P1316" s="32"/>
    </row>
    <row r="1317" spans="16:16" x14ac:dyDescent="0.2">
      <c r="P1317" s="32"/>
    </row>
    <row r="1318" spans="16:16" x14ac:dyDescent="0.2">
      <c r="P1318" s="32"/>
    </row>
    <row r="1319" spans="16:16" x14ac:dyDescent="0.2">
      <c r="P1319" s="32"/>
    </row>
    <row r="1320" spans="16:16" x14ac:dyDescent="0.2">
      <c r="P1320" s="32"/>
    </row>
    <row r="1321" spans="16:16" x14ac:dyDescent="0.2">
      <c r="P1321" s="32"/>
    </row>
    <row r="1322" spans="16:16" x14ac:dyDescent="0.2">
      <c r="P1322" s="32"/>
    </row>
    <row r="1323" spans="16:16" x14ac:dyDescent="0.2">
      <c r="P1323" s="32"/>
    </row>
    <row r="1324" spans="16:16" x14ac:dyDescent="0.2">
      <c r="P1324" s="32"/>
    </row>
    <row r="1325" spans="16:16" x14ac:dyDescent="0.2">
      <c r="P1325" s="32"/>
    </row>
    <row r="1326" spans="16:16" x14ac:dyDescent="0.2">
      <c r="P1326" s="32"/>
    </row>
    <row r="1327" spans="16:16" x14ac:dyDescent="0.2">
      <c r="P1327" s="32"/>
    </row>
    <row r="1328" spans="16:16" x14ac:dyDescent="0.2">
      <c r="P1328" s="32"/>
    </row>
    <row r="1329" spans="16:16" x14ac:dyDescent="0.2">
      <c r="P1329" s="32"/>
    </row>
    <row r="1330" spans="16:16" x14ac:dyDescent="0.2">
      <c r="P1330" s="32"/>
    </row>
    <row r="1331" spans="16:16" x14ac:dyDescent="0.2">
      <c r="P1331" s="32"/>
    </row>
    <row r="1332" spans="16:16" x14ac:dyDescent="0.2">
      <c r="P1332" s="32"/>
    </row>
    <row r="1333" spans="16:16" x14ac:dyDescent="0.2">
      <c r="P1333" s="32"/>
    </row>
    <row r="1334" spans="16:16" x14ac:dyDescent="0.2">
      <c r="P1334" s="32"/>
    </row>
    <row r="1335" spans="16:16" x14ac:dyDescent="0.2">
      <c r="P1335" s="32"/>
    </row>
    <row r="1336" spans="16:16" x14ac:dyDescent="0.2">
      <c r="P1336" s="32"/>
    </row>
    <row r="1337" spans="16:16" x14ac:dyDescent="0.2">
      <c r="P1337" s="32"/>
    </row>
    <row r="1338" spans="16:16" x14ac:dyDescent="0.2">
      <c r="P1338" s="32"/>
    </row>
    <row r="1339" spans="16:16" x14ac:dyDescent="0.2">
      <c r="P1339" s="32"/>
    </row>
    <row r="1340" spans="16:16" x14ac:dyDescent="0.2">
      <c r="P1340" s="32"/>
    </row>
    <row r="1341" spans="16:16" x14ac:dyDescent="0.2">
      <c r="P1341" s="32"/>
    </row>
    <row r="1342" spans="16:16" x14ac:dyDescent="0.2">
      <c r="P1342" s="32"/>
    </row>
    <row r="1343" spans="16:16" x14ac:dyDescent="0.2">
      <c r="P1343" s="32"/>
    </row>
    <row r="1344" spans="16:16" x14ac:dyDescent="0.2">
      <c r="P1344" s="32"/>
    </row>
    <row r="1345" spans="16:16" x14ac:dyDescent="0.2">
      <c r="P1345" s="32"/>
    </row>
    <row r="1346" spans="16:16" x14ac:dyDescent="0.2">
      <c r="P1346" s="32"/>
    </row>
    <row r="1347" spans="16:16" x14ac:dyDescent="0.2">
      <c r="P1347" s="32"/>
    </row>
    <row r="1348" spans="16:16" x14ac:dyDescent="0.2">
      <c r="P1348" s="32"/>
    </row>
    <row r="1349" spans="16:16" x14ac:dyDescent="0.2">
      <c r="P1349" s="32"/>
    </row>
    <row r="1350" spans="16:16" x14ac:dyDescent="0.2">
      <c r="P1350" s="32"/>
    </row>
    <row r="1351" spans="16:16" x14ac:dyDescent="0.2">
      <c r="P1351" s="32"/>
    </row>
    <row r="1352" spans="16:16" x14ac:dyDescent="0.2">
      <c r="P1352" s="32"/>
    </row>
    <row r="1353" spans="16:16" x14ac:dyDescent="0.2">
      <c r="P1353" s="32"/>
    </row>
    <row r="1354" spans="16:16" x14ac:dyDescent="0.2">
      <c r="P1354" s="32"/>
    </row>
    <row r="1355" spans="16:16" x14ac:dyDescent="0.2">
      <c r="P1355" s="32"/>
    </row>
    <row r="1356" spans="16:16" x14ac:dyDescent="0.2">
      <c r="P1356" s="32"/>
    </row>
    <row r="1357" spans="16:16" x14ac:dyDescent="0.2">
      <c r="P1357" s="32"/>
    </row>
    <row r="1358" spans="16:16" x14ac:dyDescent="0.2">
      <c r="P1358" s="32"/>
    </row>
    <row r="1359" spans="16:16" x14ac:dyDescent="0.2">
      <c r="P1359" s="32"/>
    </row>
    <row r="1360" spans="16:16" x14ac:dyDescent="0.2">
      <c r="P1360" s="32"/>
    </row>
    <row r="1361" spans="16:16" x14ac:dyDescent="0.2">
      <c r="P1361" s="32"/>
    </row>
    <row r="1362" spans="16:16" x14ac:dyDescent="0.2">
      <c r="P1362" s="32"/>
    </row>
    <row r="1363" spans="16:16" x14ac:dyDescent="0.2">
      <c r="P1363" s="32"/>
    </row>
    <row r="1364" spans="16:16" x14ac:dyDescent="0.2">
      <c r="P1364" s="32"/>
    </row>
    <row r="1365" spans="16:16" x14ac:dyDescent="0.2">
      <c r="P1365" s="32"/>
    </row>
    <row r="1366" spans="16:16" x14ac:dyDescent="0.2">
      <c r="P1366" s="32"/>
    </row>
    <row r="1367" spans="16:16" x14ac:dyDescent="0.2">
      <c r="P1367" s="32"/>
    </row>
    <row r="1368" spans="16:16" x14ac:dyDescent="0.2">
      <c r="P1368" s="32"/>
    </row>
    <row r="1369" spans="16:16" x14ac:dyDescent="0.2">
      <c r="P1369" s="32"/>
    </row>
    <row r="1370" spans="16:16" x14ac:dyDescent="0.2">
      <c r="P1370" s="32"/>
    </row>
    <row r="1371" spans="16:16" x14ac:dyDescent="0.2">
      <c r="P1371" s="32"/>
    </row>
    <row r="1372" spans="16:16" x14ac:dyDescent="0.2">
      <c r="P1372" s="32"/>
    </row>
    <row r="1373" spans="16:16" x14ac:dyDescent="0.2">
      <c r="P1373" s="32"/>
    </row>
    <row r="1374" spans="16:16" x14ac:dyDescent="0.2">
      <c r="P1374" s="32"/>
    </row>
    <row r="1375" spans="16:16" x14ac:dyDescent="0.2">
      <c r="P1375" s="32"/>
    </row>
    <row r="1376" spans="16:16" x14ac:dyDescent="0.2">
      <c r="P1376" s="32"/>
    </row>
    <row r="1377" spans="16:16" x14ac:dyDescent="0.2">
      <c r="P1377" s="32"/>
    </row>
    <row r="1378" spans="16:16" x14ac:dyDescent="0.2">
      <c r="P1378" s="32"/>
    </row>
    <row r="1379" spans="16:16" x14ac:dyDescent="0.2">
      <c r="P1379" s="32"/>
    </row>
    <row r="1380" spans="16:16" x14ac:dyDescent="0.2">
      <c r="P1380" s="32"/>
    </row>
    <row r="1381" spans="16:16" x14ac:dyDescent="0.2">
      <c r="P1381" s="32"/>
    </row>
    <row r="1382" spans="16:16" x14ac:dyDescent="0.2">
      <c r="P1382" s="32"/>
    </row>
    <row r="1383" spans="16:16" x14ac:dyDescent="0.2">
      <c r="P1383" s="32"/>
    </row>
    <row r="1384" spans="16:16" x14ac:dyDescent="0.2">
      <c r="P1384" s="32"/>
    </row>
    <row r="1385" spans="16:16" x14ac:dyDescent="0.2">
      <c r="P1385" s="32"/>
    </row>
    <row r="1386" spans="16:16" x14ac:dyDescent="0.2">
      <c r="P1386" s="32"/>
    </row>
    <row r="1387" spans="16:16" x14ac:dyDescent="0.2">
      <c r="P1387" s="32"/>
    </row>
    <row r="1388" spans="16:16" x14ac:dyDescent="0.2">
      <c r="P1388" s="32"/>
    </row>
    <row r="1389" spans="16:16" x14ac:dyDescent="0.2">
      <c r="P1389" s="32"/>
    </row>
    <row r="1390" spans="16:16" x14ac:dyDescent="0.2">
      <c r="P1390" s="32"/>
    </row>
    <row r="1391" spans="16:16" x14ac:dyDescent="0.2">
      <c r="P1391" s="32"/>
    </row>
    <row r="1392" spans="16:16" x14ac:dyDescent="0.2">
      <c r="P1392" s="32"/>
    </row>
    <row r="1393" spans="16:16" x14ac:dyDescent="0.2">
      <c r="P1393" s="32"/>
    </row>
    <row r="1394" spans="16:16" x14ac:dyDescent="0.2">
      <c r="P1394" s="32"/>
    </row>
    <row r="1395" spans="16:16" x14ac:dyDescent="0.2">
      <c r="P1395" s="32"/>
    </row>
    <row r="1396" spans="16:16" x14ac:dyDescent="0.2">
      <c r="P1396" s="32"/>
    </row>
    <row r="1397" spans="16:16" x14ac:dyDescent="0.2">
      <c r="P1397" s="32"/>
    </row>
    <row r="1398" spans="16:16" x14ac:dyDescent="0.2">
      <c r="P1398" s="32"/>
    </row>
    <row r="1399" spans="16:16" x14ac:dyDescent="0.2">
      <c r="P1399" s="32"/>
    </row>
    <row r="1400" spans="16:16" x14ac:dyDescent="0.2">
      <c r="P1400" s="32"/>
    </row>
    <row r="1401" spans="16:16" x14ac:dyDescent="0.2">
      <c r="P1401" s="32"/>
    </row>
    <row r="1402" spans="16:16" x14ac:dyDescent="0.2">
      <c r="P1402" s="32"/>
    </row>
    <row r="1403" spans="16:16" x14ac:dyDescent="0.2">
      <c r="P1403" s="32"/>
    </row>
    <row r="1404" spans="16:16" x14ac:dyDescent="0.2">
      <c r="P1404" s="32"/>
    </row>
    <row r="1405" spans="16:16" x14ac:dyDescent="0.2">
      <c r="P1405" s="32"/>
    </row>
    <row r="1406" spans="16:16" x14ac:dyDescent="0.2">
      <c r="P1406" s="32"/>
    </row>
    <row r="1407" spans="16:16" x14ac:dyDescent="0.2">
      <c r="P1407" s="32"/>
    </row>
    <row r="1408" spans="16:16" x14ac:dyDescent="0.2">
      <c r="P1408" s="32"/>
    </row>
    <row r="1409" spans="16:16" x14ac:dyDescent="0.2">
      <c r="P1409" s="32"/>
    </row>
    <row r="1410" spans="16:16" x14ac:dyDescent="0.2">
      <c r="P1410" s="32"/>
    </row>
    <row r="1411" spans="16:16" x14ac:dyDescent="0.2">
      <c r="P1411" s="32"/>
    </row>
    <row r="1412" spans="16:16" x14ac:dyDescent="0.2">
      <c r="P1412" s="32"/>
    </row>
    <row r="1413" spans="16:16" x14ac:dyDescent="0.2">
      <c r="P1413" s="32"/>
    </row>
    <row r="1414" spans="16:16" x14ac:dyDescent="0.2">
      <c r="P1414" s="32"/>
    </row>
    <row r="1415" spans="16:16" x14ac:dyDescent="0.2">
      <c r="P1415" s="32"/>
    </row>
    <row r="1416" spans="16:16" x14ac:dyDescent="0.2">
      <c r="P1416" s="32"/>
    </row>
    <row r="1417" spans="16:16" x14ac:dyDescent="0.2">
      <c r="P1417" s="32"/>
    </row>
    <row r="1418" spans="16:16" x14ac:dyDescent="0.2">
      <c r="P1418" s="32"/>
    </row>
    <row r="1419" spans="16:16" x14ac:dyDescent="0.2">
      <c r="P1419" s="32"/>
    </row>
    <row r="1420" spans="16:16" x14ac:dyDescent="0.2">
      <c r="P1420" s="32"/>
    </row>
    <row r="1421" spans="16:16" x14ac:dyDescent="0.2">
      <c r="P1421" s="32"/>
    </row>
    <row r="1422" spans="16:16" x14ac:dyDescent="0.2">
      <c r="P1422" s="32"/>
    </row>
    <row r="1423" spans="16:16" x14ac:dyDescent="0.2">
      <c r="P1423" s="32"/>
    </row>
    <row r="1424" spans="16:16" x14ac:dyDescent="0.2">
      <c r="P1424" s="32"/>
    </row>
    <row r="1425" spans="16:16" x14ac:dyDescent="0.2">
      <c r="P1425" s="32"/>
    </row>
    <row r="1426" spans="16:16" x14ac:dyDescent="0.2">
      <c r="P1426" s="32"/>
    </row>
    <row r="1427" spans="16:16" x14ac:dyDescent="0.2">
      <c r="P1427" s="32"/>
    </row>
    <row r="1428" spans="16:16" x14ac:dyDescent="0.2">
      <c r="P1428" s="32"/>
    </row>
    <row r="1429" spans="16:16" x14ac:dyDescent="0.2">
      <c r="P1429" s="32"/>
    </row>
    <row r="1430" spans="16:16" x14ac:dyDescent="0.2">
      <c r="P1430" s="32"/>
    </row>
    <row r="1431" spans="16:16" x14ac:dyDescent="0.2">
      <c r="P1431" s="32"/>
    </row>
    <row r="1432" spans="16:16" x14ac:dyDescent="0.2">
      <c r="P1432" s="32"/>
    </row>
    <row r="1433" spans="16:16" x14ac:dyDescent="0.2">
      <c r="P1433" s="32"/>
    </row>
    <row r="1434" spans="16:16" x14ac:dyDescent="0.2">
      <c r="P1434" s="32"/>
    </row>
    <row r="1435" spans="16:16" x14ac:dyDescent="0.2">
      <c r="P1435" s="32"/>
    </row>
    <row r="1436" spans="16:16" x14ac:dyDescent="0.2">
      <c r="P1436" s="32"/>
    </row>
    <row r="1437" spans="16:16" x14ac:dyDescent="0.2">
      <c r="P1437" s="32"/>
    </row>
    <row r="1438" spans="16:16" x14ac:dyDescent="0.2">
      <c r="P1438" s="32"/>
    </row>
    <row r="1439" spans="16:16" x14ac:dyDescent="0.2">
      <c r="P1439" s="32"/>
    </row>
    <row r="1440" spans="16:16" x14ac:dyDescent="0.2">
      <c r="P1440" s="32"/>
    </row>
    <row r="1441" spans="16:16" x14ac:dyDescent="0.2">
      <c r="P1441" s="32"/>
    </row>
    <row r="1442" spans="16:16" x14ac:dyDescent="0.2">
      <c r="P1442" s="32"/>
    </row>
    <row r="1443" spans="16:16" x14ac:dyDescent="0.2">
      <c r="P1443" s="32"/>
    </row>
    <row r="1444" spans="16:16" x14ac:dyDescent="0.2">
      <c r="P1444" s="32"/>
    </row>
    <row r="1445" spans="16:16" x14ac:dyDescent="0.2">
      <c r="P1445" s="32"/>
    </row>
    <row r="1446" spans="16:16" x14ac:dyDescent="0.2">
      <c r="P1446" s="32"/>
    </row>
    <row r="1447" spans="16:16" x14ac:dyDescent="0.2">
      <c r="P1447" s="32"/>
    </row>
    <row r="1448" spans="16:16" x14ac:dyDescent="0.2">
      <c r="P1448" s="32"/>
    </row>
    <row r="1449" spans="16:16" x14ac:dyDescent="0.2">
      <c r="P1449" s="32"/>
    </row>
    <row r="1450" spans="16:16" x14ac:dyDescent="0.2">
      <c r="P1450" s="32"/>
    </row>
    <row r="1451" spans="16:16" x14ac:dyDescent="0.2">
      <c r="P1451" s="32"/>
    </row>
    <row r="1452" spans="16:16" x14ac:dyDescent="0.2">
      <c r="P1452" s="32"/>
    </row>
    <row r="1453" spans="16:16" x14ac:dyDescent="0.2">
      <c r="P1453" s="32"/>
    </row>
    <row r="1454" spans="16:16" x14ac:dyDescent="0.2">
      <c r="P1454" s="32"/>
    </row>
    <row r="1455" spans="16:16" x14ac:dyDescent="0.2">
      <c r="P1455" s="32"/>
    </row>
    <row r="1456" spans="16:16" x14ac:dyDescent="0.2">
      <c r="P1456" s="32"/>
    </row>
    <row r="1457" spans="16:16" x14ac:dyDescent="0.2">
      <c r="P1457" s="32"/>
    </row>
    <row r="1458" spans="16:16" x14ac:dyDescent="0.2">
      <c r="P1458" s="32"/>
    </row>
    <row r="1459" spans="16:16" x14ac:dyDescent="0.2">
      <c r="P1459" s="32"/>
    </row>
    <row r="1460" spans="16:16" x14ac:dyDescent="0.2">
      <c r="P1460" s="32"/>
    </row>
    <row r="1461" spans="16:16" x14ac:dyDescent="0.2">
      <c r="P1461" s="32"/>
    </row>
    <row r="1462" spans="16:16" x14ac:dyDescent="0.2">
      <c r="P1462" s="32"/>
    </row>
    <row r="1463" spans="16:16" x14ac:dyDescent="0.2">
      <c r="P1463" s="32"/>
    </row>
    <row r="1464" spans="16:16" x14ac:dyDescent="0.2">
      <c r="P1464" s="32"/>
    </row>
    <row r="1465" spans="16:16" x14ac:dyDescent="0.2">
      <c r="P1465" s="32"/>
    </row>
    <row r="1466" spans="16:16" x14ac:dyDescent="0.2">
      <c r="P1466" s="32"/>
    </row>
    <row r="1467" spans="16:16" x14ac:dyDescent="0.2">
      <c r="P1467" s="32"/>
    </row>
    <row r="1468" spans="16:16" x14ac:dyDescent="0.2">
      <c r="P1468" s="32"/>
    </row>
    <row r="1469" spans="16:16" x14ac:dyDescent="0.2">
      <c r="P1469" s="32"/>
    </row>
    <row r="1470" spans="16:16" x14ac:dyDescent="0.2">
      <c r="P1470" s="32"/>
    </row>
    <row r="1471" spans="16:16" x14ac:dyDescent="0.2">
      <c r="P1471" s="32"/>
    </row>
    <row r="1472" spans="16:16" x14ac:dyDescent="0.2">
      <c r="P1472" s="32"/>
    </row>
    <row r="1473" spans="16:16" x14ac:dyDescent="0.2">
      <c r="P1473" s="32"/>
    </row>
    <row r="1474" spans="16:16" x14ac:dyDescent="0.2">
      <c r="P1474" s="32"/>
    </row>
    <row r="1475" spans="16:16" x14ac:dyDescent="0.2">
      <c r="P1475" s="32"/>
    </row>
    <row r="1476" spans="16:16" x14ac:dyDescent="0.2">
      <c r="P1476" s="32"/>
    </row>
    <row r="1477" spans="16:16" x14ac:dyDescent="0.2">
      <c r="P1477" s="32"/>
    </row>
    <row r="1478" spans="16:16" x14ac:dyDescent="0.2">
      <c r="P1478" s="32"/>
    </row>
    <row r="1479" spans="16:16" x14ac:dyDescent="0.2">
      <c r="P1479" s="32"/>
    </row>
    <row r="1480" spans="16:16" x14ac:dyDescent="0.2">
      <c r="P1480" s="32"/>
    </row>
    <row r="1481" spans="16:16" x14ac:dyDescent="0.2">
      <c r="P1481" s="32"/>
    </row>
    <row r="1482" spans="16:16" x14ac:dyDescent="0.2">
      <c r="P1482" s="32"/>
    </row>
    <row r="1483" spans="16:16" x14ac:dyDescent="0.2">
      <c r="P1483" s="32"/>
    </row>
    <row r="1484" spans="16:16" x14ac:dyDescent="0.2">
      <c r="P1484" s="32"/>
    </row>
    <row r="1485" spans="16:16" x14ac:dyDescent="0.2">
      <c r="P1485" s="32"/>
    </row>
    <row r="1486" spans="16:16" x14ac:dyDescent="0.2">
      <c r="P1486" s="32"/>
    </row>
    <row r="1487" spans="16:16" x14ac:dyDescent="0.2">
      <c r="P1487" s="32"/>
    </row>
    <row r="1488" spans="16:16" x14ac:dyDescent="0.2">
      <c r="P1488" s="32"/>
    </row>
    <row r="1489" spans="16:16" x14ac:dyDescent="0.2">
      <c r="P1489" s="32"/>
    </row>
    <row r="1490" spans="16:16" x14ac:dyDescent="0.2">
      <c r="P1490" s="32"/>
    </row>
    <row r="1491" spans="16:16" x14ac:dyDescent="0.2">
      <c r="P1491" s="32"/>
    </row>
    <row r="1492" spans="16:16" x14ac:dyDescent="0.2">
      <c r="P1492" s="32"/>
    </row>
    <row r="1493" spans="16:16" x14ac:dyDescent="0.2">
      <c r="P1493" s="32"/>
    </row>
    <row r="1494" spans="16:16" x14ac:dyDescent="0.2">
      <c r="P1494" s="32"/>
    </row>
    <row r="1495" spans="16:16" x14ac:dyDescent="0.2">
      <c r="P1495" s="32"/>
    </row>
    <row r="1496" spans="16:16" x14ac:dyDescent="0.2">
      <c r="P1496" s="32"/>
    </row>
    <row r="1497" spans="16:16" x14ac:dyDescent="0.2">
      <c r="P1497" s="32"/>
    </row>
    <row r="1498" spans="16:16" x14ac:dyDescent="0.2">
      <c r="P1498" s="32"/>
    </row>
    <row r="1499" spans="16:16" x14ac:dyDescent="0.2">
      <c r="P1499" s="32"/>
    </row>
    <row r="1500" spans="16:16" x14ac:dyDescent="0.2">
      <c r="P1500" s="32"/>
    </row>
    <row r="1501" spans="16:16" x14ac:dyDescent="0.2">
      <c r="P1501" s="32"/>
    </row>
    <row r="1502" spans="16:16" x14ac:dyDescent="0.2">
      <c r="P1502" s="32"/>
    </row>
    <row r="1503" spans="16:16" x14ac:dyDescent="0.2">
      <c r="P1503" s="32"/>
    </row>
    <row r="1504" spans="16:16" x14ac:dyDescent="0.2">
      <c r="P1504" s="32"/>
    </row>
    <row r="1505" spans="16:16" x14ac:dyDescent="0.2">
      <c r="P1505" s="32"/>
    </row>
    <row r="1506" spans="16:16" x14ac:dyDescent="0.2">
      <c r="P1506" s="32"/>
    </row>
    <row r="1507" spans="16:16" x14ac:dyDescent="0.2">
      <c r="P1507" s="32"/>
    </row>
    <row r="1508" spans="16:16" x14ac:dyDescent="0.2">
      <c r="P1508" s="32"/>
    </row>
    <row r="1509" spans="16:16" x14ac:dyDescent="0.2">
      <c r="P1509" s="32"/>
    </row>
    <row r="1510" spans="16:16" x14ac:dyDescent="0.2">
      <c r="P1510" s="32"/>
    </row>
    <row r="1511" spans="16:16" x14ac:dyDescent="0.2">
      <c r="P1511" s="32"/>
    </row>
    <row r="1512" spans="16:16" x14ac:dyDescent="0.2">
      <c r="P1512" s="32"/>
    </row>
    <row r="1513" spans="16:16" x14ac:dyDescent="0.2">
      <c r="P1513" s="32"/>
    </row>
    <row r="1514" spans="16:16" x14ac:dyDescent="0.2">
      <c r="P1514" s="32"/>
    </row>
    <row r="1515" spans="16:16" x14ac:dyDescent="0.2">
      <c r="P1515" s="32"/>
    </row>
    <row r="1516" spans="16:16" x14ac:dyDescent="0.2">
      <c r="P1516" s="32"/>
    </row>
    <row r="1517" spans="16:16" x14ac:dyDescent="0.2">
      <c r="P1517" s="32"/>
    </row>
    <row r="1518" spans="16:16" x14ac:dyDescent="0.2">
      <c r="P1518" s="32"/>
    </row>
    <row r="1519" spans="16:16" x14ac:dyDescent="0.2">
      <c r="P1519" s="32"/>
    </row>
    <row r="1520" spans="16:16" x14ac:dyDescent="0.2">
      <c r="P1520" s="32"/>
    </row>
    <row r="1521" spans="16:16" x14ac:dyDescent="0.2">
      <c r="P1521" s="32"/>
    </row>
    <row r="1522" spans="16:16" x14ac:dyDescent="0.2">
      <c r="P1522" s="32"/>
    </row>
    <row r="1523" spans="16:16" x14ac:dyDescent="0.2">
      <c r="P1523" s="32"/>
    </row>
    <row r="1524" spans="16:16" x14ac:dyDescent="0.2">
      <c r="P1524" s="32"/>
    </row>
    <row r="1525" spans="16:16" x14ac:dyDescent="0.2">
      <c r="P1525" s="32"/>
    </row>
    <row r="1526" spans="16:16" x14ac:dyDescent="0.2">
      <c r="P1526" s="32"/>
    </row>
    <row r="1527" spans="16:16" x14ac:dyDescent="0.2">
      <c r="P1527" s="32"/>
    </row>
    <row r="1528" spans="16:16" x14ac:dyDescent="0.2">
      <c r="P1528" s="32"/>
    </row>
    <row r="1529" spans="16:16" x14ac:dyDescent="0.2">
      <c r="P1529" s="32"/>
    </row>
    <row r="1530" spans="16:16" x14ac:dyDescent="0.2">
      <c r="P1530" s="32"/>
    </row>
    <row r="1531" spans="16:16" x14ac:dyDescent="0.2">
      <c r="P1531" s="32"/>
    </row>
    <row r="1532" spans="16:16" x14ac:dyDescent="0.2">
      <c r="P1532" s="32"/>
    </row>
    <row r="1533" spans="16:16" x14ac:dyDescent="0.2">
      <c r="P1533" s="32"/>
    </row>
    <row r="1534" spans="16:16" x14ac:dyDescent="0.2">
      <c r="P1534" s="32"/>
    </row>
    <row r="1535" spans="16:16" x14ac:dyDescent="0.2">
      <c r="P1535" s="32"/>
    </row>
    <row r="1536" spans="16:16" x14ac:dyDescent="0.2">
      <c r="P1536" s="32"/>
    </row>
    <row r="1537" spans="16:16" x14ac:dyDescent="0.2">
      <c r="P1537" s="32"/>
    </row>
    <row r="1538" spans="16:16" x14ac:dyDescent="0.2">
      <c r="P1538" s="32"/>
    </row>
    <row r="1539" spans="16:16" x14ac:dyDescent="0.2">
      <c r="P1539" s="32"/>
    </row>
    <row r="1540" spans="16:16" x14ac:dyDescent="0.2">
      <c r="P1540" s="32"/>
    </row>
    <row r="1541" spans="16:16" x14ac:dyDescent="0.2">
      <c r="P1541" s="32"/>
    </row>
    <row r="1542" spans="16:16" x14ac:dyDescent="0.2">
      <c r="P1542" s="32"/>
    </row>
    <row r="1543" spans="16:16" x14ac:dyDescent="0.2">
      <c r="P1543" s="32"/>
    </row>
    <row r="1544" spans="16:16" x14ac:dyDescent="0.2">
      <c r="P1544" s="32"/>
    </row>
    <row r="1545" spans="16:16" x14ac:dyDescent="0.2">
      <c r="P1545" s="32"/>
    </row>
    <row r="1546" spans="16:16" x14ac:dyDescent="0.2">
      <c r="P1546" s="32"/>
    </row>
    <row r="1547" spans="16:16" x14ac:dyDescent="0.2">
      <c r="P1547" s="32"/>
    </row>
    <row r="1548" spans="16:16" x14ac:dyDescent="0.2">
      <c r="P1548" s="32"/>
    </row>
    <row r="1549" spans="16:16" x14ac:dyDescent="0.2">
      <c r="P1549" s="32"/>
    </row>
    <row r="1550" spans="16:16" x14ac:dyDescent="0.2">
      <c r="P1550" s="32"/>
    </row>
    <row r="1551" spans="16:16" x14ac:dyDescent="0.2">
      <c r="P1551" s="32"/>
    </row>
    <row r="1552" spans="16:16" x14ac:dyDescent="0.2">
      <c r="P1552" s="32"/>
    </row>
    <row r="1553" spans="16:16" x14ac:dyDescent="0.2">
      <c r="P1553" s="32"/>
    </row>
    <row r="1554" spans="16:16" x14ac:dyDescent="0.2">
      <c r="P1554" s="32"/>
    </row>
    <row r="1555" spans="16:16" x14ac:dyDescent="0.2">
      <c r="P1555" s="32"/>
    </row>
    <row r="1556" spans="16:16" x14ac:dyDescent="0.2">
      <c r="P1556" s="32"/>
    </row>
    <row r="1557" spans="16:16" x14ac:dyDescent="0.2">
      <c r="P1557" s="32"/>
    </row>
    <row r="1558" spans="16:16" x14ac:dyDescent="0.2">
      <c r="P1558" s="32"/>
    </row>
    <row r="1559" spans="16:16" x14ac:dyDescent="0.2">
      <c r="P1559" s="32"/>
    </row>
    <row r="1560" spans="16:16" x14ac:dyDescent="0.2">
      <c r="P1560" s="32"/>
    </row>
    <row r="1561" spans="16:16" x14ac:dyDescent="0.2">
      <c r="P1561" s="32"/>
    </row>
    <row r="1562" spans="16:16" x14ac:dyDescent="0.2">
      <c r="P1562" s="32"/>
    </row>
    <row r="1563" spans="16:16" x14ac:dyDescent="0.2">
      <c r="P1563" s="32"/>
    </row>
    <row r="1564" spans="16:16" x14ac:dyDescent="0.2">
      <c r="P1564" s="32"/>
    </row>
    <row r="1565" spans="16:16" x14ac:dyDescent="0.2">
      <c r="P1565" s="32"/>
    </row>
    <row r="1566" spans="16:16" x14ac:dyDescent="0.2">
      <c r="P1566" s="32"/>
    </row>
    <row r="1567" spans="16:16" x14ac:dyDescent="0.2">
      <c r="P1567" s="32"/>
    </row>
    <row r="1568" spans="16:16" x14ac:dyDescent="0.2">
      <c r="P1568" s="32"/>
    </row>
    <row r="1569" spans="16:16" x14ac:dyDescent="0.2">
      <c r="P1569" s="32"/>
    </row>
    <row r="1570" spans="16:16" x14ac:dyDescent="0.2">
      <c r="P1570" s="32"/>
    </row>
    <row r="1571" spans="16:16" x14ac:dyDescent="0.2">
      <c r="P1571" s="32"/>
    </row>
    <row r="1572" spans="16:16" x14ac:dyDescent="0.2">
      <c r="P1572" s="32"/>
    </row>
    <row r="1573" spans="16:16" x14ac:dyDescent="0.2">
      <c r="P1573" s="32"/>
    </row>
    <row r="1574" spans="16:16" x14ac:dyDescent="0.2">
      <c r="P1574" s="32"/>
    </row>
    <row r="1575" spans="16:16" x14ac:dyDescent="0.2">
      <c r="P1575" s="32"/>
    </row>
    <row r="1576" spans="16:16" x14ac:dyDescent="0.2">
      <c r="P1576" s="32"/>
    </row>
    <row r="1577" spans="16:16" x14ac:dyDescent="0.2">
      <c r="P1577" s="32"/>
    </row>
    <row r="1578" spans="16:16" x14ac:dyDescent="0.2">
      <c r="P1578" s="32"/>
    </row>
    <row r="1579" spans="16:16" x14ac:dyDescent="0.2">
      <c r="P1579" s="32"/>
    </row>
    <row r="1580" spans="16:16" x14ac:dyDescent="0.2">
      <c r="P1580" s="32"/>
    </row>
    <row r="1581" spans="16:16" x14ac:dyDescent="0.2">
      <c r="P1581" s="32"/>
    </row>
    <row r="1582" spans="16:16" x14ac:dyDescent="0.2">
      <c r="P1582" s="32"/>
    </row>
    <row r="1583" spans="16:16" x14ac:dyDescent="0.2">
      <c r="P1583" s="32"/>
    </row>
    <row r="1584" spans="16:16" x14ac:dyDescent="0.2">
      <c r="P1584" s="32"/>
    </row>
    <row r="1585" spans="16:16" x14ac:dyDescent="0.2">
      <c r="P1585" s="32"/>
    </row>
    <row r="1586" spans="16:16" x14ac:dyDescent="0.2">
      <c r="P1586" s="32"/>
    </row>
    <row r="1587" spans="16:16" x14ac:dyDescent="0.2">
      <c r="P1587" s="32"/>
    </row>
    <row r="1588" spans="16:16" x14ac:dyDescent="0.2">
      <c r="P1588" s="32"/>
    </row>
    <row r="1589" spans="16:16" x14ac:dyDescent="0.2">
      <c r="P1589" s="32"/>
    </row>
    <row r="1590" spans="16:16" x14ac:dyDescent="0.2">
      <c r="P1590" s="32"/>
    </row>
    <row r="1591" spans="16:16" x14ac:dyDescent="0.2">
      <c r="P1591" s="32"/>
    </row>
    <row r="1592" spans="16:16" x14ac:dyDescent="0.2">
      <c r="P1592" s="32"/>
    </row>
    <row r="1593" spans="16:16" x14ac:dyDescent="0.2">
      <c r="P1593" s="32"/>
    </row>
    <row r="1594" spans="16:16" x14ac:dyDescent="0.2">
      <c r="P1594" s="32"/>
    </row>
    <row r="1595" spans="16:16" x14ac:dyDescent="0.2">
      <c r="P1595" s="32"/>
    </row>
    <row r="1596" spans="16:16" x14ac:dyDescent="0.2">
      <c r="P1596" s="32"/>
    </row>
    <row r="1597" spans="16:16" x14ac:dyDescent="0.2">
      <c r="P1597" s="32"/>
    </row>
    <row r="1598" spans="16:16" x14ac:dyDescent="0.2">
      <c r="P1598" s="32"/>
    </row>
    <row r="1599" spans="16:16" x14ac:dyDescent="0.2">
      <c r="P1599" s="32"/>
    </row>
    <row r="1600" spans="16:16" x14ac:dyDescent="0.2">
      <c r="P1600" s="32"/>
    </row>
    <row r="1601" spans="16:16" x14ac:dyDescent="0.2">
      <c r="P1601" s="32"/>
    </row>
    <row r="1602" spans="16:16" x14ac:dyDescent="0.2">
      <c r="P1602" s="32"/>
    </row>
    <row r="1603" spans="16:16" x14ac:dyDescent="0.2">
      <c r="P1603" s="32"/>
    </row>
    <row r="1604" spans="16:16" x14ac:dyDescent="0.2">
      <c r="P1604" s="32"/>
    </row>
    <row r="1605" spans="16:16" x14ac:dyDescent="0.2">
      <c r="P1605" s="32"/>
    </row>
    <row r="1606" spans="16:16" x14ac:dyDescent="0.2">
      <c r="P1606" s="32"/>
    </row>
    <row r="1607" spans="16:16" x14ac:dyDescent="0.2">
      <c r="P1607" s="32"/>
    </row>
    <row r="1608" spans="16:16" x14ac:dyDescent="0.2">
      <c r="P1608" s="32"/>
    </row>
    <row r="1609" spans="16:16" x14ac:dyDescent="0.2">
      <c r="P1609" s="32"/>
    </row>
    <row r="1610" spans="16:16" x14ac:dyDescent="0.2">
      <c r="P1610" s="32"/>
    </row>
    <row r="1611" spans="16:16" x14ac:dyDescent="0.2">
      <c r="P1611" s="32"/>
    </row>
    <row r="1612" spans="16:16" x14ac:dyDescent="0.2">
      <c r="P1612" s="32"/>
    </row>
    <row r="1613" spans="16:16" x14ac:dyDescent="0.2">
      <c r="P1613" s="32"/>
    </row>
    <row r="1614" spans="16:16" x14ac:dyDescent="0.2">
      <c r="P1614" s="32"/>
    </row>
    <row r="1615" spans="16:16" x14ac:dyDescent="0.2">
      <c r="P1615" s="32"/>
    </row>
    <row r="1616" spans="16:16" x14ac:dyDescent="0.2">
      <c r="P1616" s="32"/>
    </row>
    <row r="1617" spans="16:16" x14ac:dyDescent="0.2">
      <c r="P1617" s="32"/>
    </row>
    <row r="1618" spans="16:16" x14ac:dyDescent="0.2">
      <c r="P1618" s="32"/>
    </row>
    <row r="1619" spans="16:16" x14ac:dyDescent="0.2">
      <c r="P1619" s="32"/>
    </row>
    <row r="1620" spans="16:16" x14ac:dyDescent="0.2">
      <c r="P1620" s="32"/>
    </row>
    <row r="1621" spans="16:16" x14ac:dyDescent="0.2">
      <c r="P1621" s="32"/>
    </row>
    <row r="1622" spans="16:16" x14ac:dyDescent="0.2">
      <c r="P1622" s="32"/>
    </row>
    <row r="1623" spans="16:16" x14ac:dyDescent="0.2">
      <c r="P1623" s="32"/>
    </row>
    <row r="1624" spans="16:16" x14ac:dyDescent="0.2">
      <c r="P1624" s="32"/>
    </row>
    <row r="1625" spans="16:16" x14ac:dyDescent="0.2">
      <c r="P1625" s="32"/>
    </row>
    <row r="1626" spans="16:16" x14ac:dyDescent="0.2">
      <c r="P1626" s="32"/>
    </row>
    <row r="1627" spans="16:16" x14ac:dyDescent="0.2">
      <c r="P1627" s="32"/>
    </row>
    <row r="1628" spans="16:16" x14ac:dyDescent="0.2">
      <c r="P1628" s="32"/>
    </row>
    <row r="1629" spans="16:16" x14ac:dyDescent="0.2">
      <c r="P1629" s="32"/>
    </row>
    <row r="1630" spans="16:16" x14ac:dyDescent="0.2">
      <c r="P1630" s="32"/>
    </row>
    <row r="1631" spans="16:16" x14ac:dyDescent="0.2">
      <c r="P1631" s="32"/>
    </row>
    <row r="1632" spans="16:16" x14ac:dyDescent="0.2">
      <c r="P1632" s="32"/>
    </row>
    <row r="1633" spans="16:16" x14ac:dyDescent="0.2">
      <c r="P1633" s="32"/>
    </row>
    <row r="1634" spans="16:16" x14ac:dyDescent="0.2">
      <c r="P1634" s="32"/>
    </row>
    <row r="1635" spans="16:16" x14ac:dyDescent="0.2">
      <c r="P1635" s="32"/>
    </row>
    <row r="1636" spans="16:16" x14ac:dyDescent="0.2">
      <c r="P1636" s="32"/>
    </row>
    <row r="1637" spans="16:16" x14ac:dyDescent="0.2">
      <c r="P1637" s="32"/>
    </row>
    <row r="1638" spans="16:16" x14ac:dyDescent="0.2">
      <c r="P1638" s="32"/>
    </row>
    <row r="1639" spans="16:16" x14ac:dyDescent="0.2">
      <c r="P1639" s="32"/>
    </row>
    <row r="1640" spans="16:16" x14ac:dyDescent="0.2">
      <c r="P1640" s="32"/>
    </row>
    <row r="1641" spans="16:16" x14ac:dyDescent="0.2">
      <c r="P1641" s="32"/>
    </row>
    <row r="1642" spans="16:16" x14ac:dyDescent="0.2">
      <c r="P1642" s="32"/>
    </row>
    <row r="1643" spans="16:16" x14ac:dyDescent="0.2">
      <c r="P1643" s="32"/>
    </row>
    <row r="1644" spans="16:16" x14ac:dyDescent="0.2">
      <c r="P1644" s="32"/>
    </row>
    <row r="1645" spans="16:16" x14ac:dyDescent="0.2">
      <c r="P1645" s="32"/>
    </row>
    <row r="1646" spans="16:16" x14ac:dyDescent="0.2">
      <c r="P1646" s="32"/>
    </row>
    <row r="1647" spans="16:16" x14ac:dyDescent="0.2">
      <c r="P1647" s="32"/>
    </row>
    <row r="1648" spans="16:16" x14ac:dyDescent="0.2">
      <c r="P1648" s="32"/>
    </row>
    <row r="1649" spans="16:16" x14ac:dyDescent="0.2">
      <c r="P1649" s="32"/>
    </row>
    <row r="1650" spans="16:16" x14ac:dyDescent="0.2">
      <c r="P1650" s="32"/>
    </row>
    <row r="1651" spans="16:16" x14ac:dyDescent="0.2">
      <c r="P1651" s="32"/>
    </row>
    <row r="1652" spans="16:16" x14ac:dyDescent="0.2">
      <c r="P1652" s="32"/>
    </row>
    <row r="1653" spans="16:16" x14ac:dyDescent="0.2">
      <c r="P1653" s="32"/>
    </row>
    <row r="1654" spans="16:16" x14ac:dyDescent="0.2">
      <c r="P1654" s="32"/>
    </row>
    <row r="1655" spans="16:16" x14ac:dyDescent="0.2">
      <c r="P1655" s="32"/>
    </row>
    <row r="1656" spans="16:16" x14ac:dyDescent="0.2">
      <c r="P1656" s="32"/>
    </row>
    <row r="1657" spans="16:16" x14ac:dyDescent="0.2">
      <c r="P1657" s="32"/>
    </row>
    <row r="1658" spans="16:16" x14ac:dyDescent="0.2">
      <c r="P1658" s="32"/>
    </row>
    <row r="1659" spans="16:16" x14ac:dyDescent="0.2">
      <c r="P1659" s="32"/>
    </row>
    <row r="1660" spans="16:16" x14ac:dyDescent="0.2">
      <c r="P1660" s="32"/>
    </row>
    <row r="1661" spans="16:16" x14ac:dyDescent="0.2">
      <c r="P1661" s="32"/>
    </row>
    <row r="1662" spans="16:16" x14ac:dyDescent="0.2">
      <c r="P1662" s="32"/>
    </row>
    <row r="1663" spans="16:16" x14ac:dyDescent="0.2">
      <c r="P1663" s="32"/>
    </row>
    <row r="1664" spans="16:16" x14ac:dyDescent="0.2">
      <c r="P1664" s="32"/>
    </row>
    <row r="1665" spans="16:16" x14ac:dyDescent="0.2">
      <c r="P1665" s="32"/>
    </row>
    <row r="1666" spans="16:16" x14ac:dyDescent="0.2">
      <c r="P1666" s="32"/>
    </row>
    <row r="1667" spans="16:16" x14ac:dyDescent="0.2">
      <c r="P1667" s="32"/>
    </row>
    <row r="1668" spans="16:16" x14ac:dyDescent="0.2">
      <c r="P1668" s="32"/>
    </row>
    <row r="1669" spans="16:16" x14ac:dyDescent="0.2">
      <c r="P1669" s="32"/>
    </row>
    <row r="1670" spans="16:16" x14ac:dyDescent="0.2">
      <c r="P1670" s="32"/>
    </row>
    <row r="1671" spans="16:16" x14ac:dyDescent="0.2">
      <c r="P1671" s="32"/>
    </row>
    <row r="1672" spans="16:16" x14ac:dyDescent="0.2">
      <c r="P1672" s="32"/>
    </row>
    <row r="1673" spans="16:16" x14ac:dyDescent="0.2">
      <c r="P1673" s="32"/>
    </row>
    <row r="1674" spans="16:16" x14ac:dyDescent="0.2">
      <c r="P1674" s="32"/>
    </row>
    <row r="1675" spans="16:16" x14ac:dyDescent="0.2">
      <c r="P1675" s="32"/>
    </row>
    <row r="1676" spans="16:16" x14ac:dyDescent="0.2">
      <c r="P1676" s="32"/>
    </row>
    <row r="1677" spans="16:16" x14ac:dyDescent="0.2">
      <c r="P1677" s="32"/>
    </row>
    <row r="1678" spans="16:16" x14ac:dyDescent="0.2">
      <c r="P1678" s="32"/>
    </row>
    <row r="1679" spans="16:16" x14ac:dyDescent="0.2">
      <c r="P1679" s="32"/>
    </row>
    <row r="1680" spans="16:16" x14ac:dyDescent="0.2">
      <c r="P1680" s="32"/>
    </row>
    <row r="1681" spans="16:16" x14ac:dyDescent="0.2">
      <c r="P1681" s="32"/>
    </row>
    <row r="1682" spans="16:16" x14ac:dyDescent="0.2">
      <c r="P1682" s="32"/>
    </row>
    <row r="1683" spans="16:16" x14ac:dyDescent="0.2">
      <c r="P1683" s="32"/>
    </row>
    <row r="1684" spans="16:16" x14ac:dyDescent="0.2">
      <c r="P1684" s="32"/>
    </row>
    <row r="1685" spans="16:16" x14ac:dyDescent="0.2">
      <c r="P1685" s="32"/>
    </row>
    <row r="1686" spans="16:16" x14ac:dyDescent="0.2">
      <c r="P1686" s="32"/>
    </row>
    <row r="1687" spans="16:16" x14ac:dyDescent="0.2">
      <c r="P1687" s="32"/>
    </row>
    <row r="1688" spans="16:16" x14ac:dyDescent="0.2">
      <c r="P1688" s="32"/>
    </row>
    <row r="1689" spans="16:16" x14ac:dyDescent="0.2">
      <c r="P1689" s="32"/>
    </row>
    <row r="1690" spans="16:16" x14ac:dyDescent="0.2">
      <c r="P1690" s="32"/>
    </row>
    <row r="1691" spans="16:16" x14ac:dyDescent="0.2">
      <c r="P1691" s="32"/>
    </row>
    <row r="1692" spans="16:16" x14ac:dyDescent="0.2">
      <c r="P1692" s="32"/>
    </row>
    <row r="1693" spans="16:16" x14ac:dyDescent="0.2">
      <c r="P1693" s="32"/>
    </row>
    <row r="1694" spans="16:16" x14ac:dyDescent="0.2">
      <c r="P1694" s="32"/>
    </row>
    <row r="1695" spans="16:16" x14ac:dyDescent="0.2">
      <c r="P1695" s="32"/>
    </row>
    <row r="1696" spans="16:16" x14ac:dyDescent="0.2">
      <c r="P1696" s="32"/>
    </row>
    <row r="1697" spans="16:16" x14ac:dyDescent="0.2">
      <c r="P1697" s="32"/>
    </row>
    <row r="1698" spans="16:16" x14ac:dyDescent="0.2">
      <c r="P1698" s="32"/>
    </row>
    <row r="1699" spans="16:16" x14ac:dyDescent="0.2">
      <c r="P1699" s="32"/>
    </row>
    <row r="1700" spans="16:16" x14ac:dyDescent="0.2">
      <c r="P1700" s="32"/>
    </row>
    <row r="1701" spans="16:16" x14ac:dyDescent="0.2">
      <c r="P1701" s="32"/>
    </row>
    <row r="1702" spans="16:16" x14ac:dyDescent="0.2">
      <c r="P1702" s="32"/>
    </row>
    <row r="1703" spans="16:16" x14ac:dyDescent="0.2">
      <c r="P1703" s="32"/>
    </row>
    <row r="1704" spans="16:16" x14ac:dyDescent="0.2">
      <c r="P1704" s="32"/>
    </row>
    <row r="1705" spans="16:16" x14ac:dyDescent="0.2">
      <c r="P1705" s="32"/>
    </row>
    <row r="1706" spans="16:16" x14ac:dyDescent="0.2">
      <c r="P1706" s="32"/>
    </row>
    <row r="1707" spans="16:16" x14ac:dyDescent="0.2">
      <c r="P1707" s="32"/>
    </row>
    <row r="1708" spans="16:16" x14ac:dyDescent="0.2">
      <c r="P1708" s="32"/>
    </row>
    <row r="1709" spans="16:16" x14ac:dyDescent="0.2">
      <c r="P1709" s="32"/>
    </row>
    <row r="1710" spans="16:16" x14ac:dyDescent="0.2">
      <c r="P1710" s="32"/>
    </row>
    <row r="1711" spans="16:16" x14ac:dyDescent="0.2">
      <c r="P1711" s="32"/>
    </row>
    <row r="1712" spans="16:16" x14ac:dyDescent="0.2">
      <c r="P1712" s="32"/>
    </row>
    <row r="1713" spans="16:16" x14ac:dyDescent="0.2">
      <c r="P1713" s="32"/>
    </row>
    <row r="1714" spans="16:16" x14ac:dyDescent="0.2">
      <c r="P1714" s="32"/>
    </row>
    <row r="1715" spans="16:16" x14ac:dyDescent="0.2">
      <c r="P1715" s="32"/>
    </row>
    <row r="1716" spans="16:16" x14ac:dyDescent="0.2">
      <c r="P1716" s="32"/>
    </row>
    <row r="1717" spans="16:16" x14ac:dyDescent="0.2">
      <c r="P1717" s="32"/>
    </row>
    <row r="1718" spans="16:16" x14ac:dyDescent="0.2">
      <c r="P1718" s="32"/>
    </row>
    <row r="1719" spans="16:16" x14ac:dyDescent="0.2">
      <c r="P1719" s="32"/>
    </row>
    <row r="1720" spans="16:16" x14ac:dyDescent="0.2">
      <c r="P1720" s="32"/>
    </row>
    <row r="1721" spans="16:16" x14ac:dyDescent="0.2">
      <c r="P1721" s="32"/>
    </row>
    <row r="1722" spans="16:16" x14ac:dyDescent="0.2">
      <c r="P1722" s="32"/>
    </row>
    <row r="1723" spans="16:16" x14ac:dyDescent="0.2">
      <c r="P1723" s="32"/>
    </row>
    <row r="1724" spans="16:16" x14ac:dyDescent="0.2">
      <c r="P1724" s="32"/>
    </row>
    <row r="1725" spans="16:16" x14ac:dyDescent="0.2">
      <c r="P1725" s="32"/>
    </row>
    <row r="1726" spans="16:16" x14ac:dyDescent="0.2">
      <c r="P1726" s="32"/>
    </row>
    <row r="1727" spans="16:16" x14ac:dyDescent="0.2">
      <c r="P1727" s="32"/>
    </row>
    <row r="1728" spans="16:16" x14ac:dyDescent="0.2">
      <c r="P1728" s="32"/>
    </row>
    <row r="1729" spans="16:16" x14ac:dyDescent="0.2">
      <c r="P1729" s="32"/>
    </row>
    <row r="1730" spans="16:16" x14ac:dyDescent="0.2">
      <c r="P1730" s="32"/>
    </row>
    <row r="1731" spans="16:16" x14ac:dyDescent="0.2">
      <c r="P1731" s="32"/>
    </row>
    <row r="1732" spans="16:16" x14ac:dyDescent="0.2">
      <c r="P1732" s="32"/>
    </row>
    <row r="1733" spans="16:16" x14ac:dyDescent="0.2">
      <c r="P1733" s="32"/>
    </row>
    <row r="1734" spans="16:16" x14ac:dyDescent="0.2">
      <c r="P1734" s="32"/>
    </row>
    <row r="1735" spans="16:16" x14ac:dyDescent="0.2">
      <c r="P1735" s="32"/>
    </row>
    <row r="1736" spans="16:16" x14ac:dyDescent="0.2">
      <c r="P1736" s="32"/>
    </row>
    <row r="1737" spans="16:16" x14ac:dyDescent="0.2">
      <c r="P1737" s="32"/>
    </row>
    <row r="1738" spans="16:16" x14ac:dyDescent="0.2">
      <c r="P1738" s="32"/>
    </row>
    <row r="1739" spans="16:16" x14ac:dyDescent="0.2">
      <c r="P1739" s="32"/>
    </row>
    <row r="1740" spans="16:16" x14ac:dyDescent="0.2">
      <c r="P1740" s="32"/>
    </row>
    <row r="1741" spans="16:16" x14ac:dyDescent="0.2">
      <c r="P1741" s="32"/>
    </row>
    <row r="1742" spans="16:16" x14ac:dyDescent="0.2">
      <c r="P1742" s="32"/>
    </row>
    <row r="1743" spans="16:16" x14ac:dyDescent="0.2">
      <c r="P1743" s="32"/>
    </row>
    <row r="1744" spans="16:16" x14ac:dyDescent="0.2">
      <c r="P1744" s="32"/>
    </row>
    <row r="1745" spans="16:16" x14ac:dyDescent="0.2">
      <c r="P1745" s="32"/>
    </row>
    <row r="1746" spans="16:16" x14ac:dyDescent="0.2">
      <c r="P1746" s="32"/>
    </row>
    <row r="1747" spans="16:16" x14ac:dyDescent="0.2">
      <c r="P1747" s="32"/>
    </row>
    <row r="1748" spans="16:16" x14ac:dyDescent="0.2">
      <c r="P1748" s="32"/>
    </row>
    <row r="1749" spans="16:16" x14ac:dyDescent="0.2">
      <c r="P1749" s="32"/>
    </row>
    <row r="1750" spans="16:16" x14ac:dyDescent="0.2">
      <c r="P1750" s="32"/>
    </row>
    <row r="1751" spans="16:16" x14ac:dyDescent="0.2">
      <c r="P1751" s="32"/>
    </row>
    <row r="1752" spans="16:16" x14ac:dyDescent="0.2">
      <c r="P1752" s="32"/>
    </row>
    <row r="1753" spans="16:16" x14ac:dyDescent="0.2">
      <c r="P1753" s="32"/>
    </row>
    <row r="1754" spans="16:16" x14ac:dyDescent="0.2">
      <c r="P1754" s="32"/>
    </row>
    <row r="1755" spans="16:16" x14ac:dyDescent="0.2">
      <c r="P1755" s="32"/>
    </row>
    <row r="1756" spans="16:16" x14ac:dyDescent="0.2">
      <c r="P1756" s="32"/>
    </row>
    <row r="1757" spans="16:16" x14ac:dyDescent="0.2">
      <c r="P1757" s="32"/>
    </row>
    <row r="1758" spans="16:16" x14ac:dyDescent="0.2">
      <c r="P1758" s="32"/>
    </row>
    <row r="1759" spans="16:16" x14ac:dyDescent="0.2">
      <c r="P1759" s="32"/>
    </row>
    <row r="1760" spans="16:16" x14ac:dyDescent="0.2">
      <c r="P1760" s="32"/>
    </row>
    <row r="1761" spans="16:16" x14ac:dyDescent="0.2">
      <c r="P1761" s="32"/>
    </row>
    <row r="1762" spans="16:16" x14ac:dyDescent="0.2">
      <c r="P1762" s="32"/>
    </row>
    <row r="1763" spans="16:16" x14ac:dyDescent="0.2">
      <c r="P1763" s="32"/>
    </row>
    <row r="1764" spans="16:16" x14ac:dyDescent="0.2">
      <c r="P1764" s="32"/>
    </row>
    <row r="1765" spans="16:16" x14ac:dyDescent="0.2">
      <c r="P1765" s="32"/>
    </row>
    <row r="1766" spans="16:16" x14ac:dyDescent="0.2">
      <c r="P1766" s="32"/>
    </row>
    <row r="1767" spans="16:16" x14ac:dyDescent="0.2">
      <c r="P1767" s="32"/>
    </row>
    <row r="1768" spans="16:16" x14ac:dyDescent="0.2">
      <c r="P1768" s="32"/>
    </row>
    <row r="1769" spans="16:16" x14ac:dyDescent="0.2">
      <c r="P1769" s="32"/>
    </row>
    <row r="1770" spans="16:16" x14ac:dyDescent="0.2">
      <c r="P1770" s="32"/>
    </row>
    <row r="1771" spans="16:16" x14ac:dyDescent="0.2">
      <c r="P1771" s="32"/>
    </row>
    <row r="1772" spans="16:16" x14ac:dyDescent="0.2">
      <c r="P1772" s="32"/>
    </row>
    <row r="1773" spans="16:16" x14ac:dyDescent="0.2">
      <c r="P1773" s="32"/>
    </row>
    <row r="1774" spans="16:16" x14ac:dyDescent="0.2">
      <c r="P1774" s="32"/>
    </row>
    <row r="1775" spans="16:16" x14ac:dyDescent="0.2">
      <c r="P1775" s="32"/>
    </row>
    <row r="1776" spans="16:16" x14ac:dyDescent="0.2">
      <c r="P1776" s="32"/>
    </row>
    <row r="1777" spans="16:16" x14ac:dyDescent="0.2">
      <c r="P1777" s="32"/>
    </row>
    <row r="1778" spans="16:16" x14ac:dyDescent="0.2">
      <c r="P1778" s="32"/>
    </row>
    <row r="1779" spans="16:16" x14ac:dyDescent="0.2">
      <c r="P1779" s="32"/>
    </row>
    <row r="1780" spans="16:16" x14ac:dyDescent="0.2">
      <c r="P1780" s="32"/>
    </row>
    <row r="1781" spans="16:16" x14ac:dyDescent="0.2">
      <c r="P1781" s="32"/>
    </row>
    <row r="1782" spans="16:16" x14ac:dyDescent="0.2">
      <c r="P1782" s="32"/>
    </row>
    <row r="1783" spans="16:16" x14ac:dyDescent="0.2">
      <c r="P1783" s="32"/>
    </row>
    <row r="1784" spans="16:16" x14ac:dyDescent="0.2">
      <c r="P1784" s="32"/>
    </row>
    <row r="1785" spans="16:16" x14ac:dyDescent="0.2">
      <c r="P1785" s="32"/>
    </row>
    <row r="1786" spans="16:16" x14ac:dyDescent="0.2">
      <c r="P1786" s="32"/>
    </row>
    <row r="1787" spans="16:16" x14ac:dyDescent="0.2">
      <c r="P1787" s="32"/>
    </row>
    <row r="1788" spans="16:16" x14ac:dyDescent="0.2">
      <c r="P1788" s="32"/>
    </row>
    <row r="1789" spans="16:16" x14ac:dyDescent="0.2">
      <c r="P1789" s="32"/>
    </row>
    <row r="1790" spans="16:16" x14ac:dyDescent="0.2">
      <c r="P1790" s="32"/>
    </row>
    <row r="1791" spans="16:16" x14ac:dyDescent="0.2">
      <c r="P1791" s="32"/>
    </row>
    <row r="1792" spans="16:16" x14ac:dyDescent="0.2">
      <c r="P1792" s="32"/>
    </row>
    <row r="1793" spans="16:16" x14ac:dyDescent="0.2">
      <c r="P1793" s="32"/>
    </row>
    <row r="1794" spans="16:16" x14ac:dyDescent="0.2">
      <c r="P1794" s="32"/>
    </row>
    <row r="1795" spans="16:16" x14ac:dyDescent="0.2">
      <c r="P1795" s="32"/>
    </row>
    <row r="1796" spans="16:16" x14ac:dyDescent="0.2">
      <c r="P1796" s="32"/>
    </row>
    <row r="1797" spans="16:16" x14ac:dyDescent="0.2">
      <c r="P1797" s="32"/>
    </row>
    <row r="1798" spans="16:16" x14ac:dyDescent="0.2">
      <c r="P1798" s="32"/>
    </row>
    <row r="1799" spans="16:16" x14ac:dyDescent="0.2">
      <c r="P1799" s="32"/>
    </row>
    <row r="1800" spans="16:16" x14ac:dyDescent="0.2">
      <c r="P1800" s="32"/>
    </row>
    <row r="1801" spans="16:16" x14ac:dyDescent="0.2">
      <c r="P1801" s="32"/>
    </row>
    <row r="1802" spans="16:16" x14ac:dyDescent="0.2">
      <c r="P1802" s="32"/>
    </row>
    <row r="1803" spans="16:16" x14ac:dyDescent="0.2">
      <c r="P1803" s="32"/>
    </row>
    <row r="1804" spans="16:16" x14ac:dyDescent="0.2">
      <c r="P1804" s="32"/>
    </row>
    <row r="1805" spans="16:16" x14ac:dyDescent="0.2">
      <c r="P1805" s="32"/>
    </row>
    <row r="1806" spans="16:16" x14ac:dyDescent="0.2">
      <c r="P1806" s="32"/>
    </row>
    <row r="1807" spans="16:16" x14ac:dyDescent="0.2">
      <c r="P1807" s="32"/>
    </row>
    <row r="1808" spans="16:16" x14ac:dyDescent="0.2">
      <c r="P1808" s="32"/>
    </row>
    <row r="1809" spans="16:16" x14ac:dyDescent="0.2">
      <c r="P1809" s="32"/>
    </row>
    <row r="1810" spans="16:16" x14ac:dyDescent="0.2">
      <c r="P1810" s="32"/>
    </row>
    <row r="1811" spans="16:16" x14ac:dyDescent="0.2">
      <c r="P1811" s="32"/>
    </row>
    <row r="1812" spans="16:16" x14ac:dyDescent="0.2">
      <c r="P1812" s="32"/>
    </row>
    <row r="1813" spans="16:16" x14ac:dyDescent="0.2">
      <c r="P1813" s="32"/>
    </row>
    <row r="1814" spans="16:16" x14ac:dyDescent="0.2">
      <c r="P1814" s="32"/>
    </row>
    <row r="1815" spans="16:16" x14ac:dyDescent="0.2">
      <c r="P1815" s="32"/>
    </row>
    <row r="1816" spans="16:16" x14ac:dyDescent="0.2">
      <c r="P1816" s="32"/>
    </row>
    <row r="1817" spans="16:16" x14ac:dyDescent="0.2">
      <c r="P1817" s="32"/>
    </row>
    <row r="1818" spans="16:16" x14ac:dyDescent="0.2">
      <c r="P1818" s="32"/>
    </row>
    <row r="1819" spans="16:16" x14ac:dyDescent="0.2">
      <c r="P1819" s="32"/>
    </row>
    <row r="1820" spans="16:16" x14ac:dyDescent="0.2">
      <c r="P1820" s="32"/>
    </row>
    <row r="1821" spans="16:16" x14ac:dyDescent="0.2">
      <c r="P1821" s="32"/>
    </row>
    <row r="1822" spans="16:16" x14ac:dyDescent="0.2">
      <c r="P1822" s="32"/>
    </row>
    <row r="1823" spans="16:16" x14ac:dyDescent="0.2">
      <c r="P1823" s="32"/>
    </row>
    <row r="1824" spans="16:16" x14ac:dyDescent="0.2">
      <c r="P1824" s="32"/>
    </row>
    <row r="1825" spans="16:16" x14ac:dyDescent="0.2">
      <c r="P1825" s="32"/>
    </row>
    <row r="1826" spans="16:16" x14ac:dyDescent="0.2">
      <c r="P1826" s="32"/>
    </row>
    <row r="1827" spans="16:16" x14ac:dyDescent="0.2">
      <c r="P1827" s="32"/>
    </row>
    <row r="1828" spans="16:16" x14ac:dyDescent="0.2">
      <c r="P1828" s="32"/>
    </row>
    <row r="1829" spans="16:16" x14ac:dyDescent="0.2">
      <c r="P1829" s="32"/>
    </row>
    <row r="1830" spans="16:16" x14ac:dyDescent="0.2">
      <c r="P1830" s="32"/>
    </row>
    <row r="1831" spans="16:16" x14ac:dyDescent="0.2">
      <c r="P1831" s="32"/>
    </row>
    <row r="1832" spans="16:16" x14ac:dyDescent="0.2">
      <c r="P1832" s="32"/>
    </row>
    <row r="1833" spans="16:16" x14ac:dyDescent="0.2">
      <c r="P1833" s="32"/>
    </row>
    <row r="1834" spans="16:16" x14ac:dyDescent="0.2">
      <c r="P1834" s="32"/>
    </row>
    <row r="1835" spans="16:16" x14ac:dyDescent="0.2">
      <c r="P1835" s="32"/>
    </row>
    <row r="1836" spans="16:16" x14ac:dyDescent="0.2">
      <c r="P1836" s="32"/>
    </row>
    <row r="1837" spans="16:16" x14ac:dyDescent="0.2">
      <c r="P1837" s="32"/>
    </row>
    <row r="1838" spans="16:16" x14ac:dyDescent="0.2">
      <c r="P1838" s="32"/>
    </row>
    <row r="1839" spans="16:16" x14ac:dyDescent="0.2">
      <c r="P1839" s="32"/>
    </row>
    <row r="1840" spans="16:16" x14ac:dyDescent="0.2">
      <c r="P1840" s="32"/>
    </row>
    <row r="1841" spans="16:16" x14ac:dyDescent="0.2">
      <c r="P1841" s="32"/>
    </row>
    <row r="1842" spans="16:16" x14ac:dyDescent="0.2">
      <c r="P1842" s="32"/>
    </row>
    <row r="1843" spans="16:16" x14ac:dyDescent="0.2">
      <c r="P1843" s="32"/>
    </row>
    <row r="1844" spans="16:16" x14ac:dyDescent="0.2">
      <c r="P1844" s="32"/>
    </row>
    <row r="1845" spans="16:16" x14ac:dyDescent="0.2">
      <c r="P1845" s="32"/>
    </row>
    <row r="1846" spans="16:16" x14ac:dyDescent="0.2">
      <c r="P1846" s="32"/>
    </row>
    <row r="1847" spans="16:16" x14ac:dyDescent="0.2">
      <c r="P1847" s="32"/>
    </row>
    <row r="1848" spans="16:16" x14ac:dyDescent="0.2">
      <c r="P1848" s="32"/>
    </row>
    <row r="1849" spans="16:16" x14ac:dyDescent="0.2">
      <c r="P1849" s="32"/>
    </row>
    <row r="1850" spans="16:16" x14ac:dyDescent="0.2">
      <c r="P1850" s="32"/>
    </row>
    <row r="1851" spans="16:16" x14ac:dyDescent="0.2">
      <c r="P1851" s="32"/>
    </row>
    <row r="1852" spans="16:16" x14ac:dyDescent="0.2">
      <c r="P1852" s="32"/>
    </row>
    <row r="1853" spans="16:16" x14ac:dyDescent="0.2">
      <c r="P1853" s="32"/>
    </row>
    <row r="1854" spans="16:16" x14ac:dyDescent="0.2">
      <c r="P1854" s="32"/>
    </row>
    <row r="1855" spans="16:16" x14ac:dyDescent="0.2">
      <c r="P1855" s="32"/>
    </row>
    <row r="1856" spans="16:16" x14ac:dyDescent="0.2">
      <c r="P1856" s="32"/>
    </row>
    <row r="1857" spans="16:16" x14ac:dyDescent="0.2">
      <c r="P1857" s="32"/>
    </row>
    <row r="1858" spans="16:16" x14ac:dyDescent="0.2">
      <c r="P1858" s="32"/>
    </row>
    <row r="1859" spans="16:16" x14ac:dyDescent="0.2">
      <c r="P1859" s="32"/>
    </row>
    <row r="1860" spans="16:16" x14ac:dyDescent="0.2">
      <c r="P1860" s="32"/>
    </row>
    <row r="1861" spans="16:16" x14ac:dyDescent="0.2">
      <c r="P1861" s="32"/>
    </row>
    <row r="1862" spans="16:16" x14ac:dyDescent="0.2">
      <c r="P1862" s="32"/>
    </row>
    <row r="1863" spans="16:16" x14ac:dyDescent="0.2">
      <c r="P1863" s="32"/>
    </row>
    <row r="1864" spans="16:16" x14ac:dyDescent="0.2">
      <c r="P1864" s="32"/>
    </row>
    <row r="1865" spans="16:16" x14ac:dyDescent="0.2">
      <c r="P1865" s="32"/>
    </row>
    <row r="1866" spans="16:16" x14ac:dyDescent="0.2">
      <c r="P1866" s="32"/>
    </row>
    <row r="1867" spans="16:16" x14ac:dyDescent="0.2">
      <c r="P1867" s="32"/>
    </row>
    <row r="1868" spans="16:16" x14ac:dyDescent="0.2">
      <c r="P1868" s="32"/>
    </row>
    <row r="1869" spans="16:16" x14ac:dyDescent="0.2">
      <c r="P1869" s="32"/>
    </row>
    <row r="1870" spans="16:16" x14ac:dyDescent="0.2">
      <c r="P1870" s="32"/>
    </row>
    <row r="1871" spans="16:16" x14ac:dyDescent="0.2">
      <c r="P1871" s="32"/>
    </row>
    <row r="1872" spans="16:16" x14ac:dyDescent="0.2">
      <c r="P1872" s="32"/>
    </row>
    <row r="1873" spans="16:16" x14ac:dyDescent="0.2">
      <c r="P1873" s="32"/>
    </row>
    <row r="1874" spans="16:16" x14ac:dyDescent="0.2">
      <c r="P1874" s="32"/>
    </row>
    <row r="1875" spans="16:16" x14ac:dyDescent="0.2">
      <c r="P1875" s="32"/>
    </row>
    <row r="1876" spans="16:16" x14ac:dyDescent="0.2">
      <c r="P1876" s="32"/>
    </row>
    <row r="1877" spans="16:16" x14ac:dyDescent="0.2">
      <c r="P1877" s="32"/>
    </row>
    <row r="1878" spans="16:16" x14ac:dyDescent="0.2">
      <c r="P1878" s="32"/>
    </row>
    <row r="1879" spans="16:16" x14ac:dyDescent="0.2">
      <c r="P1879" s="32"/>
    </row>
    <row r="1880" spans="16:16" x14ac:dyDescent="0.2">
      <c r="P1880" s="32"/>
    </row>
    <row r="1881" spans="16:16" x14ac:dyDescent="0.2">
      <c r="P1881" s="32"/>
    </row>
    <row r="1882" spans="16:16" x14ac:dyDescent="0.2">
      <c r="P1882" s="32"/>
    </row>
    <row r="1883" spans="16:16" x14ac:dyDescent="0.2">
      <c r="P1883" s="32"/>
    </row>
    <row r="1884" spans="16:16" x14ac:dyDescent="0.2">
      <c r="P1884" s="32"/>
    </row>
    <row r="1885" spans="16:16" x14ac:dyDescent="0.2">
      <c r="P1885" s="32"/>
    </row>
    <row r="1886" spans="16:16" x14ac:dyDescent="0.2">
      <c r="P1886" s="32"/>
    </row>
    <row r="1887" spans="16:16" x14ac:dyDescent="0.2">
      <c r="P1887" s="32"/>
    </row>
    <row r="1888" spans="16:16" x14ac:dyDescent="0.2">
      <c r="P1888" s="32"/>
    </row>
    <row r="1889" spans="16:16" x14ac:dyDescent="0.2">
      <c r="P1889" s="32"/>
    </row>
    <row r="1890" spans="16:16" x14ac:dyDescent="0.2">
      <c r="P1890" s="32"/>
    </row>
    <row r="1891" spans="16:16" x14ac:dyDescent="0.2">
      <c r="P1891" s="32"/>
    </row>
    <row r="1892" spans="16:16" x14ac:dyDescent="0.2">
      <c r="P1892" s="32"/>
    </row>
    <row r="1893" spans="16:16" x14ac:dyDescent="0.2">
      <c r="P1893" s="32"/>
    </row>
    <row r="1894" spans="16:16" x14ac:dyDescent="0.2">
      <c r="P1894" s="32"/>
    </row>
    <row r="1895" spans="16:16" x14ac:dyDescent="0.2">
      <c r="P1895" s="32"/>
    </row>
    <row r="1896" spans="16:16" x14ac:dyDescent="0.2">
      <c r="P1896" s="32"/>
    </row>
    <row r="1897" spans="16:16" x14ac:dyDescent="0.2">
      <c r="P1897" s="32"/>
    </row>
    <row r="1898" spans="16:16" x14ac:dyDescent="0.2">
      <c r="P1898" s="32"/>
    </row>
    <row r="1899" spans="16:16" x14ac:dyDescent="0.2">
      <c r="P1899" s="32"/>
    </row>
    <row r="1900" spans="16:16" x14ac:dyDescent="0.2">
      <c r="P1900" s="32"/>
    </row>
    <row r="1901" spans="16:16" x14ac:dyDescent="0.2">
      <c r="P1901" s="32"/>
    </row>
    <row r="1902" spans="16:16" x14ac:dyDescent="0.2">
      <c r="P1902" s="32"/>
    </row>
    <row r="1903" spans="16:16" x14ac:dyDescent="0.2">
      <c r="P1903" s="32"/>
    </row>
    <row r="1904" spans="16:16" x14ac:dyDescent="0.2">
      <c r="P1904" s="32"/>
    </row>
    <row r="1905" spans="16:16" x14ac:dyDescent="0.2">
      <c r="P1905" s="32"/>
    </row>
    <row r="1906" spans="16:16" x14ac:dyDescent="0.2">
      <c r="P1906" s="32"/>
    </row>
    <row r="1907" spans="16:16" x14ac:dyDescent="0.2">
      <c r="P1907" s="32"/>
    </row>
    <row r="1908" spans="16:16" x14ac:dyDescent="0.2">
      <c r="P1908" s="32"/>
    </row>
    <row r="1909" spans="16:16" x14ac:dyDescent="0.2">
      <c r="P1909" s="32"/>
    </row>
    <row r="1910" spans="16:16" x14ac:dyDescent="0.2">
      <c r="P1910" s="32"/>
    </row>
    <row r="1911" spans="16:16" x14ac:dyDescent="0.2">
      <c r="P1911" s="32"/>
    </row>
    <row r="1912" spans="16:16" x14ac:dyDescent="0.2">
      <c r="P1912" s="32"/>
    </row>
    <row r="1913" spans="16:16" x14ac:dyDescent="0.2">
      <c r="P1913" s="32"/>
    </row>
    <row r="1914" spans="16:16" x14ac:dyDescent="0.2">
      <c r="P1914" s="32"/>
    </row>
    <row r="1915" spans="16:16" x14ac:dyDescent="0.2">
      <c r="P1915" s="32"/>
    </row>
    <row r="1916" spans="16:16" x14ac:dyDescent="0.2">
      <c r="P1916" s="32"/>
    </row>
    <row r="1917" spans="16:16" x14ac:dyDescent="0.2">
      <c r="P1917" s="32"/>
    </row>
    <row r="1918" spans="16:16" x14ac:dyDescent="0.2">
      <c r="P1918" s="32"/>
    </row>
    <row r="1919" spans="16:16" x14ac:dyDescent="0.2">
      <c r="P1919" s="32"/>
    </row>
    <row r="1920" spans="16:16" x14ac:dyDescent="0.2">
      <c r="P1920" s="32"/>
    </row>
    <row r="1921" spans="16:16" x14ac:dyDescent="0.2">
      <c r="P1921" s="32"/>
    </row>
    <row r="1922" spans="16:16" x14ac:dyDescent="0.2">
      <c r="P1922" s="32"/>
    </row>
    <row r="1923" spans="16:16" x14ac:dyDescent="0.2">
      <c r="P1923" s="32"/>
    </row>
    <row r="1924" spans="16:16" x14ac:dyDescent="0.2">
      <c r="P1924" s="32"/>
    </row>
    <row r="1925" spans="16:16" x14ac:dyDescent="0.2">
      <c r="P1925" s="32"/>
    </row>
    <row r="1926" spans="16:16" x14ac:dyDescent="0.2">
      <c r="P1926" s="32"/>
    </row>
    <row r="1927" spans="16:16" x14ac:dyDescent="0.2">
      <c r="P1927" s="32"/>
    </row>
    <row r="1928" spans="16:16" x14ac:dyDescent="0.2">
      <c r="P1928" s="32"/>
    </row>
    <row r="1929" spans="16:16" x14ac:dyDescent="0.2">
      <c r="P1929" s="32"/>
    </row>
    <row r="1930" spans="16:16" x14ac:dyDescent="0.2">
      <c r="P1930" s="32"/>
    </row>
    <row r="1931" spans="16:16" x14ac:dyDescent="0.2">
      <c r="P1931" s="32"/>
    </row>
    <row r="1932" spans="16:16" x14ac:dyDescent="0.2">
      <c r="P1932" s="32"/>
    </row>
    <row r="1933" spans="16:16" x14ac:dyDescent="0.2">
      <c r="P1933" s="32"/>
    </row>
    <row r="1934" spans="16:16" x14ac:dyDescent="0.2">
      <c r="P1934" s="32"/>
    </row>
    <row r="1935" spans="16:16" x14ac:dyDescent="0.2">
      <c r="P1935" s="32"/>
    </row>
    <row r="1936" spans="16:16" x14ac:dyDescent="0.2">
      <c r="P1936" s="32"/>
    </row>
    <row r="1937" spans="16:16" x14ac:dyDescent="0.2">
      <c r="P1937" s="32"/>
    </row>
    <row r="1938" spans="16:16" x14ac:dyDescent="0.2">
      <c r="P1938" s="32"/>
    </row>
    <row r="1939" spans="16:16" x14ac:dyDescent="0.2">
      <c r="P1939" s="32"/>
    </row>
    <row r="1940" spans="16:16" x14ac:dyDescent="0.2">
      <c r="P1940" s="32"/>
    </row>
    <row r="1941" spans="16:16" x14ac:dyDescent="0.2">
      <c r="P1941" s="32"/>
    </row>
    <row r="1942" spans="16:16" x14ac:dyDescent="0.2">
      <c r="P1942" s="32"/>
    </row>
    <row r="1943" spans="16:16" x14ac:dyDescent="0.2">
      <c r="P1943" s="32"/>
    </row>
    <row r="1944" spans="16:16" x14ac:dyDescent="0.2">
      <c r="P1944" s="32"/>
    </row>
    <row r="1945" spans="16:16" x14ac:dyDescent="0.2">
      <c r="P1945" s="32"/>
    </row>
    <row r="1946" spans="16:16" x14ac:dyDescent="0.2">
      <c r="P1946" s="32"/>
    </row>
    <row r="1947" spans="16:16" x14ac:dyDescent="0.2">
      <c r="P1947" s="32"/>
    </row>
    <row r="1948" spans="16:16" x14ac:dyDescent="0.2">
      <c r="P1948" s="32"/>
    </row>
    <row r="1949" spans="16:16" x14ac:dyDescent="0.2">
      <c r="P1949" s="32"/>
    </row>
    <row r="1950" spans="16:16" x14ac:dyDescent="0.2">
      <c r="P1950" s="32"/>
    </row>
    <row r="1951" spans="16:16" x14ac:dyDescent="0.2">
      <c r="P1951" s="32"/>
    </row>
    <row r="1952" spans="16:16" x14ac:dyDescent="0.2">
      <c r="P1952" s="32"/>
    </row>
    <row r="1953" spans="16:16" x14ac:dyDescent="0.2">
      <c r="P1953" s="32"/>
    </row>
    <row r="1954" spans="16:16" x14ac:dyDescent="0.2">
      <c r="P1954" s="32"/>
    </row>
    <row r="1955" spans="16:16" x14ac:dyDescent="0.2">
      <c r="P1955" s="32"/>
    </row>
    <row r="1956" spans="16:16" x14ac:dyDescent="0.2">
      <c r="P1956" s="32"/>
    </row>
    <row r="1957" spans="16:16" x14ac:dyDescent="0.2">
      <c r="P1957" s="32"/>
    </row>
    <row r="1958" spans="16:16" x14ac:dyDescent="0.2">
      <c r="P1958" s="32"/>
    </row>
    <row r="1959" spans="16:16" x14ac:dyDescent="0.2">
      <c r="P1959" s="32"/>
    </row>
    <row r="1960" spans="16:16" x14ac:dyDescent="0.2">
      <c r="P1960" s="32"/>
    </row>
    <row r="1961" spans="16:16" x14ac:dyDescent="0.2">
      <c r="P1961" s="32"/>
    </row>
    <row r="1962" spans="16:16" x14ac:dyDescent="0.2">
      <c r="P1962" s="32"/>
    </row>
    <row r="1963" spans="16:16" x14ac:dyDescent="0.2">
      <c r="P1963" s="32"/>
    </row>
    <row r="1964" spans="16:16" x14ac:dyDescent="0.2">
      <c r="P1964" s="32"/>
    </row>
    <row r="1965" spans="16:16" x14ac:dyDescent="0.2">
      <c r="P1965" s="32"/>
    </row>
    <row r="1966" spans="16:16" x14ac:dyDescent="0.2">
      <c r="P1966" s="32"/>
    </row>
    <row r="1967" spans="16:16" x14ac:dyDescent="0.2">
      <c r="P1967" s="32"/>
    </row>
    <row r="1968" spans="16:16" x14ac:dyDescent="0.2">
      <c r="P1968" s="32"/>
    </row>
    <row r="1969" spans="16:16" x14ac:dyDescent="0.2">
      <c r="P1969" s="32"/>
    </row>
    <row r="1970" spans="16:16" x14ac:dyDescent="0.2">
      <c r="P1970" s="32"/>
    </row>
    <row r="1971" spans="16:16" x14ac:dyDescent="0.2">
      <c r="P1971" s="32"/>
    </row>
    <row r="1972" spans="16:16" x14ac:dyDescent="0.2">
      <c r="P1972" s="32"/>
    </row>
    <row r="1973" spans="16:16" x14ac:dyDescent="0.2">
      <c r="P1973" s="32"/>
    </row>
    <row r="1974" spans="16:16" x14ac:dyDescent="0.2">
      <c r="P1974" s="32"/>
    </row>
    <row r="1975" spans="16:16" x14ac:dyDescent="0.2">
      <c r="P1975" s="32"/>
    </row>
    <row r="1976" spans="16:16" x14ac:dyDescent="0.2">
      <c r="P1976" s="32"/>
    </row>
    <row r="1977" spans="16:16" x14ac:dyDescent="0.2">
      <c r="P1977" s="32"/>
    </row>
    <row r="1978" spans="16:16" x14ac:dyDescent="0.2">
      <c r="P1978" s="32"/>
    </row>
    <row r="1979" spans="16:16" x14ac:dyDescent="0.2">
      <c r="P1979" s="32"/>
    </row>
    <row r="1980" spans="16:16" x14ac:dyDescent="0.2">
      <c r="P1980" s="32"/>
    </row>
    <row r="1981" spans="16:16" x14ac:dyDescent="0.2">
      <c r="P1981" s="32"/>
    </row>
    <row r="1982" spans="16:16" x14ac:dyDescent="0.2">
      <c r="P1982" s="32"/>
    </row>
    <row r="1983" spans="16:16" x14ac:dyDescent="0.2">
      <c r="P1983" s="32"/>
    </row>
    <row r="1984" spans="16:16" x14ac:dyDescent="0.2">
      <c r="P1984" s="32"/>
    </row>
    <row r="1985" spans="16:16" x14ac:dyDescent="0.2">
      <c r="P1985" s="32"/>
    </row>
    <row r="1986" spans="16:16" x14ac:dyDescent="0.2">
      <c r="P1986" s="32"/>
    </row>
    <row r="1987" spans="16:16" x14ac:dyDescent="0.2">
      <c r="P1987" s="32"/>
    </row>
    <row r="1988" spans="16:16" x14ac:dyDescent="0.2">
      <c r="P1988" s="32"/>
    </row>
    <row r="1989" spans="16:16" x14ac:dyDescent="0.2">
      <c r="P1989" s="32"/>
    </row>
    <row r="1990" spans="16:16" x14ac:dyDescent="0.2">
      <c r="P1990" s="32"/>
    </row>
    <row r="1991" spans="16:16" x14ac:dyDescent="0.2">
      <c r="P1991" s="32"/>
    </row>
    <row r="1992" spans="16:16" x14ac:dyDescent="0.2">
      <c r="P1992" s="32"/>
    </row>
    <row r="1993" spans="16:16" x14ac:dyDescent="0.2">
      <c r="P1993" s="32"/>
    </row>
    <row r="1994" spans="16:16" x14ac:dyDescent="0.2">
      <c r="P1994" s="32"/>
    </row>
    <row r="1995" spans="16:16" x14ac:dyDescent="0.2">
      <c r="P1995" s="32"/>
    </row>
    <row r="1996" spans="16:16" x14ac:dyDescent="0.2">
      <c r="P1996" s="32"/>
    </row>
    <row r="1997" spans="16:16" x14ac:dyDescent="0.2">
      <c r="P1997" s="32"/>
    </row>
    <row r="1998" spans="16:16" x14ac:dyDescent="0.2">
      <c r="P1998" s="32"/>
    </row>
    <row r="1999" spans="16:16" x14ac:dyDescent="0.2">
      <c r="P1999" s="32"/>
    </row>
    <row r="2000" spans="16:16" x14ac:dyDescent="0.2">
      <c r="P2000" s="32"/>
    </row>
    <row r="2001" spans="16:16" x14ac:dyDescent="0.2">
      <c r="P2001" s="32"/>
    </row>
    <row r="2002" spans="16:16" x14ac:dyDescent="0.2">
      <c r="P2002" s="32"/>
    </row>
    <row r="2003" spans="16:16" x14ac:dyDescent="0.2">
      <c r="P2003" s="32"/>
    </row>
    <row r="2004" spans="16:16" x14ac:dyDescent="0.2">
      <c r="P2004" s="32"/>
    </row>
    <row r="2005" spans="16:16" x14ac:dyDescent="0.2">
      <c r="P2005" s="32"/>
    </row>
    <row r="2006" spans="16:16" x14ac:dyDescent="0.2">
      <c r="P2006" s="32"/>
    </row>
    <row r="2007" spans="16:16" x14ac:dyDescent="0.2">
      <c r="P2007" s="32"/>
    </row>
    <row r="2008" spans="16:16" x14ac:dyDescent="0.2">
      <c r="P2008" s="32"/>
    </row>
    <row r="2009" spans="16:16" x14ac:dyDescent="0.2">
      <c r="P2009" s="32"/>
    </row>
    <row r="2010" spans="16:16" x14ac:dyDescent="0.2">
      <c r="P2010" s="32"/>
    </row>
    <row r="2011" spans="16:16" x14ac:dyDescent="0.2">
      <c r="P2011" s="32"/>
    </row>
    <row r="2012" spans="16:16" x14ac:dyDescent="0.2">
      <c r="P2012" s="32"/>
    </row>
    <row r="2013" spans="16:16" x14ac:dyDescent="0.2">
      <c r="P2013" s="32"/>
    </row>
    <row r="2014" spans="16:16" x14ac:dyDescent="0.2">
      <c r="P2014" s="32"/>
    </row>
    <row r="2015" spans="16:16" x14ac:dyDescent="0.2">
      <c r="P2015" s="32"/>
    </row>
    <row r="2016" spans="16:16" x14ac:dyDescent="0.2">
      <c r="P2016" s="32"/>
    </row>
    <row r="2017" spans="16:16" x14ac:dyDescent="0.2">
      <c r="P2017" s="32"/>
    </row>
    <row r="2018" spans="16:16" x14ac:dyDescent="0.2">
      <c r="P2018" s="32"/>
    </row>
    <row r="2019" spans="16:16" x14ac:dyDescent="0.2">
      <c r="P2019" s="32"/>
    </row>
    <row r="2020" spans="16:16" x14ac:dyDescent="0.2">
      <c r="P2020" s="32"/>
    </row>
    <row r="2021" spans="16:16" x14ac:dyDescent="0.2">
      <c r="P2021" s="32"/>
    </row>
    <row r="2022" spans="16:16" x14ac:dyDescent="0.2">
      <c r="P2022" s="32"/>
    </row>
    <row r="2023" spans="16:16" x14ac:dyDescent="0.2">
      <c r="P2023" s="32"/>
    </row>
    <row r="2024" spans="16:16" x14ac:dyDescent="0.2">
      <c r="P2024" s="32"/>
    </row>
    <row r="2025" spans="16:16" x14ac:dyDescent="0.2">
      <c r="P2025" s="32"/>
    </row>
    <row r="2026" spans="16:16" x14ac:dyDescent="0.2">
      <c r="P2026" s="32"/>
    </row>
    <row r="2027" spans="16:16" x14ac:dyDescent="0.2">
      <c r="P2027" s="32"/>
    </row>
    <row r="2028" spans="16:16" x14ac:dyDescent="0.2">
      <c r="P2028" s="32"/>
    </row>
    <row r="2029" spans="16:16" x14ac:dyDescent="0.2">
      <c r="P2029" s="32"/>
    </row>
    <row r="2030" spans="16:16" x14ac:dyDescent="0.2">
      <c r="P2030" s="32"/>
    </row>
    <row r="2031" spans="16:16" x14ac:dyDescent="0.2">
      <c r="P2031" s="32"/>
    </row>
    <row r="2032" spans="16:16" x14ac:dyDescent="0.2">
      <c r="P2032" s="32"/>
    </row>
    <row r="2033" spans="16:16" x14ac:dyDescent="0.2">
      <c r="P2033" s="32"/>
    </row>
    <row r="2034" spans="16:16" x14ac:dyDescent="0.2">
      <c r="P2034" s="32"/>
    </row>
    <row r="2035" spans="16:16" x14ac:dyDescent="0.2">
      <c r="P2035" s="32"/>
    </row>
    <row r="2036" spans="16:16" x14ac:dyDescent="0.2">
      <c r="P2036" s="32"/>
    </row>
    <row r="2037" spans="16:16" x14ac:dyDescent="0.2">
      <c r="P2037" s="32"/>
    </row>
    <row r="2038" spans="16:16" x14ac:dyDescent="0.2">
      <c r="P2038" s="32"/>
    </row>
    <row r="2039" spans="16:16" x14ac:dyDescent="0.2">
      <c r="P2039" s="32"/>
    </row>
    <row r="2040" spans="16:16" x14ac:dyDescent="0.2">
      <c r="P2040" s="32"/>
    </row>
    <row r="2041" spans="16:16" x14ac:dyDescent="0.2">
      <c r="P2041" s="32"/>
    </row>
    <row r="2042" spans="16:16" x14ac:dyDescent="0.2">
      <c r="P2042" s="32"/>
    </row>
    <row r="2043" spans="16:16" x14ac:dyDescent="0.2">
      <c r="P2043" s="32"/>
    </row>
    <row r="2044" spans="16:16" x14ac:dyDescent="0.2">
      <c r="P2044" s="32"/>
    </row>
    <row r="2045" spans="16:16" x14ac:dyDescent="0.2">
      <c r="P2045" s="32"/>
    </row>
    <row r="2046" spans="16:16" x14ac:dyDescent="0.2">
      <c r="P2046" s="32"/>
    </row>
    <row r="2047" spans="16:16" x14ac:dyDescent="0.2">
      <c r="P2047" s="32"/>
    </row>
    <row r="2048" spans="16:16" x14ac:dyDescent="0.2">
      <c r="P2048" s="32"/>
    </row>
    <row r="2049" spans="16:16" x14ac:dyDescent="0.2">
      <c r="P2049" s="32"/>
    </row>
    <row r="2050" spans="16:16" x14ac:dyDescent="0.2">
      <c r="P2050" s="32"/>
    </row>
    <row r="2051" spans="16:16" x14ac:dyDescent="0.2">
      <c r="P2051" s="32"/>
    </row>
    <row r="2052" spans="16:16" x14ac:dyDescent="0.2">
      <c r="P2052" s="32"/>
    </row>
    <row r="2053" spans="16:16" x14ac:dyDescent="0.2">
      <c r="P2053" s="32"/>
    </row>
    <row r="2054" spans="16:16" x14ac:dyDescent="0.2">
      <c r="P2054" s="32"/>
    </row>
    <row r="2055" spans="16:16" x14ac:dyDescent="0.2">
      <c r="P2055" s="32"/>
    </row>
    <row r="2056" spans="16:16" x14ac:dyDescent="0.2">
      <c r="P2056" s="32"/>
    </row>
    <row r="2057" spans="16:16" x14ac:dyDescent="0.2">
      <c r="P2057" s="32"/>
    </row>
    <row r="2058" spans="16:16" x14ac:dyDescent="0.2">
      <c r="P2058" s="32"/>
    </row>
    <row r="2059" spans="16:16" x14ac:dyDescent="0.2">
      <c r="P2059" s="32"/>
    </row>
    <row r="2060" spans="16:16" x14ac:dyDescent="0.2">
      <c r="P2060" s="32"/>
    </row>
    <row r="2061" spans="16:16" x14ac:dyDescent="0.2">
      <c r="P2061" s="32"/>
    </row>
    <row r="2062" spans="16:16" x14ac:dyDescent="0.2">
      <c r="P2062" s="32"/>
    </row>
    <row r="2063" spans="16:16" x14ac:dyDescent="0.2">
      <c r="P2063" s="32"/>
    </row>
    <row r="2064" spans="16:16" x14ac:dyDescent="0.2">
      <c r="P2064" s="32"/>
    </row>
    <row r="2065" spans="16:16" x14ac:dyDescent="0.2">
      <c r="P2065" s="32"/>
    </row>
    <row r="2066" spans="16:16" x14ac:dyDescent="0.2">
      <c r="P2066" s="32"/>
    </row>
    <row r="2067" spans="16:16" x14ac:dyDescent="0.2">
      <c r="P2067" s="32"/>
    </row>
    <row r="2068" spans="16:16" x14ac:dyDescent="0.2">
      <c r="P2068" s="32"/>
    </row>
    <row r="2069" spans="16:16" x14ac:dyDescent="0.2">
      <c r="P2069" s="32"/>
    </row>
    <row r="2070" spans="16:16" x14ac:dyDescent="0.2">
      <c r="P2070" s="32"/>
    </row>
    <row r="2071" spans="16:16" x14ac:dyDescent="0.2">
      <c r="P2071" s="32"/>
    </row>
    <row r="2072" spans="16:16" x14ac:dyDescent="0.2">
      <c r="P2072" s="32"/>
    </row>
    <row r="2073" spans="16:16" x14ac:dyDescent="0.2">
      <c r="P2073" s="32"/>
    </row>
    <row r="2074" spans="16:16" x14ac:dyDescent="0.2">
      <c r="P2074" s="32"/>
    </row>
    <row r="2075" spans="16:16" x14ac:dyDescent="0.2">
      <c r="P2075" s="32"/>
    </row>
    <row r="2076" spans="16:16" x14ac:dyDescent="0.2">
      <c r="P2076" s="32"/>
    </row>
    <row r="2077" spans="16:16" x14ac:dyDescent="0.2">
      <c r="P2077" s="32"/>
    </row>
    <row r="2078" spans="16:16" x14ac:dyDescent="0.2">
      <c r="P2078" s="32"/>
    </row>
    <row r="2079" spans="16:16" x14ac:dyDescent="0.2">
      <c r="P2079" s="32"/>
    </row>
    <row r="2080" spans="16:16" x14ac:dyDescent="0.2">
      <c r="P2080" s="32"/>
    </row>
    <row r="2081" spans="16:16" x14ac:dyDescent="0.2">
      <c r="P2081" s="32"/>
    </row>
    <row r="2082" spans="16:16" x14ac:dyDescent="0.2">
      <c r="P2082" s="32"/>
    </row>
    <row r="2083" spans="16:16" x14ac:dyDescent="0.2">
      <c r="P2083" s="32"/>
    </row>
    <row r="2084" spans="16:16" x14ac:dyDescent="0.2">
      <c r="P2084" s="32"/>
    </row>
    <row r="2085" spans="16:16" x14ac:dyDescent="0.2">
      <c r="P2085" s="32"/>
    </row>
    <row r="2086" spans="16:16" x14ac:dyDescent="0.2">
      <c r="P2086" s="32"/>
    </row>
    <row r="2087" spans="16:16" x14ac:dyDescent="0.2">
      <c r="P2087" s="32"/>
    </row>
    <row r="2088" spans="16:16" x14ac:dyDescent="0.2">
      <c r="P2088" s="32"/>
    </row>
    <row r="2089" spans="16:16" x14ac:dyDescent="0.2">
      <c r="P2089" s="32"/>
    </row>
    <row r="2090" spans="16:16" x14ac:dyDescent="0.2">
      <c r="P2090" s="32"/>
    </row>
    <row r="2091" spans="16:16" x14ac:dyDescent="0.2">
      <c r="P2091" s="32"/>
    </row>
    <row r="2092" spans="16:16" x14ac:dyDescent="0.2">
      <c r="P2092" s="32"/>
    </row>
    <row r="2093" spans="16:16" x14ac:dyDescent="0.2">
      <c r="P2093" s="32"/>
    </row>
    <row r="2094" spans="16:16" x14ac:dyDescent="0.2">
      <c r="P2094" s="32"/>
    </row>
    <row r="2095" spans="16:16" x14ac:dyDescent="0.2">
      <c r="P2095" s="32"/>
    </row>
    <row r="2096" spans="16:16" x14ac:dyDescent="0.2">
      <c r="P2096" s="32"/>
    </row>
    <row r="2097" spans="16:16" x14ac:dyDescent="0.2">
      <c r="P2097" s="32"/>
    </row>
    <row r="2098" spans="16:16" x14ac:dyDescent="0.2">
      <c r="P2098" s="32"/>
    </row>
    <row r="2099" spans="16:16" x14ac:dyDescent="0.2">
      <c r="P2099" s="32"/>
    </row>
    <row r="2100" spans="16:16" x14ac:dyDescent="0.2">
      <c r="P2100" s="32"/>
    </row>
    <row r="2101" spans="16:16" x14ac:dyDescent="0.2">
      <c r="P2101" s="32"/>
    </row>
    <row r="2102" spans="16:16" x14ac:dyDescent="0.2">
      <c r="P2102" s="32"/>
    </row>
    <row r="2103" spans="16:16" x14ac:dyDescent="0.2">
      <c r="P2103" s="32"/>
    </row>
    <row r="2104" spans="16:16" x14ac:dyDescent="0.2">
      <c r="P2104" s="32"/>
    </row>
    <row r="2105" spans="16:16" x14ac:dyDescent="0.2">
      <c r="P2105" s="32"/>
    </row>
    <row r="2106" spans="16:16" x14ac:dyDescent="0.2">
      <c r="P2106" s="32"/>
    </row>
    <row r="2107" spans="16:16" x14ac:dyDescent="0.2">
      <c r="P2107" s="32"/>
    </row>
    <row r="2108" spans="16:16" x14ac:dyDescent="0.2">
      <c r="P2108" s="32"/>
    </row>
    <row r="2109" spans="16:16" x14ac:dyDescent="0.2">
      <c r="P2109" s="32"/>
    </row>
    <row r="2110" spans="16:16" x14ac:dyDescent="0.2">
      <c r="P2110" s="32"/>
    </row>
    <row r="2111" spans="16:16" x14ac:dyDescent="0.2">
      <c r="P2111" s="32"/>
    </row>
    <row r="2112" spans="16:16" x14ac:dyDescent="0.2">
      <c r="P2112" s="32"/>
    </row>
    <row r="2113" spans="16:16" x14ac:dyDescent="0.2">
      <c r="P2113" s="32"/>
    </row>
    <row r="2114" spans="16:16" x14ac:dyDescent="0.2">
      <c r="P2114" s="32"/>
    </row>
    <row r="2115" spans="16:16" x14ac:dyDescent="0.2">
      <c r="P2115" s="32"/>
    </row>
    <row r="2116" spans="16:16" x14ac:dyDescent="0.2">
      <c r="P2116" s="32"/>
    </row>
    <row r="2117" spans="16:16" x14ac:dyDescent="0.2">
      <c r="P2117" s="32"/>
    </row>
    <row r="2118" spans="16:16" x14ac:dyDescent="0.2">
      <c r="P2118" s="32"/>
    </row>
    <row r="2119" spans="16:16" x14ac:dyDescent="0.2">
      <c r="P2119" s="32"/>
    </row>
    <row r="2120" spans="16:16" x14ac:dyDescent="0.2">
      <c r="P2120" s="32"/>
    </row>
    <row r="2121" spans="16:16" x14ac:dyDescent="0.2">
      <c r="P2121" s="32"/>
    </row>
    <row r="2122" spans="16:16" x14ac:dyDescent="0.2">
      <c r="P2122" s="32"/>
    </row>
    <row r="2123" spans="16:16" x14ac:dyDescent="0.2">
      <c r="P2123" s="32"/>
    </row>
    <row r="2124" spans="16:16" x14ac:dyDescent="0.2">
      <c r="P2124" s="32"/>
    </row>
    <row r="2125" spans="16:16" x14ac:dyDescent="0.2">
      <c r="P2125" s="32"/>
    </row>
    <row r="2126" spans="16:16" x14ac:dyDescent="0.2">
      <c r="P2126" s="32"/>
    </row>
    <row r="2127" spans="16:16" x14ac:dyDescent="0.2">
      <c r="P2127" s="32"/>
    </row>
    <row r="2128" spans="16:16" x14ac:dyDescent="0.2">
      <c r="P2128" s="32"/>
    </row>
    <row r="2129" spans="16:16" x14ac:dyDescent="0.2">
      <c r="P2129" s="32"/>
    </row>
    <row r="2130" spans="16:16" x14ac:dyDescent="0.2">
      <c r="P2130" s="32"/>
    </row>
    <row r="2131" spans="16:16" x14ac:dyDescent="0.2">
      <c r="P2131" s="32"/>
    </row>
    <row r="2132" spans="16:16" x14ac:dyDescent="0.2">
      <c r="P2132" s="32"/>
    </row>
    <row r="2133" spans="16:16" x14ac:dyDescent="0.2">
      <c r="P2133" s="32"/>
    </row>
    <row r="2134" spans="16:16" x14ac:dyDescent="0.2">
      <c r="P2134" s="32"/>
    </row>
    <row r="2135" spans="16:16" x14ac:dyDescent="0.2">
      <c r="P2135" s="32"/>
    </row>
    <row r="2136" spans="16:16" x14ac:dyDescent="0.2">
      <c r="P2136" s="32"/>
    </row>
    <row r="2137" spans="16:16" x14ac:dyDescent="0.2">
      <c r="P2137" s="32"/>
    </row>
    <row r="2138" spans="16:16" x14ac:dyDescent="0.2">
      <c r="P2138" s="32"/>
    </row>
    <row r="2139" spans="16:16" x14ac:dyDescent="0.2">
      <c r="P2139" s="32"/>
    </row>
    <row r="2140" spans="16:16" x14ac:dyDescent="0.2">
      <c r="P2140" s="32"/>
    </row>
    <row r="2141" spans="16:16" x14ac:dyDescent="0.2">
      <c r="P2141" s="32"/>
    </row>
    <row r="2142" spans="16:16" x14ac:dyDescent="0.2">
      <c r="P2142" s="32"/>
    </row>
    <row r="2143" spans="16:16" x14ac:dyDescent="0.2">
      <c r="P2143" s="32"/>
    </row>
    <row r="2144" spans="16:16" x14ac:dyDescent="0.2">
      <c r="P2144" s="32"/>
    </row>
    <row r="2145" spans="16:16" x14ac:dyDescent="0.2">
      <c r="P2145" s="32"/>
    </row>
    <row r="2146" spans="16:16" x14ac:dyDescent="0.2">
      <c r="P2146" s="32"/>
    </row>
    <row r="2147" spans="16:16" x14ac:dyDescent="0.2">
      <c r="P2147" s="32"/>
    </row>
    <row r="2148" spans="16:16" x14ac:dyDescent="0.2">
      <c r="P2148" s="32"/>
    </row>
    <row r="2149" spans="16:16" x14ac:dyDescent="0.2">
      <c r="P2149" s="32"/>
    </row>
    <row r="2150" spans="16:16" x14ac:dyDescent="0.2">
      <c r="P2150" s="32"/>
    </row>
    <row r="2151" spans="16:16" x14ac:dyDescent="0.2">
      <c r="P2151" s="32"/>
    </row>
    <row r="2152" spans="16:16" x14ac:dyDescent="0.2">
      <c r="P2152" s="32"/>
    </row>
    <row r="2153" spans="16:16" x14ac:dyDescent="0.2">
      <c r="P2153" s="32"/>
    </row>
    <row r="2154" spans="16:16" x14ac:dyDescent="0.2">
      <c r="P2154" s="32"/>
    </row>
    <row r="2155" spans="16:16" x14ac:dyDescent="0.2">
      <c r="P2155" s="32"/>
    </row>
    <row r="2156" spans="16:16" x14ac:dyDescent="0.2">
      <c r="P2156" s="32"/>
    </row>
    <row r="2157" spans="16:16" x14ac:dyDescent="0.2">
      <c r="P2157" s="32"/>
    </row>
    <row r="2158" spans="16:16" x14ac:dyDescent="0.2">
      <c r="P2158" s="32"/>
    </row>
    <row r="2159" spans="16:16" x14ac:dyDescent="0.2">
      <c r="P2159" s="32"/>
    </row>
    <row r="2160" spans="16:16" x14ac:dyDescent="0.2">
      <c r="P2160" s="32"/>
    </row>
    <row r="2161" spans="16:16" x14ac:dyDescent="0.2">
      <c r="P2161" s="32"/>
    </row>
    <row r="2162" spans="16:16" x14ac:dyDescent="0.2">
      <c r="P2162" s="32"/>
    </row>
    <row r="2163" spans="16:16" x14ac:dyDescent="0.2">
      <c r="P2163" s="32"/>
    </row>
    <row r="2164" spans="16:16" x14ac:dyDescent="0.2">
      <c r="P2164" s="32"/>
    </row>
    <row r="2165" spans="16:16" x14ac:dyDescent="0.2">
      <c r="P2165" s="32"/>
    </row>
    <row r="2166" spans="16:16" x14ac:dyDescent="0.2">
      <c r="P2166" s="32"/>
    </row>
    <row r="2167" spans="16:16" x14ac:dyDescent="0.2">
      <c r="P2167" s="32"/>
    </row>
    <row r="2168" spans="16:16" x14ac:dyDescent="0.2">
      <c r="P2168" s="32"/>
    </row>
    <row r="2169" spans="16:16" x14ac:dyDescent="0.2">
      <c r="P2169" s="32"/>
    </row>
    <row r="2170" spans="16:16" x14ac:dyDescent="0.2">
      <c r="P2170" s="32"/>
    </row>
    <row r="2171" spans="16:16" x14ac:dyDescent="0.2">
      <c r="P2171" s="32"/>
    </row>
    <row r="2172" spans="16:16" x14ac:dyDescent="0.2">
      <c r="P2172" s="32"/>
    </row>
    <row r="2173" spans="16:16" x14ac:dyDescent="0.2">
      <c r="P2173" s="32"/>
    </row>
    <row r="2174" spans="16:16" x14ac:dyDescent="0.2">
      <c r="P2174" s="32"/>
    </row>
    <row r="2175" spans="16:16" x14ac:dyDescent="0.2">
      <c r="P2175" s="32"/>
    </row>
    <row r="2176" spans="16:16" x14ac:dyDescent="0.2">
      <c r="P2176" s="32"/>
    </row>
    <row r="2177" spans="16:16" x14ac:dyDescent="0.2">
      <c r="P2177" s="32"/>
    </row>
    <row r="2178" spans="16:16" x14ac:dyDescent="0.2">
      <c r="P2178" s="32"/>
    </row>
    <row r="2179" spans="16:16" x14ac:dyDescent="0.2">
      <c r="P2179" s="32"/>
    </row>
    <row r="2180" spans="16:16" x14ac:dyDescent="0.2">
      <c r="P2180" s="32"/>
    </row>
    <row r="2181" spans="16:16" x14ac:dyDescent="0.2">
      <c r="P2181" s="32"/>
    </row>
    <row r="2182" spans="16:16" x14ac:dyDescent="0.2">
      <c r="P2182" s="32"/>
    </row>
    <row r="2183" spans="16:16" x14ac:dyDescent="0.2">
      <c r="P2183" s="32"/>
    </row>
    <row r="2184" spans="16:16" x14ac:dyDescent="0.2">
      <c r="P2184" s="32"/>
    </row>
    <row r="2185" spans="16:16" x14ac:dyDescent="0.2">
      <c r="P2185" s="32"/>
    </row>
    <row r="2186" spans="16:16" x14ac:dyDescent="0.2">
      <c r="P2186" s="32"/>
    </row>
    <row r="2187" spans="16:16" x14ac:dyDescent="0.2">
      <c r="P2187" s="32"/>
    </row>
    <row r="2188" spans="16:16" x14ac:dyDescent="0.2">
      <c r="P2188" s="32"/>
    </row>
    <row r="2189" spans="16:16" x14ac:dyDescent="0.2">
      <c r="P2189" s="32"/>
    </row>
    <row r="2190" spans="16:16" x14ac:dyDescent="0.2">
      <c r="P2190" s="32"/>
    </row>
    <row r="2191" spans="16:16" x14ac:dyDescent="0.2">
      <c r="P2191" s="32"/>
    </row>
    <row r="2192" spans="16:16" x14ac:dyDescent="0.2">
      <c r="P2192" s="32"/>
    </row>
    <row r="2193" spans="16:16" x14ac:dyDescent="0.2">
      <c r="P2193" s="32"/>
    </row>
    <row r="2194" spans="16:16" x14ac:dyDescent="0.2">
      <c r="P2194" s="32"/>
    </row>
    <row r="2195" spans="16:16" x14ac:dyDescent="0.2">
      <c r="P2195" s="32"/>
    </row>
    <row r="2196" spans="16:16" x14ac:dyDescent="0.2">
      <c r="P2196" s="32"/>
    </row>
    <row r="2197" spans="16:16" x14ac:dyDescent="0.2">
      <c r="P2197" s="32"/>
    </row>
    <row r="2198" spans="16:16" x14ac:dyDescent="0.2">
      <c r="P2198" s="32"/>
    </row>
    <row r="2199" spans="16:16" x14ac:dyDescent="0.2">
      <c r="P2199" s="32"/>
    </row>
    <row r="2200" spans="16:16" x14ac:dyDescent="0.2">
      <c r="P2200" s="32"/>
    </row>
    <row r="2201" spans="16:16" x14ac:dyDescent="0.2">
      <c r="P2201" s="32"/>
    </row>
    <row r="2202" spans="16:16" x14ac:dyDescent="0.2">
      <c r="P2202" s="32"/>
    </row>
    <row r="2203" spans="16:16" x14ac:dyDescent="0.2">
      <c r="P2203" s="32"/>
    </row>
    <row r="2204" spans="16:16" x14ac:dyDescent="0.2">
      <c r="P2204" s="32"/>
    </row>
    <row r="2205" spans="16:16" x14ac:dyDescent="0.2">
      <c r="P2205" s="32"/>
    </row>
    <row r="2206" spans="16:16" x14ac:dyDescent="0.2">
      <c r="P2206" s="32"/>
    </row>
    <row r="2207" spans="16:16" x14ac:dyDescent="0.2">
      <c r="P2207" s="32"/>
    </row>
    <row r="2208" spans="16:16" x14ac:dyDescent="0.2">
      <c r="P2208" s="32"/>
    </row>
    <row r="2209" spans="16:16" x14ac:dyDescent="0.2">
      <c r="P2209" s="32"/>
    </row>
    <row r="2210" spans="16:16" x14ac:dyDescent="0.2">
      <c r="P2210" s="32"/>
    </row>
    <row r="2211" spans="16:16" x14ac:dyDescent="0.2">
      <c r="P2211" s="32"/>
    </row>
    <row r="2212" spans="16:16" x14ac:dyDescent="0.2">
      <c r="P2212" s="32"/>
    </row>
    <row r="2213" spans="16:16" x14ac:dyDescent="0.2">
      <c r="P2213" s="32"/>
    </row>
    <row r="2214" spans="16:16" x14ac:dyDescent="0.2">
      <c r="P2214" s="32"/>
    </row>
    <row r="2215" spans="16:16" x14ac:dyDescent="0.2">
      <c r="P2215" s="32"/>
    </row>
    <row r="2216" spans="16:16" x14ac:dyDescent="0.2">
      <c r="P2216" s="32"/>
    </row>
    <row r="2217" spans="16:16" x14ac:dyDescent="0.2">
      <c r="P2217" s="32"/>
    </row>
    <row r="2218" spans="16:16" x14ac:dyDescent="0.2">
      <c r="P2218" s="32"/>
    </row>
    <row r="2219" spans="16:16" x14ac:dyDescent="0.2">
      <c r="P2219" s="32"/>
    </row>
    <row r="2220" spans="16:16" x14ac:dyDescent="0.2">
      <c r="P2220" s="32"/>
    </row>
    <row r="2221" spans="16:16" x14ac:dyDescent="0.2">
      <c r="P2221" s="32"/>
    </row>
    <row r="2222" spans="16:16" x14ac:dyDescent="0.2">
      <c r="P2222" s="32"/>
    </row>
    <row r="2223" spans="16:16" x14ac:dyDescent="0.2">
      <c r="P2223" s="32"/>
    </row>
    <row r="2224" spans="16:16" x14ac:dyDescent="0.2">
      <c r="P2224" s="32"/>
    </row>
    <row r="2225" spans="16:16" x14ac:dyDescent="0.2">
      <c r="P2225" s="32"/>
    </row>
    <row r="2226" spans="16:16" x14ac:dyDescent="0.2">
      <c r="P2226" s="32"/>
    </row>
    <row r="2227" spans="16:16" x14ac:dyDescent="0.2">
      <c r="P2227" s="32"/>
    </row>
    <row r="2228" spans="16:16" x14ac:dyDescent="0.2">
      <c r="P2228" s="32"/>
    </row>
    <row r="2229" spans="16:16" x14ac:dyDescent="0.2">
      <c r="P2229" s="32"/>
    </row>
    <row r="2230" spans="16:16" x14ac:dyDescent="0.2">
      <c r="P2230" s="32"/>
    </row>
    <row r="2231" spans="16:16" x14ac:dyDescent="0.2">
      <c r="P2231" s="32"/>
    </row>
    <row r="2232" spans="16:16" x14ac:dyDescent="0.2">
      <c r="P2232" s="32"/>
    </row>
    <row r="2233" spans="16:16" x14ac:dyDescent="0.2">
      <c r="P2233" s="32"/>
    </row>
    <row r="2234" spans="16:16" x14ac:dyDescent="0.2">
      <c r="P2234" s="32"/>
    </row>
    <row r="2235" spans="16:16" x14ac:dyDescent="0.2">
      <c r="P2235" s="32"/>
    </row>
    <row r="2236" spans="16:16" x14ac:dyDescent="0.2">
      <c r="P2236" s="32"/>
    </row>
    <row r="2237" spans="16:16" x14ac:dyDescent="0.2">
      <c r="P2237" s="32"/>
    </row>
    <row r="2238" spans="16:16" x14ac:dyDescent="0.2">
      <c r="P2238" s="32"/>
    </row>
    <row r="2239" spans="16:16" x14ac:dyDescent="0.2">
      <c r="P2239" s="32"/>
    </row>
    <row r="2240" spans="16:16" x14ac:dyDescent="0.2">
      <c r="P2240" s="32"/>
    </row>
    <row r="2241" spans="16:16" x14ac:dyDescent="0.2">
      <c r="P2241" s="32"/>
    </row>
    <row r="2242" spans="16:16" x14ac:dyDescent="0.2">
      <c r="P2242" s="32"/>
    </row>
    <row r="2243" spans="16:16" x14ac:dyDescent="0.2">
      <c r="P2243" s="32"/>
    </row>
    <row r="2244" spans="16:16" x14ac:dyDescent="0.2">
      <c r="P2244" s="32"/>
    </row>
    <row r="2245" spans="16:16" x14ac:dyDescent="0.2">
      <c r="P2245" s="32"/>
    </row>
    <row r="2246" spans="16:16" x14ac:dyDescent="0.2">
      <c r="P2246" s="32"/>
    </row>
    <row r="2247" spans="16:16" x14ac:dyDescent="0.2">
      <c r="P2247" s="32"/>
    </row>
    <row r="2248" spans="16:16" x14ac:dyDescent="0.2">
      <c r="P2248" s="32"/>
    </row>
    <row r="2249" spans="16:16" x14ac:dyDescent="0.2">
      <c r="P2249" s="32"/>
    </row>
    <row r="2250" spans="16:16" x14ac:dyDescent="0.2">
      <c r="P2250" s="32"/>
    </row>
    <row r="2251" spans="16:16" x14ac:dyDescent="0.2">
      <c r="P2251" s="32"/>
    </row>
    <row r="2252" spans="16:16" x14ac:dyDescent="0.2">
      <c r="P2252" s="32"/>
    </row>
    <row r="2253" spans="16:16" x14ac:dyDescent="0.2">
      <c r="P2253" s="32"/>
    </row>
    <row r="2254" spans="16:16" x14ac:dyDescent="0.2">
      <c r="P2254" s="32"/>
    </row>
    <row r="2255" spans="16:16" x14ac:dyDescent="0.2">
      <c r="P2255" s="32"/>
    </row>
    <row r="2256" spans="16:16" x14ac:dyDescent="0.2">
      <c r="P2256" s="32"/>
    </row>
    <row r="2257" spans="16:16" x14ac:dyDescent="0.2">
      <c r="P2257" s="32"/>
    </row>
    <row r="2258" spans="16:16" x14ac:dyDescent="0.2">
      <c r="P2258" s="32"/>
    </row>
    <row r="2259" spans="16:16" x14ac:dyDescent="0.2">
      <c r="P2259" s="32"/>
    </row>
    <row r="2260" spans="16:16" x14ac:dyDescent="0.2">
      <c r="P2260" s="32"/>
    </row>
    <row r="2261" spans="16:16" x14ac:dyDescent="0.2">
      <c r="P2261" s="32"/>
    </row>
    <row r="2262" spans="16:16" x14ac:dyDescent="0.2">
      <c r="P2262" s="32"/>
    </row>
    <row r="2263" spans="16:16" x14ac:dyDescent="0.2">
      <c r="P2263" s="32"/>
    </row>
    <row r="2264" spans="16:16" x14ac:dyDescent="0.2">
      <c r="P2264" s="32"/>
    </row>
    <row r="2265" spans="16:16" x14ac:dyDescent="0.2">
      <c r="P2265" s="32"/>
    </row>
    <row r="2266" spans="16:16" x14ac:dyDescent="0.2">
      <c r="P2266" s="32"/>
    </row>
    <row r="2267" spans="16:16" x14ac:dyDescent="0.2">
      <c r="P2267" s="32"/>
    </row>
    <row r="2268" spans="16:16" x14ac:dyDescent="0.2">
      <c r="P2268" s="32"/>
    </row>
    <row r="2269" spans="16:16" x14ac:dyDescent="0.2">
      <c r="P2269" s="32"/>
    </row>
    <row r="2270" spans="16:16" x14ac:dyDescent="0.2">
      <c r="P2270" s="32"/>
    </row>
    <row r="2271" spans="16:16" x14ac:dyDescent="0.2">
      <c r="P2271" s="32"/>
    </row>
    <row r="2272" spans="16:16" x14ac:dyDescent="0.2">
      <c r="P2272" s="32"/>
    </row>
    <row r="2273" spans="16:16" x14ac:dyDescent="0.2">
      <c r="P2273" s="32"/>
    </row>
    <row r="2274" spans="16:16" x14ac:dyDescent="0.2">
      <c r="P2274" s="32"/>
    </row>
    <row r="2275" spans="16:16" x14ac:dyDescent="0.2">
      <c r="P2275" s="32"/>
    </row>
    <row r="2276" spans="16:16" x14ac:dyDescent="0.2">
      <c r="P2276" s="32"/>
    </row>
    <row r="2277" spans="16:16" x14ac:dyDescent="0.2">
      <c r="P2277" s="32"/>
    </row>
    <row r="2278" spans="16:16" x14ac:dyDescent="0.2">
      <c r="P2278" s="32"/>
    </row>
    <row r="2279" spans="16:16" x14ac:dyDescent="0.2">
      <c r="P2279" s="32"/>
    </row>
    <row r="2280" spans="16:16" x14ac:dyDescent="0.2">
      <c r="P2280" s="32"/>
    </row>
    <row r="2281" spans="16:16" x14ac:dyDescent="0.2">
      <c r="P2281" s="32"/>
    </row>
    <row r="2282" spans="16:16" x14ac:dyDescent="0.2">
      <c r="P2282" s="32"/>
    </row>
    <row r="2283" spans="16:16" x14ac:dyDescent="0.2">
      <c r="P2283" s="32"/>
    </row>
    <row r="2284" spans="16:16" x14ac:dyDescent="0.2">
      <c r="P2284" s="32"/>
    </row>
    <row r="2285" spans="16:16" x14ac:dyDescent="0.2">
      <c r="P2285" s="32"/>
    </row>
    <row r="2286" spans="16:16" x14ac:dyDescent="0.2">
      <c r="P2286" s="32"/>
    </row>
    <row r="2287" spans="16:16" x14ac:dyDescent="0.2">
      <c r="P2287" s="32"/>
    </row>
    <row r="2288" spans="16:16" x14ac:dyDescent="0.2">
      <c r="P2288" s="32"/>
    </row>
    <row r="2289" spans="16:16" x14ac:dyDescent="0.2">
      <c r="P2289" s="32"/>
    </row>
    <row r="2290" spans="16:16" x14ac:dyDescent="0.2">
      <c r="P2290" s="32"/>
    </row>
    <row r="2291" spans="16:16" x14ac:dyDescent="0.2">
      <c r="P2291" s="32"/>
    </row>
    <row r="2292" spans="16:16" x14ac:dyDescent="0.2">
      <c r="P2292" s="32"/>
    </row>
    <row r="2293" spans="16:16" x14ac:dyDescent="0.2">
      <c r="P2293" s="32"/>
    </row>
    <row r="2294" spans="16:16" x14ac:dyDescent="0.2">
      <c r="P2294" s="32"/>
    </row>
    <row r="2295" spans="16:16" x14ac:dyDescent="0.2">
      <c r="P2295" s="32"/>
    </row>
    <row r="2296" spans="16:16" x14ac:dyDescent="0.2">
      <c r="P2296" s="32"/>
    </row>
    <row r="2297" spans="16:16" x14ac:dyDescent="0.2">
      <c r="P2297" s="32"/>
    </row>
    <row r="2298" spans="16:16" x14ac:dyDescent="0.2">
      <c r="P2298" s="32"/>
    </row>
    <row r="2299" spans="16:16" x14ac:dyDescent="0.2">
      <c r="P2299" s="32"/>
    </row>
    <row r="2300" spans="16:16" x14ac:dyDescent="0.2">
      <c r="P2300" s="32"/>
    </row>
    <row r="2301" spans="16:16" x14ac:dyDescent="0.2">
      <c r="P2301" s="32"/>
    </row>
    <row r="2302" spans="16:16" x14ac:dyDescent="0.2">
      <c r="P2302" s="32"/>
    </row>
    <row r="2303" spans="16:16" x14ac:dyDescent="0.2">
      <c r="P2303" s="32"/>
    </row>
    <row r="2304" spans="16:16" x14ac:dyDescent="0.2">
      <c r="P2304" s="32"/>
    </row>
    <row r="2305" spans="16:16" x14ac:dyDescent="0.2">
      <c r="P2305" s="32"/>
    </row>
    <row r="2306" spans="16:16" x14ac:dyDescent="0.2">
      <c r="P2306" s="32"/>
    </row>
    <row r="2307" spans="16:16" x14ac:dyDescent="0.2">
      <c r="P2307" s="32"/>
    </row>
    <row r="2308" spans="16:16" x14ac:dyDescent="0.2">
      <c r="P2308" s="32"/>
    </row>
    <row r="2309" spans="16:16" x14ac:dyDescent="0.2">
      <c r="P2309" s="32"/>
    </row>
    <row r="2310" spans="16:16" x14ac:dyDescent="0.2">
      <c r="P2310" s="32"/>
    </row>
    <row r="2311" spans="16:16" x14ac:dyDescent="0.2">
      <c r="P2311" s="32"/>
    </row>
    <row r="2312" spans="16:16" x14ac:dyDescent="0.2">
      <c r="P2312" s="32"/>
    </row>
    <row r="2313" spans="16:16" x14ac:dyDescent="0.2">
      <c r="P2313" s="32"/>
    </row>
    <row r="2314" spans="16:16" x14ac:dyDescent="0.2">
      <c r="P2314" s="32"/>
    </row>
    <row r="2315" spans="16:16" x14ac:dyDescent="0.2">
      <c r="P2315" s="32"/>
    </row>
    <row r="2316" spans="16:16" x14ac:dyDescent="0.2">
      <c r="P2316" s="32"/>
    </row>
    <row r="2317" spans="16:16" x14ac:dyDescent="0.2">
      <c r="P2317" s="32"/>
    </row>
    <row r="2318" spans="16:16" x14ac:dyDescent="0.2">
      <c r="P2318" s="32"/>
    </row>
    <row r="2319" spans="16:16" x14ac:dyDescent="0.2">
      <c r="P2319" s="32"/>
    </row>
    <row r="2320" spans="16:16" x14ac:dyDescent="0.2">
      <c r="P2320" s="32"/>
    </row>
    <row r="2321" spans="16:16" x14ac:dyDescent="0.2">
      <c r="P2321" s="32"/>
    </row>
    <row r="2322" spans="16:16" x14ac:dyDescent="0.2">
      <c r="P2322" s="32"/>
    </row>
    <row r="2323" spans="16:16" x14ac:dyDescent="0.2">
      <c r="P2323" s="32"/>
    </row>
    <row r="2324" spans="16:16" x14ac:dyDescent="0.2">
      <c r="P2324" s="32"/>
    </row>
    <row r="2325" spans="16:16" x14ac:dyDescent="0.2">
      <c r="P2325" s="32"/>
    </row>
    <row r="2326" spans="16:16" x14ac:dyDescent="0.2">
      <c r="P2326" s="32"/>
    </row>
    <row r="2327" spans="16:16" x14ac:dyDescent="0.2">
      <c r="P2327" s="32"/>
    </row>
    <row r="2328" spans="16:16" x14ac:dyDescent="0.2">
      <c r="P2328" s="32"/>
    </row>
    <row r="2329" spans="16:16" x14ac:dyDescent="0.2">
      <c r="P2329" s="32"/>
    </row>
    <row r="2330" spans="16:16" x14ac:dyDescent="0.2">
      <c r="P2330" s="32"/>
    </row>
    <row r="2331" spans="16:16" x14ac:dyDescent="0.2">
      <c r="P2331" s="32"/>
    </row>
    <row r="2332" spans="16:16" x14ac:dyDescent="0.2">
      <c r="P2332" s="32"/>
    </row>
    <row r="2333" spans="16:16" x14ac:dyDescent="0.2">
      <c r="P2333" s="32"/>
    </row>
    <row r="2334" spans="16:16" x14ac:dyDescent="0.2">
      <c r="P2334" s="32"/>
    </row>
    <row r="2335" spans="16:16" x14ac:dyDescent="0.2">
      <c r="P2335" s="32"/>
    </row>
    <row r="2336" spans="16:16" x14ac:dyDescent="0.2">
      <c r="P2336" s="32"/>
    </row>
    <row r="2337" spans="16:16" x14ac:dyDescent="0.2">
      <c r="P2337" s="32"/>
    </row>
    <row r="2338" spans="16:16" x14ac:dyDescent="0.2">
      <c r="P2338" s="32"/>
    </row>
    <row r="2339" spans="16:16" x14ac:dyDescent="0.2">
      <c r="P2339" s="32"/>
    </row>
    <row r="2340" spans="16:16" x14ac:dyDescent="0.2">
      <c r="P2340" s="32"/>
    </row>
    <row r="2341" spans="16:16" x14ac:dyDescent="0.2">
      <c r="P2341" s="32"/>
    </row>
    <row r="2342" spans="16:16" x14ac:dyDescent="0.2">
      <c r="P2342" s="32"/>
    </row>
    <row r="2343" spans="16:16" x14ac:dyDescent="0.2">
      <c r="P2343" s="32"/>
    </row>
    <row r="2344" spans="16:16" x14ac:dyDescent="0.2">
      <c r="P2344" s="32"/>
    </row>
    <row r="2345" spans="16:16" x14ac:dyDescent="0.2">
      <c r="P2345" s="32"/>
    </row>
    <row r="2346" spans="16:16" x14ac:dyDescent="0.2">
      <c r="P2346" s="32"/>
    </row>
    <row r="2347" spans="16:16" x14ac:dyDescent="0.2">
      <c r="P2347" s="32"/>
    </row>
    <row r="2348" spans="16:16" x14ac:dyDescent="0.2">
      <c r="P2348" s="32"/>
    </row>
    <row r="2349" spans="16:16" x14ac:dyDescent="0.2">
      <c r="P2349" s="32"/>
    </row>
    <row r="2350" spans="16:16" x14ac:dyDescent="0.2">
      <c r="P2350" s="32"/>
    </row>
    <row r="2351" spans="16:16" x14ac:dyDescent="0.2">
      <c r="P2351" s="32"/>
    </row>
    <row r="2352" spans="16:16" x14ac:dyDescent="0.2">
      <c r="P2352" s="32"/>
    </row>
    <row r="2353" spans="16:16" x14ac:dyDescent="0.2">
      <c r="P2353" s="32"/>
    </row>
    <row r="2354" spans="16:16" x14ac:dyDescent="0.2">
      <c r="P2354" s="32"/>
    </row>
    <row r="2355" spans="16:16" x14ac:dyDescent="0.2">
      <c r="P2355" s="32"/>
    </row>
    <row r="2356" spans="16:16" x14ac:dyDescent="0.2">
      <c r="P2356" s="32"/>
    </row>
    <row r="2357" spans="16:16" x14ac:dyDescent="0.2">
      <c r="P2357" s="32"/>
    </row>
    <row r="2358" spans="16:16" x14ac:dyDescent="0.2">
      <c r="P2358" s="32"/>
    </row>
    <row r="2359" spans="16:16" x14ac:dyDescent="0.2">
      <c r="P2359" s="32"/>
    </row>
    <row r="2360" spans="16:16" x14ac:dyDescent="0.2">
      <c r="P2360" s="32"/>
    </row>
    <row r="2361" spans="16:16" x14ac:dyDescent="0.2">
      <c r="P2361" s="32"/>
    </row>
    <row r="2362" spans="16:16" x14ac:dyDescent="0.2">
      <c r="P2362" s="32"/>
    </row>
    <row r="2363" spans="16:16" x14ac:dyDescent="0.2">
      <c r="P2363" s="32"/>
    </row>
    <row r="2364" spans="16:16" x14ac:dyDescent="0.2">
      <c r="P2364" s="32"/>
    </row>
    <row r="2365" spans="16:16" x14ac:dyDescent="0.2">
      <c r="P2365" s="32"/>
    </row>
    <row r="2366" spans="16:16" x14ac:dyDescent="0.2">
      <c r="P2366" s="32"/>
    </row>
    <row r="2367" spans="16:16" x14ac:dyDescent="0.2">
      <c r="P2367" s="32"/>
    </row>
    <row r="2368" spans="16:16" x14ac:dyDescent="0.2">
      <c r="P2368" s="32"/>
    </row>
    <row r="2369" spans="16:16" x14ac:dyDescent="0.2">
      <c r="P2369" s="32"/>
    </row>
    <row r="2370" spans="16:16" x14ac:dyDescent="0.2">
      <c r="P2370" s="32"/>
    </row>
    <row r="2371" spans="16:16" x14ac:dyDescent="0.2">
      <c r="P2371" s="32"/>
    </row>
    <row r="2372" spans="16:16" x14ac:dyDescent="0.2">
      <c r="P2372" s="32"/>
    </row>
    <row r="2373" spans="16:16" x14ac:dyDescent="0.2">
      <c r="P2373" s="32"/>
    </row>
    <row r="2374" spans="16:16" x14ac:dyDescent="0.2">
      <c r="P2374" s="32"/>
    </row>
    <row r="2375" spans="16:16" x14ac:dyDescent="0.2">
      <c r="P2375" s="32"/>
    </row>
    <row r="2376" spans="16:16" x14ac:dyDescent="0.2">
      <c r="P2376" s="32"/>
    </row>
    <row r="2377" spans="16:16" x14ac:dyDescent="0.2">
      <c r="P2377" s="32"/>
    </row>
    <row r="2378" spans="16:16" x14ac:dyDescent="0.2">
      <c r="P2378" s="32"/>
    </row>
    <row r="2379" spans="16:16" x14ac:dyDescent="0.2">
      <c r="P2379" s="32"/>
    </row>
    <row r="2380" spans="16:16" x14ac:dyDescent="0.2">
      <c r="P2380" s="32"/>
    </row>
    <row r="2381" spans="16:16" x14ac:dyDescent="0.2">
      <c r="P2381" s="32"/>
    </row>
    <row r="2382" spans="16:16" x14ac:dyDescent="0.2">
      <c r="P2382" s="32"/>
    </row>
    <row r="2383" spans="16:16" x14ac:dyDescent="0.2">
      <c r="P2383" s="32"/>
    </row>
    <row r="2384" spans="16:16" x14ac:dyDescent="0.2">
      <c r="P2384" s="32"/>
    </row>
    <row r="2385" spans="16:16" x14ac:dyDescent="0.2">
      <c r="P2385" s="32"/>
    </row>
    <row r="2386" spans="16:16" x14ac:dyDescent="0.2">
      <c r="P2386" s="32"/>
    </row>
    <row r="2387" spans="16:16" x14ac:dyDescent="0.2">
      <c r="P2387" s="32"/>
    </row>
    <row r="2388" spans="16:16" x14ac:dyDescent="0.2">
      <c r="P2388" s="32"/>
    </row>
    <row r="2389" spans="16:16" x14ac:dyDescent="0.2">
      <c r="P2389" s="32"/>
    </row>
    <row r="2390" spans="16:16" x14ac:dyDescent="0.2">
      <c r="P2390" s="32"/>
    </row>
    <row r="2391" spans="16:16" x14ac:dyDescent="0.2">
      <c r="P2391" s="32"/>
    </row>
    <row r="2392" spans="16:16" x14ac:dyDescent="0.2">
      <c r="P2392" s="32"/>
    </row>
    <row r="2393" spans="16:16" x14ac:dyDescent="0.2">
      <c r="P2393" s="32"/>
    </row>
    <row r="2394" spans="16:16" x14ac:dyDescent="0.2">
      <c r="P2394" s="32"/>
    </row>
    <row r="2395" spans="16:16" x14ac:dyDescent="0.2">
      <c r="P2395" s="32"/>
    </row>
    <row r="2396" spans="16:16" x14ac:dyDescent="0.2">
      <c r="P2396" s="32"/>
    </row>
    <row r="2397" spans="16:16" x14ac:dyDescent="0.2">
      <c r="P2397" s="32"/>
    </row>
    <row r="2398" spans="16:16" x14ac:dyDescent="0.2">
      <c r="P2398" s="32"/>
    </row>
    <row r="2399" spans="16:16" x14ac:dyDescent="0.2">
      <c r="P2399" s="32"/>
    </row>
    <row r="2400" spans="16:16" x14ac:dyDescent="0.2">
      <c r="P2400" s="32"/>
    </row>
    <row r="2401" spans="16:16" x14ac:dyDescent="0.2">
      <c r="P2401" s="32"/>
    </row>
    <row r="2402" spans="16:16" x14ac:dyDescent="0.2">
      <c r="P2402" s="32"/>
    </row>
    <row r="2403" spans="16:16" x14ac:dyDescent="0.2">
      <c r="P2403" s="32"/>
    </row>
    <row r="2404" spans="16:16" x14ac:dyDescent="0.2">
      <c r="P2404" s="32"/>
    </row>
    <row r="2405" spans="16:16" x14ac:dyDescent="0.2">
      <c r="P2405" s="32"/>
    </row>
    <row r="2406" spans="16:16" x14ac:dyDescent="0.2">
      <c r="P2406" s="32"/>
    </row>
    <row r="2407" spans="16:16" x14ac:dyDescent="0.2">
      <c r="P2407" s="32"/>
    </row>
    <row r="2408" spans="16:16" x14ac:dyDescent="0.2">
      <c r="P2408" s="32"/>
    </row>
    <row r="2409" spans="16:16" x14ac:dyDescent="0.2">
      <c r="P2409" s="32"/>
    </row>
    <row r="2410" spans="16:16" x14ac:dyDescent="0.2">
      <c r="P2410" s="32"/>
    </row>
    <row r="2411" spans="16:16" x14ac:dyDescent="0.2">
      <c r="P2411" s="32"/>
    </row>
    <row r="2412" spans="16:16" x14ac:dyDescent="0.2">
      <c r="P2412" s="32"/>
    </row>
    <row r="2413" spans="16:16" x14ac:dyDescent="0.2">
      <c r="P2413" s="32"/>
    </row>
    <row r="2414" spans="16:16" x14ac:dyDescent="0.2">
      <c r="P2414" s="32"/>
    </row>
    <row r="2415" spans="16:16" x14ac:dyDescent="0.2">
      <c r="P2415" s="32"/>
    </row>
    <row r="2416" spans="16:16" x14ac:dyDescent="0.2">
      <c r="P2416" s="32"/>
    </row>
    <row r="2417" spans="16:16" x14ac:dyDescent="0.2">
      <c r="P2417" s="32"/>
    </row>
    <row r="2418" spans="16:16" x14ac:dyDescent="0.2">
      <c r="P2418" s="32"/>
    </row>
    <row r="2419" spans="16:16" x14ac:dyDescent="0.2">
      <c r="P2419" s="32"/>
    </row>
    <row r="2420" spans="16:16" x14ac:dyDescent="0.2">
      <c r="P2420" s="32"/>
    </row>
    <row r="2421" spans="16:16" x14ac:dyDescent="0.2">
      <c r="P2421" s="32"/>
    </row>
    <row r="2422" spans="16:16" x14ac:dyDescent="0.2">
      <c r="P2422" s="32"/>
    </row>
    <row r="2423" spans="16:16" x14ac:dyDescent="0.2">
      <c r="P2423" s="32"/>
    </row>
    <row r="2424" spans="16:16" x14ac:dyDescent="0.2">
      <c r="P2424" s="32"/>
    </row>
    <row r="2425" spans="16:16" x14ac:dyDescent="0.2">
      <c r="P2425" s="32"/>
    </row>
    <row r="2426" spans="16:16" x14ac:dyDescent="0.2">
      <c r="P2426" s="32"/>
    </row>
    <row r="2427" spans="16:16" x14ac:dyDescent="0.2">
      <c r="P2427" s="32"/>
    </row>
    <row r="2428" spans="16:16" x14ac:dyDescent="0.2">
      <c r="P2428" s="32"/>
    </row>
    <row r="2429" spans="16:16" x14ac:dyDescent="0.2">
      <c r="P2429" s="32"/>
    </row>
    <row r="2430" spans="16:16" x14ac:dyDescent="0.2">
      <c r="P2430" s="32"/>
    </row>
    <row r="2431" spans="16:16" x14ac:dyDescent="0.2">
      <c r="P2431" s="32"/>
    </row>
    <row r="2432" spans="16:16" x14ac:dyDescent="0.2">
      <c r="P2432" s="32"/>
    </row>
    <row r="2433" spans="16:16" x14ac:dyDescent="0.2">
      <c r="P2433" s="32"/>
    </row>
    <row r="2434" spans="16:16" x14ac:dyDescent="0.2">
      <c r="P2434" s="32"/>
    </row>
    <row r="2435" spans="16:16" x14ac:dyDescent="0.2">
      <c r="P2435" s="32"/>
    </row>
    <row r="2436" spans="16:16" x14ac:dyDescent="0.2">
      <c r="P2436" s="32"/>
    </row>
    <row r="2437" spans="16:16" x14ac:dyDescent="0.2">
      <c r="P2437" s="32"/>
    </row>
    <row r="2438" spans="16:16" x14ac:dyDescent="0.2">
      <c r="P2438" s="32"/>
    </row>
    <row r="2439" spans="16:16" x14ac:dyDescent="0.2">
      <c r="P2439" s="32"/>
    </row>
    <row r="2440" spans="16:16" x14ac:dyDescent="0.2">
      <c r="P2440" s="32"/>
    </row>
    <row r="2441" spans="16:16" x14ac:dyDescent="0.2">
      <c r="P2441" s="32"/>
    </row>
    <row r="2442" spans="16:16" x14ac:dyDescent="0.2">
      <c r="P2442" s="32"/>
    </row>
    <row r="2443" spans="16:16" x14ac:dyDescent="0.2">
      <c r="P2443" s="32"/>
    </row>
    <row r="2444" spans="16:16" x14ac:dyDescent="0.2">
      <c r="P2444" s="32"/>
    </row>
    <row r="2445" spans="16:16" x14ac:dyDescent="0.2">
      <c r="P2445" s="32"/>
    </row>
    <row r="2446" spans="16:16" x14ac:dyDescent="0.2">
      <c r="P2446" s="32"/>
    </row>
    <row r="2447" spans="16:16" x14ac:dyDescent="0.2">
      <c r="P2447" s="32"/>
    </row>
    <row r="2448" spans="16:16" x14ac:dyDescent="0.2">
      <c r="P2448" s="32"/>
    </row>
    <row r="2449" spans="16:16" x14ac:dyDescent="0.2">
      <c r="P2449" s="32"/>
    </row>
    <row r="2450" spans="16:16" x14ac:dyDescent="0.2">
      <c r="P2450" s="32"/>
    </row>
    <row r="2451" spans="16:16" x14ac:dyDescent="0.2">
      <c r="P2451" s="32"/>
    </row>
    <row r="2452" spans="16:16" x14ac:dyDescent="0.2">
      <c r="P2452" s="32"/>
    </row>
    <row r="2453" spans="16:16" x14ac:dyDescent="0.2">
      <c r="P2453" s="32"/>
    </row>
    <row r="2454" spans="16:16" x14ac:dyDescent="0.2">
      <c r="P2454" s="32"/>
    </row>
    <row r="2455" spans="16:16" x14ac:dyDescent="0.2">
      <c r="P2455" s="32"/>
    </row>
    <row r="2456" spans="16:16" x14ac:dyDescent="0.2">
      <c r="P2456" s="32"/>
    </row>
    <row r="2457" spans="16:16" x14ac:dyDescent="0.2">
      <c r="P2457" s="32"/>
    </row>
    <row r="2458" spans="16:16" x14ac:dyDescent="0.2">
      <c r="P2458" s="32"/>
    </row>
    <row r="2459" spans="16:16" x14ac:dyDescent="0.2">
      <c r="P2459" s="32"/>
    </row>
    <row r="2460" spans="16:16" x14ac:dyDescent="0.2">
      <c r="P2460" s="32"/>
    </row>
    <row r="2461" spans="16:16" x14ac:dyDescent="0.2">
      <c r="P2461" s="32"/>
    </row>
    <row r="2462" spans="16:16" x14ac:dyDescent="0.2">
      <c r="P2462" s="32"/>
    </row>
    <row r="2463" spans="16:16" x14ac:dyDescent="0.2">
      <c r="P2463" s="32"/>
    </row>
    <row r="2464" spans="16:16" x14ac:dyDescent="0.2">
      <c r="P2464" s="32"/>
    </row>
    <row r="2465" spans="16:16" x14ac:dyDescent="0.2">
      <c r="P2465" s="32"/>
    </row>
    <row r="2466" spans="16:16" x14ac:dyDescent="0.2">
      <c r="P2466" s="32"/>
    </row>
    <row r="2467" spans="16:16" x14ac:dyDescent="0.2">
      <c r="P2467" s="32"/>
    </row>
    <row r="2468" spans="16:16" x14ac:dyDescent="0.2">
      <c r="P2468" s="32"/>
    </row>
    <row r="2469" spans="16:16" x14ac:dyDescent="0.2">
      <c r="P2469" s="32"/>
    </row>
    <row r="2470" spans="16:16" x14ac:dyDescent="0.2">
      <c r="P2470" s="32"/>
    </row>
    <row r="2471" spans="16:16" x14ac:dyDescent="0.2">
      <c r="P2471" s="32"/>
    </row>
    <row r="2472" spans="16:16" x14ac:dyDescent="0.2">
      <c r="P2472" s="32"/>
    </row>
    <row r="2473" spans="16:16" x14ac:dyDescent="0.2">
      <c r="P2473" s="32"/>
    </row>
    <row r="2474" spans="16:16" x14ac:dyDescent="0.2">
      <c r="P2474" s="32"/>
    </row>
    <row r="2475" spans="16:16" x14ac:dyDescent="0.2">
      <c r="P2475" s="32"/>
    </row>
    <row r="2476" spans="16:16" x14ac:dyDescent="0.2">
      <c r="P2476" s="32"/>
    </row>
    <row r="2477" spans="16:16" x14ac:dyDescent="0.2">
      <c r="P2477" s="32"/>
    </row>
    <row r="2478" spans="16:16" x14ac:dyDescent="0.2">
      <c r="P2478" s="32"/>
    </row>
    <row r="2479" spans="16:16" x14ac:dyDescent="0.2">
      <c r="P2479" s="32"/>
    </row>
    <row r="2480" spans="16:16" x14ac:dyDescent="0.2">
      <c r="P2480" s="32"/>
    </row>
    <row r="2481" spans="16:16" x14ac:dyDescent="0.2">
      <c r="P2481" s="32"/>
    </row>
    <row r="2482" spans="16:16" x14ac:dyDescent="0.2">
      <c r="P2482" s="32"/>
    </row>
    <row r="2483" spans="16:16" x14ac:dyDescent="0.2">
      <c r="P2483" s="32"/>
    </row>
    <row r="2484" spans="16:16" x14ac:dyDescent="0.2">
      <c r="P2484" s="32"/>
    </row>
    <row r="2485" spans="16:16" x14ac:dyDescent="0.2">
      <c r="P2485" s="32"/>
    </row>
    <row r="2486" spans="16:16" x14ac:dyDescent="0.2">
      <c r="P2486" s="32"/>
    </row>
    <row r="2487" spans="16:16" x14ac:dyDescent="0.2">
      <c r="P2487" s="32"/>
    </row>
    <row r="2488" spans="16:16" x14ac:dyDescent="0.2">
      <c r="P2488" s="32"/>
    </row>
    <row r="2489" spans="16:16" x14ac:dyDescent="0.2">
      <c r="P2489" s="32"/>
    </row>
    <row r="2490" spans="16:16" x14ac:dyDescent="0.2">
      <c r="P2490" s="32"/>
    </row>
    <row r="2491" spans="16:16" x14ac:dyDescent="0.2">
      <c r="P2491" s="32"/>
    </row>
    <row r="2492" spans="16:16" x14ac:dyDescent="0.2">
      <c r="P2492" s="32"/>
    </row>
    <row r="2493" spans="16:16" x14ac:dyDescent="0.2">
      <c r="P2493" s="32"/>
    </row>
    <row r="2494" spans="16:16" x14ac:dyDescent="0.2">
      <c r="P2494" s="32"/>
    </row>
    <row r="2495" spans="16:16" x14ac:dyDescent="0.2">
      <c r="P2495" s="32"/>
    </row>
    <row r="2496" spans="16:16" x14ac:dyDescent="0.2">
      <c r="P2496" s="32"/>
    </row>
    <row r="2497" spans="16:16" x14ac:dyDescent="0.2">
      <c r="P2497" s="32"/>
    </row>
    <row r="2498" spans="16:16" x14ac:dyDescent="0.2">
      <c r="P2498" s="32"/>
    </row>
    <row r="2499" spans="16:16" x14ac:dyDescent="0.2">
      <c r="P2499" s="32"/>
    </row>
    <row r="2500" spans="16:16" x14ac:dyDescent="0.2">
      <c r="P2500" s="32"/>
    </row>
    <row r="2501" spans="16:16" x14ac:dyDescent="0.2">
      <c r="P2501" s="32"/>
    </row>
    <row r="2502" spans="16:16" x14ac:dyDescent="0.2">
      <c r="P2502" s="32"/>
    </row>
    <row r="2503" spans="16:16" x14ac:dyDescent="0.2">
      <c r="P2503" s="32"/>
    </row>
    <row r="2504" spans="16:16" x14ac:dyDescent="0.2">
      <c r="P2504" s="32"/>
    </row>
    <row r="2505" spans="16:16" x14ac:dyDescent="0.2">
      <c r="P2505" s="32"/>
    </row>
    <row r="2506" spans="16:16" x14ac:dyDescent="0.2">
      <c r="P2506" s="32"/>
    </row>
    <row r="2507" spans="16:16" x14ac:dyDescent="0.2">
      <c r="P2507" s="32"/>
    </row>
    <row r="2508" spans="16:16" x14ac:dyDescent="0.2">
      <c r="P2508" s="32"/>
    </row>
    <row r="2509" spans="16:16" x14ac:dyDescent="0.2">
      <c r="P2509" s="32"/>
    </row>
    <row r="2510" spans="16:16" x14ac:dyDescent="0.2">
      <c r="P2510" s="32"/>
    </row>
    <row r="2511" spans="16:16" x14ac:dyDescent="0.2">
      <c r="P2511" s="32"/>
    </row>
    <row r="2512" spans="16:16" x14ac:dyDescent="0.2">
      <c r="P2512" s="32"/>
    </row>
    <row r="2513" spans="16:16" x14ac:dyDescent="0.2">
      <c r="P2513" s="32"/>
    </row>
    <row r="2514" spans="16:16" x14ac:dyDescent="0.2">
      <c r="P2514" s="32"/>
    </row>
    <row r="2515" spans="16:16" x14ac:dyDescent="0.2">
      <c r="P2515" s="32"/>
    </row>
    <row r="2516" spans="16:16" x14ac:dyDescent="0.2">
      <c r="P2516" s="32"/>
    </row>
    <row r="2517" spans="16:16" x14ac:dyDescent="0.2">
      <c r="P2517" s="32"/>
    </row>
    <row r="2518" spans="16:16" x14ac:dyDescent="0.2">
      <c r="P2518" s="32"/>
    </row>
    <row r="2519" spans="16:16" x14ac:dyDescent="0.2">
      <c r="P2519" s="32"/>
    </row>
    <row r="2520" spans="16:16" x14ac:dyDescent="0.2">
      <c r="P2520" s="32"/>
    </row>
    <row r="2521" spans="16:16" x14ac:dyDescent="0.2">
      <c r="P2521" s="32"/>
    </row>
    <row r="2522" spans="16:16" x14ac:dyDescent="0.2">
      <c r="P2522" s="32"/>
    </row>
    <row r="2523" spans="16:16" x14ac:dyDescent="0.2">
      <c r="P2523" s="32"/>
    </row>
    <row r="2524" spans="16:16" x14ac:dyDescent="0.2">
      <c r="P2524" s="32"/>
    </row>
    <row r="2525" spans="16:16" x14ac:dyDescent="0.2">
      <c r="P2525" s="32"/>
    </row>
    <row r="2526" spans="16:16" x14ac:dyDescent="0.2">
      <c r="P2526" s="32"/>
    </row>
    <row r="2527" spans="16:16" x14ac:dyDescent="0.2">
      <c r="P2527" s="32"/>
    </row>
    <row r="2528" spans="16:16" x14ac:dyDescent="0.2">
      <c r="P2528" s="32"/>
    </row>
    <row r="2529" spans="16:16" x14ac:dyDescent="0.2">
      <c r="P2529" s="32"/>
    </row>
    <row r="2530" spans="16:16" x14ac:dyDescent="0.2">
      <c r="P2530" s="32"/>
    </row>
    <row r="2531" spans="16:16" x14ac:dyDescent="0.2">
      <c r="P2531" s="32"/>
    </row>
    <row r="2532" spans="16:16" x14ac:dyDescent="0.2">
      <c r="P2532" s="32"/>
    </row>
    <row r="2533" spans="16:16" x14ac:dyDescent="0.2">
      <c r="P2533" s="32"/>
    </row>
    <row r="2534" spans="16:16" x14ac:dyDescent="0.2">
      <c r="P2534" s="32"/>
    </row>
    <row r="2535" spans="16:16" x14ac:dyDescent="0.2">
      <c r="P2535" s="32"/>
    </row>
    <row r="2536" spans="16:16" x14ac:dyDescent="0.2">
      <c r="P2536" s="32"/>
    </row>
    <row r="2537" spans="16:16" x14ac:dyDescent="0.2">
      <c r="P2537" s="32"/>
    </row>
    <row r="2538" spans="16:16" x14ac:dyDescent="0.2">
      <c r="P2538" s="32"/>
    </row>
    <row r="2539" spans="16:16" x14ac:dyDescent="0.2">
      <c r="P2539" s="32"/>
    </row>
    <row r="2540" spans="16:16" x14ac:dyDescent="0.2">
      <c r="P2540" s="32"/>
    </row>
    <row r="2541" spans="16:16" x14ac:dyDescent="0.2">
      <c r="P2541" s="32"/>
    </row>
    <row r="2542" spans="16:16" x14ac:dyDescent="0.2">
      <c r="P2542" s="32"/>
    </row>
    <row r="2543" spans="16:16" x14ac:dyDescent="0.2">
      <c r="P2543" s="32"/>
    </row>
    <row r="2544" spans="16:16" x14ac:dyDescent="0.2">
      <c r="P2544" s="32"/>
    </row>
    <row r="2545" spans="16:16" x14ac:dyDescent="0.2">
      <c r="P2545" s="32"/>
    </row>
    <row r="2546" spans="16:16" x14ac:dyDescent="0.2">
      <c r="P2546" s="32"/>
    </row>
    <row r="2547" spans="16:16" x14ac:dyDescent="0.2">
      <c r="P2547" s="32"/>
    </row>
    <row r="2548" spans="16:16" x14ac:dyDescent="0.2">
      <c r="P2548" s="32"/>
    </row>
    <row r="2549" spans="16:16" x14ac:dyDescent="0.2">
      <c r="P2549" s="32"/>
    </row>
    <row r="2550" spans="16:16" x14ac:dyDescent="0.2">
      <c r="P2550" s="32"/>
    </row>
    <row r="2551" spans="16:16" x14ac:dyDescent="0.2">
      <c r="P2551" s="32"/>
    </row>
    <row r="2552" spans="16:16" x14ac:dyDescent="0.2">
      <c r="P2552" s="32"/>
    </row>
    <row r="2553" spans="16:16" x14ac:dyDescent="0.2">
      <c r="P2553" s="32"/>
    </row>
    <row r="2554" spans="16:16" x14ac:dyDescent="0.2">
      <c r="P2554" s="32"/>
    </row>
    <row r="2555" spans="16:16" x14ac:dyDescent="0.2">
      <c r="P2555" s="32"/>
    </row>
    <row r="2556" spans="16:16" x14ac:dyDescent="0.2">
      <c r="P2556" s="32"/>
    </row>
    <row r="2557" spans="16:16" x14ac:dyDescent="0.2">
      <c r="P2557" s="32"/>
    </row>
    <row r="2558" spans="16:16" x14ac:dyDescent="0.2">
      <c r="P2558" s="32"/>
    </row>
    <row r="2559" spans="16:16" x14ac:dyDescent="0.2">
      <c r="P2559" s="32"/>
    </row>
    <row r="2560" spans="16:16" x14ac:dyDescent="0.2">
      <c r="P2560" s="32"/>
    </row>
    <row r="2561" spans="16:16" x14ac:dyDescent="0.2">
      <c r="P2561" s="32"/>
    </row>
    <row r="2562" spans="16:16" x14ac:dyDescent="0.2">
      <c r="P2562" s="32"/>
    </row>
    <row r="2563" spans="16:16" x14ac:dyDescent="0.2">
      <c r="P2563" s="32"/>
    </row>
    <row r="2564" spans="16:16" x14ac:dyDescent="0.2">
      <c r="P2564" s="32"/>
    </row>
    <row r="2565" spans="16:16" x14ac:dyDescent="0.2">
      <c r="P2565" s="32"/>
    </row>
    <row r="2566" spans="16:16" x14ac:dyDescent="0.2">
      <c r="P2566" s="32"/>
    </row>
    <row r="2567" spans="16:16" x14ac:dyDescent="0.2">
      <c r="P2567" s="32"/>
    </row>
    <row r="2568" spans="16:16" x14ac:dyDescent="0.2">
      <c r="P2568" s="32"/>
    </row>
    <row r="2569" spans="16:16" x14ac:dyDescent="0.2">
      <c r="P2569" s="32"/>
    </row>
    <row r="2570" spans="16:16" x14ac:dyDescent="0.2">
      <c r="P2570" s="32"/>
    </row>
    <row r="2571" spans="16:16" x14ac:dyDescent="0.2">
      <c r="P2571" s="32"/>
    </row>
    <row r="2572" spans="16:16" x14ac:dyDescent="0.2">
      <c r="P2572" s="32"/>
    </row>
    <row r="2573" spans="16:16" x14ac:dyDescent="0.2">
      <c r="P2573" s="32"/>
    </row>
    <row r="2574" spans="16:16" x14ac:dyDescent="0.2">
      <c r="P2574" s="32"/>
    </row>
    <row r="2575" spans="16:16" x14ac:dyDescent="0.2">
      <c r="P2575" s="32"/>
    </row>
    <row r="2576" spans="16:16" x14ac:dyDescent="0.2">
      <c r="P2576" s="32"/>
    </row>
    <row r="2577" spans="16:16" x14ac:dyDescent="0.2">
      <c r="P2577" s="32"/>
    </row>
    <row r="2578" spans="16:16" x14ac:dyDescent="0.2">
      <c r="P2578" s="32"/>
    </row>
    <row r="2579" spans="16:16" x14ac:dyDescent="0.2">
      <c r="P2579" s="32"/>
    </row>
    <row r="2580" spans="16:16" x14ac:dyDescent="0.2">
      <c r="P2580" s="32"/>
    </row>
    <row r="2581" spans="16:16" x14ac:dyDescent="0.2">
      <c r="P2581" s="32"/>
    </row>
    <row r="2582" spans="16:16" x14ac:dyDescent="0.2">
      <c r="P2582" s="32"/>
    </row>
    <row r="2583" spans="16:16" x14ac:dyDescent="0.2">
      <c r="P2583" s="32"/>
    </row>
    <row r="2584" spans="16:16" x14ac:dyDescent="0.2">
      <c r="P2584" s="32"/>
    </row>
    <row r="2585" spans="16:16" x14ac:dyDescent="0.2">
      <c r="P2585" s="32"/>
    </row>
    <row r="2586" spans="16:16" x14ac:dyDescent="0.2">
      <c r="P2586" s="32"/>
    </row>
    <row r="2587" spans="16:16" x14ac:dyDescent="0.2">
      <c r="P2587" s="32"/>
    </row>
    <row r="2588" spans="16:16" x14ac:dyDescent="0.2">
      <c r="P2588" s="32"/>
    </row>
    <row r="2589" spans="16:16" x14ac:dyDescent="0.2">
      <c r="P2589" s="32"/>
    </row>
    <row r="2590" spans="16:16" x14ac:dyDescent="0.2">
      <c r="P2590" s="32"/>
    </row>
    <row r="2591" spans="16:16" x14ac:dyDescent="0.2">
      <c r="P2591" s="32"/>
    </row>
    <row r="2592" spans="16:16" x14ac:dyDescent="0.2">
      <c r="P2592" s="32"/>
    </row>
    <row r="2593" spans="16:16" x14ac:dyDescent="0.2">
      <c r="P2593" s="32"/>
    </row>
    <row r="2594" spans="16:16" x14ac:dyDescent="0.2">
      <c r="P2594" s="32"/>
    </row>
    <row r="2595" spans="16:16" x14ac:dyDescent="0.2">
      <c r="P2595" s="32"/>
    </row>
    <row r="2596" spans="16:16" x14ac:dyDescent="0.2">
      <c r="P2596" s="32"/>
    </row>
    <row r="2597" spans="16:16" x14ac:dyDescent="0.2">
      <c r="P2597" s="32"/>
    </row>
    <row r="2598" spans="16:16" x14ac:dyDescent="0.2">
      <c r="P2598" s="32"/>
    </row>
    <row r="2599" spans="16:16" x14ac:dyDescent="0.2">
      <c r="P2599" s="32"/>
    </row>
    <row r="2600" spans="16:16" x14ac:dyDescent="0.2">
      <c r="P2600" s="32"/>
    </row>
    <row r="2601" spans="16:16" x14ac:dyDescent="0.2">
      <c r="P2601" s="32"/>
    </row>
    <row r="2602" spans="16:16" x14ac:dyDescent="0.2">
      <c r="P2602" s="32"/>
    </row>
    <row r="2603" spans="16:16" x14ac:dyDescent="0.2">
      <c r="P2603" s="32"/>
    </row>
    <row r="2604" spans="16:16" x14ac:dyDescent="0.2">
      <c r="P2604" s="32"/>
    </row>
    <row r="2605" spans="16:16" x14ac:dyDescent="0.2">
      <c r="P2605" s="32"/>
    </row>
    <row r="2606" spans="16:16" x14ac:dyDescent="0.2">
      <c r="P2606" s="32"/>
    </row>
    <row r="2607" spans="16:16" x14ac:dyDescent="0.2">
      <c r="P2607" s="32"/>
    </row>
    <row r="2608" spans="16:16" x14ac:dyDescent="0.2">
      <c r="P2608" s="32"/>
    </row>
    <row r="2609" spans="16:16" x14ac:dyDescent="0.2">
      <c r="P2609" s="32"/>
    </row>
    <row r="2610" spans="16:16" x14ac:dyDescent="0.2">
      <c r="P2610" s="32"/>
    </row>
    <row r="2611" spans="16:16" x14ac:dyDescent="0.2">
      <c r="P2611" s="32"/>
    </row>
    <row r="2612" spans="16:16" x14ac:dyDescent="0.2">
      <c r="P2612" s="32"/>
    </row>
    <row r="2613" spans="16:16" x14ac:dyDescent="0.2">
      <c r="P2613" s="32"/>
    </row>
    <row r="2614" spans="16:16" x14ac:dyDescent="0.2">
      <c r="P2614" s="32"/>
    </row>
    <row r="2615" spans="16:16" x14ac:dyDescent="0.2">
      <c r="P2615" s="32"/>
    </row>
    <row r="2616" spans="16:16" x14ac:dyDescent="0.2">
      <c r="P2616" s="32"/>
    </row>
    <row r="2617" spans="16:16" x14ac:dyDescent="0.2">
      <c r="P2617" s="32"/>
    </row>
    <row r="2618" spans="16:16" x14ac:dyDescent="0.2">
      <c r="P2618" s="32"/>
    </row>
    <row r="2619" spans="16:16" x14ac:dyDescent="0.2">
      <c r="P2619" s="32"/>
    </row>
    <row r="2620" spans="16:16" x14ac:dyDescent="0.2">
      <c r="P2620" s="32"/>
    </row>
    <row r="2621" spans="16:16" x14ac:dyDescent="0.2">
      <c r="P2621" s="32"/>
    </row>
    <row r="2622" spans="16:16" x14ac:dyDescent="0.2">
      <c r="P2622" s="32"/>
    </row>
    <row r="2623" spans="16:16" x14ac:dyDescent="0.2">
      <c r="P2623" s="32"/>
    </row>
    <row r="2624" spans="16:16" x14ac:dyDescent="0.2">
      <c r="P2624" s="32"/>
    </row>
    <row r="2625" spans="16:16" x14ac:dyDescent="0.2">
      <c r="P2625" s="32"/>
    </row>
    <row r="2626" spans="16:16" x14ac:dyDescent="0.2">
      <c r="P2626" s="32"/>
    </row>
    <row r="2627" spans="16:16" x14ac:dyDescent="0.2">
      <c r="P2627" s="32"/>
    </row>
    <row r="2628" spans="16:16" x14ac:dyDescent="0.2">
      <c r="P2628" s="32"/>
    </row>
    <row r="2629" spans="16:16" x14ac:dyDescent="0.2">
      <c r="P2629" s="32"/>
    </row>
    <row r="2630" spans="16:16" x14ac:dyDescent="0.2">
      <c r="P2630" s="32"/>
    </row>
    <row r="2631" spans="16:16" x14ac:dyDescent="0.2">
      <c r="P2631" s="32"/>
    </row>
    <row r="2632" spans="16:16" x14ac:dyDescent="0.2">
      <c r="P2632" s="32"/>
    </row>
    <row r="2633" spans="16:16" x14ac:dyDescent="0.2">
      <c r="P2633" s="32"/>
    </row>
    <row r="2634" spans="16:16" x14ac:dyDescent="0.2">
      <c r="P2634" s="32"/>
    </row>
    <row r="2635" spans="16:16" x14ac:dyDescent="0.2">
      <c r="P2635" s="32"/>
    </row>
    <row r="2636" spans="16:16" x14ac:dyDescent="0.2">
      <c r="P2636" s="32"/>
    </row>
    <row r="2637" spans="16:16" x14ac:dyDescent="0.2">
      <c r="P2637" s="32"/>
    </row>
    <row r="2638" spans="16:16" x14ac:dyDescent="0.2">
      <c r="P2638" s="32"/>
    </row>
    <row r="2639" spans="16:16" x14ac:dyDescent="0.2">
      <c r="P2639" s="32"/>
    </row>
    <row r="2640" spans="16:16" x14ac:dyDescent="0.2">
      <c r="P2640" s="32"/>
    </row>
    <row r="2641" spans="16:16" x14ac:dyDescent="0.2">
      <c r="P2641" s="32"/>
    </row>
    <row r="2642" spans="16:16" x14ac:dyDescent="0.2">
      <c r="P2642" s="32"/>
    </row>
    <row r="2643" spans="16:16" x14ac:dyDescent="0.2">
      <c r="P2643" s="32"/>
    </row>
    <row r="2644" spans="16:16" x14ac:dyDescent="0.2">
      <c r="P2644" s="32"/>
    </row>
    <row r="2645" spans="16:16" x14ac:dyDescent="0.2">
      <c r="P2645" s="32"/>
    </row>
    <row r="2646" spans="16:16" x14ac:dyDescent="0.2">
      <c r="P2646" s="32"/>
    </row>
    <row r="2647" spans="16:16" x14ac:dyDescent="0.2">
      <c r="P2647" s="32"/>
    </row>
    <row r="2648" spans="16:16" x14ac:dyDescent="0.2">
      <c r="P2648" s="32"/>
    </row>
    <row r="2649" spans="16:16" x14ac:dyDescent="0.2">
      <c r="P2649" s="32"/>
    </row>
    <row r="2650" spans="16:16" x14ac:dyDescent="0.2">
      <c r="P2650" s="32"/>
    </row>
    <row r="2651" spans="16:16" x14ac:dyDescent="0.2">
      <c r="P2651" s="32"/>
    </row>
    <row r="2652" spans="16:16" x14ac:dyDescent="0.2">
      <c r="P2652" s="32"/>
    </row>
    <row r="2653" spans="16:16" x14ac:dyDescent="0.2">
      <c r="P2653" s="32"/>
    </row>
    <row r="2654" spans="16:16" x14ac:dyDescent="0.2">
      <c r="P2654" s="32"/>
    </row>
    <row r="2655" spans="16:16" x14ac:dyDescent="0.2">
      <c r="P2655" s="32"/>
    </row>
    <row r="2656" spans="16:16" x14ac:dyDescent="0.2">
      <c r="P2656" s="32"/>
    </row>
    <row r="2657" spans="16:16" x14ac:dyDescent="0.2">
      <c r="P2657" s="32"/>
    </row>
    <row r="2658" spans="16:16" x14ac:dyDescent="0.2">
      <c r="P2658" s="32"/>
    </row>
    <row r="2659" spans="16:16" x14ac:dyDescent="0.2">
      <c r="P2659" s="32"/>
    </row>
    <row r="2660" spans="16:16" x14ac:dyDescent="0.2">
      <c r="P2660" s="32"/>
    </row>
    <row r="2661" spans="16:16" x14ac:dyDescent="0.2">
      <c r="P2661" s="32"/>
    </row>
    <row r="2662" spans="16:16" x14ac:dyDescent="0.2">
      <c r="P2662" s="32"/>
    </row>
    <row r="2663" spans="16:16" x14ac:dyDescent="0.2">
      <c r="P2663" s="32"/>
    </row>
    <row r="2664" spans="16:16" x14ac:dyDescent="0.2">
      <c r="P2664" s="32"/>
    </row>
    <row r="2665" spans="16:16" x14ac:dyDescent="0.2">
      <c r="P2665" s="32"/>
    </row>
    <row r="2666" spans="16:16" x14ac:dyDescent="0.2">
      <c r="P2666" s="32"/>
    </row>
    <row r="2667" spans="16:16" x14ac:dyDescent="0.2">
      <c r="P2667" s="32"/>
    </row>
    <row r="2668" spans="16:16" x14ac:dyDescent="0.2">
      <c r="P2668" s="32"/>
    </row>
    <row r="2669" spans="16:16" x14ac:dyDescent="0.2">
      <c r="P2669" s="32"/>
    </row>
    <row r="2670" spans="16:16" x14ac:dyDescent="0.2">
      <c r="P2670" s="32"/>
    </row>
    <row r="2671" spans="16:16" x14ac:dyDescent="0.2">
      <c r="P2671" s="32"/>
    </row>
    <row r="2672" spans="16:16" x14ac:dyDescent="0.2">
      <c r="P2672" s="32"/>
    </row>
    <row r="2673" spans="16:16" x14ac:dyDescent="0.2">
      <c r="P2673" s="32"/>
    </row>
    <row r="2674" spans="16:16" x14ac:dyDescent="0.2">
      <c r="P2674" s="32"/>
    </row>
    <row r="2675" spans="16:16" x14ac:dyDescent="0.2">
      <c r="P2675" s="32"/>
    </row>
    <row r="2676" spans="16:16" x14ac:dyDescent="0.2">
      <c r="P2676" s="32"/>
    </row>
    <row r="2677" spans="16:16" x14ac:dyDescent="0.2">
      <c r="P2677" s="32"/>
    </row>
    <row r="2678" spans="16:16" x14ac:dyDescent="0.2">
      <c r="P2678" s="32"/>
    </row>
    <row r="2679" spans="16:16" x14ac:dyDescent="0.2">
      <c r="P2679" s="32"/>
    </row>
    <row r="2680" spans="16:16" x14ac:dyDescent="0.2">
      <c r="P2680" s="32"/>
    </row>
    <row r="2681" spans="16:16" x14ac:dyDescent="0.2">
      <c r="P2681" s="32"/>
    </row>
    <row r="2682" spans="16:16" x14ac:dyDescent="0.2">
      <c r="P2682" s="32"/>
    </row>
    <row r="2683" spans="16:16" x14ac:dyDescent="0.2">
      <c r="P2683" s="32"/>
    </row>
    <row r="2684" spans="16:16" x14ac:dyDescent="0.2">
      <c r="P2684" s="32"/>
    </row>
    <row r="2685" spans="16:16" x14ac:dyDescent="0.2">
      <c r="P2685" s="32"/>
    </row>
    <row r="2686" spans="16:16" x14ac:dyDescent="0.2">
      <c r="P2686" s="32"/>
    </row>
    <row r="2687" spans="16:16" x14ac:dyDescent="0.2">
      <c r="P2687" s="32"/>
    </row>
    <row r="2688" spans="16:16" x14ac:dyDescent="0.2">
      <c r="P2688" s="32"/>
    </row>
    <row r="2689" spans="16:16" x14ac:dyDescent="0.2">
      <c r="P2689" s="32"/>
    </row>
    <row r="2690" spans="16:16" x14ac:dyDescent="0.2">
      <c r="P2690" s="32"/>
    </row>
    <row r="2691" spans="16:16" x14ac:dyDescent="0.2">
      <c r="P2691" s="32"/>
    </row>
    <row r="2692" spans="16:16" x14ac:dyDescent="0.2">
      <c r="P2692" s="32"/>
    </row>
    <row r="2693" spans="16:16" x14ac:dyDescent="0.2">
      <c r="P2693" s="32"/>
    </row>
    <row r="2694" spans="16:16" x14ac:dyDescent="0.2">
      <c r="P2694" s="32"/>
    </row>
    <row r="2695" spans="16:16" x14ac:dyDescent="0.2">
      <c r="P2695" s="32"/>
    </row>
    <row r="2696" spans="16:16" x14ac:dyDescent="0.2">
      <c r="P2696" s="32"/>
    </row>
    <row r="2697" spans="16:16" x14ac:dyDescent="0.2">
      <c r="P2697" s="32"/>
    </row>
    <row r="2698" spans="16:16" x14ac:dyDescent="0.2">
      <c r="P2698" s="32"/>
    </row>
    <row r="2699" spans="16:16" x14ac:dyDescent="0.2">
      <c r="P2699" s="32"/>
    </row>
    <row r="2700" spans="16:16" x14ac:dyDescent="0.2">
      <c r="P2700" s="32"/>
    </row>
    <row r="2701" spans="16:16" x14ac:dyDescent="0.2">
      <c r="P2701" s="32"/>
    </row>
    <row r="2702" spans="16:16" x14ac:dyDescent="0.2">
      <c r="P2702" s="32"/>
    </row>
    <row r="2703" spans="16:16" x14ac:dyDescent="0.2">
      <c r="P2703" s="32"/>
    </row>
    <row r="2704" spans="16:16" x14ac:dyDescent="0.2">
      <c r="P2704" s="32"/>
    </row>
    <row r="2705" spans="16:16" x14ac:dyDescent="0.2">
      <c r="P2705" s="32"/>
    </row>
    <row r="2706" spans="16:16" x14ac:dyDescent="0.2">
      <c r="P2706" s="32"/>
    </row>
    <row r="2707" spans="16:16" x14ac:dyDescent="0.2">
      <c r="P2707" s="32"/>
    </row>
    <row r="2708" spans="16:16" x14ac:dyDescent="0.2">
      <c r="P2708" s="32"/>
    </row>
    <row r="2709" spans="16:16" x14ac:dyDescent="0.2">
      <c r="P2709" s="32"/>
    </row>
    <row r="2710" spans="16:16" x14ac:dyDescent="0.2">
      <c r="P2710" s="32"/>
    </row>
    <row r="2711" spans="16:16" x14ac:dyDescent="0.2">
      <c r="P2711" s="32"/>
    </row>
    <row r="2712" spans="16:16" x14ac:dyDescent="0.2">
      <c r="P2712" s="32"/>
    </row>
    <row r="2713" spans="16:16" x14ac:dyDescent="0.2">
      <c r="P2713" s="32"/>
    </row>
    <row r="2714" spans="16:16" x14ac:dyDescent="0.2">
      <c r="P2714" s="32"/>
    </row>
    <row r="2715" spans="16:16" x14ac:dyDescent="0.2">
      <c r="P2715" s="32"/>
    </row>
    <row r="2716" spans="16:16" x14ac:dyDescent="0.2">
      <c r="P2716" s="32"/>
    </row>
    <row r="2717" spans="16:16" x14ac:dyDescent="0.2">
      <c r="P2717" s="32"/>
    </row>
    <row r="2718" spans="16:16" x14ac:dyDescent="0.2">
      <c r="P2718" s="32"/>
    </row>
    <row r="2719" spans="16:16" x14ac:dyDescent="0.2">
      <c r="P2719" s="32"/>
    </row>
    <row r="2720" spans="16:16" x14ac:dyDescent="0.2">
      <c r="P2720" s="32"/>
    </row>
    <row r="2721" spans="16:16" x14ac:dyDescent="0.2">
      <c r="P2721" s="32"/>
    </row>
    <row r="2722" spans="16:16" x14ac:dyDescent="0.2">
      <c r="P2722" s="32"/>
    </row>
    <row r="2723" spans="16:16" x14ac:dyDescent="0.2">
      <c r="P2723" s="32"/>
    </row>
    <row r="2724" spans="16:16" x14ac:dyDescent="0.2">
      <c r="P2724" s="32"/>
    </row>
    <row r="2725" spans="16:16" x14ac:dyDescent="0.2">
      <c r="P2725" s="32"/>
    </row>
    <row r="2726" spans="16:16" x14ac:dyDescent="0.2">
      <c r="P2726" s="32"/>
    </row>
    <row r="2727" spans="16:16" x14ac:dyDescent="0.2">
      <c r="P2727" s="32"/>
    </row>
    <row r="2728" spans="16:16" x14ac:dyDescent="0.2">
      <c r="P2728" s="32"/>
    </row>
    <row r="2729" spans="16:16" x14ac:dyDescent="0.2">
      <c r="P2729" s="32"/>
    </row>
    <row r="2730" spans="16:16" x14ac:dyDescent="0.2">
      <c r="P2730" s="32"/>
    </row>
    <row r="2731" spans="16:16" x14ac:dyDescent="0.2">
      <c r="P2731" s="32"/>
    </row>
    <row r="2732" spans="16:16" x14ac:dyDescent="0.2">
      <c r="P2732" s="32"/>
    </row>
    <row r="2733" spans="16:16" x14ac:dyDescent="0.2">
      <c r="P2733" s="32"/>
    </row>
    <row r="2734" spans="16:16" x14ac:dyDescent="0.2">
      <c r="P2734" s="32"/>
    </row>
    <row r="2735" spans="16:16" x14ac:dyDescent="0.2">
      <c r="P2735" s="32"/>
    </row>
    <row r="2736" spans="16:16" x14ac:dyDescent="0.2">
      <c r="P2736" s="32"/>
    </row>
    <row r="2737" spans="16:16" x14ac:dyDescent="0.2">
      <c r="P2737" s="32"/>
    </row>
    <row r="2738" spans="16:16" x14ac:dyDescent="0.2">
      <c r="P2738" s="32"/>
    </row>
    <row r="2739" spans="16:16" x14ac:dyDescent="0.2">
      <c r="P2739" s="32"/>
    </row>
    <row r="2740" spans="16:16" x14ac:dyDescent="0.2">
      <c r="P2740" s="32"/>
    </row>
    <row r="2741" spans="16:16" x14ac:dyDescent="0.2">
      <c r="P2741" s="32"/>
    </row>
    <row r="2742" spans="16:16" x14ac:dyDescent="0.2">
      <c r="P2742" s="32"/>
    </row>
    <row r="2743" spans="16:16" x14ac:dyDescent="0.2">
      <c r="P2743" s="32"/>
    </row>
    <row r="2744" spans="16:16" x14ac:dyDescent="0.2">
      <c r="P2744" s="32"/>
    </row>
    <row r="2745" spans="16:16" x14ac:dyDescent="0.2">
      <c r="P2745" s="32"/>
    </row>
    <row r="2746" spans="16:16" x14ac:dyDescent="0.2">
      <c r="P2746" s="32"/>
    </row>
    <row r="2747" spans="16:16" x14ac:dyDescent="0.2">
      <c r="P2747" s="32"/>
    </row>
    <row r="2748" spans="16:16" x14ac:dyDescent="0.2">
      <c r="P2748" s="32"/>
    </row>
    <row r="2749" spans="16:16" x14ac:dyDescent="0.2">
      <c r="P2749" s="32"/>
    </row>
    <row r="2750" spans="16:16" x14ac:dyDescent="0.2">
      <c r="P2750" s="32"/>
    </row>
    <row r="2751" spans="16:16" x14ac:dyDescent="0.2">
      <c r="P2751" s="32"/>
    </row>
    <row r="2752" spans="16:16" x14ac:dyDescent="0.2">
      <c r="P2752" s="32"/>
    </row>
    <row r="2753" spans="16:16" x14ac:dyDescent="0.2">
      <c r="P2753" s="32"/>
    </row>
    <row r="2754" spans="16:16" x14ac:dyDescent="0.2">
      <c r="P2754" s="32"/>
    </row>
    <row r="2755" spans="16:16" x14ac:dyDescent="0.2">
      <c r="P2755" s="32"/>
    </row>
    <row r="2756" spans="16:16" x14ac:dyDescent="0.2">
      <c r="P2756" s="32"/>
    </row>
    <row r="2757" spans="16:16" x14ac:dyDescent="0.2">
      <c r="P2757" s="32"/>
    </row>
    <row r="2758" spans="16:16" x14ac:dyDescent="0.2">
      <c r="P2758" s="32"/>
    </row>
    <row r="2759" spans="16:16" x14ac:dyDescent="0.2">
      <c r="P2759" s="32"/>
    </row>
    <row r="2760" spans="16:16" x14ac:dyDescent="0.2">
      <c r="P2760" s="32"/>
    </row>
    <row r="2761" spans="16:16" x14ac:dyDescent="0.2">
      <c r="P2761" s="32"/>
    </row>
    <row r="2762" spans="16:16" x14ac:dyDescent="0.2">
      <c r="P2762" s="32"/>
    </row>
    <row r="2763" spans="16:16" x14ac:dyDescent="0.2">
      <c r="P2763" s="32"/>
    </row>
    <row r="2764" spans="16:16" x14ac:dyDescent="0.2">
      <c r="P2764" s="32"/>
    </row>
    <row r="2765" spans="16:16" x14ac:dyDescent="0.2">
      <c r="P2765" s="32"/>
    </row>
    <row r="2766" spans="16:16" x14ac:dyDescent="0.2">
      <c r="P2766" s="32"/>
    </row>
    <row r="2767" spans="16:16" x14ac:dyDescent="0.2">
      <c r="P2767" s="32"/>
    </row>
    <row r="2768" spans="16:16" x14ac:dyDescent="0.2">
      <c r="P2768" s="32"/>
    </row>
    <row r="2769" spans="16:16" x14ac:dyDescent="0.2">
      <c r="P2769" s="32"/>
    </row>
    <row r="2770" spans="16:16" x14ac:dyDescent="0.2">
      <c r="P2770" s="32"/>
    </row>
    <row r="2771" spans="16:16" x14ac:dyDescent="0.2">
      <c r="P2771" s="32"/>
    </row>
    <row r="2772" spans="16:16" x14ac:dyDescent="0.2">
      <c r="P2772" s="32"/>
    </row>
    <row r="2773" spans="16:16" x14ac:dyDescent="0.2">
      <c r="P2773" s="32"/>
    </row>
    <row r="2774" spans="16:16" x14ac:dyDescent="0.2">
      <c r="P2774" s="32"/>
    </row>
    <row r="2775" spans="16:16" x14ac:dyDescent="0.2">
      <c r="P2775" s="32"/>
    </row>
    <row r="2776" spans="16:16" x14ac:dyDescent="0.2">
      <c r="P2776" s="32"/>
    </row>
    <row r="2777" spans="16:16" x14ac:dyDescent="0.2">
      <c r="P2777" s="32"/>
    </row>
    <row r="2778" spans="16:16" x14ac:dyDescent="0.2">
      <c r="P2778" s="32"/>
    </row>
    <row r="2779" spans="16:16" x14ac:dyDescent="0.2">
      <c r="P2779" s="32"/>
    </row>
    <row r="2780" spans="16:16" x14ac:dyDescent="0.2">
      <c r="P2780" s="32"/>
    </row>
    <row r="2781" spans="16:16" x14ac:dyDescent="0.2">
      <c r="P2781" s="32"/>
    </row>
    <row r="2782" spans="16:16" x14ac:dyDescent="0.2">
      <c r="P2782" s="32"/>
    </row>
    <row r="2783" spans="16:16" x14ac:dyDescent="0.2">
      <c r="P2783" s="32"/>
    </row>
    <row r="2784" spans="16:16" x14ac:dyDescent="0.2">
      <c r="P2784" s="32"/>
    </row>
    <row r="2785" spans="16:16" x14ac:dyDescent="0.2">
      <c r="P2785" s="32"/>
    </row>
    <row r="2786" spans="16:16" x14ac:dyDescent="0.2">
      <c r="P2786" s="32"/>
    </row>
    <row r="2787" spans="16:16" x14ac:dyDescent="0.2">
      <c r="P2787" s="32"/>
    </row>
    <row r="2788" spans="16:16" x14ac:dyDescent="0.2">
      <c r="P2788" s="32"/>
    </row>
    <row r="2789" spans="16:16" x14ac:dyDescent="0.2">
      <c r="P2789" s="32"/>
    </row>
    <row r="2790" spans="16:16" x14ac:dyDescent="0.2">
      <c r="P2790" s="32"/>
    </row>
    <row r="2791" spans="16:16" x14ac:dyDescent="0.2">
      <c r="P2791" s="32"/>
    </row>
    <row r="2792" spans="16:16" x14ac:dyDescent="0.2">
      <c r="P2792" s="32"/>
    </row>
    <row r="2793" spans="16:16" x14ac:dyDescent="0.2">
      <c r="P2793" s="32"/>
    </row>
    <row r="2794" spans="16:16" x14ac:dyDescent="0.2">
      <c r="P2794" s="32"/>
    </row>
    <row r="2795" spans="16:16" x14ac:dyDescent="0.2">
      <c r="P2795" s="32"/>
    </row>
    <row r="2796" spans="16:16" x14ac:dyDescent="0.2">
      <c r="P2796" s="32"/>
    </row>
    <row r="2797" spans="16:16" x14ac:dyDescent="0.2">
      <c r="P2797" s="32"/>
    </row>
    <row r="2798" spans="16:16" x14ac:dyDescent="0.2">
      <c r="P2798" s="32"/>
    </row>
    <row r="2799" spans="16:16" x14ac:dyDescent="0.2">
      <c r="P2799" s="32"/>
    </row>
    <row r="2800" spans="16:16" x14ac:dyDescent="0.2">
      <c r="P2800" s="32"/>
    </row>
    <row r="2801" spans="16:16" x14ac:dyDescent="0.2">
      <c r="P2801" s="32"/>
    </row>
    <row r="2802" spans="16:16" x14ac:dyDescent="0.2">
      <c r="P2802" s="32"/>
    </row>
    <row r="2803" spans="16:16" x14ac:dyDescent="0.2">
      <c r="P2803" s="32"/>
    </row>
    <row r="2804" spans="16:16" x14ac:dyDescent="0.2">
      <c r="P2804" s="32"/>
    </row>
    <row r="2805" spans="16:16" x14ac:dyDescent="0.2">
      <c r="P2805" s="32"/>
    </row>
    <row r="2806" spans="16:16" x14ac:dyDescent="0.2">
      <c r="P2806" s="32"/>
    </row>
    <row r="2807" spans="16:16" x14ac:dyDescent="0.2">
      <c r="P2807" s="32"/>
    </row>
    <row r="2808" spans="16:16" x14ac:dyDescent="0.2">
      <c r="P2808" s="32"/>
    </row>
    <row r="2809" spans="16:16" x14ac:dyDescent="0.2">
      <c r="P2809" s="32"/>
    </row>
    <row r="2810" spans="16:16" x14ac:dyDescent="0.2">
      <c r="P2810" s="32"/>
    </row>
    <row r="2811" spans="16:16" x14ac:dyDescent="0.2">
      <c r="P2811" s="32"/>
    </row>
    <row r="2812" spans="16:16" x14ac:dyDescent="0.2">
      <c r="P2812" s="32"/>
    </row>
    <row r="2813" spans="16:16" x14ac:dyDescent="0.2">
      <c r="P2813" s="32"/>
    </row>
    <row r="2814" spans="16:16" x14ac:dyDescent="0.2">
      <c r="P2814" s="32"/>
    </row>
    <row r="2815" spans="16:16" x14ac:dyDescent="0.2">
      <c r="P2815" s="32"/>
    </row>
    <row r="2816" spans="16:16" x14ac:dyDescent="0.2">
      <c r="P2816" s="32"/>
    </row>
    <row r="2817" spans="16:16" x14ac:dyDescent="0.2">
      <c r="P2817" s="32"/>
    </row>
    <row r="2818" spans="16:16" x14ac:dyDescent="0.2">
      <c r="P2818" s="32"/>
    </row>
    <row r="2819" spans="16:16" x14ac:dyDescent="0.2">
      <c r="P2819" s="32"/>
    </row>
    <row r="2820" spans="16:16" x14ac:dyDescent="0.2">
      <c r="P2820" s="32"/>
    </row>
    <row r="2821" spans="16:16" x14ac:dyDescent="0.2">
      <c r="P2821" s="32"/>
    </row>
    <row r="2822" spans="16:16" x14ac:dyDescent="0.2">
      <c r="P2822" s="32"/>
    </row>
    <row r="2823" spans="16:16" x14ac:dyDescent="0.2">
      <c r="P2823" s="32"/>
    </row>
    <row r="2824" spans="16:16" x14ac:dyDescent="0.2">
      <c r="P2824" s="32"/>
    </row>
    <row r="2825" spans="16:16" x14ac:dyDescent="0.2">
      <c r="P2825" s="32"/>
    </row>
    <row r="2826" spans="16:16" x14ac:dyDescent="0.2">
      <c r="P2826" s="32"/>
    </row>
    <row r="2827" spans="16:16" x14ac:dyDescent="0.2">
      <c r="P2827" s="32"/>
    </row>
    <row r="2828" spans="16:16" x14ac:dyDescent="0.2">
      <c r="P2828" s="32"/>
    </row>
    <row r="2829" spans="16:16" x14ac:dyDescent="0.2">
      <c r="P2829" s="32"/>
    </row>
    <row r="2830" spans="16:16" x14ac:dyDescent="0.2">
      <c r="P2830" s="32"/>
    </row>
    <row r="2831" spans="16:16" x14ac:dyDescent="0.2">
      <c r="P2831" s="32"/>
    </row>
    <row r="2832" spans="16:16" x14ac:dyDescent="0.2">
      <c r="P2832" s="32"/>
    </row>
    <row r="2833" spans="16:16" x14ac:dyDescent="0.2">
      <c r="P2833" s="32"/>
    </row>
    <row r="2834" spans="16:16" x14ac:dyDescent="0.2">
      <c r="P2834" s="32"/>
    </row>
    <row r="2835" spans="16:16" x14ac:dyDescent="0.2">
      <c r="P2835" s="32"/>
    </row>
    <row r="2836" spans="16:16" x14ac:dyDescent="0.2">
      <c r="P2836" s="32"/>
    </row>
    <row r="2837" spans="16:16" x14ac:dyDescent="0.2">
      <c r="P2837" s="32"/>
    </row>
    <row r="2838" spans="16:16" x14ac:dyDescent="0.2">
      <c r="P2838" s="32"/>
    </row>
    <row r="2839" spans="16:16" x14ac:dyDescent="0.2">
      <c r="P2839" s="32"/>
    </row>
    <row r="2840" spans="16:16" x14ac:dyDescent="0.2">
      <c r="P2840" s="32"/>
    </row>
    <row r="2841" spans="16:16" x14ac:dyDescent="0.2">
      <c r="P2841" s="32"/>
    </row>
    <row r="2842" spans="16:16" x14ac:dyDescent="0.2">
      <c r="P2842" s="32"/>
    </row>
    <row r="2843" spans="16:16" x14ac:dyDescent="0.2">
      <c r="P2843" s="32"/>
    </row>
    <row r="2844" spans="16:16" x14ac:dyDescent="0.2">
      <c r="P2844" s="32"/>
    </row>
    <row r="2845" spans="16:16" x14ac:dyDescent="0.2">
      <c r="P2845" s="32"/>
    </row>
    <row r="2846" spans="16:16" x14ac:dyDescent="0.2">
      <c r="P2846" s="32"/>
    </row>
    <row r="2847" spans="16:16" x14ac:dyDescent="0.2">
      <c r="P2847" s="32"/>
    </row>
    <row r="2848" spans="16:16" x14ac:dyDescent="0.2">
      <c r="P2848" s="32"/>
    </row>
    <row r="2849" spans="16:16" x14ac:dyDescent="0.2">
      <c r="P2849" s="32"/>
    </row>
    <row r="2850" spans="16:16" x14ac:dyDescent="0.2">
      <c r="P2850" s="32"/>
    </row>
    <row r="2851" spans="16:16" x14ac:dyDescent="0.2">
      <c r="P2851" s="32"/>
    </row>
    <row r="2852" spans="16:16" x14ac:dyDescent="0.2">
      <c r="P2852" s="32"/>
    </row>
    <row r="2853" spans="16:16" x14ac:dyDescent="0.2">
      <c r="P2853" s="32"/>
    </row>
    <row r="2854" spans="16:16" x14ac:dyDescent="0.2">
      <c r="P2854" s="32"/>
    </row>
    <row r="2855" spans="16:16" x14ac:dyDescent="0.2">
      <c r="P2855" s="32"/>
    </row>
    <row r="2856" spans="16:16" x14ac:dyDescent="0.2">
      <c r="P2856" s="32"/>
    </row>
    <row r="2857" spans="16:16" x14ac:dyDescent="0.2">
      <c r="P2857" s="32"/>
    </row>
    <row r="2858" spans="16:16" x14ac:dyDescent="0.2">
      <c r="P2858" s="32"/>
    </row>
    <row r="2859" spans="16:16" x14ac:dyDescent="0.2">
      <c r="P2859" s="32"/>
    </row>
    <row r="2860" spans="16:16" x14ac:dyDescent="0.2">
      <c r="P2860" s="32"/>
    </row>
    <row r="2861" spans="16:16" x14ac:dyDescent="0.2">
      <c r="P2861" s="32"/>
    </row>
    <row r="2862" spans="16:16" x14ac:dyDescent="0.2">
      <c r="P2862" s="32"/>
    </row>
    <row r="2863" spans="16:16" x14ac:dyDescent="0.2">
      <c r="P2863" s="32"/>
    </row>
    <row r="2864" spans="16:16" x14ac:dyDescent="0.2">
      <c r="P2864" s="32"/>
    </row>
    <row r="2865" spans="16:16" x14ac:dyDescent="0.2">
      <c r="P2865" s="32"/>
    </row>
    <row r="2866" spans="16:16" x14ac:dyDescent="0.2">
      <c r="P2866" s="32"/>
    </row>
    <row r="2867" spans="16:16" x14ac:dyDescent="0.2">
      <c r="P2867" s="32"/>
    </row>
    <row r="2868" spans="16:16" x14ac:dyDescent="0.2">
      <c r="P2868" s="32"/>
    </row>
    <row r="2869" spans="16:16" x14ac:dyDescent="0.2">
      <c r="P2869" s="32"/>
    </row>
    <row r="2870" spans="16:16" x14ac:dyDescent="0.2">
      <c r="P2870" s="32"/>
    </row>
    <row r="2871" spans="16:16" x14ac:dyDescent="0.2">
      <c r="P2871" s="32"/>
    </row>
    <row r="2872" spans="16:16" x14ac:dyDescent="0.2">
      <c r="P2872" s="32"/>
    </row>
    <row r="2873" spans="16:16" x14ac:dyDescent="0.2">
      <c r="P2873" s="32"/>
    </row>
    <row r="2874" spans="16:16" x14ac:dyDescent="0.2">
      <c r="P2874" s="32"/>
    </row>
    <row r="2875" spans="16:16" x14ac:dyDescent="0.2">
      <c r="P2875" s="32"/>
    </row>
    <row r="2876" spans="16:16" x14ac:dyDescent="0.2">
      <c r="P2876" s="32"/>
    </row>
    <row r="2877" spans="16:16" x14ac:dyDescent="0.2">
      <c r="P2877" s="32"/>
    </row>
    <row r="2878" spans="16:16" x14ac:dyDescent="0.2">
      <c r="P2878" s="32"/>
    </row>
    <row r="2879" spans="16:16" x14ac:dyDescent="0.2">
      <c r="P2879" s="32"/>
    </row>
    <row r="2880" spans="16:16" x14ac:dyDescent="0.2">
      <c r="P2880" s="32"/>
    </row>
    <row r="2881" spans="16:16" x14ac:dyDescent="0.2">
      <c r="P2881" s="32"/>
    </row>
    <row r="2882" spans="16:16" x14ac:dyDescent="0.2">
      <c r="P2882" s="32"/>
    </row>
    <row r="2883" spans="16:16" x14ac:dyDescent="0.2">
      <c r="P2883" s="32"/>
    </row>
    <row r="2884" spans="16:16" x14ac:dyDescent="0.2">
      <c r="P2884" s="32"/>
    </row>
    <row r="2885" spans="16:16" x14ac:dyDescent="0.2">
      <c r="P2885" s="32"/>
    </row>
    <row r="2886" spans="16:16" x14ac:dyDescent="0.2">
      <c r="P2886" s="32"/>
    </row>
    <row r="2887" spans="16:16" x14ac:dyDescent="0.2">
      <c r="P2887" s="32"/>
    </row>
    <row r="2888" spans="16:16" x14ac:dyDescent="0.2">
      <c r="P2888" s="32"/>
    </row>
    <row r="2889" spans="16:16" x14ac:dyDescent="0.2">
      <c r="P2889" s="32"/>
    </row>
    <row r="2890" spans="16:16" x14ac:dyDescent="0.2">
      <c r="P2890" s="32"/>
    </row>
    <row r="2891" spans="16:16" x14ac:dyDescent="0.2">
      <c r="P2891" s="32"/>
    </row>
    <row r="2892" spans="16:16" x14ac:dyDescent="0.2">
      <c r="P2892" s="32"/>
    </row>
    <row r="2893" spans="16:16" x14ac:dyDescent="0.2">
      <c r="P2893" s="32"/>
    </row>
    <row r="2894" spans="16:16" x14ac:dyDescent="0.2">
      <c r="P2894" s="32"/>
    </row>
    <row r="2895" spans="16:16" x14ac:dyDescent="0.2">
      <c r="P2895" s="32"/>
    </row>
    <row r="2896" spans="16:16" x14ac:dyDescent="0.2">
      <c r="P2896" s="32"/>
    </row>
    <row r="2897" spans="16:16" x14ac:dyDescent="0.2">
      <c r="P2897" s="32"/>
    </row>
    <row r="2898" spans="16:16" x14ac:dyDescent="0.2">
      <c r="P2898" s="32"/>
    </row>
    <row r="2899" spans="16:16" x14ac:dyDescent="0.2">
      <c r="P2899" s="32"/>
    </row>
    <row r="2900" spans="16:16" x14ac:dyDescent="0.2">
      <c r="P2900" s="32"/>
    </row>
    <row r="2901" spans="16:16" x14ac:dyDescent="0.2">
      <c r="P2901" s="32"/>
    </row>
    <row r="2902" spans="16:16" x14ac:dyDescent="0.2">
      <c r="P2902" s="32"/>
    </row>
    <row r="2903" spans="16:16" x14ac:dyDescent="0.2">
      <c r="P2903" s="32"/>
    </row>
    <row r="2904" spans="16:16" x14ac:dyDescent="0.2">
      <c r="P2904" s="32"/>
    </row>
    <row r="2905" spans="16:16" x14ac:dyDescent="0.2">
      <c r="P2905" s="32"/>
    </row>
    <row r="2906" spans="16:16" x14ac:dyDescent="0.2">
      <c r="P2906" s="32"/>
    </row>
    <row r="2907" spans="16:16" x14ac:dyDescent="0.2">
      <c r="P2907" s="32"/>
    </row>
    <row r="2908" spans="16:16" x14ac:dyDescent="0.2">
      <c r="P2908" s="32"/>
    </row>
    <row r="2909" spans="16:16" x14ac:dyDescent="0.2">
      <c r="P2909" s="32"/>
    </row>
    <row r="2910" spans="16:16" x14ac:dyDescent="0.2">
      <c r="P2910" s="32"/>
    </row>
    <row r="2911" spans="16:16" x14ac:dyDescent="0.2">
      <c r="P2911" s="32"/>
    </row>
    <row r="2912" spans="16:16" x14ac:dyDescent="0.2">
      <c r="P2912" s="32"/>
    </row>
    <row r="2913" spans="16:16" x14ac:dyDescent="0.2">
      <c r="P2913" s="32"/>
    </row>
    <row r="2914" spans="16:16" x14ac:dyDescent="0.2">
      <c r="P2914" s="32"/>
    </row>
    <row r="2915" spans="16:16" x14ac:dyDescent="0.2">
      <c r="P2915" s="32"/>
    </row>
    <row r="2916" spans="16:16" x14ac:dyDescent="0.2">
      <c r="P2916" s="32"/>
    </row>
    <row r="2917" spans="16:16" x14ac:dyDescent="0.2">
      <c r="P2917" s="32"/>
    </row>
    <row r="2918" spans="16:16" x14ac:dyDescent="0.2">
      <c r="P2918" s="32"/>
    </row>
    <row r="2919" spans="16:16" x14ac:dyDescent="0.2">
      <c r="P2919" s="32"/>
    </row>
    <row r="2920" spans="16:16" x14ac:dyDescent="0.2">
      <c r="P2920" s="32"/>
    </row>
    <row r="2921" spans="16:16" x14ac:dyDescent="0.2">
      <c r="P2921" s="32"/>
    </row>
    <row r="2922" spans="16:16" x14ac:dyDescent="0.2">
      <c r="P2922" s="32"/>
    </row>
    <row r="2923" spans="16:16" x14ac:dyDescent="0.2">
      <c r="P2923" s="32"/>
    </row>
    <row r="2924" spans="16:16" x14ac:dyDescent="0.2">
      <c r="P2924" s="32"/>
    </row>
    <row r="2925" spans="16:16" x14ac:dyDescent="0.2">
      <c r="P2925" s="32"/>
    </row>
    <row r="2926" spans="16:16" x14ac:dyDescent="0.2">
      <c r="P2926" s="32"/>
    </row>
    <row r="2927" spans="16:16" x14ac:dyDescent="0.2">
      <c r="P2927" s="32"/>
    </row>
    <row r="2928" spans="16:16" x14ac:dyDescent="0.2">
      <c r="P2928" s="32"/>
    </row>
    <row r="2929" spans="16:16" x14ac:dyDescent="0.2">
      <c r="P2929" s="32"/>
    </row>
    <row r="2930" spans="16:16" x14ac:dyDescent="0.2">
      <c r="P2930" s="32"/>
    </row>
    <row r="2931" spans="16:16" x14ac:dyDescent="0.2">
      <c r="P2931" s="32"/>
    </row>
    <row r="2932" spans="16:16" x14ac:dyDescent="0.2">
      <c r="P2932" s="32"/>
    </row>
    <row r="2933" spans="16:16" x14ac:dyDescent="0.2">
      <c r="P2933" s="32"/>
    </row>
    <row r="2934" spans="16:16" x14ac:dyDescent="0.2">
      <c r="P2934" s="32"/>
    </row>
    <row r="2935" spans="16:16" x14ac:dyDescent="0.2">
      <c r="P2935" s="32"/>
    </row>
    <row r="2936" spans="16:16" x14ac:dyDescent="0.2">
      <c r="P2936" s="32"/>
    </row>
    <row r="2937" spans="16:16" x14ac:dyDescent="0.2">
      <c r="P2937" s="32"/>
    </row>
    <row r="2938" spans="16:16" x14ac:dyDescent="0.2">
      <c r="P2938" s="32"/>
    </row>
    <row r="2939" spans="16:16" x14ac:dyDescent="0.2">
      <c r="P2939" s="32"/>
    </row>
    <row r="2940" spans="16:16" x14ac:dyDescent="0.2">
      <c r="P2940" s="32"/>
    </row>
    <row r="2941" spans="16:16" x14ac:dyDescent="0.2">
      <c r="P2941" s="32"/>
    </row>
    <row r="2942" spans="16:16" x14ac:dyDescent="0.2">
      <c r="P2942" s="32"/>
    </row>
    <row r="2943" spans="16:16" x14ac:dyDescent="0.2">
      <c r="P2943" s="32"/>
    </row>
    <row r="2944" spans="16:16" x14ac:dyDescent="0.2">
      <c r="P2944" s="32"/>
    </row>
    <row r="2945" spans="16:16" x14ac:dyDescent="0.2">
      <c r="P2945" s="32"/>
    </row>
    <row r="2946" spans="16:16" x14ac:dyDescent="0.2">
      <c r="P2946" s="32"/>
    </row>
    <row r="2947" spans="16:16" x14ac:dyDescent="0.2">
      <c r="P2947" s="32"/>
    </row>
    <row r="2948" spans="16:16" x14ac:dyDescent="0.2">
      <c r="P2948" s="32"/>
    </row>
    <row r="2949" spans="16:16" x14ac:dyDescent="0.2">
      <c r="P2949" s="32"/>
    </row>
    <row r="2950" spans="16:16" x14ac:dyDescent="0.2">
      <c r="P2950" s="32"/>
    </row>
    <row r="2951" spans="16:16" x14ac:dyDescent="0.2">
      <c r="P2951" s="32"/>
    </row>
    <row r="2952" spans="16:16" x14ac:dyDescent="0.2">
      <c r="P295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18BF-8F68-1F47-9E9B-746ECF7DCA5C}">
  <dimension ref="A2:T30"/>
  <sheetViews>
    <sheetView topLeftCell="E1" workbookViewId="0">
      <selection activeCell="M20" sqref="M20:N24"/>
    </sheetView>
  </sheetViews>
  <sheetFormatPr baseColWidth="10" defaultColWidth="11.5" defaultRowHeight="15" x14ac:dyDescent="0.2"/>
  <cols>
    <col min="1" max="1" width="32.1640625" bestFit="1" customWidth="1"/>
    <col min="2" max="2" width="14.83203125" bestFit="1" customWidth="1"/>
    <col min="3" max="3" width="4.1640625" bestFit="1" customWidth="1"/>
    <col min="4" max="4" width="10" bestFit="1" customWidth="1"/>
    <col min="13" max="13" width="28" bestFit="1" customWidth="1"/>
    <col min="14" max="14" width="12.1640625" bestFit="1" customWidth="1"/>
    <col min="16" max="16" width="28" bestFit="1" customWidth="1"/>
    <col min="17" max="17" width="12.5" bestFit="1" customWidth="1"/>
    <col min="18" max="18" width="9.1640625"/>
    <col min="19" max="19" width="15.83203125" bestFit="1" customWidth="1"/>
    <col min="20" max="20" width="14.33203125" bestFit="1" customWidth="1"/>
  </cols>
  <sheetData>
    <row r="2" spans="1:20" x14ac:dyDescent="0.2">
      <c r="A2" s="42" t="s">
        <v>94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10"/>
      <c r="M2" s="10"/>
      <c r="N2" s="10"/>
      <c r="O2" s="10"/>
    </row>
    <row r="3" spans="1:20" x14ac:dyDescent="0.2">
      <c r="A3" s="4" t="s">
        <v>45</v>
      </c>
      <c r="B3" s="4" t="s">
        <v>34</v>
      </c>
    </row>
    <row r="4" spans="1:20" x14ac:dyDescent="0.2">
      <c r="A4" s="4" t="s">
        <v>36</v>
      </c>
      <c r="B4">
        <v>0</v>
      </c>
      <c r="C4">
        <v>1</v>
      </c>
      <c r="D4" t="s">
        <v>35</v>
      </c>
      <c r="G4" s="6"/>
      <c r="H4" s="6"/>
      <c r="I4" s="73" t="s">
        <v>32</v>
      </c>
      <c r="J4" s="73"/>
    </row>
    <row r="5" spans="1:20" ht="16" thickBot="1" x14ac:dyDescent="0.25">
      <c r="A5" s="5" t="s">
        <v>12</v>
      </c>
      <c r="B5">
        <v>207</v>
      </c>
      <c r="C5">
        <v>121</v>
      </c>
      <c r="D5">
        <v>328</v>
      </c>
      <c r="G5" s="6"/>
      <c r="H5" s="6"/>
      <c r="I5" s="7">
        <v>0</v>
      </c>
      <c r="J5" s="7">
        <v>1</v>
      </c>
    </row>
    <row r="6" spans="1:20" ht="16" thickBot="1" x14ac:dyDescent="0.25">
      <c r="A6" s="5" t="s">
        <v>15</v>
      </c>
      <c r="B6">
        <v>116</v>
      </c>
      <c r="C6">
        <v>221</v>
      </c>
      <c r="D6">
        <v>337</v>
      </c>
      <c r="G6" s="73" t="s">
        <v>39</v>
      </c>
      <c r="H6" s="7">
        <v>0</v>
      </c>
      <c r="I6" s="8">
        <f t="shared" ref="I6:K8" si="0">B5/$D$7</f>
        <v>0.31127819548872182</v>
      </c>
      <c r="J6" s="8">
        <f t="shared" si="0"/>
        <v>0.18195488721804512</v>
      </c>
      <c r="K6" s="9">
        <f t="shared" si="0"/>
        <v>0.49323308270676691</v>
      </c>
      <c r="S6" s="74" t="s">
        <v>88</v>
      </c>
      <c r="T6" s="75"/>
    </row>
    <row r="7" spans="1:20" ht="16" thickBot="1" x14ac:dyDescent="0.25">
      <c r="A7" s="5" t="s">
        <v>35</v>
      </c>
      <c r="B7">
        <v>323</v>
      </c>
      <c r="C7">
        <v>342</v>
      </c>
      <c r="D7">
        <v>665</v>
      </c>
      <c r="G7" s="73"/>
      <c r="H7" s="7">
        <v>1</v>
      </c>
      <c r="I7" s="8">
        <f t="shared" si="0"/>
        <v>0.17443609022556392</v>
      </c>
      <c r="J7" s="8">
        <f t="shared" si="0"/>
        <v>0.3323308270676692</v>
      </c>
      <c r="K7" s="9">
        <f t="shared" si="0"/>
        <v>0.50676691729323309</v>
      </c>
      <c r="P7" s="44" t="s">
        <v>97</v>
      </c>
      <c r="Q7" s="45">
        <f>'Logistic Reg Predictive Output'!S2</f>
        <v>0.5</v>
      </c>
      <c r="S7" s="44" t="s">
        <v>98</v>
      </c>
      <c r="T7" s="41">
        <v>655187.96992481197</v>
      </c>
    </row>
    <row r="8" spans="1:20" ht="16" thickBot="1" x14ac:dyDescent="0.25">
      <c r="I8" s="9">
        <f t="shared" si="0"/>
        <v>0.48571428571428571</v>
      </c>
      <c r="J8" s="9">
        <f t="shared" si="0"/>
        <v>0.51428571428571423</v>
      </c>
      <c r="K8" s="9">
        <f t="shared" si="0"/>
        <v>1</v>
      </c>
      <c r="M8" s="10"/>
      <c r="P8" s="46" t="s">
        <v>99</v>
      </c>
      <c r="Q8" s="47">
        <f>'Logistic Reg Predictive Output'!S3</f>
        <v>0.2</v>
      </c>
      <c r="S8" s="46" t="s">
        <v>100</v>
      </c>
      <c r="T8" s="41">
        <v>803609.02255639096</v>
      </c>
    </row>
    <row r="9" spans="1:20" ht="16" thickBot="1" x14ac:dyDescent="0.25">
      <c r="S9" s="48" t="s">
        <v>101</v>
      </c>
      <c r="T9" s="49">
        <v>856240.60150375939</v>
      </c>
    </row>
    <row r="10" spans="1:20" ht="16" thickBot="1" x14ac:dyDescent="0.25">
      <c r="P10" s="34" t="s">
        <v>89</v>
      </c>
      <c r="Q10" s="35"/>
    </row>
    <row r="11" spans="1:20" x14ac:dyDescent="0.2">
      <c r="A11" s="43" t="s">
        <v>40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10"/>
      <c r="M11" s="10"/>
      <c r="N11" s="10"/>
      <c r="O11" s="10"/>
      <c r="P11" s="36" t="s">
        <v>90</v>
      </c>
      <c r="Q11" s="37">
        <v>100</v>
      </c>
    </row>
    <row r="12" spans="1:20" x14ac:dyDescent="0.2">
      <c r="A12" s="4" t="s">
        <v>83</v>
      </c>
      <c r="B12" s="4" t="s">
        <v>34</v>
      </c>
      <c r="P12" s="38" t="s">
        <v>91</v>
      </c>
      <c r="Q12" s="39">
        <v>15000</v>
      </c>
    </row>
    <row r="13" spans="1:20" x14ac:dyDescent="0.2">
      <c r="A13" s="4" t="s">
        <v>36</v>
      </c>
      <c r="B13">
        <v>0</v>
      </c>
      <c r="C13">
        <v>1</v>
      </c>
      <c r="D13" t="s">
        <v>35</v>
      </c>
      <c r="G13" s="6"/>
      <c r="H13" s="6"/>
      <c r="I13" s="73" t="s">
        <v>32</v>
      </c>
      <c r="J13" s="73"/>
      <c r="P13" s="38" t="s">
        <v>92</v>
      </c>
      <c r="Q13" s="39">
        <v>2000</v>
      </c>
    </row>
    <row r="14" spans="1:20" ht="16" thickBot="1" x14ac:dyDescent="0.25">
      <c r="A14" s="5" t="s">
        <v>12</v>
      </c>
      <c r="B14">
        <v>56</v>
      </c>
      <c r="C14">
        <v>272</v>
      </c>
      <c r="D14">
        <v>328</v>
      </c>
      <c r="G14" s="6"/>
      <c r="H14" s="6"/>
      <c r="I14" s="7">
        <v>0</v>
      </c>
      <c r="J14" s="7">
        <v>1</v>
      </c>
      <c r="P14" s="40" t="s">
        <v>93</v>
      </c>
      <c r="Q14" s="41">
        <v>798000</v>
      </c>
    </row>
    <row r="15" spans="1:20" x14ac:dyDescent="0.2">
      <c r="A15" s="5" t="s">
        <v>15</v>
      </c>
      <c r="B15">
        <v>17</v>
      </c>
      <c r="C15">
        <v>320</v>
      </c>
      <c r="D15">
        <v>337</v>
      </c>
      <c r="G15" s="73" t="s">
        <v>39</v>
      </c>
      <c r="H15" s="7">
        <v>0</v>
      </c>
      <c r="I15" s="8">
        <f t="shared" ref="I15:K17" si="1">B14/$D$7</f>
        <v>8.4210526315789472E-2</v>
      </c>
      <c r="J15" s="8">
        <f t="shared" si="1"/>
        <v>0.40902255639097745</v>
      </c>
      <c r="K15" s="9">
        <f t="shared" si="1"/>
        <v>0.49323308270676691</v>
      </c>
    </row>
    <row r="16" spans="1:20" x14ac:dyDescent="0.2">
      <c r="A16" s="5" t="s">
        <v>35</v>
      </c>
      <c r="B16">
        <v>73</v>
      </c>
      <c r="C16">
        <v>592</v>
      </c>
      <c r="D16">
        <v>665</v>
      </c>
      <c r="G16" s="73"/>
      <c r="H16" s="7">
        <v>1</v>
      </c>
      <c r="I16" s="8">
        <f t="shared" si="1"/>
        <v>2.5563909774436091E-2</v>
      </c>
      <c r="J16" s="8">
        <f t="shared" si="1"/>
        <v>0.48120300751879697</v>
      </c>
      <c r="K16" s="9">
        <f t="shared" si="1"/>
        <v>0.50676691729323309</v>
      </c>
    </row>
    <row r="17" spans="6:14" x14ac:dyDescent="0.2">
      <c r="I17" s="9">
        <f t="shared" si="1"/>
        <v>0.10977443609022557</v>
      </c>
      <c r="J17" s="9">
        <f t="shared" si="1"/>
        <v>0.89022556390977448</v>
      </c>
      <c r="K17" s="9">
        <f t="shared" si="1"/>
        <v>1</v>
      </c>
    </row>
    <row r="19" spans="6:14" ht="16" thickBot="1" x14ac:dyDescent="0.25"/>
    <row r="20" spans="6:14" ht="16" thickBot="1" x14ac:dyDescent="0.25">
      <c r="M20" s="34" t="s">
        <v>89</v>
      </c>
      <c r="N20" s="35"/>
    </row>
    <row r="21" spans="6:14" x14ac:dyDescent="0.2">
      <c r="F21" s="10" t="s">
        <v>95</v>
      </c>
      <c r="M21" s="36" t="s">
        <v>90</v>
      </c>
      <c r="N21" s="37">
        <v>100</v>
      </c>
    </row>
    <row r="22" spans="6:14" x14ac:dyDescent="0.2">
      <c r="F22" s="10" t="s">
        <v>50</v>
      </c>
      <c r="G22" s="11">
        <f>(I6+J7)/K8</f>
        <v>0.64360902255639107</v>
      </c>
      <c r="I22" t="s">
        <v>53</v>
      </c>
      <c r="M22" s="38" t="s">
        <v>91</v>
      </c>
      <c r="N22" s="39">
        <v>15000</v>
      </c>
    </row>
    <row r="23" spans="6:14" x14ac:dyDescent="0.2">
      <c r="F23" s="10" t="s">
        <v>51</v>
      </c>
      <c r="G23" s="11">
        <f>I6/I8</f>
        <v>0.64086687306501555</v>
      </c>
      <c r="I23" t="s">
        <v>54</v>
      </c>
      <c r="J23" s="11">
        <f>I6/K6</f>
        <v>0.63109756097560976</v>
      </c>
      <c r="M23" s="38" t="s">
        <v>92</v>
      </c>
      <c r="N23" s="39">
        <v>2000</v>
      </c>
    </row>
    <row r="24" spans="6:14" ht="16" thickBot="1" x14ac:dyDescent="0.25">
      <c r="F24" s="10" t="s">
        <v>52</v>
      </c>
      <c r="G24" s="11">
        <f>J7/J8</f>
        <v>0.64619883040935688</v>
      </c>
      <c r="I24" t="s">
        <v>3</v>
      </c>
      <c r="J24" s="11">
        <f>J6/K6</f>
        <v>0.36890243902439024</v>
      </c>
      <c r="M24" s="40" t="s">
        <v>93</v>
      </c>
      <c r="N24" s="41">
        <v>798000</v>
      </c>
    </row>
    <row r="27" spans="6:14" x14ac:dyDescent="0.2">
      <c r="F27" s="10" t="s">
        <v>96</v>
      </c>
    </row>
    <row r="28" spans="6:14" x14ac:dyDescent="0.2">
      <c r="F28" s="10" t="s">
        <v>50</v>
      </c>
      <c r="G28" s="11">
        <f>(I15+J16)/K17</f>
        <v>0.56541353383458648</v>
      </c>
      <c r="I28" t="s">
        <v>53</v>
      </c>
    </row>
    <row r="29" spans="6:14" x14ac:dyDescent="0.2">
      <c r="F29" s="10" t="s">
        <v>51</v>
      </c>
      <c r="G29" s="11">
        <f>I15/I17</f>
        <v>0.76712328767123283</v>
      </c>
      <c r="I29" t="s">
        <v>54</v>
      </c>
      <c r="J29" s="11">
        <f>I15/K15</f>
        <v>0.17073170731707316</v>
      </c>
    </row>
    <row r="30" spans="6:14" x14ac:dyDescent="0.2">
      <c r="F30" s="10" t="s">
        <v>52</v>
      </c>
      <c r="G30" s="11">
        <f>J16/J17</f>
        <v>0.54054054054054046</v>
      </c>
      <c r="I30" t="s">
        <v>3</v>
      </c>
      <c r="J30" s="11">
        <f>J15/K15</f>
        <v>0.8292682926829269</v>
      </c>
    </row>
  </sheetData>
  <mergeCells count="5">
    <mergeCell ref="G15:G16"/>
    <mergeCell ref="S6:T6"/>
    <mergeCell ref="I4:J4"/>
    <mergeCell ref="G6:G7"/>
    <mergeCell ref="I13:J13"/>
  </mergeCells>
  <pageMargins left="0.7" right="0.7" top="0.75" bottom="0.75" header="0.3" footer="0.3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0133-E7C7-1144-9CEB-A4F02FA15726}">
  <dimension ref="A3:H29"/>
  <sheetViews>
    <sheetView zoomScaleNormal="140" workbookViewId="0">
      <selection activeCell="K12" sqref="K12"/>
    </sheetView>
  </sheetViews>
  <sheetFormatPr baseColWidth="10" defaultColWidth="10.83203125" defaultRowHeight="15" x14ac:dyDescent="0.2"/>
  <cols>
    <col min="1" max="1" width="13.1640625" style="15" customWidth="1"/>
    <col min="2" max="2" width="20.6640625" style="15" customWidth="1"/>
    <col min="3" max="3" width="17.5" style="15" customWidth="1"/>
    <col min="4" max="4" width="11.6640625" style="15" bestFit="1" customWidth="1"/>
    <col min="5" max="5" width="11.6640625" style="15" customWidth="1"/>
    <col min="6" max="6" width="10.83203125" style="15"/>
    <col min="7" max="7" width="13.83203125" style="15" bestFit="1" customWidth="1"/>
    <col min="8" max="8" width="12.83203125" style="15" customWidth="1"/>
    <col min="9" max="16384" width="10.83203125" style="15"/>
  </cols>
  <sheetData>
    <row r="3" spans="1:8" x14ac:dyDescent="0.2">
      <c r="A3" s="77"/>
      <c r="B3" s="77"/>
      <c r="C3" s="12" t="s">
        <v>56</v>
      </c>
      <c r="D3" s="13" t="s">
        <v>73</v>
      </c>
      <c r="E3" s="14" t="s">
        <v>74</v>
      </c>
      <c r="G3" s="15" t="s">
        <v>69</v>
      </c>
      <c r="H3" s="15">
        <v>23</v>
      </c>
    </row>
    <row r="4" spans="1:8" x14ac:dyDescent="0.2">
      <c r="A4" s="76" t="s">
        <v>59</v>
      </c>
      <c r="B4" s="76"/>
      <c r="C4" s="16">
        <f>1-C5</f>
        <v>0.55000000000000004</v>
      </c>
      <c r="D4" s="17">
        <f>'Confusion Matrix'!J23</f>
        <v>0.63109756097560976</v>
      </c>
      <c r="E4" s="18">
        <f>'Confusion Matrix'!J29</f>
        <v>0.17073170731707316</v>
      </c>
      <c r="G4" s="15" t="s">
        <v>70</v>
      </c>
      <c r="H4" s="15">
        <v>24</v>
      </c>
    </row>
    <row r="5" spans="1:8" x14ac:dyDescent="0.2">
      <c r="A5" s="76" t="s">
        <v>55</v>
      </c>
      <c r="B5" s="76"/>
      <c r="C5" s="16">
        <v>0.45</v>
      </c>
      <c r="D5" s="17">
        <f>'Confusion Matrix'!J24</f>
        <v>0.36890243902439024</v>
      </c>
      <c r="E5" s="18">
        <f>'Confusion Matrix'!J30</f>
        <v>0.8292682926829269</v>
      </c>
      <c r="G5" s="19" t="s">
        <v>72</v>
      </c>
      <c r="H5" s="19">
        <f>H3*H4*7</f>
        <v>3864</v>
      </c>
    </row>
    <row r="6" spans="1:8" x14ac:dyDescent="0.2">
      <c r="C6" s="16"/>
      <c r="D6" s="20"/>
      <c r="E6" s="21"/>
    </row>
    <row r="7" spans="1:8" x14ac:dyDescent="0.2">
      <c r="A7" s="76" t="s">
        <v>62</v>
      </c>
      <c r="B7" s="76"/>
      <c r="C7" s="16">
        <f>+C8+C11</f>
        <v>66</v>
      </c>
      <c r="D7" s="13">
        <f>+D8+D11</f>
        <v>100</v>
      </c>
      <c r="E7" s="14">
        <f>+E8+E11</f>
        <v>100</v>
      </c>
    </row>
    <row r="8" spans="1:8" x14ac:dyDescent="0.2">
      <c r="A8" s="76" t="s">
        <v>57</v>
      </c>
      <c r="B8" s="76"/>
      <c r="C8" s="16">
        <v>44</v>
      </c>
      <c r="D8" s="22">
        <v>70</v>
      </c>
      <c r="E8" s="23">
        <v>70</v>
      </c>
    </row>
    <row r="9" spans="1:8" x14ac:dyDescent="0.2">
      <c r="A9" s="76" t="s">
        <v>60</v>
      </c>
      <c r="B9" s="76"/>
      <c r="C9" s="16">
        <v>22</v>
      </c>
      <c r="D9" s="20">
        <f t="shared" ref="D9:E9" si="0">ROUND(D5*D8,0)</f>
        <v>26</v>
      </c>
      <c r="E9" s="21">
        <f t="shared" si="0"/>
        <v>58</v>
      </c>
    </row>
    <row r="10" spans="1:8" x14ac:dyDescent="0.2">
      <c r="A10" s="76" t="s">
        <v>58</v>
      </c>
      <c r="B10" s="76"/>
      <c r="C10" s="16">
        <f>C8-C9</f>
        <v>22</v>
      </c>
      <c r="D10" s="20">
        <f t="shared" ref="D10:E10" si="1">D8-D9</f>
        <v>44</v>
      </c>
      <c r="E10" s="21">
        <f t="shared" si="1"/>
        <v>12</v>
      </c>
    </row>
    <row r="11" spans="1:8" x14ac:dyDescent="0.2">
      <c r="A11" s="76" t="s">
        <v>61</v>
      </c>
      <c r="B11" s="76"/>
      <c r="C11" s="16">
        <v>22</v>
      </c>
      <c r="D11" s="22">
        <v>30</v>
      </c>
      <c r="E11" s="23">
        <v>30</v>
      </c>
    </row>
    <row r="12" spans="1:8" x14ac:dyDescent="0.2">
      <c r="A12" s="76" t="s">
        <v>63</v>
      </c>
      <c r="B12" s="76"/>
      <c r="C12" s="16">
        <f>ROUND(C11*0.45,0)</f>
        <v>10</v>
      </c>
      <c r="D12" s="20">
        <f t="shared" ref="D12:E12" si="2">ROUND(D11*0.45,0)</f>
        <v>14</v>
      </c>
      <c r="E12" s="21">
        <f t="shared" si="2"/>
        <v>14</v>
      </c>
    </row>
    <row r="13" spans="1:8" x14ac:dyDescent="0.2">
      <c r="A13" s="76" t="s">
        <v>64</v>
      </c>
      <c r="B13" s="76"/>
      <c r="C13" s="16">
        <f>C11-C12</f>
        <v>12</v>
      </c>
      <c r="D13" s="20">
        <f t="shared" ref="D13:E13" si="3">D11-D12</f>
        <v>16</v>
      </c>
      <c r="E13" s="21">
        <f t="shared" si="3"/>
        <v>16</v>
      </c>
    </row>
    <row r="14" spans="1:8" x14ac:dyDescent="0.2">
      <c r="A14" s="76" t="s">
        <v>67</v>
      </c>
      <c r="B14" s="76"/>
      <c r="C14" s="16">
        <f>ROUND(C9*0.25,0)</f>
        <v>6</v>
      </c>
      <c r="D14" s="20">
        <f t="shared" ref="D14:E14" si="4">ROUND(D9*0.25,0)</f>
        <v>7</v>
      </c>
      <c r="E14" s="21">
        <f t="shared" si="4"/>
        <v>15</v>
      </c>
    </row>
    <row r="17" spans="1:8" x14ac:dyDescent="0.2">
      <c r="A17" s="15" t="s">
        <v>65</v>
      </c>
      <c r="H17" s="24" t="s">
        <v>77</v>
      </c>
    </row>
    <row r="18" spans="1:8" x14ac:dyDescent="0.2">
      <c r="C18" s="15" t="s">
        <v>66</v>
      </c>
      <c r="H18" s="6" t="s">
        <v>66</v>
      </c>
    </row>
    <row r="19" spans="1:8" x14ac:dyDescent="0.2">
      <c r="A19" s="76" t="s">
        <v>57</v>
      </c>
      <c r="B19" s="76"/>
      <c r="C19" s="6">
        <f>(0.55*C8)*$H$19</f>
        <v>968.00000000000011</v>
      </c>
      <c r="D19" s="6">
        <f t="shared" ref="D19:E19" si="5">(0.55*D8)*$H$19</f>
        <v>1540</v>
      </c>
      <c r="E19" s="6">
        <f t="shared" si="5"/>
        <v>1540</v>
      </c>
      <c r="H19" s="6">
        <v>40</v>
      </c>
    </row>
    <row r="20" spans="1:8" x14ac:dyDescent="0.2">
      <c r="A20" s="76" t="s">
        <v>60</v>
      </c>
      <c r="B20" s="76"/>
      <c r="C20" s="6"/>
      <c r="D20" s="6"/>
      <c r="E20" s="6"/>
      <c r="H20" s="6"/>
    </row>
    <row r="21" spans="1:8" x14ac:dyDescent="0.2">
      <c r="A21" s="76" t="s">
        <v>58</v>
      </c>
      <c r="B21" s="76"/>
      <c r="C21" s="6"/>
      <c r="D21" s="6"/>
      <c r="E21" s="6"/>
      <c r="H21" s="6"/>
    </row>
    <row r="22" spans="1:8" x14ac:dyDescent="0.2">
      <c r="A22" s="76" t="s">
        <v>61</v>
      </c>
      <c r="B22" s="76"/>
      <c r="C22" s="6">
        <f>C11*$H$22</f>
        <v>528</v>
      </c>
      <c r="D22" s="6">
        <f t="shared" ref="D22:E22" si="6">D11*$H$22</f>
        <v>720</v>
      </c>
      <c r="E22" s="6">
        <f t="shared" si="6"/>
        <v>720</v>
      </c>
      <c r="H22" s="6">
        <v>24</v>
      </c>
    </row>
    <row r="23" spans="1:8" x14ac:dyDescent="0.2">
      <c r="A23" s="76" t="s">
        <v>63</v>
      </c>
      <c r="B23" s="76"/>
      <c r="C23" s="6"/>
      <c r="D23" s="6"/>
      <c r="E23" s="6"/>
      <c r="H23" s="6"/>
    </row>
    <row r="24" spans="1:8" x14ac:dyDescent="0.2">
      <c r="A24" s="76" t="s">
        <v>64</v>
      </c>
      <c r="B24" s="76"/>
      <c r="C24" s="6"/>
      <c r="D24" s="6"/>
      <c r="E24" s="6"/>
      <c r="H24" s="6"/>
    </row>
    <row r="25" spans="1:8" x14ac:dyDescent="0.2">
      <c r="A25" s="76" t="s">
        <v>62</v>
      </c>
      <c r="B25" s="76"/>
      <c r="C25" s="6"/>
      <c r="D25" s="6"/>
      <c r="E25" s="6"/>
      <c r="H25" s="6"/>
    </row>
    <row r="26" spans="1:8" x14ac:dyDescent="0.2">
      <c r="A26" s="76" t="s">
        <v>67</v>
      </c>
      <c r="B26" s="76"/>
      <c r="C26" s="6">
        <f>C14*$H$26</f>
        <v>468</v>
      </c>
      <c r="D26" s="6">
        <f t="shared" ref="D26:E26" si="7">D14*$H$26</f>
        <v>546</v>
      </c>
      <c r="E26" s="6">
        <f t="shared" si="7"/>
        <v>1170</v>
      </c>
      <c r="H26" s="6">
        <f>H19+38</f>
        <v>78</v>
      </c>
    </row>
    <row r="27" spans="1:8" x14ac:dyDescent="0.2">
      <c r="A27" s="76" t="s">
        <v>68</v>
      </c>
      <c r="B27" s="76"/>
      <c r="C27" s="6">
        <f>C14*$H$27</f>
        <v>534</v>
      </c>
      <c r="D27" s="6">
        <f t="shared" ref="D27:E27" si="8">D14*$H$27</f>
        <v>623</v>
      </c>
      <c r="E27" s="6">
        <f t="shared" si="8"/>
        <v>1335</v>
      </c>
      <c r="H27" s="6">
        <f>H26+11</f>
        <v>89</v>
      </c>
    </row>
    <row r="28" spans="1:8" x14ac:dyDescent="0.2">
      <c r="A28" s="79" t="s">
        <v>75</v>
      </c>
      <c r="B28" s="79"/>
      <c r="C28" s="25">
        <f>SUM(C19:C27)</f>
        <v>2498</v>
      </c>
      <c r="D28" s="25">
        <f>SUM(D19:D27)</f>
        <v>3429</v>
      </c>
      <c r="E28" s="25">
        <f>SUM(E19:E27)</f>
        <v>4765</v>
      </c>
    </row>
    <row r="29" spans="1:8" x14ac:dyDescent="0.2">
      <c r="A29" s="78" t="s">
        <v>76</v>
      </c>
      <c r="B29" s="78"/>
      <c r="C29" s="26">
        <f>C28/$H$5</f>
        <v>0.64648033126293991</v>
      </c>
      <c r="D29" s="26">
        <f t="shared" ref="D29:E29" si="9">D28/$H$5</f>
        <v>0.88742236024844723</v>
      </c>
      <c r="E29" s="26">
        <f t="shared" si="9"/>
        <v>1.2331780538302277</v>
      </c>
    </row>
  </sheetData>
  <mergeCells count="22">
    <mergeCell ref="A27:B27"/>
    <mergeCell ref="A4:B4"/>
    <mergeCell ref="A3:B3"/>
    <mergeCell ref="A5:B5"/>
    <mergeCell ref="A29:B29"/>
    <mergeCell ref="A28:B28"/>
    <mergeCell ref="A19:B19"/>
    <mergeCell ref="A20:B20"/>
    <mergeCell ref="A21:B21"/>
    <mergeCell ref="A22:B22"/>
    <mergeCell ref="A23:B23"/>
    <mergeCell ref="A24:B24"/>
    <mergeCell ref="A25:B25"/>
    <mergeCell ref="A26:B26"/>
    <mergeCell ref="A13:B13"/>
    <mergeCell ref="A14:B14"/>
    <mergeCell ref="A12:B12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611B-5FAE-4F47-8876-4C38768A0197}">
  <dimension ref="A2:AJ104"/>
  <sheetViews>
    <sheetView tabSelected="1" zoomScale="120" zoomScaleNormal="120" workbookViewId="0"/>
  </sheetViews>
  <sheetFormatPr baseColWidth="10" defaultColWidth="10.83203125" defaultRowHeight="15" x14ac:dyDescent="0.2"/>
  <cols>
    <col min="1" max="1" width="10.83203125" style="15"/>
    <col min="2" max="2" width="22.1640625" style="15" bestFit="1" customWidth="1"/>
    <col min="3" max="3" width="18.83203125" style="15" bestFit="1" customWidth="1"/>
    <col min="4" max="4" width="18.83203125" style="15" customWidth="1"/>
    <col min="5" max="5" width="12.6640625" style="6" bestFit="1" customWidth="1"/>
    <col min="6" max="16" width="12.6640625" style="6" customWidth="1"/>
    <col min="17" max="17" width="12.1640625" style="15" bestFit="1" customWidth="1"/>
    <col min="18" max="18" width="14.6640625" style="15" bestFit="1" customWidth="1"/>
    <col min="19" max="20" width="10.83203125" style="15"/>
    <col min="21" max="21" width="19" style="15" bestFit="1" customWidth="1"/>
    <col min="22" max="36" width="13.1640625" style="15" bestFit="1" customWidth="1"/>
    <col min="37" max="16384" width="10.83203125" style="15"/>
  </cols>
  <sheetData>
    <row r="2" spans="1:36" x14ac:dyDescent="0.2">
      <c r="E2" s="6" t="s">
        <v>72</v>
      </c>
      <c r="F2" s="6">
        <f>'Results Comparison'!$H$5</f>
        <v>3864</v>
      </c>
      <c r="N2" s="77" t="s">
        <v>41</v>
      </c>
      <c r="O2" s="77"/>
      <c r="P2" s="15">
        <v>0.55000000000000004</v>
      </c>
    </row>
    <row r="3" spans="1:36" x14ac:dyDescent="0.2">
      <c r="E3" s="6" t="s">
        <v>80</v>
      </c>
      <c r="G3" s="6">
        <f>'Results Comparison'!$H$22</f>
        <v>24</v>
      </c>
      <c r="H3" s="6">
        <f>'Results Comparison'!$H$19</f>
        <v>40</v>
      </c>
      <c r="J3" s="6">
        <f>'Results Comparison'!$H$26</f>
        <v>78</v>
      </c>
      <c r="K3" s="6">
        <f>'Results Comparison'!$H$27</f>
        <v>89</v>
      </c>
      <c r="N3" s="77" t="s">
        <v>42</v>
      </c>
      <c r="O3" s="77"/>
      <c r="P3" s="15">
        <f>1-P2</f>
        <v>0.44999999999999996</v>
      </c>
    </row>
    <row r="4" spans="1:36" ht="49" thickBot="1" x14ac:dyDescent="0.25">
      <c r="A4" s="24" t="s">
        <v>43</v>
      </c>
      <c r="B4" s="24" t="s">
        <v>41</v>
      </c>
      <c r="C4" s="24" t="s">
        <v>42</v>
      </c>
      <c r="D4" s="24" t="s">
        <v>48</v>
      </c>
      <c r="E4" s="29" t="s">
        <v>44</v>
      </c>
      <c r="F4" s="29" t="s">
        <v>62</v>
      </c>
      <c r="G4" s="29" t="s">
        <v>61</v>
      </c>
      <c r="H4" s="29" t="s">
        <v>58</v>
      </c>
      <c r="I4" s="29" t="s">
        <v>78</v>
      </c>
      <c r="J4" s="29" t="s">
        <v>67</v>
      </c>
      <c r="K4" s="29" t="s">
        <v>79</v>
      </c>
      <c r="L4" s="29" t="s">
        <v>71</v>
      </c>
      <c r="M4" s="29" t="s">
        <v>81</v>
      </c>
      <c r="N4" s="27" t="s">
        <v>102</v>
      </c>
      <c r="O4" s="15"/>
      <c r="P4" s="15"/>
    </row>
    <row r="5" spans="1:36" ht="16" thickBot="1" x14ac:dyDescent="0.25">
      <c r="A5" s="15">
        <v>1</v>
      </c>
      <c r="B5" s="15">
        <f t="shared" ref="B5:B36" si="0">$P$2</f>
        <v>0.55000000000000004</v>
      </c>
      <c r="C5" s="15">
        <f t="shared" ref="C5:C36" si="1">$P$3</f>
        <v>0.44999999999999996</v>
      </c>
      <c r="D5" s="15">
        <v>0.76211538977624083</v>
      </c>
      <c r="E5" s="6">
        <f>IF(D5&lt;B5,0,1)</f>
        <v>1</v>
      </c>
      <c r="F5" s="6">
        <f>ROUND(A5/(2/3),0)</f>
        <v>2</v>
      </c>
      <c r="G5" s="6">
        <f>ROUND(F5*(1/3),0)</f>
        <v>1</v>
      </c>
      <c r="H5" s="6">
        <f>A5-I5</f>
        <v>0</v>
      </c>
      <c r="I5" s="6">
        <f>SUM($E$5:E5)</f>
        <v>1</v>
      </c>
      <c r="J5" s="6">
        <f>ROUND(I5*25%,0)</f>
        <v>0</v>
      </c>
      <c r="K5" s="6">
        <f>ROUND(I5*75%,0)</f>
        <v>1</v>
      </c>
      <c r="L5" s="6">
        <f>SUMPRODUCT(G5:K5,$G$3:$K$3)</f>
        <v>113</v>
      </c>
      <c r="M5" s="30">
        <f>L5/$F$2</f>
        <v>2.924430641821946E-2</v>
      </c>
      <c r="N5" s="51">
        <f>M5*'Logistic Reg Predictive Output'!$S$7*'Logistic Reg Predictive Output'!$S$5</f>
        <v>5848.8612836438915</v>
      </c>
      <c r="R5" s="28" t="s">
        <v>46</v>
      </c>
      <c r="S5" s="28">
        <f>COUNTIF($E$5:$E$104,0)</f>
        <v>35</v>
      </c>
      <c r="U5" s="64" t="s">
        <v>49</v>
      </c>
      <c r="V5" s="55">
        <v>38</v>
      </c>
      <c r="W5" s="55">
        <v>39</v>
      </c>
      <c r="X5" s="55">
        <v>40</v>
      </c>
      <c r="Y5" s="55">
        <v>41</v>
      </c>
      <c r="Z5" s="55">
        <v>42</v>
      </c>
      <c r="AA5" s="55">
        <v>43</v>
      </c>
      <c r="AB5" s="55">
        <v>44</v>
      </c>
      <c r="AC5" s="55">
        <v>45</v>
      </c>
      <c r="AD5" s="55">
        <v>46</v>
      </c>
      <c r="AE5" s="55">
        <v>47</v>
      </c>
      <c r="AF5" s="55">
        <v>48</v>
      </c>
      <c r="AG5" s="55">
        <v>49</v>
      </c>
      <c r="AH5" s="55">
        <v>50</v>
      </c>
      <c r="AI5" s="55">
        <v>51</v>
      </c>
      <c r="AJ5" s="56">
        <v>52</v>
      </c>
    </row>
    <row r="6" spans="1:36" ht="16" thickBot="1" x14ac:dyDescent="0.25">
      <c r="A6" s="15">
        <v>2</v>
      </c>
      <c r="B6" s="15">
        <f t="shared" si="0"/>
        <v>0.55000000000000004</v>
      </c>
      <c r="C6" s="15">
        <f t="shared" si="1"/>
        <v>0.44999999999999996</v>
      </c>
      <c r="D6" s="15">
        <v>0.52140727746798454</v>
      </c>
      <c r="E6" s="6">
        <f t="shared" ref="E6:E29" si="2">IF(D6&lt;B6,0,1)</f>
        <v>0</v>
      </c>
      <c r="F6" s="6">
        <f t="shared" ref="F6:F56" si="3">ROUND(A6/(2/3),0)</f>
        <v>3</v>
      </c>
      <c r="G6" s="6">
        <f t="shared" ref="G6:G56" si="4">ROUND(F6*(1/3),0)</f>
        <v>1</v>
      </c>
      <c r="H6" s="6">
        <f t="shared" ref="H6:H56" si="5">A6-I6</f>
        <v>1</v>
      </c>
      <c r="I6" s="6">
        <f>SUM($E$5:E6)</f>
        <v>1</v>
      </c>
      <c r="J6" s="6">
        <f t="shared" ref="J6:J56" si="6">ROUND(I6*25%,0)</f>
        <v>0</v>
      </c>
      <c r="K6" s="6">
        <f t="shared" ref="K6:K56" si="7">ROUND(I6*75%,0)</f>
        <v>1</v>
      </c>
      <c r="L6" s="6">
        <f t="shared" ref="L6:L56" si="8">SUMPRODUCT(G6:K6,$G$3:$K$3)</f>
        <v>153</v>
      </c>
      <c r="M6" s="30">
        <f t="shared" ref="M6:M56" si="9">L6/$F$2</f>
        <v>3.9596273291925464E-2</v>
      </c>
      <c r="N6" s="51">
        <f>M6*'Logistic Reg Predictive Output'!$S$7*'Logistic Reg Predictive Output'!$S$5</f>
        <v>7919.2546583850926</v>
      </c>
      <c r="R6" s="28" t="s">
        <v>47</v>
      </c>
      <c r="S6" s="28">
        <f>COUNTIF($E$5:$E$104,1)</f>
        <v>17</v>
      </c>
      <c r="U6" s="64" t="s">
        <v>105</v>
      </c>
      <c r="V6" s="57">
        <f>AVERAGE(V$8:V$59)</f>
        <v>56045.548654244303</v>
      </c>
      <c r="W6" s="57">
        <f>AVERAGE(W$8:W$59)</f>
        <v>57370.600414078683</v>
      </c>
      <c r="X6" s="57">
        <f t="shared" ref="X6:AJ6" si="10">AVERAGE(X$8:X$59)</f>
        <v>58198.757763975169</v>
      </c>
      <c r="Y6" s="57">
        <f t="shared" si="10"/>
        <v>59523.809523809512</v>
      </c>
      <c r="Z6" s="57">
        <f t="shared" si="10"/>
        <v>60351.966873705991</v>
      </c>
      <c r="AA6" s="57">
        <f t="shared" si="10"/>
        <v>60848.861283643892</v>
      </c>
      <c r="AB6" s="57">
        <f t="shared" si="10"/>
        <v>62691.511387163569</v>
      </c>
      <c r="AC6" s="57">
        <f t="shared" si="10"/>
        <v>64016.563146997934</v>
      </c>
      <c r="AD6" s="57">
        <f t="shared" si="10"/>
        <v>64844.720496894421</v>
      </c>
      <c r="AE6" s="57">
        <f t="shared" si="10"/>
        <v>66169.772256728786</v>
      </c>
      <c r="AF6" s="57">
        <f t="shared" si="10"/>
        <v>66997.929606625257</v>
      </c>
      <c r="AG6" s="57">
        <f t="shared" si="10"/>
        <v>68322.981366459629</v>
      </c>
      <c r="AH6" s="57">
        <f t="shared" si="10"/>
        <v>70165.6314699793</v>
      </c>
      <c r="AI6" s="57">
        <f t="shared" si="10"/>
        <v>71490.683229813658</v>
      </c>
      <c r="AJ6" s="58">
        <f t="shared" si="10"/>
        <v>72318.840579710144</v>
      </c>
    </row>
    <row r="7" spans="1:36" ht="16" thickBot="1" x14ac:dyDescent="0.25">
      <c r="A7" s="15">
        <v>3</v>
      </c>
      <c r="B7" s="15">
        <f t="shared" si="0"/>
        <v>0.55000000000000004</v>
      </c>
      <c r="C7" s="15">
        <f t="shared" si="1"/>
        <v>0.44999999999999996</v>
      </c>
      <c r="D7" s="15">
        <v>0.584412245842588</v>
      </c>
      <c r="E7" s="6">
        <f t="shared" si="2"/>
        <v>1</v>
      </c>
      <c r="F7" s="6">
        <f t="shared" si="3"/>
        <v>5</v>
      </c>
      <c r="G7" s="6">
        <f t="shared" si="4"/>
        <v>2</v>
      </c>
      <c r="H7" s="6">
        <f t="shared" si="5"/>
        <v>1</v>
      </c>
      <c r="I7" s="6">
        <f>SUM($E$5:E7)</f>
        <v>2</v>
      </c>
      <c r="J7" s="6">
        <f t="shared" si="6"/>
        <v>1</v>
      </c>
      <c r="K7" s="6">
        <f t="shared" si="7"/>
        <v>2</v>
      </c>
      <c r="L7" s="6">
        <f t="shared" si="8"/>
        <v>344</v>
      </c>
      <c r="M7" s="30">
        <f t="shared" si="9"/>
        <v>8.9026915113871632E-2</v>
      </c>
      <c r="N7" s="51">
        <f>M7*'Logistic Reg Predictive Output'!$S$7*'Logistic Reg Predictive Output'!$S$5</f>
        <v>17805.383022774327</v>
      </c>
      <c r="P7" s="6" t="s">
        <v>103</v>
      </c>
      <c r="U7" s="65">
        <f>Q8</f>
        <v>140000</v>
      </c>
      <c r="V7" s="59">
        <f>M42</f>
        <v>0.70056935817805388</v>
      </c>
      <c r="W7" s="59">
        <f>M43</f>
        <v>0.71713250517598348</v>
      </c>
      <c r="X7" s="59">
        <f>M44</f>
        <v>0.72748447204968947</v>
      </c>
      <c r="Y7" s="59">
        <f>M45</f>
        <v>0.74404761904761907</v>
      </c>
      <c r="Z7" s="59">
        <f>M46</f>
        <v>0.75439958592132506</v>
      </c>
      <c r="AA7" s="59">
        <f>M47</f>
        <v>0.76061076604554867</v>
      </c>
      <c r="AB7" s="59">
        <f>M48</f>
        <v>0.78364389233954457</v>
      </c>
      <c r="AC7" s="59">
        <f>M49</f>
        <v>0.80020703933747417</v>
      </c>
      <c r="AD7" s="59">
        <f>M50</f>
        <v>0.81055900621118016</v>
      </c>
      <c r="AE7" s="59">
        <f>M51</f>
        <v>0.82712215320910976</v>
      </c>
      <c r="AF7" s="59">
        <f>M52</f>
        <v>0.83747412008281574</v>
      </c>
      <c r="AG7" s="59">
        <f>M53</f>
        <v>0.85403726708074534</v>
      </c>
      <c r="AH7" s="59">
        <f>M54</f>
        <v>0.87707039337474124</v>
      </c>
      <c r="AI7" s="59">
        <f>M55</f>
        <v>0.89363354037267084</v>
      </c>
      <c r="AJ7" s="60">
        <f>M56</f>
        <v>0.90398550724637683</v>
      </c>
    </row>
    <row r="8" spans="1:36" x14ac:dyDescent="0.2">
      <c r="A8" s="15">
        <v>4</v>
      </c>
      <c r="B8" s="15">
        <f t="shared" si="0"/>
        <v>0.55000000000000004</v>
      </c>
      <c r="C8" s="15">
        <f t="shared" si="1"/>
        <v>0.44999999999999996</v>
      </c>
      <c r="D8" s="15">
        <v>0.52515466142360268</v>
      </c>
      <c r="E8" s="6">
        <f t="shared" si="2"/>
        <v>0</v>
      </c>
      <c r="F8" s="6">
        <f t="shared" si="3"/>
        <v>6</v>
      </c>
      <c r="G8" s="6">
        <f t="shared" si="4"/>
        <v>2</v>
      </c>
      <c r="H8" s="6">
        <f t="shared" si="5"/>
        <v>2</v>
      </c>
      <c r="I8" s="6">
        <f>SUM($E$5:E8)</f>
        <v>2</v>
      </c>
      <c r="J8" s="6">
        <f t="shared" si="6"/>
        <v>1</v>
      </c>
      <c r="K8" s="6">
        <f t="shared" si="7"/>
        <v>2</v>
      </c>
      <c r="L8" s="6">
        <f t="shared" si="8"/>
        <v>384</v>
      </c>
      <c r="M8" s="30">
        <f t="shared" si="9"/>
        <v>9.9378881987577633E-2</v>
      </c>
      <c r="N8" s="51">
        <f>M8*'Logistic Reg Predictive Output'!$S$7*'Logistic Reg Predictive Output'!$S$5</f>
        <v>19875.776397515525</v>
      </c>
      <c r="P8" s="52">
        <v>0.7</v>
      </c>
      <c r="Q8" s="54">
        <f>P8*'Logistic Reg Predictive Output'!S7*Q9</f>
        <v>140000</v>
      </c>
      <c r="U8" s="61">
        <v>28</v>
      </c>
      <c r="V8" s="66">
        <f t="dataTable" ref="V8:AJ32" dt2D="1" dtr="1" r1="P8" r2="Q9"/>
        <v>39231.884057971016</v>
      </c>
      <c r="W8" s="66">
        <v>40159.420289855079</v>
      </c>
      <c r="X8" s="66">
        <v>40739.130434782608</v>
      </c>
      <c r="Y8" s="66">
        <v>41666.666666666664</v>
      </c>
      <c r="Z8" s="66">
        <v>42246.376811594208</v>
      </c>
      <c r="AA8" s="66">
        <v>42594.20289855072</v>
      </c>
      <c r="AB8" s="66">
        <v>43884.057971014496</v>
      </c>
      <c r="AC8" s="66">
        <v>44811.594202898552</v>
      </c>
      <c r="AD8" s="66">
        <v>45391.304347826088</v>
      </c>
      <c r="AE8" s="66">
        <v>46318.840579710151</v>
      </c>
      <c r="AF8" s="66">
        <v>46898.55072463768</v>
      </c>
      <c r="AG8" s="66">
        <v>47826.086956521736</v>
      </c>
      <c r="AH8" s="66">
        <v>49115.942028985512</v>
      </c>
      <c r="AI8" s="66">
        <v>50043.478260869568</v>
      </c>
      <c r="AJ8" s="67">
        <v>50623.188405797104</v>
      </c>
    </row>
    <row r="9" spans="1:36" x14ac:dyDescent="0.2">
      <c r="A9" s="15">
        <v>5</v>
      </c>
      <c r="B9" s="15">
        <f t="shared" si="0"/>
        <v>0.55000000000000004</v>
      </c>
      <c r="C9" s="15">
        <f t="shared" si="1"/>
        <v>0.44999999999999996</v>
      </c>
      <c r="D9" s="15">
        <v>0.94245232133537149</v>
      </c>
      <c r="E9" s="6">
        <f t="shared" si="2"/>
        <v>1</v>
      </c>
      <c r="F9" s="6">
        <f t="shared" si="3"/>
        <v>8</v>
      </c>
      <c r="G9" s="6">
        <f t="shared" si="4"/>
        <v>3</v>
      </c>
      <c r="H9" s="6">
        <f t="shared" si="5"/>
        <v>2</v>
      </c>
      <c r="I9" s="6">
        <f>SUM($E$5:E9)</f>
        <v>3</v>
      </c>
      <c r="J9" s="6">
        <f t="shared" si="6"/>
        <v>1</v>
      </c>
      <c r="K9" s="6">
        <f t="shared" si="7"/>
        <v>2</v>
      </c>
      <c r="L9" s="6">
        <f t="shared" si="8"/>
        <v>408</v>
      </c>
      <c r="M9" s="30">
        <f t="shared" si="9"/>
        <v>0.10559006211180125</v>
      </c>
      <c r="N9" s="51">
        <f>M9*'Logistic Reg Predictive Output'!$S$7*'Logistic Reg Predictive Output'!$S$5</f>
        <v>21118.012422360251</v>
      </c>
      <c r="P9" s="6" t="s">
        <v>104</v>
      </c>
      <c r="Q9" s="15">
        <v>100</v>
      </c>
      <c r="U9" s="62">
        <v>29</v>
      </c>
      <c r="V9" s="68">
        <v>40633.022774327124</v>
      </c>
      <c r="W9" s="68">
        <v>41593.685300207042</v>
      </c>
      <c r="X9" s="68">
        <v>42194.099378881991</v>
      </c>
      <c r="Y9" s="68">
        <v>43154.761904761901</v>
      </c>
      <c r="Z9" s="68">
        <v>43755.175983436857</v>
      </c>
      <c r="AA9" s="68">
        <v>44115.424430641819</v>
      </c>
      <c r="AB9" s="68">
        <v>45451.345755693583</v>
      </c>
      <c r="AC9" s="68">
        <v>46412.0082815735</v>
      </c>
      <c r="AD9" s="68">
        <v>47012.422360248449</v>
      </c>
      <c r="AE9" s="68">
        <v>47973.084886128367</v>
      </c>
      <c r="AF9" s="68">
        <v>48573.498964803308</v>
      </c>
      <c r="AG9" s="68">
        <v>49534.161490683226</v>
      </c>
      <c r="AH9" s="68">
        <v>50870.08281573499</v>
      </c>
      <c r="AI9" s="68">
        <v>51830.745341614907</v>
      </c>
      <c r="AJ9" s="69">
        <v>52431.159420289856</v>
      </c>
    </row>
    <row r="10" spans="1:36" x14ac:dyDescent="0.2">
      <c r="A10" s="15">
        <v>6</v>
      </c>
      <c r="B10" s="15">
        <f t="shared" si="0"/>
        <v>0.55000000000000004</v>
      </c>
      <c r="C10" s="15">
        <f t="shared" si="1"/>
        <v>0.44999999999999996</v>
      </c>
      <c r="D10" s="15">
        <v>0.17369316450782069</v>
      </c>
      <c r="E10" s="6">
        <f t="shared" si="2"/>
        <v>0</v>
      </c>
      <c r="F10" s="6">
        <f t="shared" si="3"/>
        <v>9</v>
      </c>
      <c r="G10" s="6">
        <f t="shared" si="4"/>
        <v>3</v>
      </c>
      <c r="H10" s="6">
        <f t="shared" si="5"/>
        <v>3</v>
      </c>
      <c r="I10" s="6">
        <f>SUM($E$5:E10)</f>
        <v>3</v>
      </c>
      <c r="J10" s="6">
        <f t="shared" si="6"/>
        <v>1</v>
      </c>
      <c r="K10" s="6">
        <f t="shared" si="7"/>
        <v>2</v>
      </c>
      <c r="L10" s="6">
        <f t="shared" si="8"/>
        <v>448</v>
      </c>
      <c r="M10" s="30">
        <f t="shared" si="9"/>
        <v>0.11594202898550725</v>
      </c>
      <c r="N10" s="51">
        <f>M10*'Logistic Reg Predictive Output'!$S$7*'Logistic Reg Predictive Output'!$S$5</f>
        <v>23188.405797101448</v>
      </c>
      <c r="U10" s="62">
        <v>30</v>
      </c>
      <c r="V10" s="68">
        <v>42034.161490683233</v>
      </c>
      <c r="W10" s="68">
        <v>43027.950310559012</v>
      </c>
      <c r="X10" s="68">
        <v>43649.068322981366</v>
      </c>
      <c r="Y10" s="68">
        <v>44642.857142857145</v>
      </c>
      <c r="Z10" s="68">
        <v>45263.975155279506</v>
      </c>
      <c r="AA10" s="68">
        <v>45636.645962732917</v>
      </c>
      <c r="AB10" s="68">
        <v>47018.63354037267</v>
      </c>
      <c r="AC10" s="68">
        <v>48012.422360248449</v>
      </c>
      <c r="AD10" s="68">
        <v>48633.54037267081</v>
      </c>
      <c r="AE10" s="68">
        <v>49627.329192546589</v>
      </c>
      <c r="AF10" s="68">
        <v>50248.447204968943</v>
      </c>
      <c r="AG10" s="68">
        <v>51242.236024844722</v>
      </c>
      <c r="AH10" s="68">
        <v>52624.223602484475</v>
      </c>
      <c r="AI10" s="68">
        <v>53618.012422360247</v>
      </c>
      <c r="AJ10" s="69">
        <v>54239.130434782615</v>
      </c>
    </row>
    <row r="11" spans="1:36" x14ac:dyDescent="0.2">
      <c r="A11" s="15">
        <v>7</v>
      </c>
      <c r="B11" s="15">
        <f t="shared" si="0"/>
        <v>0.55000000000000004</v>
      </c>
      <c r="C11" s="15">
        <f t="shared" si="1"/>
        <v>0.44999999999999996</v>
      </c>
      <c r="D11" s="15">
        <v>0.97446847640663536</v>
      </c>
      <c r="E11" s="6">
        <f t="shared" si="2"/>
        <v>1</v>
      </c>
      <c r="F11" s="6">
        <f t="shared" si="3"/>
        <v>11</v>
      </c>
      <c r="G11" s="6">
        <f t="shared" si="4"/>
        <v>4</v>
      </c>
      <c r="H11" s="6">
        <f t="shared" si="5"/>
        <v>3</v>
      </c>
      <c r="I11" s="6">
        <f>SUM($E$5:E11)</f>
        <v>4</v>
      </c>
      <c r="J11" s="6">
        <f t="shared" si="6"/>
        <v>1</v>
      </c>
      <c r="K11" s="6">
        <f t="shared" si="7"/>
        <v>3</v>
      </c>
      <c r="L11" s="6">
        <f t="shared" si="8"/>
        <v>561</v>
      </c>
      <c r="M11" s="30">
        <f t="shared" si="9"/>
        <v>0.14518633540372672</v>
      </c>
      <c r="N11" s="51">
        <f>M11*'Logistic Reg Predictive Output'!$S$7*'Logistic Reg Predictive Output'!$S$5</f>
        <v>29037.267080745347</v>
      </c>
      <c r="P11" s="50" t="s">
        <v>106</v>
      </c>
      <c r="U11" s="62">
        <v>31</v>
      </c>
      <c r="V11" s="68">
        <v>43435.300207039341</v>
      </c>
      <c r="W11" s="68">
        <v>44462.215320910975</v>
      </c>
      <c r="X11" s="68">
        <v>45104.037267080741</v>
      </c>
      <c r="Y11" s="68">
        <v>46130.952380952382</v>
      </c>
      <c r="Z11" s="68">
        <v>46772.774327122155</v>
      </c>
      <c r="AA11" s="68">
        <v>47157.867494824015</v>
      </c>
      <c r="AB11" s="68">
        <v>48585.921325051764</v>
      </c>
      <c r="AC11" s="68">
        <v>49612.836438923398</v>
      </c>
      <c r="AD11" s="68">
        <v>50254.658385093171</v>
      </c>
      <c r="AE11" s="68">
        <v>51281.573498964804</v>
      </c>
      <c r="AF11" s="68">
        <v>51923.395445134578</v>
      </c>
      <c r="AG11" s="68">
        <v>52950.310559006211</v>
      </c>
      <c r="AH11" s="68">
        <v>54378.364389233953</v>
      </c>
      <c r="AI11" s="68">
        <v>55405.279503105594</v>
      </c>
      <c r="AJ11" s="69">
        <v>56047.101449275367</v>
      </c>
    </row>
    <row r="12" spans="1:36" x14ac:dyDescent="0.2">
      <c r="A12" s="15">
        <v>8</v>
      </c>
      <c r="B12" s="15">
        <f t="shared" si="0"/>
        <v>0.55000000000000004</v>
      </c>
      <c r="C12" s="15">
        <f t="shared" si="1"/>
        <v>0.44999999999999996</v>
      </c>
      <c r="D12" s="15">
        <v>0.37160274607805754</v>
      </c>
      <c r="E12" s="6">
        <f t="shared" si="2"/>
        <v>0</v>
      </c>
      <c r="F12" s="6">
        <f t="shared" si="3"/>
        <v>12</v>
      </c>
      <c r="G12" s="6">
        <f t="shared" si="4"/>
        <v>4</v>
      </c>
      <c r="H12" s="6">
        <f t="shared" si="5"/>
        <v>4</v>
      </c>
      <c r="I12" s="6">
        <f>SUM($E$5:E12)</f>
        <v>4</v>
      </c>
      <c r="J12" s="6">
        <f t="shared" si="6"/>
        <v>1</v>
      </c>
      <c r="K12" s="6">
        <f t="shared" si="7"/>
        <v>3</v>
      </c>
      <c r="L12" s="6">
        <f t="shared" si="8"/>
        <v>601</v>
      </c>
      <c r="M12" s="30">
        <f t="shared" si="9"/>
        <v>0.15553830227743271</v>
      </c>
      <c r="N12" s="51">
        <f>M12*'Logistic Reg Predictive Output'!$S$7*'Logistic Reg Predictive Output'!$S$5</f>
        <v>31107.660455486541</v>
      </c>
      <c r="U12" s="62">
        <v>32</v>
      </c>
      <c r="V12" s="68">
        <v>44836.43892339545</v>
      </c>
      <c r="W12" s="68">
        <v>45896.480331262945</v>
      </c>
      <c r="X12" s="68">
        <v>46559.006211180124</v>
      </c>
      <c r="Y12" s="68">
        <v>47619.047619047618</v>
      </c>
      <c r="Z12" s="68">
        <v>48281.573498964804</v>
      </c>
      <c r="AA12" s="68">
        <v>48679.089026915113</v>
      </c>
      <c r="AB12" s="68">
        <v>50153.209109730851</v>
      </c>
      <c r="AC12" s="68">
        <v>51213.250517598346</v>
      </c>
      <c r="AD12" s="68">
        <v>51875.776397515532</v>
      </c>
      <c r="AE12" s="68">
        <v>52935.817805383027</v>
      </c>
      <c r="AF12" s="68">
        <v>53598.343685300206</v>
      </c>
      <c r="AG12" s="68">
        <v>54658.385093167701</v>
      </c>
      <c r="AH12" s="68">
        <v>56132.505175983439</v>
      </c>
      <c r="AI12" s="68">
        <v>57192.546583850934</v>
      </c>
      <c r="AJ12" s="69">
        <v>57855.07246376812</v>
      </c>
    </row>
    <row r="13" spans="1:36" x14ac:dyDescent="0.2">
      <c r="A13" s="15">
        <v>9</v>
      </c>
      <c r="B13" s="15">
        <f t="shared" si="0"/>
        <v>0.55000000000000004</v>
      </c>
      <c r="C13" s="15">
        <f t="shared" si="1"/>
        <v>0.44999999999999996</v>
      </c>
      <c r="D13" s="15">
        <v>0.51870606571468114</v>
      </c>
      <c r="E13" s="6">
        <f t="shared" si="2"/>
        <v>0</v>
      </c>
      <c r="F13" s="6">
        <f t="shared" si="3"/>
        <v>14</v>
      </c>
      <c r="G13" s="6">
        <f t="shared" si="4"/>
        <v>5</v>
      </c>
      <c r="H13" s="6">
        <f t="shared" si="5"/>
        <v>5</v>
      </c>
      <c r="I13" s="6">
        <f>SUM($E$5:E13)</f>
        <v>4</v>
      </c>
      <c r="J13" s="6">
        <f t="shared" si="6"/>
        <v>1</v>
      </c>
      <c r="K13" s="6">
        <f t="shared" si="7"/>
        <v>3</v>
      </c>
      <c r="L13" s="6">
        <f t="shared" si="8"/>
        <v>665</v>
      </c>
      <c r="M13" s="30">
        <f t="shared" si="9"/>
        <v>0.17210144927536231</v>
      </c>
      <c r="N13" s="51">
        <f>M13*'Logistic Reg Predictive Output'!$S$7*'Logistic Reg Predictive Output'!$S$5</f>
        <v>34420.289855072464</v>
      </c>
      <c r="U13" s="62">
        <v>33</v>
      </c>
      <c r="V13" s="68">
        <v>46237.577639751558</v>
      </c>
      <c r="W13" s="68">
        <v>47330.745341614915</v>
      </c>
      <c r="X13" s="68">
        <v>48013.975155279506</v>
      </c>
      <c r="Y13" s="68">
        <v>49107.142857142855</v>
      </c>
      <c r="Z13" s="68">
        <v>49790.372670807454</v>
      </c>
      <c r="AA13" s="68">
        <v>50200.310559006211</v>
      </c>
      <c r="AB13" s="68">
        <v>51720.496894409938</v>
      </c>
      <c r="AC13" s="68">
        <v>52813.664596273295</v>
      </c>
      <c r="AD13" s="68">
        <v>53496.894409937893</v>
      </c>
      <c r="AE13" s="68">
        <v>54590.06211180125</v>
      </c>
      <c r="AF13" s="68">
        <v>55273.291925465834</v>
      </c>
      <c r="AG13" s="68">
        <v>56366.45962732919</v>
      </c>
      <c r="AH13" s="68">
        <v>57886.645962732924</v>
      </c>
      <c r="AI13" s="68">
        <v>58979.813664596273</v>
      </c>
      <c r="AJ13" s="69">
        <v>59663.043478260872</v>
      </c>
    </row>
    <row r="14" spans="1:36" x14ac:dyDescent="0.2">
      <c r="A14" s="15">
        <v>10</v>
      </c>
      <c r="B14" s="15">
        <f t="shared" si="0"/>
        <v>0.55000000000000004</v>
      </c>
      <c r="C14" s="15">
        <f t="shared" si="1"/>
        <v>0.44999999999999996</v>
      </c>
      <c r="D14" s="15">
        <v>0.78643232502303684</v>
      </c>
      <c r="E14" s="6">
        <f t="shared" si="2"/>
        <v>1</v>
      </c>
      <c r="F14" s="6">
        <f t="shared" si="3"/>
        <v>15</v>
      </c>
      <c r="G14" s="6">
        <f t="shared" si="4"/>
        <v>5</v>
      </c>
      <c r="H14" s="6">
        <f t="shared" si="5"/>
        <v>5</v>
      </c>
      <c r="I14" s="6">
        <f>SUM($E$5:E14)</f>
        <v>5</v>
      </c>
      <c r="J14" s="6">
        <f t="shared" si="6"/>
        <v>1</v>
      </c>
      <c r="K14" s="6">
        <f t="shared" si="7"/>
        <v>4</v>
      </c>
      <c r="L14" s="6">
        <f t="shared" si="8"/>
        <v>754</v>
      </c>
      <c r="M14" s="30">
        <f t="shared" si="9"/>
        <v>0.19513457556935818</v>
      </c>
      <c r="N14" s="51">
        <f>M14*'Logistic Reg Predictive Output'!$S$7*'Logistic Reg Predictive Output'!$S$5</f>
        <v>39026.915113871633</v>
      </c>
      <c r="U14" s="62">
        <v>34</v>
      </c>
      <c r="V14" s="68">
        <v>47638.716356107667</v>
      </c>
      <c r="W14" s="68">
        <v>48765.010351966877</v>
      </c>
      <c r="X14" s="68">
        <v>49468.944099378881</v>
      </c>
      <c r="Y14" s="68">
        <v>50595.238095238092</v>
      </c>
      <c r="Z14" s="68">
        <v>51299.171842650103</v>
      </c>
      <c r="AA14" s="68">
        <v>51721.53209109731</v>
      </c>
      <c r="AB14" s="68">
        <v>53287.784679089033</v>
      </c>
      <c r="AC14" s="68">
        <v>54414.078674948243</v>
      </c>
      <c r="AD14" s="68">
        <v>55118.012422360254</v>
      </c>
      <c r="AE14" s="68">
        <v>56244.306418219465</v>
      </c>
      <c r="AF14" s="68">
        <v>56948.240165631469</v>
      </c>
      <c r="AG14" s="68">
        <v>58074.534161490679</v>
      </c>
      <c r="AH14" s="68">
        <v>59640.786749482402</v>
      </c>
      <c r="AI14" s="68">
        <v>60767.08074534162</v>
      </c>
      <c r="AJ14" s="69">
        <v>61471.014492753624</v>
      </c>
    </row>
    <row r="15" spans="1:36" x14ac:dyDescent="0.2">
      <c r="A15" s="15">
        <v>11</v>
      </c>
      <c r="B15" s="15">
        <f t="shared" si="0"/>
        <v>0.55000000000000004</v>
      </c>
      <c r="C15" s="15">
        <f t="shared" si="1"/>
        <v>0.44999999999999996</v>
      </c>
      <c r="D15" s="15">
        <v>1.6545429493536101E-2</v>
      </c>
      <c r="E15" s="6">
        <f t="shared" si="2"/>
        <v>0</v>
      </c>
      <c r="F15" s="6">
        <f t="shared" si="3"/>
        <v>17</v>
      </c>
      <c r="G15" s="6">
        <f t="shared" si="4"/>
        <v>6</v>
      </c>
      <c r="H15" s="6">
        <f t="shared" si="5"/>
        <v>6</v>
      </c>
      <c r="I15" s="6">
        <f>SUM($E$5:E15)</f>
        <v>5</v>
      </c>
      <c r="J15" s="6">
        <f t="shared" si="6"/>
        <v>1</v>
      </c>
      <c r="K15" s="6">
        <f t="shared" si="7"/>
        <v>4</v>
      </c>
      <c r="L15" s="6">
        <f t="shared" si="8"/>
        <v>818</v>
      </c>
      <c r="M15" s="30">
        <f t="shared" si="9"/>
        <v>0.21169772256728778</v>
      </c>
      <c r="N15" s="51">
        <f>M15*'Logistic Reg Predictive Output'!$S$7*'Logistic Reg Predictive Output'!$S$5</f>
        <v>42339.544513457557</v>
      </c>
      <c r="U15" s="62">
        <v>35</v>
      </c>
      <c r="V15" s="68">
        <v>49039.855072463775</v>
      </c>
      <c r="W15" s="68">
        <v>50199.275362318847</v>
      </c>
      <c r="X15" s="68">
        <v>50923.913043478256</v>
      </c>
      <c r="Y15" s="68">
        <v>52083.333333333336</v>
      </c>
      <c r="Z15" s="68">
        <v>52807.971014492752</v>
      </c>
      <c r="AA15" s="68">
        <v>53242.753623188408</v>
      </c>
      <c r="AB15" s="68">
        <v>54855.07246376812</v>
      </c>
      <c r="AC15" s="68">
        <v>56014.492753623192</v>
      </c>
      <c r="AD15" s="68">
        <v>56739.130434782615</v>
      </c>
      <c r="AE15" s="68">
        <v>57898.550724637687</v>
      </c>
      <c r="AF15" s="68">
        <v>58623.188405797104</v>
      </c>
      <c r="AG15" s="68">
        <v>59782.608695652176</v>
      </c>
      <c r="AH15" s="68">
        <v>61394.927536231888</v>
      </c>
      <c r="AI15" s="68">
        <v>62554.34782608696</v>
      </c>
      <c r="AJ15" s="69">
        <v>63278.985507246383</v>
      </c>
    </row>
    <row r="16" spans="1:36" x14ac:dyDescent="0.2">
      <c r="A16" s="15">
        <v>12</v>
      </c>
      <c r="B16" s="15">
        <f t="shared" si="0"/>
        <v>0.55000000000000004</v>
      </c>
      <c r="C16" s="15">
        <f t="shared" si="1"/>
        <v>0.44999999999999996</v>
      </c>
      <c r="D16" s="15">
        <v>0.52323931227683329</v>
      </c>
      <c r="E16" s="6">
        <f t="shared" si="2"/>
        <v>0</v>
      </c>
      <c r="F16" s="6">
        <f t="shared" si="3"/>
        <v>18</v>
      </c>
      <c r="G16" s="6">
        <f t="shared" si="4"/>
        <v>6</v>
      </c>
      <c r="H16" s="6">
        <f t="shared" si="5"/>
        <v>7</v>
      </c>
      <c r="I16" s="6">
        <f>SUM($E$5:E16)</f>
        <v>5</v>
      </c>
      <c r="J16" s="6">
        <f t="shared" si="6"/>
        <v>1</v>
      </c>
      <c r="K16" s="6">
        <f t="shared" si="7"/>
        <v>4</v>
      </c>
      <c r="L16" s="6">
        <f t="shared" si="8"/>
        <v>858</v>
      </c>
      <c r="M16" s="30">
        <f t="shared" si="9"/>
        <v>0.22204968944099379</v>
      </c>
      <c r="N16" s="51">
        <f>M16*'Logistic Reg Predictive Output'!$S$7*'Logistic Reg Predictive Output'!$S$5</f>
        <v>44409.937888198758</v>
      </c>
      <c r="U16" s="62">
        <v>36</v>
      </c>
      <c r="V16" s="68">
        <v>50440.993788819884</v>
      </c>
      <c r="W16" s="68">
        <v>51633.54037267081</v>
      </c>
      <c r="X16" s="68">
        <v>52378.881987577639</v>
      </c>
      <c r="Y16" s="68">
        <v>53571.428571428572</v>
      </c>
      <c r="Z16" s="68">
        <v>54316.770186335401</v>
      </c>
      <c r="AA16" s="68">
        <v>54763.975155279506</v>
      </c>
      <c r="AB16" s="68">
        <v>56422.360248447207</v>
      </c>
      <c r="AC16" s="68">
        <v>57614.90683229814</v>
      </c>
      <c r="AD16" s="68">
        <v>58360.248447204976</v>
      </c>
      <c r="AE16" s="68">
        <v>59552.795031055903</v>
      </c>
      <c r="AF16" s="68">
        <v>60298.136645962732</v>
      </c>
      <c r="AG16" s="68">
        <v>61490.683229813665</v>
      </c>
      <c r="AH16" s="68">
        <v>63149.068322981366</v>
      </c>
      <c r="AI16" s="68">
        <v>64341.614906832299</v>
      </c>
      <c r="AJ16" s="69">
        <v>65086.956521739135</v>
      </c>
    </row>
    <row r="17" spans="1:36" x14ac:dyDescent="0.2">
      <c r="A17" s="15">
        <v>13</v>
      </c>
      <c r="B17" s="15">
        <f t="shared" si="0"/>
        <v>0.55000000000000004</v>
      </c>
      <c r="C17" s="15">
        <f t="shared" si="1"/>
        <v>0.44999999999999996</v>
      </c>
      <c r="D17" s="15">
        <v>0.38368548393824997</v>
      </c>
      <c r="E17" s="6">
        <f t="shared" si="2"/>
        <v>0</v>
      </c>
      <c r="F17" s="6">
        <f t="shared" si="3"/>
        <v>20</v>
      </c>
      <c r="G17" s="6">
        <f t="shared" si="4"/>
        <v>7</v>
      </c>
      <c r="H17" s="6">
        <f t="shared" si="5"/>
        <v>8</v>
      </c>
      <c r="I17" s="6">
        <f>SUM($E$5:E17)</f>
        <v>5</v>
      </c>
      <c r="J17" s="6">
        <f t="shared" si="6"/>
        <v>1</v>
      </c>
      <c r="K17" s="6">
        <f t="shared" si="7"/>
        <v>4</v>
      </c>
      <c r="L17" s="6">
        <f t="shared" si="8"/>
        <v>922</v>
      </c>
      <c r="M17" s="30">
        <f t="shared" si="9"/>
        <v>0.23861283643892339</v>
      </c>
      <c r="N17" s="51">
        <f>M17*'Logistic Reg Predictive Output'!$S$7*'Logistic Reg Predictive Output'!$S$5</f>
        <v>47722.567287784674</v>
      </c>
      <c r="U17" s="62">
        <v>37</v>
      </c>
      <c r="V17" s="68">
        <v>51842.132505175992</v>
      </c>
      <c r="W17" s="68">
        <v>53067.80538302278</v>
      </c>
      <c r="X17" s="68">
        <v>53833.850931677021</v>
      </c>
      <c r="Y17" s="68">
        <v>55059.523809523809</v>
      </c>
      <c r="Z17" s="68">
        <v>55825.569358178058</v>
      </c>
      <c r="AA17" s="68">
        <v>56285.196687370597</v>
      </c>
      <c r="AB17" s="68">
        <v>57989.648033126294</v>
      </c>
      <c r="AC17" s="68">
        <v>59215.320910973089</v>
      </c>
      <c r="AD17" s="68">
        <v>59981.366459627337</v>
      </c>
      <c r="AE17" s="68">
        <v>61207.039337474125</v>
      </c>
      <c r="AF17" s="68">
        <v>61973.084886128359</v>
      </c>
      <c r="AG17" s="68">
        <v>63198.757763975154</v>
      </c>
      <c r="AH17" s="68">
        <v>64903.209109730851</v>
      </c>
      <c r="AI17" s="68">
        <v>66128.881987577639</v>
      </c>
      <c r="AJ17" s="69">
        <v>66894.927536231888</v>
      </c>
    </row>
    <row r="18" spans="1:36" x14ac:dyDescent="0.2">
      <c r="A18" s="15">
        <v>14</v>
      </c>
      <c r="B18" s="15">
        <f t="shared" si="0"/>
        <v>0.55000000000000004</v>
      </c>
      <c r="C18" s="15">
        <f t="shared" si="1"/>
        <v>0.44999999999999996</v>
      </c>
      <c r="D18" s="15">
        <v>0.2064526138610806</v>
      </c>
      <c r="E18" s="6">
        <f>IF(D18&lt;B18,0,1)</f>
        <v>0</v>
      </c>
      <c r="F18" s="6">
        <f t="shared" si="3"/>
        <v>21</v>
      </c>
      <c r="G18" s="6">
        <f t="shared" si="4"/>
        <v>7</v>
      </c>
      <c r="H18" s="6">
        <f t="shared" si="5"/>
        <v>9</v>
      </c>
      <c r="I18" s="6">
        <f>SUM($E$5:E18)</f>
        <v>5</v>
      </c>
      <c r="J18" s="6">
        <f t="shared" si="6"/>
        <v>1</v>
      </c>
      <c r="K18" s="6">
        <f t="shared" si="7"/>
        <v>4</v>
      </c>
      <c r="L18" s="6">
        <f t="shared" si="8"/>
        <v>962</v>
      </c>
      <c r="M18" s="30">
        <f t="shared" si="9"/>
        <v>0.24896480331262941</v>
      </c>
      <c r="N18" s="51">
        <f>M18*'Logistic Reg Predictive Output'!$S$7*'Logistic Reg Predictive Output'!$S$5</f>
        <v>49792.960662525882</v>
      </c>
      <c r="U18" s="62">
        <v>38</v>
      </c>
      <c r="V18" s="68">
        <v>53243.271221532093</v>
      </c>
      <c r="W18" s="68">
        <v>54502.07039337475</v>
      </c>
      <c r="X18" s="68">
        <v>55288.819875776397</v>
      </c>
      <c r="Y18" s="68">
        <v>56547.619047619046</v>
      </c>
      <c r="Z18" s="68">
        <v>57334.368530020707</v>
      </c>
      <c r="AA18" s="68">
        <v>57806.418219461695</v>
      </c>
      <c r="AB18" s="68">
        <v>59556.935817805388</v>
      </c>
      <c r="AC18" s="68">
        <v>60815.734989648037</v>
      </c>
      <c r="AD18" s="68">
        <v>61602.484472049691</v>
      </c>
      <c r="AE18" s="68">
        <v>62861.283643892348</v>
      </c>
      <c r="AF18" s="68">
        <v>63648.033126293994</v>
      </c>
      <c r="AG18" s="68">
        <v>64906.832298136644</v>
      </c>
      <c r="AH18" s="68">
        <v>66657.349896480329</v>
      </c>
      <c r="AI18" s="68">
        <v>67916.149068322979</v>
      </c>
      <c r="AJ18" s="69">
        <v>68702.89855072464</v>
      </c>
    </row>
    <row r="19" spans="1:36" x14ac:dyDescent="0.2">
      <c r="A19" s="15">
        <v>15</v>
      </c>
      <c r="B19" s="15">
        <f t="shared" si="0"/>
        <v>0.55000000000000004</v>
      </c>
      <c r="C19" s="15">
        <f t="shared" si="1"/>
        <v>0.44999999999999996</v>
      </c>
      <c r="D19" s="15">
        <v>0.14775997232133331</v>
      </c>
      <c r="E19" s="6">
        <f t="shared" si="2"/>
        <v>0</v>
      </c>
      <c r="F19" s="6">
        <f t="shared" si="3"/>
        <v>23</v>
      </c>
      <c r="G19" s="6">
        <f t="shared" si="4"/>
        <v>8</v>
      </c>
      <c r="H19" s="6">
        <f t="shared" si="5"/>
        <v>10</v>
      </c>
      <c r="I19" s="6">
        <f>SUM($E$5:E19)</f>
        <v>5</v>
      </c>
      <c r="J19" s="6">
        <f t="shared" si="6"/>
        <v>1</v>
      </c>
      <c r="K19" s="6">
        <f t="shared" si="7"/>
        <v>4</v>
      </c>
      <c r="L19" s="6">
        <f t="shared" si="8"/>
        <v>1026</v>
      </c>
      <c r="M19" s="30">
        <f t="shared" si="9"/>
        <v>0.26552795031055898</v>
      </c>
      <c r="N19" s="51">
        <f>M19*'Logistic Reg Predictive Output'!$S$7*'Logistic Reg Predictive Output'!$S$5</f>
        <v>53105.590062111798</v>
      </c>
      <c r="U19" s="62">
        <v>39</v>
      </c>
      <c r="V19" s="68">
        <v>54644.409937888202</v>
      </c>
      <c r="W19" s="68">
        <v>55936.335403726713</v>
      </c>
      <c r="X19" s="68">
        <v>56743.788819875772</v>
      </c>
      <c r="Y19" s="68">
        <v>58035.714285714283</v>
      </c>
      <c r="Z19" s="68">
        <v>58843.167701863356</v>
      </c>
      <c r="AA19" s="68">
        <v>59327.639751552793</v>
      </c>
      <c r="AB19" s="68">
        <v>61124.223602484475</v>
      </c>
      <c r="AC19" s="68">
        <v>62416.149068322986</v>
      </c>
      <c r="AD19" s="68">
        <v>63223.602484472052</v>
      </c>
      <c r="AE19" s="68">
        <v>64515.527950310563</v>
      </c>
      <c r="AF19" s="68">
        <v>65322.981366459629</v>
      </c>
      <c r="AG19" s="68">
        <v>66614.906832298133</v>
      </c>
      <c r="AH19" s="68">
        <v>68411.490683229815</v>
      </c>
      <c r="AI19" s="68">
        <v>69703.416149068318</v>
      </c>
      <c r="AJ19" s="69">
        <v>70510.869565217392</v>
      </c>
    </row>
    <row r="20" spans="1:36" x14ac:dyDescent="0.2">
      <c r="A20" s="15">
        <v>16</v>
      </c>
      <c r="B20" s="15">
        <f t="shared" si="0"/>
        <v>0.55000000000000004</v>
      </c>
      <c r="C20" s="15">
        <f t="shared" si="1"/>
        <v>0.44999999999999996</v>
      </c>
      <c r="D20" s="15">
        <v>0.36733407523932093</v>
      </c>
      <c r="E20" s="6">
        <f t="shared" si="2"/>
        <v>0</v>
      </c>
      <c r="F20" s="6">
        <f t="shared" si="3"/>
        <v>24</v>
      </c>
      <c r="G20" s="6">
        <f t="shared" si="4"/>
        <v>8</v>
      </c>
      <c r="H20" s="6">
        <f t="shared" si="5"/>
        <v>11</v>
      </c>
      <c r="I20" s="6">
        <f>SUM($E$5:E20)</f>
        <v>5</v>
      </c>
      <c r="J20" s="6">
        <f t="shared" si="6"/>
        <v>1</v>
      </c>
      <c r="K20" s="6">
        <f t="shared" si="7"/>
        <v>4</v>
      </c>
      <c r="L20" s="6">
        <f t="shared" si="8"/>
        <v>1066</v>
      </c>
      <c r="M20" s="30">
        <f t="shared" si="9"/>
        <v>0.27587991718426502</v>
      </c>
      <c r="N20" s="51">
        <f>M20*'Logistic Reg Predictive Output'!$S$7*'Logistic Reg Predictive Output'!$S$5</f>
        <v>55175.983436853006</v>
      </c>
      <c r="U20" s="62">
        <v>40</v>
      </c>
      <c r="V20" s="68">
        <v>56045.54865424431</v>
      </c>
      <c r="W20" s="68">
        <v>57370.600414078683</v>
      </c>
      <c r="X20" s="68">
        <v>58198.757763975154</v>
      </c>
      <c r="Y20" s="68">
        <v>59523.809523809527</v>
      </c>
      <c r="Z20" s="68">
        <v>60351.966873706006</v>
      </c>
      <c r="AA20" s="68">
        <v>60848.861283643892</v>
      </c>
      <c r="AB20" s="68">
        <v>62691.511387163562</v>
      </c>
      <c r="AC20" s="68">
        <v>64016.563146997934</v>
      </c>
      <c r="AD20" s="68">
        <v>64844.720496894413</v>
      </c>
      <c r="AE20" s="68">
        <v>66169.772256728786</v>
      </c>
      <c r="AF20" s="68">
        <v>66997.929606625257</v>
      </c>
      <c r="AG20" s="68">
        <v>68322.981366459629</v>
      </c>
      <c r="AH20" s="68">
        <v>70165.6314699793</v>
      </c>
      <c r="AI20" s="68">
        <v>71490.683229813672</v>
      </c>
      <c r="AJ20" s="69">
        <v>72318.840579710144</v>
      </c>
    </row>
    <row r="21" spans="1:36" x14ac:dyDescent="0.2">
      <c r="A21" s="15">
        <v>17</v>
      </c>
      <c r="B21" s="15">
        <f t="shared" si="0"/>
        <v>0.55000000000000004</v>
      </c>
      <c r="C21" s="15">
        <f t="shared" si="1"/>
        <v>0.44999999999999996</v>
      </c>
      <c r="D21" s="15">
        <v>0.12040608521745044</v>
      </c>
      <c r="E21" s="6">
        <f t="shared" si="2"/>
        <v>0</v>
      </c>
      <c r="F21" s="6">
        <f t="shared" si="3"/>
        <v>26</v>
      </c>
      <c r="G21" s="6">
        <f t="shared" si="4"/>
        <v>9</v>
      </c>
      <c r="H21" s="6">
        <f t="shared" si="5"/>
        <v>12</v>
      </c>
      <c r="I21" s="6">
        <f>SUM($E$5:E21)</f>
        <v>5</v>
      </c>
      <c r="J21" s="6">
        <f t="shared" si="6"/>
        <v>1</v>
      </c>
      <c r="K21" s="6">
        <f t="shared" si="7"/>
        <v>4</v>
      </c>
      <c r="L21" s="6">
        <f t="shared" si="8"/>
        <v>1130</v>
      </c>
      <c r="M21" s="30">
        <f t="shared" si="9"/>
        <v>0.29244306418219462</v>
      </c>
      <c r="N21" s="51">
        <f>M21*'Logistic Reg Predictive Output'!$S$7*'Logistic Reg Predictive Output'!$S$5</f>
        <v>58488.61283643893</v>
      </c>
      <c r="U21" s="62">
        <v>41</v>
      </c>
      <c r="V21" s="68">
        <v>57446.687370600419</v>
      </c>
      <c r="W21" s="68">
        <v>58804.865424430645</v>
      </c>
      <c r="X21" s="68">
        <v>59653.726708074537</v>
      </c>
      <c r="Y21" s="68">
        <v>61011.904761904763</v>
      </c>
      <c r="Z21" s="68">
        <v>61860.766045548655</v>
      </c>
      <c r="AA21" s="68">
        <v>62370.08281573499</v>
      </c>
      <c r="AB21" s="68">
        <v>64258.799171842657</v>
      </c>
      <c r="AC21" s="68">
        <v>65616.977225672876</v>
      </c>
      <c r="AD21" s="68">
        <v>66465.838509316774</v>
      </c>
      <c r="AE21" s="68">
        <v>67824.016563147001</v>
      </c>
      <c r="AF21" s="68">
        <v>68672.877846790885</v>
      </c>
      <c r="AG21" s="68">
        <v>70031.055900621112</v>
      </c>
      <c r="AH21" s="68">
        <v>71919.772256728786</v>
      </c>
      <c r="AI21" s="68">
        <v>73277.950310559012</v>
      </c>
      <c r="AJ21" s="69">
        <v>74126.811594202896</v>
      </c>
    </row>
    <row r="22" spans="1:36" x14ac:dyDescent="0.2">
      <c r="A22" s="15">
        <v>18</v>
      </c>
      <c r="B22" s="15">
        <f t="shared" si="0"/>
        <v>0.55000000000000004</v>
      </c>
      <c r="C22" s="15">
        <f t="shared" si="1"/>
        <v>0.44999999999999996</v>
      </c>
      <c r="D22" s="15">
        <v>0.72091050631920528</v>
      </c>
      <c r="E22" s="6">
        <f t="shared" si="2"/>
        <v>1</v>
      </c>
      <c r="F22" s="6">
        <f t="shared" si="3"/>
        <v>27</v>
      </c>
      <c r="G22" s="6">
        <f t="shared" si="4"/>
        <v>9</v>
      </c>
      <c r="H22" s="6">
        <f t="shared" si="5"/>
        <v>12</v>
      </c>
      <c r="I22" s="6">
        <f>SUM($E$5:E22)</f>
        <v>6</v>
      </c>
      <c r="J22" s="6">
        <f t="shared" si="6"/>
        <v>2</v>
      </c>
      <c r="K22" s="6">
        <f t="shared" si="7"/>
        <v>5</v>
      </c>
      <c r="L22" s="6">
        <f t="shared" si="8"/>
        <v>1297</v>
      </c>
      <c r="M22" s="30">
        <f t="shared" si="9"/>
        <v>0.33566252587991718</v>
      </c>
      <c r="N22" s="51">
        <f>M22*'Logistic Reg Predictive Output'!$S$7*'Logistic Reg Predictive Output'!$S$5</f>
        <v>67132.505175983446</v>
      </c>
      <c r="U22" s="62">
        <v>42</v>
      </c>
      <c r="V22" s="68">
        <v>58847.826086956527</v>
      </c>
      <c r="W22" s="68">
        <v>60239.130434782615</v>
      </c>
      <c r="X22" s="68">
        <v>61108.695652173912</v>
      </c>
      <c r="Y22" s="68">
        <v>62500</v>
      </c>
      <c r="Z22" s="68">
        <v>63369.565217391304</v>
      </c>
      <c r="AA22" s="68">
        <v>63891.304347826088</v>
      </c>
      <c r="AB22" s="68">
        <v>65826.086956521744</v>
      </c>
      <c r="AC22" s="68">
        <v>67217.391304347824</v>
      </c>
      <c r="AD22" s="68">
        <v>68086.956521739135</v>
      </c>
      <c r="AE22" s="68">
        <v>69478.260869565216</v>
      </c>
      <c r="AF22" s="68">
        <v>70347.826086956513</v>
      </c>
      <c r="AG22" s="68">
        <v>71739.130434782608</v>
      </c>
      <c r="AH22" s="68">
        <v>73673.913043478256</v>
      </c>
      <c r="AI22" s="68">
        <v>75065.217391304352</v>
      </c>
      <c r="AJ22" s="69">
        <v>75934.782608695663</v>
      </c>
    </row>
    <row r="23" spans="1:36" x14ac:dyDescent="0.2">
      <c r="A23" s="15">
        <v>19</v>
      </c>
      <c r="B23" s="15">
        <f t="shared" si="0"/>
        <v>0.55000000000000004</v>
      </c>
      <c r="C23" s="15">
        <f t="shared" si="1"/>
        <v>0.44999999999999996</v>
      </c>
      <c r="D23" s="15">
        <v>0.9403863217257834</v>
      </c>
      <c r="E23" s="6">
        <f t="shared" si="2"/>
        <v>1</v>
      </c>
      <c r="F23" s="6">
        <f t="shared" si="3"/>
        <v>29</v>
      </c>
      <c r="G23" s="6">
        <f t="shared" si="4"/>
        <v>10</v>
      </c>
      <c r="H23" s="6">
        <f t="shared" si="5"/>
        <v>12</v>
      </c>
      <c r="I23" s="6">
        <f>SUM($E$5:E23)</f>
        <v>7</v>
      </c>
      <c r="J23" s="6">
        <f t="shared" si="6"/>
        <v>2</v>
      </c>
      <c r="K23" s="6">
        <f t="shared" si="7"/>
        <v>5</v>
      </c>
      <c r="L23" s="6">
        <f t="shared" si="8"/>
        <v>1321</v>
      </c>
      <c r="M23" s="30">
        <f t="shared" si="9"/>
        <v>0.3418737060041408</v>
      </c>
      <c r="N23" s="51">
        <f>M23*'Logistic Reg Predictive Output'!$S$7*'Logistic Reg Predictive Output'!$S$5</f>
        <v>68374.741200828154</v>
      </c>
      <c r="U23" s="62">
        <v>43</v>
      </c>
      <c r="V23" s="68">
        <v>60248.964803312636</v>
      </c>
      <c r="W23" s="68">
        <v>61673.395445134585</v>
      </c>
      <c r="X23" s="68">
        <v>62563.664596273287</v>
      </c>
      <c r="Y23" s="68">
        <v>63988.095238095237</v>
      </c>
      <c r="Z23" s="68">
        <v>64878.364389233953</v>
      </c>
      <c r="AA23" s="68">
        <v>65412.525879917186</v>
      </c>
      <c r="AB23" s="68">
        <v>67393.374741200838</v>
      </c>
      <c r="AC23" s="68">
        <v>68817.805383022773</v>
      </c>
      <c r="AD23" s="68">
        <v>69708.074534161497</v>
      </c>
      <c r="AE23" s="68">
        <v>71132.505175983446</v>
      </c>
      <c r="AF23" s="68">
        <v>72022.774327122155</v>
      </c>
      <c r="AG23" s="68">
        <v>73447.204968944105</v>
      </c>
      <c r="AH23" s="68">
        <v>75428.053830227742</v>
      </c>
      <c r="AI23" s="68">
        <v>76852.484472049691</v>
      </c>
      <c r="AJ23" s="69">
        <v>77742.753623188415</v>
      </c>
    </row>
    <row r="24" spans="1:36" x14ac:dyDescent="0.2">
      <c r="A24" s="15">
        <v>20</v>
      </c>
      <c r="B24" s="15">
        <f t="shared" si="0"/>
        <v>0.55000000000000004</v>
      </c>
      <c r="C24" s="15">
        <f t="shared" si="1"/>
        <v>0.44999999999999996</v>
      </c>
      <c r="D24" s="15">
        <v>9.2182557849195268E-2</v>
      </c>
      <c r="E24" s="6">
        <f t="shared" si="2"/>
        <v>0</v>
      </c>
      <c r="F24" s="6">
        <f t="shared" si="3"/>
        <v>30</v>
      </c>
      <c r="G24" s="6">
        <f t="shared" si="4"/>
        <v>10</v>
      </c>
      <c r="H24" s="6">
        <f t="shared" si="5"/>
        <v>13</v>
      </c>
      <c r="I24" s="6">
        <f>SUM($E$5:E24)</f>
        <v>7</v>
      </c>
      <c r="J24" s="6">
        <f t="shared" si="6"/>
        <v>2</v>
      </c>
      <c r="K24" s="6">
        <f t="shared" si="7"/>
        <v>5</v>
      </c>
      <c r="L24" s="6">
        <f t="shared" si="8"/>
        <v>1361</v>
      </c>
      <c r="M24" s="30">
        <f t="shared" si="9"/>
        <v>0.35222567287784678</v>
      </c>
      <c r="N24" s="51">
        <f>M24*'Logistic Reg Predictive Output'!$S$7*'Logistic Reg Predictive Output'!$S$5</f>
        <v>70445.134575569347</v>
      </c>
      <c r="U24" s="62">
        <v>44</v>
      </c>
      <c r="V24" s="68">
        <v>61650.103519668744</v>
      </c>
      <c r="W24" s="68">
        <v>63107.660455486548</v>
      </c>
      <c r="X24" s="68">
        <v>64018.63354037267</v>
      </c>
      <c r="Y24" s="68">
        <v>65476.190476190473</v>
      </c>
      <c r="Z24" s="68">
        <v>66387.16356107661</v>
      </c>
      <c r="AA24" s="68">
        <v>66933.747412008277</v>
      </c>
      <c r="AB24" s="68">
        <v>68960.662525879918</v>
      </c>
      <c r="AC24" s="68">
        <v>70418.219461697721</v>
      </c>
      <c r="AD24" s="68">
        <v>71329.192546583858</v>
      </c>
      <c r="AE24" s="68">
        <v>72786.749482401661</v>
      </c>
      <c r="AF24" s="68">
        <v>73697.722567287783</v>
      </c>
      <c r="AG24" s="68">
        <v>75155.279503105587</v>
      </c>
      <c r="AH24" s="68">
        <v>77182.194616977227</v>
      </c>
      <c r="AI24" s="68">
        <v>78639.751552795031</v>
      </c>
      <c r="AJ24" s="69">
        <v>79550.724637681167</v>
      </c>
    </row>
    <row r="25" spans="1:36" x14ac:dyDescent="0.2">
      <c r="A25" s="15">
        <v>21</v>
      </c>
      <c r="B25" s="15">
        <f t="shared" si="0"/>
        <v>0.55000000000000004</v>
      </c>
      <c r="C25" s="15">
        <f t="shared" si="1"/>
        <v>0.44999999999999996</v>
      </c>
      <c r="D25" s="15">
        <v>0.22187475094687414</v>
      </c>
      <c r="E25" s="6">
        <f t="shared" si="2"/>
        <v>0</v>
      </c>
      <c r="F25" s="6">
        <f t="shared" si="3"/>
        <v>32</v>
      </c>
      <c r="G25" s="6">
        <f t="shared" si="4"/>
        <v>11</v>
      </c>
      <c r="H25" s="6">
        <f t="shared" si="5"/>
        <v>14</v>
      </c>
      <c r="I25" s="6">
        <f>SUM($E$5:E25)</f>
        <v>7</v>
      </c>
      <c r="J25" s="6">
        <f t="shared" si="6"/>
        <v>2</v>
      </c>
      <c r="K25" s="6">
        <f t="shared" si="7"/>
        <v>5</v>
      </c>
      <c r="L25" s="6">
        <f t="shared" si="8"/>
        <v>1425</v>
      </c>
      <c r="M25" s="30">
        <f t="shared" si="9"/>
        <v>0.36878881987577639</v>
      </c>
      <c r="N25" s="51">
        <f>M25*'Logistic Reg Predictive Output'!$S$7*'Logistic Reg Predictive Output'!$S$5</f>
        <v>73757.763975155278</v>
      </c>
      <c r="U25" s="62">
        <v>45</v>
      </c>
      <c r="V25" s="68">
        <v>63051.242236024853</v>
      </c>
      <c r="W25" s="68">
        <v>64541.925465838518</v>
      </c>
      <c r="X25" s="68">
        <v>65473.602484472052</v>
      </c>
      <c r="Y25" s="68">
        <v>66964.28571428571</v>
      </c>
      <c r="Z25" s="68">
        <v>67895.962732919259</v>
      </c>
      <c r="AA25" s="68">
        <v>68454.968944099382</v>
      </c>
      <c r="AB25" s="68">
        <v>70527.950310559012</v>
      </c>
      <c r="AC25" s="68">
        <v>72018.63354037267</v>
      </c>
      <c r="AD25" s="68">
        <v>72950.310559006219</v>
      </c>
      <c r="AE25" s="68">
        <v>74440.993788819876</v>
      </c>
      <c r="AF25" s="68">
        <v>75372.670807453411</v>
      </c>
      <c r="AG25" s="68">
        <v>76863.354037267083</v>
      </c>
      <c r="AH25" s="68">
        <v>78936.335403726713</v>
      </c>
      <c r="AI25" s="68">
        <v>80427.018633540371</v>
      </c>
      <c r="AJ25" s="69">
        <v>81358.695652173919</v>
      </c>
    </row>
    <row r="26" spans="1:36" x14ac:dyDescent="0.2">
      <c r="A26" s="15">
        <v>22</v>
      </c>
      <c r="B26" s="15">
        <f t="shared" si="0"/>
        <v>0.55000000000000004</v>
      </c>
      <c r="C26" s="15">
        <f t="shared" si="1"/>
        <v>0.44999999999999996</v>
      </c>
      <c r="D26" s="15">
        <v>6.5479795207788127E-2</v>
      </c>
      <c r="E26" s="6">
        <f t="shared" si="2"/>
        <v>0</v>
      </c>
      <c r="F26" s="6">
        <f t="shared" si="3"/>
        <v>33</v>
      </c>
      <c r="G26" s="6">
        <f t="shared" si="4"/>
        <v>11</v>
      </c>
      <c r="H26" s="6">
        <f t="shared" si="5"/>
        <v>15</v>
      </c>
      <c r="I26" s="6">
        <f>SUM($E$5:E26)</f>
        <v>7</v>
      </c>
      <c r="J26" s="6">
        <f t="shared" si="6"/>
        <v>2</v>
      </c>
      <c r="K26" s="6">
        <f t="shared" si="7"/>
        <v>5</v>
      </c>
      <c r="L26" s="6">
        <f t="shared" si="8"/>
        <v>1465</v>
      </c>
      <c r="M26" s="30">
        <f t="shared" si="9"/>
        <v>0.37914078674948243</v>
      </c>
      <c r="N26" s="51">
        <f>M26*'Logistic Reg Predictive Output'!$S$7*'Logistic Reg Predictive Output'!$S$5</f>
        <v>75828.157349896486</v>
      </c>
      <c r="U26" s="62">
        <v>46</v>
      </c>
      <c r="V26" s="68">
        <v>64452.380952380961</v>
      </c>
      <c r="W26" s="68">
        <v>65976.190476190488</v>
      </c>
      <c r="X26" s="68">
        <v>66928.57142857142</v>
      </c>
      <c r="Y26" s="68">
        <v>68452.380952380947</v>
      </c>
      <c r="Z26" s="68">
        <v>69404.761904761908</v>
      </c>
      <c r="AA26" s="68">
        <v>69976.190476190473</v>
      </c>
      <c r="AB26" s="68">
        <v>72095.238095238092</v>
      </c>
      <c r="AC26" s="68">
        <v>73619.047619047618</v>
      </c>
      <c r="AD26" s="68">
        <v>74571.42857142858</v>
      </c>
      <c r="AE26" s="68">
        <v>76095.238095238106</v>
      </c>
      <c r="AF26" s="68">
        <v>77047.619047619053</v>
      </c>
      <c r="AG26" s="68">
        <v>78571.428571428565</v>
      </c>
      <c r="AH26" s="68">
        <v>80690.476190476198</v>
      </c>
      <c r="AI26" s="68">
        <v>82214.28571428571</v>
      </c>
      <c r="AJ26" s="69">
        <v>83166.666666666672</v>
      </c>
    </row>
    <row r="27" spans="1:36" x14ac:dyDescent="0.2">
      <c r="A27" s="15">
        <v>23</v>
      </c>
      <c r="B27" s="15">
        <f t="shared" si="0"/>
        <v>0.55000000000000004</v>
      </c>
      <c r="C27" s="15">
        <f t="shared" si="1"/>
        <v>0.44999999999999996</v>
      </c>
      <c r="D27" s="15">
        <v>0.88167105234725895</v>
      </c>
      <c r="E27" s="6">
        <f t="shared" si="2"/>
        <v>1</v>
      </c>
      <c r="F27" s="6">
        <f t="shared" si="3"/>
        <v>35</v>
      </c>
      <c r="G27" s="6">
        <f t="shared" si="4"/>
        <v>12</v>
      </c>
      <c r="H27" s="6">
        <f t="shared" si="5"/>
        <v>15</v>
      </c>
      <c r="I27" s="6">
        <f>SUM($E$5:E27)</f>
        <v>8</v>
      </c>
      <c r="J27" s="6">
        <f t="shared" si="6"/>
        <v>2</v>
      </c>
      <c r="K27" s="6">
        <f t="shared" si="7"/>
        <v>6</v>
      </c>
      <c r="L27" s="6">
        <f t="shared" si="8"/>
        <v>1578</v>
      </c>
      <c r="M27" s="30">
        <f t="shared" si="9"/>
        <v>0.40838509316770188</v>
      </c>
      <c r="N27" s="51">
        <f>M27*'Logistic Reg Predictive Output'!$S$7*'Logistic Reg Predictive Output'!$S$5</f>
        <v>81677.018633540371</v>
      </c>
      <c r="U27" s="62">
        <v>47</v>
      </c>
      <c r="V27" s="68">
        <v>65853.519668737063</v>
      </c>
      <c r="W27" s="68">
        <v>67410.455486542443</v>
      </c>
      <c r="X27" s="68">
        <v>68383.540372670803</v>
      </c>
      <c r="Y27" s="68">
        <v>69940.476190476184</v>
      </c>
      <c r="Z27" s="68">
        <v>70913.561076604557</v>
      </c>
      <c r="AA27" s="68">
        <v>71497.412008281579</v>
      </c>
      <c r="AB27" s="68">
        <v>73662.525879917186</v>
      </c>
      <c r="AC27" s="68">
        <v>75219.461697722567</v>
      </c>
      <c r="AD27" s="68">
        <v>76192.546583850941</v>
      </c>
      <c r="AE27" s="68">
        <v>77749.482401656322</v>
      </c>
      <c r="AF27" s="68">
        <v>78722.567287784681</v>
      </c>
      <c r="AG27" s="68">
        <v>80279.503105590062</v>
      </c>
      <c r="AH27" s="68">
        <v>82444.616977225669</v>
      </c>
      <c r="AI27" s="68">
        <v>84001.552795031064</v>
      </c>
      <c r="AJ27" s="69">
        <v>84974.637681159424</v>
      </c>
    </row>
    <row r="28" spans="1:36" x14ac:dyDescent="0.2">
      <c r="A28" s="15">
        <v>24</v>
      </c>
      <c r="B28" s="15">
        <f t="shared" si="0"/>
        <v>0.55000000000000004</v>
      </c>
      <c r="C28" s="15">
        <f t="shared" si="1"/>
        <v>0.44999999999999996</v>
      </c>
      <c r="D28" s="15">
        <v>0.43590225413396366</v>
      </c>
      <c r="E28" s="6">
        <f t="shared" si="2"/>
        <v>0</v>
      </c>
      <c r="F28" s="6">
        <f t="shared" si="3"/>
        <v>36</v>
      </c>
      <c r="G28" s="6">
        <f t="shared" si="4"/>
        <v>12</v>
      </c>
      <c r="H28" s="6">
        <f t="shared" si="5"/>
        <v>16</v>
      </c>
      <c r="I28" s="6">
        <f>SUM($E$5:E28)</f>
        <v>8</v>
      </c>
      <c r="J28" s="6">
        <f t="shared" si="6"/>
        <v>2</v>
      </c>
      <c r="K28" s="6">
        <f t="shared" si="7"/>
        <v>6</v>
      </c>
      <c r="L28" s="6">
        <f t="shared" si="8"/>
        <v>1618</v>
      </c>
      <c r="M28" s="30">
        <f t="shared" si="9"/>
        <v>0.41873706004140787</v>
      </c>
      <c r="N28" s="51">
        <f>M28*'Logistic Reg Predictive Output'!$S$7*'Logistic Reg Predictive Output'!$S$5</f>
        <v>83747.412008281564</v>
      </c>
      <c r="U28" s="62">
        <v>48</v>
      </c>
      <c r="V28" s="68">
        <v>67254.658385093178</v>
      </c>
      <c r="W28" s="68">
        <v>68844.720496894413</v>
      </c>
      <c r="X28" s="68">
        <v>69838.509316770185</v>
      </c>
      <c r="Y28" s="68">
        <v>71428.57142857142</v>
      </c>
      <c r="Z28" s="68">
        <v>72422.360248447207</v>
      </c>
      <c r="AA28" s="68">
        <v>73018.63354037267</v>
      </c>
      <c r="AB28" s="68">
        <v>75229.81366459628</v>
      </c>
      <c r="AC28" s="68">
        <v>76819.875776397515</v>
      </c>
      <c r="AD28" s="68">
        <v>77813.664596273302</v>
      </c>
      <c r="AE28" s="68">
        <v>79403.726708074537</v>
      </c>
      <c r="AF28" s="68">
        <v>80397.515527950309</v>
      </c>
      <c r="AG28" s="68">
        <v>81987.577639751544</v>
      </c>
      <c r="AH28" s="68">
        <v>84198.757763975154</v>
      </c>
      <c r="AI28" s="68">
        <v>85788.819875776404</v>
      </c>
      <c r="AJ28" s="69">
        <v>86782.608695652176</v>
      </c>
    </row>
    <row r="29" spans="1:36" x14ac:dyDescent="0.2">
      <c r="A29" s="15">
        <v>25</v>
      </c>
      <c r="B29" s="15">
        <f t="shared" si="0"/>
        <v>0.55000000000000004</v>
      </c>
      <c r="C29" s="15">
        <f t="shared" si="1"/>
        <v>0.44999999999999996</v>
      </c>
      <c r="D29" s="15">
        <v>0.14630077535467367</v>
      </c>
      <c r="E29" s="6">
        <f t="shared" si="2"/>
        <v>0</v>
      </c>
      <c r="F29" s="6">
        <f t="shared" si="3"/>
        <v>38</v>
      </c>
      <c r="G29" s="6">
        <f t="shared" si="4"/>
        <v>13</v>
      </c>
      <c r="H29" s="6">
        <f t="shared" si="5"/>
        <v>17</v>
      </c>
      <c r="I29" s="6">
        <f>SUM($E$5:E29)</f>
        <v>8</v>
      </c>
      <c r="J29" s="6">
        <f t="shared" si="6"/>
        <v>2</v>
      </c>
      <c r="K29" s="6">
        <f t="shared" si="7"/>
        <v>6</v>
      </c>
      <c r="L29" s="6">
        <f t="shared" si="8"/>
        <v>1682</v>
      </c>
      <c r="M29" s="30">
        <f t="shared" si="9"/>
        <v>0.43530020703933747</v>
      </c>
      <c r="N29" s="51">
        <f>M29*'Logistic Reg Predictive Output'!$S$7*'Logistic Reg Predictive Output'!$S$5</f>
        <v>87060.041407867495</v>
      </c>
      <c r="U29" s="62">
        <v>49</v>
      </c>
      <c r="V29" s="68">
        <v>68655.79710144928</v>
      </c>
      <c r="W29" s="68">
        <v>70278.985507246383</v>
      </c>
      <c r="X29" s="68">
        <v>71293.478260869568</v>
      </c>
      <c r="Y29" s="68">
        <v>72916.666666666672</v>
      </c>
      <c r="Z29" s="68">
        <v>73931.159420289856</v>
      </c>
      <c r="AA29" s="68">
        <v>74539.855072463761</v>
      </c>
      <c r="AB29" s="68">
        <v>76797.10144927536</v>
      </c>
      <c r="AC29" s="68">
        <v>78420.289855072464</v>
      </c>
      <c r="AD29" s="68">
        <v>79434.782608695663</v>
      </c>
      <c r="AE29" s="68">
        <v>81057.971014492767</v>
      </c>
      <c r="AF29" s="68">
        <v>82072.463768115937</v>
      </c>
      <c r="AG29" s="68">
        <v>83695.65217391304</v>
      </c>
      <c r="AH29" s="68">
        <v>85952.89855072464</v>
      </c>
      <c r="AI29" s="68">
        <v>87576.086956521744</v>
      </c>
      <c r="AJ29" s="69">
        <v>88590.579710144928</v>
      </c>
    </row>
    <row r="30" spans="1:36" x14ac:dyDescent="0.2">
      <c r="A30" s="15">
        <v>26</v>
      </c>
      <c r="B30" s="15">
        <f t="shared" si="0"/>
        <v>0.55000000000000004</v>
      </c>
      <c r="C30" s="15">
        <f t="shared" si="1"/>
        <v>0.44999999999999996</v>
      </c>
      <c r="D30" s="15">
        <v>0.28276857176700398</v>
      </c>
      <c r="E30" s="6">
        <f>IF(D30&lt;B30,0,1)</f>
        <v>0</v>
      </c>
      <c r="F30" s="6">
        <f t="shared" si="3"/>
        <v>39</v>
      </c>
      <c r="G30" s="6">
        <f t="shared" si="4"/>
        <v>13</v>
      </c>
      <c r="H30" s="6">
        <f t="shared" si="5"/>
        <v>18</v>
      </c>
      <c r="I30" s="6">
        <f>SUM($E$5:E30)</f>
        <v>8</v>
      </c>
      <c r="J30" s="6">
        <f t="shared" si="6"/>
        <v>2</v>
      </c>
      <c r="K30" s="6">
        <f t="shared" si="7"/>
        <v>6</v>
      </c>
      <c r="L30" s="6">
        <f t="shared" si="8"/>
        <v>1722</v>
      </c>
      <c r="M30" s="30">
        <f t="shared" si="9"/>
        <v>0.44565217391304346</v>
      </c>
      <c r="N30" s="51">
        <f>M30*'Logistic Reg Predictive Output'!$S$7*'Logistic Reg Predictive Output'!$S$5</f>
        <v>89130.434782608689</v>
      </c>
      <c r="U30" s="62">
        <v>50</v>
      </c>
      <c r="V30" s="68">
        <v>70056.935817805395</v>
      </c>
      <c r="W30" s="68">
        <v>71713.250517598353</v>
      </c>
      <c r="X30" s="68">
        <v>72748.44720496895</v>
      </c>
      <c r="Y30" s="68">
        <v>74404.761904761908</v>
      </c>
      <c r="Z30" s="68">
        <v>75439.958592132505</v>
      </c>
      <c r="AA30" s="68">
        <v>76061.076604554866</v>
      </c>
      <c r="AB30" s="68">
        <v>78364.389233954455</v>
      </c>
      <c r="AC30" s="68">
        <v>80020.703933747413</v>
      </c>
      <c r="AD30" s="68">
        <v>81055.900621118024</v>
      </c>
      <c r="AE30" s="68">
        <v>82712.215320910982</v>
      </c>
      <c r="AF30" s="68">
        <v>83747.412008281564</v>
      </c>
      <c r="AG30" s="68">
        <v>85403.726708074537</v>
      </c>
      <c r="AH30" s="68">
        <v>87707.039337474125</v>
      </c>
      <c r="AI30" s="68">
        <v>89363.354037267083</v>
      </c>
      <c r="AJ30" s="69">
        <v>90398.55072463768</v>
      </c>
    </row>
    <row r="31" spans="1:36" x14ac:dyDescent="0.2">
      <c r="A31" s="15">
        <v>27</v>
      </c>
      <c r="B31" s="15">
        <f t="shared" si="0"/>
        <v>0.55000000000000004</v>
      </c>
      <c r="C31" s="15">
        <f t="shared" si="1"/>
        <v>0.44999999999999996</v>
      </c>
      <c r="D31" s="15">
        <v>6.1351471881282538E-2</v>
      </c>
      <c r="E31" s="6">
        <f t="shared" ref="E31:E33" si="11">IF(D31&lt;B31,0,1)</f>
        <v>0</v>
      </c>
      <c r="F31" s="6">
        <f t="shared" si="3"/>
        <v>41</v>
      </c>
      <c r="G31" s="6">
        <f t="shared" si="4"/>
        <v>14</v>
      </c>
      <c r="H31" s="6">
        <f t="shared" si="5"/>
        <v>19</v>
      </c>
      <c r="I31" s="6">
        <f>SUM($E$5:E31)</f>
        <v>8</v>
      </c>
      <c r="J31" s="6">
        <f t="shared" si="6"/>
        <v>2</v>
      </c>
      <c r="K31" s="6">
        <f t="shared" si="7"/>
        <v>6</v>
      </c>
      <c r="L31" s="6">
        <f t="shared" si="8"/>
        <v>1786</v>
      </c>
      <c r="M31" s="30">
        <f t="shared" si="9"/>
        <v>0.46221532091097306</v>
      </c>
      <c r="N31" s="51">
        <f>M31*'Logistic Reg Predictive Output'!$S$7*'Logistic Reg Predictive Output'!$S$5</f>
        <v>92443.064182194605</v>
      </c>
      <c r="U31" s="62">
        <v>51</v>
      </c>
      <c r="V31" s="68">
        <v>71458.074534161497</v>
      </c>
      <c r="W31" s="68">
        <v>73147.515527950323</v>
      </c>
      <c r="X31" s="68">
        <v>74203.416149068318</v>
      </c>
      <c r="Y31" s="68">
        <v>75892.857142857145</v>
      </c>
      <c r="Z31" s="68">
        <v>76948.757763975154</v>
      </c>
      <c r="AA31" s="68">
        <v>77582.298136645957</v>
      </c>
      <c r="AB31" s="68">
        <v>79931.677018633549</v>
      </c>
      <c r="AC31" s="68">
        <v>81621.118012422361</v>
      </c>
      <c r="AD31" s="68">
        <v>82677.018633540385</v>
      </c>
      <c r="AE31" s="68">
        <v>84366.459627329197</v>
      </c>
      <c r="AF31" s="68">
        <v>85422.360248447207</v>
      </c>
      <c r="AG31" s="68">
        <v>87111.801242236019</v>
      </c>
      <c r="AH31" s="68">
        <v>89461.180124223611</v>
      </c>
      <c r="AI31" s="68">
        <v>91150.621118012423</v>
      </c>
      <c r="AJ31" s="69">
        <v>92206.521739130447</v>
      </c>
    </row>
    <row r="32" spans="1:36" ht="16" thickBot="1" x14ac:dyDescent="0.25">
      <c r="A32" s="15">
        <v>28</v>
      </c>
      <c r="B32" s="15">
        <f t="shared" si="0"/>
        <v>0.55000000000000004</v>
      </c>
      <c r="C32" s="15">
        <f t="shared" si="1"/>
        <v>0.44999999999999996</v>
      </c>
      <c r="D32" s="15">
        <v>0.74755482039699239</v>
      </c>
      <c r="E32" s="6">
        <f t="shared" si="11"/>
        <v>1</v>
      </c>
      <c r="F32" s="6">
        <f t="shared" si="3"/>
        <v>42</v>
      </c>
      <c r="G32" s="6">
        <f t="shared" si="4"/>
        <v>14</v>
      </c>
      <c r="H32" s="6">
        <f t="shared" si="5"/>
        <v>19</v>
      </c>
      <c r="I32" s="6">
        <f>SUM($E$5:E32)</f>
        <v>9</v>
      </c>
      <c r="J32" s="6">
        <f t="shared" si="6"/>
        <v>2</v>
      </c>
      <c r="K32" s="6">
        <f t="shared" si="7"/>
        <v>7</v>
      </c>
      <c r="L32" s="6">
        <f t="shared" si="8"/>
        <v>1875</v>
      </c>
      <c r="M32" s="30">
        <f t="shared" si="9"/>
        <v>0.48524844720496896</v>
      </c>
      <c r="N32" s="51">
        <f>M32*'Logistic Reg Predictive Output'!$S$7*'Logistic Reg Predictive Output'!$S$5</f>
        <v>97049.689440993796</v>
      </c>
      <c r="U32" s="63">
        <v>52</v>
      </c>
      <c r="V32" s="70">
        <v>72859.213250517612</v>
      </c>
      <c r="W32" s="70">
        <v>74581.780538302279</v>
      </c>
      <c r="X32" s="70">
        <v>75658.385093167701</v>
      </c>
      <c r="Y32" s="70">
        <v>77380.952380952382</v>
      </c>
      <c r="Z32" s="70">
        <v>78457.556935817804</v>
      </c>
      <c r="AA32" s="70">
        <v>79103.519668737063</v>
      </c>
      <c r="AB32" s="70">
        <v>81498.964803312629</v>
      </c>
      <c r="AC32" s="70">
        <v>83221.53209109731</v>
      </c>
      <c r="AD32" s="70">
        <v>84298.136645962746</v>
      </c>
      <c r="AE32" s="70">
        <v>86020.703933747413</v>
      </c>
      <c r="AF32" s="70">
        <v>87097.308488612834</v>
      </c>
      <c r="AG32" s="70">
        <v>88819.875776397515</v>
      </c>
      <c r="AH32" s="70">
        <v>91215.320910973081</v>
      </c>
      <c r="AI32" s="70">
        <v>92937.888198757762</v>
      </c>
      <c r="AJ32" s="71">
        <v>94014.492753623199</v>
      </c>
    </row>
    <row r="33" spans="1:36" x14ac:dyDescent="0.2">
      <c r="A33" s="15">
        <v>29</v>
      </c>
      <c r="B33" s="15">
        <f t="shared" si="0"/>
        <v>0.55000000000000004</v>
      </c>
      <c r="C33" s="15">
        <f t="shared" si="1"/>
        <v>0.44999999999999996</v>
      </c>
      <c r="D33" s="15">
        <v>0.62857314511474172</v>
      </c>
      <c r="E33" s="6">
        <f t="shared" si="11"/>
        <v>1</v>
      </c>
      <c r="F33" s="6">
        <f t="shared" si="3"/>
        <v>44</v>
      </c>
      <c r="G33" s="6">
        <f t="shared" si="4"/>
        <v>15</v>
      </c>
      <c r="H33" s="6">
        <f t="shared" si="5"/>
        <v>19</v>
      </c>
      <c r="I33" s="6">
        <f>SUM($E$5:E33)</f>
        <v>10</v>
      </c>
      <c r="J33" s="6">
        <f t="shared" si="6"/>
        <v>3</v>
      </c>
      <c r="K33" s="6">
        <f t="shared" si="7"/>
        <v>8</v>
      </c>
      <c r="L33" s="6">
        <f t="shared" si="8"/>
        <v>2066</v>
      </c>
      <c r="M33" s="30">
        <f t="shared" si="9"/>
        <v>0.53467908902691508</v>
      </c>
      <c r="N33" s="51">
        <f>M33*'Logistic Reg Predictive Output'!$S$7*'Logistic Reg Predictive Output'!$S$5</f>
        <v>106935.81780538302</v>
      </c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</row>
    <row r="34" spans="1:36" x14ac:dyDescent="0.2">
      <c r="A34" s="15">
        <v>30</v>
      </c>
      <c r="B34" s="15">
        <f t="shared" si="0"/>
        <v>0.55000000000000004</v>
      </c>
      <c r="C34" s="15">
        <f t="shared" si="1"/>
        <v>0.44999999999999996</v>
      </c>
      <c r="D34" s="15">
        <v>0.35649774230545717</v>
      </c>
      <c r="E34" s="6">
        <f>IF(D34&lt;B34,0,1)</f>
        <v>0</v>
      </c>
      <c r="F34" s="6">
        <f t="shared" si="3"/>
        <v>45</v>
      </c>
      <c r="G34" s="6">
        <f t="shared" si="4"/>
        <v>15</v>
      </c>
      <c r="H34" s="6">
        <f t="shared" si="5"/>
        <v>20</v>
      </c>
      <c r="I34" s="6">
        <f>SUM($E$5:E34)</f>
        <v>10</v>
      </c>
      <c r="J34" s="6">
        <f t="shared" si="6"/>
        <v>3</v>
      </c>
      <c r="K34" s="6">
        <f t="shared" si="7"/>
        <v>8</v>
      </c>
      <c r="L34" s="6">
        <f t="shared" si="8"/>
        <v>2106</v>
      </c>
      <c r="M34" s="30">
        <f t="shared" si="9"/>
        <v>0.54503105590062106</v>
      </c>
      <c r="N34" s="51">
        <f>M34*'Logistic Reg Predictive Output'!$S$7*'Logistic Reg Predictive Output'!$S$5</f>
        <v>109006.2111801242</v>
      </c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</row>
    <row r="35" spans="1:36" x14ac:dyDescent="0.2">
      <c r="A35" s="15">
        <v>31</v>
      </c>
      <c r="B35" s="15">
        <f t="shared" si="0"/>
        <v>0.55000000000000004</v>
      </c>
      <c r="C35" s="15">
        <f t="shared" si="1"/>
        <v>0.44999999999999996</v>
      </c>
      <c r="D35" s="15">
        <v>0.65998755803698483</v>
      </c>
      <c r="E35" s="6">
        <f>IF(D35&lt;B35,0,1)</f>
        <v>1</v>
      </c>
      <c r="F35" s="6">
        <f t="shared" si="3"/>
        <v>47</v>
      </c>
      <c r="G35" s="6">
        <f t="shared" si="4"/>
        <v>16</v>
      </c>
      <c r="H35" s="6">
        <f t="shared" si="5"/>
        <v>20</v>
      </c>
      <c r="I35" s="6">
        <f>SUM($E$5:E35)</f>
        <v>11</v>
      </c>
      <c r="J35" s="6">
        <f t="shared" si="6"/>
        <v>3</v>
      </c>
      <c r="K35" s="6">
        <f t="shared" si="7"/>
        <v>8</v>
      </c>
      <c r="L35" s="6">
        <f t="shared" si="8"/>
        <v>2130</v>
      </c>
      <c r="M35" s="30">
        <f t="shared" si="9"/>
        <v>0.55124223602484468</v>
      </c>
      <c r="N35" s="51">
        <f>M35*'Logistic Reg Predictive Output'!$S$7*'Logistic Reg Predictive Output'!$S$5</f>
        <v>110248.44720496895</v>
      </c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</row>
    <row r="36" spans="1:36" x14ac:dyDescent="0.2">
      <c r="A36" s="15">
        <v>32</v>
      </c>
      <c r="B36" s="15">
        <f t="shared" si="0"/>
        <v>0.55000000000000004</v>
      </c>
      <c r="C36" s="15">
        <f t="shared" si="1"/>
        <v>0.44999999999999996</v>
      </c>
      <c r="D36" s="15">
        <v>0.51511054174606663</v>
      </c>
      <c r="E36" s="6">
        <f t="shared" ref="E36:E38" si="12">IF(D36&lt;B36,0,1)</f>
        <v>0</v>
      </c>
      <c r="F36" s="6">
        <f t="shared" si="3"/>
        <v>48</v>
      </c>
      <c r="G36" s="6">
        <f t="shared" si="4"/>
        <v>16</v>
      </c>
      <c r="H36" s="6">
        <f t="shared" si="5"/>
        <v>21</v>
      </c>
      <c r="I36" s="6">
        <f>SUM($E$5:E36)</f>
        <v>11</v>
      </c>
      <c r="J36" s="6">
        <f t="shared" si="6"/>
        <v>3</v>
      </c>
      <c r="K36" s="6">
        <f t="shared" si="7"/>
        <v>8</v>
      </c>
      <c r="L36" s="6">
        <f t="shared" si="8"/>
        <v>2170</v>
      </c>
      <c r="M36" s="30">
        <f t="shared" si="9"/>
        <v>0.56159420289855078</v>
      </c>
      <c r="N36" s="51">
        <f>M36*'Logistic Reg Predictive Output'!$S$7*'Logistic Reg Predictive Output'!$S$5</f>
        <v>112318.84057971014</v>
      </c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</row>
    <row r="37" spans="1:36" x14ac:dyDescent="0.2">
      <c r="A37" s="15">
        <v>33</v>
      </c>
      <c r="B37" s="15">
        <f t="shared" ref="B37:B56" si="13">$P$2</f>
        <v>0.55000000000000004</v>
      </c>
      <c r="C37" s="15">
        <f t="shared" ref="C37:C56" si="14">$P$3</f>
        <v>0.44999999999999996</v>
      </c>
      <c r="D37" s="15">
        <v>0.37981562799050528</v>
      </c>
      <c r="E37" s="6">
        <f t="shared" si="12"/>
        <v>0</v>
      </c>
      <c r="F37" s="6">
        <f t="shared" si="3"/>
        <v>50</v>
      </c>
      <c r="G37" s="6">
        <f t="shared" si="4"/>
        <v>17</v>
      </c>
      <c r="H37" s="6">
        <f t="shared" si="5"/>
        <v>22</v>
      </c>
      <c r="I37" s="6">
        <f>SUM($E$5:E37)</f>
        <v>11</v>
      </c>
      <c r="J37" s="6">
        <f t="shared" si="6"/>
        <v>3</v>
      </c>
      <c r="K37" s="6">
        <f t="shared" si="7"/>
        <v>8</v>
      </c>
      <c r="L37" s="6">
        <f t="shared" si="8"/>
        <v>2234</v>
      </c>
      <c r="M37" s="30">
        <f t="shared" si="9"/>
        <v>0.57815734989648038</v>
      </c>
      <c r="N37" s="51">
        <f>M37*'Logistic Reg Predictive Output'!$S$7*'Logistic Reg Predictive Output'!$S$5</f>
        <v>115631.46997929607</v>
      </c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</row>
    <row r="38" spans="1:36" x14ac:dyDescent="0.2">
      <c r="A38" s="15">
        <v>34</v>
      </c>
      <c r="B38" s="15">
        <f t="shared" si="13"/>
        <v>0.55000000000000004</v>
      </c>
      <c r="C38" s="15">
        <f t="shared" si="14"/>
        <v>0.44999999999999996</v>
      </c>
      <c r="D38" s="15">
        <v>0.56244598704626458</v>
      </c>
      <c r="E38" s="6">
        <f t="shared" si="12"/>
        <v>1</v>
      </c>
      <c r="F38" s="6">
        <f t="shared" si="3"/>
        <v>51</v>
      </c>
      <c r="G38" s="6">
        <f t="shared" si="4"/>
        <v>17</v>
      </c>
      <c r="H38" s="6">
        <f t="shared" si="5"/>
        <v>22</v>
      </c>
      <c r="I38" s="6">
        <f>SUM($E$5:E38)</f>
        <v>12</v>
      </c>
      <c r="J38" s="6">
        <f t="shared" si="6"/>
        <v>3</v>
      </c>
      <c r="K38" s="6">
        <f t="shared" si="7"/>
        <v>9</v>
      </c>
      <c r="L38" s="6">
        <f t="shared" si="8"/>
        <v>2323</v>
      </c>
      <c r="M38" s="30">
        <f t="shared" si="9"/>
        <v>0.60119047619047616</v>
      </c>
      <c r="N38" s="51">
        <f>M38*'Logistic Reg Predictive Output'!$S$7*'Logistic Reg Predictive Output'!$S$5</f>
        <v>120238.09523809524</v>
      </c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</row>
    <row r="39" spans="1:36" x14ac:dyDescent="0.2">
      <c r="A39" s="15">
        <v>35</v>
      </c>
      <c r="B39" s="15">
        <f t="shared" si="13"/>
        <v>0.55000000000000004</v>
      </c>
      <c r="C39" s="15">
        <f t="shared" si="14"/>
        <v>0.44999999999999996</v>
      </c>
      <c r="D39" s="15">
        <v>0.33081966345068947</v>
      </c>
      <c r="E39" s="6">
        <f>IF(D39&lt;B39,0,1)</f>
        <v>0</v>
      </c>
      <c r="F39" s="6">
        <f t="shared" si="3"/>
        <v>53</v>
      </c>
      <c r="G39" s="6">
        <f t="shared" si="4"/>
        <v>18</v>
      </c>
      <c r="H39" s="6">
        <f t="shared" si="5"/>
        <v>23</v>
      </c>
      <c r="I39" s="6">
        <f>SUM($E$5:E39)</f>
        <v>12</v>
      </c>
      <c r="J39" s="6">
        <f t="shared" si="6"/>
        <v>3</v>
      </c>
      <c r="K39" s="6">
        <f t="shared" si="7"/>
        <v>9</v>
      </c>
      <c r="L39" s="6">
        <f t="shared" si="8"/>
        <v>2387</v>
      </c>
      <c r="M39" s="30">
        <f t="shared" si="9"/>
        <v>0.61775362318840576</v>
      </c>
      <c r="N39" s="51">
        <f>M39*'Logistic Reg Predictive Output'!$S$7*'Logistic Reg Predictive Output'!$S$5</f>
        <v>123550.72463768115</v>
      </c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</row>
    <row r="40" spans="1:36" x14ac:dyDescent="0.2">
      <c r="A40" s="15">
        <v>36</v>
      </c>
      <c r="B40" s="15">
        <f t="shared" si="13"/>
        <v>0.55000000000000004</v>
      </c>
      <c r="C40" s="15">
        <f t="shared" si="14"/>
        <v>0.44999999999999996</v>
      </c>
      <c r="D40" s="15">
        <v>0.64876272192748685</v>
      </c>
      <c r="E40" s="6">
        <f t="shared" ref="E40:E56" si="15">IF(D40&lt;B40,0,1)</f>
        <v>1</v>
      </c>
      <c r="F40" s="6">
        <f t="shared" si="3"/>
        <v>54</v>
      </c>
      <c r="G40" s="6">
        <f t="shared" si="4"/>
        <v>18</v>
      </c>
      <c r="H40" s="6">
        <f t="shared" si="5"/>
        <v>23</v>
      </c>
      <c r="I40" s="6">
        <f>SUM($E$5:E40)</f>
        <v>13</v>
      </c>
      <c r="J40" s="6">
        <f t="shared" si="6"/>
        <v>3</v>
      </c>
      <c r="K40" s="6">
        <f t="shared" si="7"/>
        <v>10</v>
      </c>
      <c r="L40" s="6">
        <f t="shared" si="8"/>
        <v>2476</v>
      </c>
      <c r="M40" s="30">
        <f t="shared" si="9"/>
        <v>0.64078674948240166</v>
      </c>
      <c r="N40" s="51">
        <f>M40*'Logistic Reg Predictive Output'!$S$7*'Logistic Reg Predictive Output'!$S$5</f>
        <v>128157.34989648033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</row>
    <row r="41" spans="1:36" x14ac:dyDescent="0.2">
      <c r="A41" s="15">
        <v>37</v>
      </c>
      <c r="B41" s="15">
        <f t="shared" si="13"/>
        <v>0.55000000000000004</v>
      </c>
      <c r="C41" s="15">
        <f t="shared" si="14"/>
        <v>0.44999999999999996</v>
      </c>
      <c r="D41" s="15">
        <v>0.82282419796063422</v>
      </c>
      <c r="E41" s="6">
        <f t="shared" si="15"/>
        <v>1</v>
      </c>
      <c r="F41" s="6">
        <f t="shared" si="3"/>
        <v>56</v>
      </c>
      <c r="G41" s="6">
        <f t="shared" si="4"/>
        <v>19</v>
      </c>
      <c r="H41" s="6">
        <f t="shared" si="5"/>
        <v>23</v>
      </c>
      <c r="I41" s="6">
        <f>SUM($E$5:E41)</f>
        <v>14</v>
      </c>
      <c r="J41" s="6">
        <f t="shared" si="6"/>
        <v>4</v>
      </c>
      <c r="K41" s="6">
        <f t="shared" si="7"/>
        <v>11</v>
      </c>
      <c r="L41" s="6">
        <f t="shared" si="8"/>
        <v>2667</v>
      </c>
      <c r="M41" s="30">
        <f t="shared" si="9"/>
        <v>0.69021739130434778</v>
      </c>
      <c r="N41" s="51">
        <f>M41*'Logistic Reg Predictive Output'!$S$7*'Logistic Reg Predictive Output'!$S$5</f>
        <v>138043.47826086954</v>
      </c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</row>
    <row r="42" spans="1:36" x14ac:dyDescent="0.2">
      <c r="A42" s="15">
        <v>38</v>
      </c>
      <c r="B42" s="15">
        <f t="shared" si="13"/>
        <v>0.55000000000000004</v>
      </c>
      <c r="C42" s="15">
        <f t="shared" si="14"/>
        <v>0.44999999999999996</v>
      </c>
      <c r="D42" s="15">
        <v>0.4094147181913117</v>
      </c>
      <c r="E42" s="6">
        <f t="shared" si="15"/>
        <v>0</v>
      </c>
      <c r="F42" s="6">
        <f t="shared" si="3"/>
        <v>57</v>
      </c>
      <c r="G42" s="6">
        <f t="shared" si="4"/>
        <v>19</v>
      </c>
      <c r="H42" s="6">
        <f t="shared" si="5"/>
        <v>24</v>
      </c>
      <c r="I42" s="6">
        <f>SUM($E$5:E42)</f>
        <v>14</v>
      </c>
      <c r="J42" s="6">
        <f t="shared" si="6"/>
        <v>4</v>
      </c>
      <c r="K42" s="6">
        <f t="shared" si="7"/>
        <v>11</v>
      </c>
      <c r="L42" s="6">
        <f t="shared" si="8"/>
        <v>2707</v>
      </c>
      <c r="M42" s="30">
        <f t="shared" si="9"/>
        <v>0.70056935817805388</v>
      </c>
      <c r="N42" s="51">
        <f>M42*'Logistic Reg Predictive Output'!$S$7*'Logistic Reg Predictive Output'!$S$5</f>
        <v>140113.87163561079</v>
      </c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</row>
    <row r="43" spans="1:36" x14ac:dyDescent="0.2">
      <c r="A43" s="15">
        <v>39</v>
      </c>
      <c r="B43" s="15">
        <f t="shared" si="13"/>
        <v>0.55000000000000004</v>
      </c>
      <c r="C43" s="15">
        <f t="shared" si="14"/>
        <v>0.44999999999999996</v>
      </c>
      <c r="D43" s="15">
        <v>0.49333862569938725</v>
      </c>
      <c r="E43" s="6">
        <f t="shared" si="15"/>
        <v>0</v>
      </c>
      <c r="F43" s="6">
        <f t="shared" si="3"/>
        <v>59</v>
      </c>
      <c r="G43" s="6">
        <f t="shared" si="4"/>
        <v>20</v>
      </c>
      <c r="H43" s="6">
        <f t="shared" si="5"/>
        <v>25</v>
      </c>
      <c r="I43" s="6">
        <f>SUM($E$5:E43)</f>
        <v>14</v>
      </c>
      <c r="J43" s="6">
        <f t="shared" si="6"/>
        <v>4</v>
      </c>
      <c r="K43" s="6">
        <f t="shared" si="7"/>
        <v>11</v>
      </c>
      <c r="L43" s="6">
        <f t="shared" si="8"/>
        <v>2771</v>
      </c>
      <c r="M43" s="30">
        <f t="shared" si="9"/>
        <v>0.71713250517598348</v>
      </c>
      <c r="N43" s="51">
        <f>M43*'Logistic Reg Predictive Output'!$S$7*'Logistic Reg Predictive Output'!$S$5</f>
        <v>143426.50103519671</v>
      </c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</row>
    <row r="44" spans="1:36" x14ac:dyDescent="0.2">
      <c r="A44" s="15">
        <v>40</v>
      </c>
      <c r="B44" s="15">
        <f t="shared" si="13"/>
        <v>0.55000000000000004</v>
      </c>
      <c r="C44" s="15">
        <f t="shared" si="14"/>
        <v>0.44999999999999996</v>
      </c>
      <c r="D44" s="15">
        <v>0.42024585232097733</v>
      </c>
      <c r="E44" s="6">
        <f t="shared" si="15"/>
        <v>0</v>
      </c>
      <c r="F44" s="6">
        <f t="shared" si="3"/>
        <v>60</v>
      </c>
      <c r="G44" s="6">
        <f t="shared" si="4"/>
        <v>20</v>
      </c>
      <c r="H44" s="6">
        <f t="shared" si="5"/>
        <v>26</v>
      </c>
      <c r="I44" s="6">
        <f>SUM($E$5:E44)</f>
        <v>14</v>
      </c>
      <c r="J44" s="6">
        <f t="shared" si="6"/>
        <v>4</v>
      </c>
      <c r="K44" s="6">
        <f t="shared" si="7"/>
        <v>11</v>
      </c>
      <c r="L44" s="6">
        <f t="shared" si="8"/>
        <v>2811</v>
      </c>
      <c r="M44" s="30">
        <f t="shared" si="9"/>
        <v>0.72748447204968947</v>
      </c>
      <c r="N44" s="51">
        <f>M44*'Logistic Reg Predictive Output'!$S$7*'Logistic Reg Predictive Output'!$S$5</f>
        <v>145496.8944099379</v>
      </c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</row>
    <row r="45" spans="1:36" x14ac:dyDescent="0.2">
      <c r="A45" s="15">
        <v>41</v>
      </c>
      <c r="B45" s="15">
        <f t="shared" si="13"/>
        <v>0.55000000000000004</v>
      </c>
      <c r="C45" s="15">
        <f t="shared" si="14"/>
        <v>0.44999999999999996</v>
      </c>
      <c r="D45" s="15">
        <v>8.7334008948737329E-3</v>
      </c>
      <c r="E45" s="6">
        <f t="shared" si="15"/>
        <v>0</v>
      </c>
      <c r="F45" s="6">
        <f t="shared" si="3"/>
        <v>62</v>
      </c>
      <c r="G45" s="6">
        <f t="shared" si="4"/>
        <v>21</v>
      </c>
      <c r="H45" s="6">
        <f t="shared" si="5"/>
        <v>27</v>
      </c>
      <c r="I45" s="6">
        <f>SUM($E$5:E45)</f>
        <v>14</v>
      </c>
      <c r="J45" s="6">
        <f t="shared" si="6"/>
        <v>4</v>
      </c>
      <c r="K45" s="6">
        <f t="shared" si="7"/>
        <v>11</v>
      </c>
      <c r="L45" s="6">
        <f t="shared" si="8"/>
        <v>2875</v>
      </c>
      <c r="M45" s="30">
        <f t="shared" si="9"/>
        <v>0.74404761904761907</v>
      </c>
      <c r="N45" s="51">
        <f>M45*'Logistic Reg Predictive Output'!$S$7*'Logistic Reg Predictive Output'!$S$5</f>
        <v>148809.52380952382</v>
      </c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</row>
    <row r="46" spans="1:36" x14ac:dyDescent="0.2">
      <c r="A46" s="15">
        <v>42</v>
      </c>
      <c r="B46" s="15">
        <f t="shared" si="13"/>
        <v>0.55000000000000004</v>
      </c>
      <c r="C46" s="15">
        <f t="shared" si="14"/>
        <v>0.44999999999999996</v>
      </c>
      <c r="D46" s="15">
        <v>0.12075248575819308</v>
      </c>
      <c r="E46" s="6">
        <f t="shared" si="15"/>
        <v>0</v>
      </c>
      <c r="F46" s="6">
        <f t="shared" si="3"/>
        <v>63</v>
      </c>
      <c r="G46" s="6">
        <f t="shared" si="4"/>
        <v>21</v>
      </c>
      <c r="H46" s="6">
        <f t="shared" si="5"/>
        <v>28</v>
      </c>
      <c r="I46" s="6">
        <f>SUM($E$5:E46)</f>
        <v>14</v>
      </c>
      <c r="J46" s="6">
        <f t="shared" si="6"/>
        <v>4</v>
      </c>
      <c r="K46" s="6">
        <f t="shared" si="7"/>
        <v>11</v>
      </c>
      <c r="L46" s="6">
        <f t="shared" si="8"/>
        <v>2915</v>
      </c>
      <c r="M46" s="30">
        <f t="shared" si="9"/>
        <v>0.75439958592132506</v>
      </c>
      <c r="N46" s="51">
        <f>M46*'Logistic Reg Predictive Output'!$S$7*'Logistic Reg Predictive Output'!$S$5</f>
        <v>150879.91718426501</v>
      </c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</row>
    <row r="47" spans="1:36" x14ac:dyDescent="0.2">
      <c r="A47" s="15">
        <v>43</v>
      </c>
      <c r="B47" s="15">
        <f t="shared" si="13"/>
        <v>0.55000000000000004</v>
      </c>
      <c r="C47" s="15">
        <f t="shared" si="14"/>
        <v>0.44999999999999996</v>
      </c>
      <c r="D47" s="15">
        <v>0.56893623518395553</v>
      </c>
      <c r="E47" s="6">
        <f t="shared" si="15"/>
        <v>1</v>
      </c>
      <c r="F47" s="6">
        <f t="shared" si="3"/>
        <v>65</v>
      </c>
      <c r="G47" s="6">
        <f t="shared" si="4"/>
        <v>22</v>
      </c>
      <c r="H47" s="6">
        <f t="shared" si="5"/>
        <v>28</v>
      </c>
      <c r="I47" s="6">
        <f>SUM($E$5:E47)</f>
        <v>15</v>
      </c>
      <c r="J47" s="6">
        <f t="shared" si="6"/>
        <v>4</v>
      </c>
      <c r="K47" s="6">
        <f t="shared" si="7"/>
        <v>11</v>
      </c>
      <c r="L47" s="6">
        <f t="shared" si="8"/>
        <v>2939</v>
      </c>
      <c r="M47" s="30">
        <f t="shared" si="9"/>
        <v>0.76061076604554867</v>
      </c>
      <c r="N47" s="51">
        <f>M47*'Logistic Reg Predictive Output'!$S$7*'Logistic Reg Predictive Output'!$S$5</f>
        <v>152122.15320910973</v>
      </c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</row>
    <row r="48" spans="1:36" x14ac:dyDescent="0.2">
      <c r="A48" s="15">
        <v>44</v>
      </c>
      <c r="B48" s="15">
        <f t="shared" si="13"/>
        <v>0.55000000000000004</v>
      </c>
      <c r="C48" s="15">
        <f t="shared" si="14"/>
        <v>0.44999999999999996</v>
      </c>
      <c r="D48" s="15">
        <v>0.98608777771240297</v>
      </c>
      <c r="E48" s="6">
        <f t="shared" si="15"/>
        <v>1</v>
      </c>
      <c r="F48" s="6">
        <f t="shared" si="3"/>
        <v>66</v>
      </c>
      <c r="G48" s="6">
        <f t="shared" si="4"/>
        <v>22</v>
      </c>
      <c r="H48" s="6">
        <f t="shared" si="5"/>
        <v>28</v>
      </c>
      <c r="I48" s="6">
        <f>SUM($E$5:E48)</f>
        <v>16</v>
      </c>
      <c r="J48" s="6">
        <f t="shared" si="6"/>
        <v>4</v>
      </c>
      <c r="K48" s="6">
        <f t="shared" si="7"/>
        <v>12</v>
      </c>
      <c r="L48" s="6">
        <f t="shared" si="8"/>
        <v>3028</v>
      </c>
      <c r="M48" s="30">
        <f t="shared" si="9"/>
        <v>0.78364389233954457</v>
      </c>
      <c r="N48" s="51">
        <f>M48*'Logistic Reg Predictive Output'!$S$7*'Logistic Reg Predictive Output'!$S$5</f>
        <v>156728.77846790891</v>
      </c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</row>
    <row r="49" spans="1:36" x14ac:dyDescent="0.2">
      <c r="A49" s="15">
        <v>45</v>
      </c>
      <c r="B49" s="15">
        <f t="shared" si="13"/>
        <v>0.55000000000000004</v>
      </c>
      <c r="C49" s="15">
        <f t="shared" si="14"/>
        <v>0.44999999999999996</v>
      </c>
      <c r="D49" s="15">
        <v>9.0585305870230171E-2</v>
      </c>
      <c r="E49" s="6">
        <f t="shared" si="15"/>
        <v>0</v>
      </c>
      <c r="F49" s="6">
        <f t="shared" si="3"/>
        <v>68</v>
      </c>
      <c r="G49" s="6">
        <f t="shared" si="4"/>
        <v>23</v>
      </c>
      <c r="H49" s="6">
        <f t="shared" si="5"/>
        <v>29</v>
      </c>
      <c r="I49" s="6">
        <f>SUM($E$5:E49)</f>
        <v>16</v>
      </c>
      <c r="J49" s="6">
        <f t="shared" si="6"/>
        <v>4</v>
      </c>
      <c r="K49" s="6">
        <f t="shared" si="7"/>
        <v>12</v>
      </c>
      <c r="L49" s="6">
        <f t="shared" si="8"/>
        <v>3092</v>
      </c>
      <c r="M49" s="30">
        <f t="shared" si="9"/>
        <v>0.80020703933747417</v>
      </c>
      <c r="N49" s="51">
        <f>M49*'Logistic Reg Predictive Output'!$S$7*'Logistic Reg Predictive Output'!$S$5</f>
        <v>160041.40786749483</v>
      </c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</row>
    <row r="50" spans="1:36" x14ac:dyDescent="0.2">
      <c r="A50" s="15">
        <v>46</v>
      </c>
      <c r="B50" s="15">
        <f t="shared" si="13"/>
        <v>0.55000000000000004</v>
      </c>
      <c r="C50" s="15">
        <f t="shared" si="14"/>
        <v>0.44999999999999996</v>
      </c>
      <c r="D50" s="15">
        <v>0.27551868745428876</v>
      </c>
      <c r="E50" s="6">
        <f t="shared" si="15"/>
        <v>0</v>
      </c>
      <c r="F50" s="6">
        <f t="shared" si="3"/>
        <v>69</v>
      </c>
      <c r="G50" s="6">
        <f t="shared" si="4"/>
        <v>23</v>
      </c>
      <c r="H50" s="6">
        <f t="shared" si="5"/>
        <v>30</v>
      </c>
      <c r="I50" s="6">
        <f>SUM($E$5:E50)</f>
        <v>16</v>
      </c>
      <c r="J50" s="6">
        <f t="shared" si="6"/>
        <v>4</v>
      </c>
      <c r="K50" s="6">
        <f t="shared" si="7"/>
        <v>12</v>
      </c>
      <c r="L50" s="6">
        <f t="shared" si="8"/>
        <v>3132</v>
      </c>
      <c r="M50" s="30">
        <f t="shared" si="9"/>
        <v>0.81055900621118016</v>
      </c>
      <c r="N50" s="51">
        <f>M50*'Logistic Reg Predictive Output'!$S$7*'Logistic Reg Predictive Output'!$S$5</f>
        <v>162111.80124223605</v>
      </c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</row>
    <row r="51" spans="1:36" x14ac:dyDescent="0.2">
      <c r="A51" s="15">
        <v>47</v>
      </c>
      <c r="B51" s="15">
        <f t="shared" si="13"/>
        <v>0.55000000000000004</v>
      </c>
      <c r="C51" s="15">
        <f t="shared" si="14"/>
        <v>0.44999999999999996</v>
      </c>
      <c r="D51" s="15">
        <v>0.52151139926140466</v>
      </c>
      <c r="E51" s="6">
        <f t="shared" si="15"/>
        <v>0</v>
      </c>
      <c r="F51" s="6">
        <f t="shared" si="3"/>
        <v>71</v>
      </c>
      <c r="G51" s="6">
        <f t="shared" si="4"/>
        <v>24</v>
      </c>
      <c r="H51" s="6">
        <f t="shared" si="5"/>
        <v>31</v>
      </c>
      <c r="I51" s="6">
        <f>SUM($E$5:E51)</f>
        <v>16</v>
      </c>
      <c r="J51" s="6">
        <f t="shared" si="6"/>
        <v>4</v>
      </c>
      <c r="K51" s="6">
        <f t="shared" si="7"/>
        <v>12</v>
      </c>
      <c r="L51" s="6">
        <f t="shared" si="8"/>
        <v>3196</v>
      </c>
      <c r="M51" s="30">
        <f t="shared" si="9"/>
        <v>0.82712215320910976</v>
      </c>
      <c r="N51" s="51">
        <f>M51*'Logistic Reg Predictive Output'!$S$7*'Logistic Reg Predictive Output'!$S$5</f>
        <v>165424.43064182196</v>
      </c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</row>
    <row r="52" spans="1:36" x14ac:dyDescent="0.2">
      <c r="A52" s="15">
        <v>48</v>
      </c>
      <c r="B52" s="15">
        <f t="shared" si="13"/>
        <v>0.55000000000000004</v>
      </c>
      <c r="C52" s="15">
        <f t="shared" si="14"/>
        <v>0.44999999999999996</v>
      </c>
      <c r="D52" s="15">
        <v>0.50090571384040083</v>
      </c>
      <c r="E52" s="6">
        <f t="shared" si="15"/>
        <v>0</v>
      </c>
      <c r="F52" s="6">
        <f t="shared" si="3"/>
        <v>72</v>
      </c>
      <c r="G52" s="6">
        <f t="shared" si="4"/>
        <v>24</v>
      </c>
      <c r="H52" s="6">
        <f t="shared" si="5"/>
        <v>32</v>
      </c>
      <c r="I52" s="6">
        <f>SUM($E$5:E52)</f>
        <v>16</v>
      </c>
      <c r="J52" s="6">
        <f t="shared" si="6"/>
        <v>4</v>
      </c>
      <c r="K52" s="6">
        <f t="shared" si="7"/>
        <v>12</v>
      </c>
      <c r="L52" s="6">
        <f t="shared" si="8"/>
        <v>3236</v>
      </c>
      <c r="M52" s="30">
        <f t="shared" si="9"/>
        <v>0.83747412008281574</v>
      </c>
      <c r="N52" s="51">
        <f>M52*'Logistic Reg Predictive Output'!$S$7*'Logistic Reg Predictive Output'!$S$5</f>
        <v>167494.82401656313</v>
      </c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</row>
    <row r="53" spans="1:36" x14ac:dyDescent="0.2">
      <c r="A53" s="15">
        <v>49</v>
      </c>
      <c r="B53" s="15">
        <f t="shared" si="13"/>
        <v>0.55000000000000004</v>
      </c>
      <c r="C53" s="15">
        <f t="shared" si="14"/>
        <v>0.44999999999999996</v>
      </c>
      <c r="D53" s="15">
        <v>0.49361133908523314</v>
      </c>
      <c r="E53" s="6">
        <f t="shared" si="15"/>
        <v>0</v>
      </c>
      <c r="F53" s="6">
        <f t="shared" si="3"/>
        <v>74</v>
      </c>
      <c r="G53" s="6">
        <f t="shared" si="4"/>
        <v>25</v>
      </c>
      <c r="H53" s="6">
        <f t="shared" si="5"/>
        <v>33</v>
      </c>
      <c r="I53" s="6">
        <f>SUM($E$5:E53)</f>
        <v>16</v>
      </c>
      <c r="J53" s="6">
        <f t="shared" si="6"/>
        <v>4</v>
      </c>
      <c r="K53" s="6">
        <f t="shared" si="7"/>
        <v>12</v>
      </c>
      <c r="L53" s="6">
        <f t="shared" si="8"/>
        <v>3300</v>
      </c>
      <c r="M53" s="30">
        <f t="shared" si="9"/>
        <v>0.85403726708074534</v>
      </c>
      <c r="N53" s="51">
        <f>M53*'Logistic Reg Predictive Output'!$S$7*'Logistic Reg Predictive Output'!$S$5</f>
        <v>170807.45341614907</v>
      </c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</row>
    <row r="54" spans="1:36" x14ac:dyDescent="0.2">
      <c r="A54" s="15">
        <v>50</v>
      </c>
      <c r="B54" s="15">
        <f t="shared" si="13"/>
        <v>0.55000000000000004</v>
      </c>
      <c r="C54" s="15">
        <f t="shared" si="14"/>
        <v>0.44999999999999996</v>
      </c>
      <c r="D54" s="15">
        <v>0.56174771923629074</v>
      </c>
      <c r="E54" s="6">
        <f t="shared" si="15"/>
        <v>1</v>
      </c>
      <c r="F54" s="6">
        <f t="shared" si="3"/>
        <v>75</v>
      </c>
      <c r="G54" s="6">
        <f t="shared" si="4"/>
        <v>25</v>
      </c>
      <c r="H54" s="6">
        <f t="shared" si="5"/>
        <v>33</v>
      </c>
      <c r="I54" s="6">
        <f>SUM($E$5:E54)</f>
        <v>17</v>
      </c>
      <c r="J54" s="6">
        <f t="shared" si="6"/>
        <v>4</v>
      </c>
      <c r="K54" s="6">
        <f t="shared" si="7"/>
        <v>13</v>
      </c>
      <c r="L54" s="6">
        <f t="shared" si="8"/>
        <v>3389</v>
      </c>
      <c r="M54" s="30">
        <f t="shared" si="9"/>
        <v>0.87707039337474124</v>
      </c>
      <c r="N54" s="51">
        <f>M54*'Logistic Reg Predictive Output'!$S$7*'Logistic Reg Predictive Output'!$S$5</f>
        <v>175414.07867494825</v>
      </c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</row>
    <row r="55" spans="1:36" x14ac:dyDescent="0.2">
      <c r="A55" s="15">
        <v>51</v>
      </c>
      <c r="B55" s="15">
        <f t="shared" si="13"/>
        <v>0.55000000000000004</v>
      </c>
      <c r="C55" s="15">
        <f t="shared" si="14"/>
        <v>0.44999999999999996</v>
      </c>
      <c r="D55" s="15">
        <v>0.17461470694346559</v>
      </c>
      <c r="E55" s="6">
        <f t="shared" si="15"/>
        <v>0</v>
      </c>
      <c r="F55" s="6">
        <f t="shared" si="3"/>
        <v>77</v>
      </c>
      <c r="G55" s="6">
        <f t="shared" si="4"/>
        <v>26</v>
      </c>
      <c r="H55" s="6">
        <f t="shared" si="5"/>
        <v>34</v>
      </c>
      <c r="I55" s="6">
        <f>SUM($E$5:E55)</f>
        <v>17</v>
      </c>
      <c r="J55" s="6">
        <f t="shared" si="6"/>
        <v>4</v>
      </c>
      <c r="K55" s="6">
        <f t="shared" si="7"/>
        <v>13</v>
      </c>
      <c r="L55" s="6">
        <f t="shared" si="8"/>
        <v>3453</v>
      </c>
      <c r="M55" s="30">
        <f t="shared" si="9"/>
        <v>0.89363354037267084</v>
      </c>
      <c r="N55" s="51">
        <f>M55*'Logistic Reg Predictive Output'!$S$7*'Logistic Reg Predictive Output'!$S$5</f>
        <v>178726.70807453417</v>
      </c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</row>
    <row r="56" spans="1:36" x14ac:dyDescent="0.2">
      <c r="A56" s="15">
        <v>52</v>
      </c>
      <c r="B56" s="15">
        <f t="shared" si="13"/>
        <v>0.55000000000000004</v>
      </c>
      <c r="C56" s="15">
        <f t="shared" si="14"/>
        <v>0.44999999999999996</v>
      </c>
      <c r="D56" s="15">
        <v>0.27629224067027947</v>
      </c>
      <c r="E56" s="6">
        <f t="shared" si="15"/>
        <v>0</v>
      </c>
      <c r="F56" s="6">
        <f t="shared" si="3"/>
        <v>78</v>
      </c>
      <c r="G56" s="6">
        <f t="shared" si="4"/>
        <v>26</v>
      </c>
      <c r="H56" s="6">
        <f t="shared" si="5"/>
        <v>35</v>
      </c>
      <c r="I56" s="6">
        <f>SUM($E$5:E56)</f>
        <v>17</v>
      </c>
      <c r="J56" s="6">
        <f t="shared" si="6"/>
        <v>4</v>
      </c>
      <c r="K56" s="6">
        <f t="shared" si="7"/>
        <v>13</v>
      </c>
      <c r="L56" s="6">
        <f t="shared" si="8"/>
        <v>3493</v>
      </c>
      <c r="M56" s="30">
        <f t="shared" si="9"/>
        <v>0.90398550724637683</v>
      </c>
      <c r="N56" s="51">
        <f>M56*'Logistic Reg Predictive Output'!$S$7*'Logistic Reg Predictive Output'!$S$5</f>
        <v>180797.10144927536</v>
      </c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</row>
    <row r="57" spans="1:36" x14ac:dyDescent="0.2">
      <c r="M57" s="30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 spans="1:36" x14ac:dyDescent="0.2">
      <c r="M58" s="30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</row>
    <row r="59" spans="1:36" x14ac:dyDescent="0.2">
      <c r="M59" s="30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</row>
    <row r="60" spans="1:36" x14ac:dyDescent="0.2">
      <c r="M60" s="30"/>
    </row>
    <row r="61" spans="1:36" x14ac:dyDescent="0.2">
      <c r="M61" s="30"/>
    </row>
    <row r="62" spans="1:36" x14ac:dyDescent="0.2">
      <c r="M62" s="30"/>
    </row>
    <row r="63" spans="1:36" x14ac:dyDescent="0.2">
      <c r="M63" s="30"/>
    </row>
    <row r="64" spans="1:36" x14ac:dyDescent="0.2">
      <c r="M64" s="30"/>
    </row>
    <row r="65" spans="13:13" x14ac:dyDescent="0.2">
      <c r="M65" s="30"/>
    </row>
    <row r="66" spans="13:13" x14ac:dyDescent="0.2">
      <c r="M66" s="30"/>
    </row>
    <row r="67" spans="13:13" x14ac:dyDescent="0.2">
      <c r="M67" s="30"/>
    </row>
    <row r="68" spans="13:13" x14ac:dyDescent="0.2">
      <c r="M68" s="30"/>
    </row>
    <row r="69" spans="13:13" x14ac:dyDescent="0.2">
      <c r="M69" s="30"/>
    </row>
    <row r="70" spans="13:13" x14ac:dyDescent="0.2">
      <c r="M70" s="30"/>
    </row>
    <row r="71" spans="13:13" x14ac:dyDescent="0.2">
      <c r="M71" s="30"/>
    </row>
    <row r="72" spans="13:13" x14ac:dyDescent="0.2">
      <c r="M72" s="30"/>
    </row>
    <row r="73" spans="13:13" x14ac:dyDescent="0.2">
      <c r="M73" s="30"/>
    </row>
    <row r="74" spans="13:13" x14ac:dyDescent="0.2">
      <c r="M74" s="30"/>
    </row>
    <row r="75" spans="13:13" x14ac:dyDescent="0.2">
      <c r="M75" s="30"/>
    </row>
    <row r="76" spans="13:13" x14ac:dyDescent="0.2">
      <c r="M76" s="30"/>
    </row>
    <row r="77" spans="13:13" x14ac:dyDescent="0.2">
      <c r="M77" s="30"/>
    </row>
    <row r="78" spans="13:13" x14ac:dyDescent="0.2">
      <c r="M78" s="30"/>
    </row>
    <row r="79" spans="13:13" x14ac:dyDescent="0.2">
      <c r="M79" s="30"/>
    </row>
    <row r="80" spans="13:13" x14ac:dyDescent="0.2">
      <c r="M80" s="30"/>
    </row>
    <row r="81" spans="13:13" x14ac:dyDescent="0.2">
      <c r="M81" s="30"/>
    </row>
    <row r="82" spans="13:13" x14ac:dyDescent="0.2">
      <c r="M82" s="30"/>
    </row>
    <row r="83" spans="13:13" x14ac:dyDescent="0.2">
      <c r="M83" s="30"/>
    </row>
    <row r="84" spans="13:13" x14ac:dyDescent="0.2">
      <c r="M84" s="30"/>
    </row>
    <row r="85" spans="13:13" x14ac:dyDescent="0.2">
      <c r="M85" s="30"/>
    </row>
    <row r="86" spans="13:13" x14ac:dyDescent="0.2">
      <c r="M86" s="30"/>
    </row>
    <row r="87" spans="13:13" x14ac:dyDescent="0.2">
      <c r="M87" s="30"/>
    </row>
    <row r="88" spans="13:13" x14ac:dyDescent="0.2">
      <c r="M88" s="30"/>
    </row>
    <row r="89" spans="13:13" x14ac:dyDescent="0.2">
      <c r="M89" s="30"/>
    </row>
    <row r="90" spans="13:13" x14ac:dyDescent="0.2">
      <c r="M90" s="30"/>
    </row>
    <row r="91" spans="13:13" x14ac:dyDescent="0.2">
      <c r="M91" s="30"/>
    </row>
    <row r="92" spans="13:13" x14ac:dyDescent="0.2">
      <c r="M92" s="30"/>
    </row>
    <row r="93" spans="13:13" x14ac:dyDescent="0.2">
      <c r="M93" s="30"/>
    </row>
    <row r="94" spans="13:13" x14ac:dyDescent="0.2">
      <c r="M94" s="30"/>
    </row>
    <row r="95" spans="13:13" x14ac:dyDescent="0.2">
      <c r="M95" s="30"/>
    </row>
    <row r="96" spans="13:13" x14ac:dyDescent="0.2">
      <c r="M96" s="30"/>
    </row>
    <row r="97" spans="13:13" x14ac:dyDescent="0.2">
      <c r="M97" s="30"/>
    </row>
    <row r="98" spans="13:13" x14ac:dyDescent="0.2">
      <c r="M98" s="30"/>
    </row>
    <row r="99" spans="13:13" x14ac:dyDescent="0.2">
      <c r="M99" s="30"/>
    </row>
    <row r="100" spans="13:13" x14ac:dyDescent="0.2">
      <c r="M100" s="30"/>
    </row>
    <row r="101" spans="13:13" x14ac:dyDescent="0.2">
      <c r="M101" s="30"/>
    </row>
    <row r="102" spans="13:13" x14ac:dyDescent="0.2">
      <c r="M102" s="30"/>
    </row>
    <row r="103" spans="13:13" x14ac:dyDescent="0.2">
      <c r="M103" s="30"/>
    </row>
    <row r="104" spans="13:13" x14ac:dyDescent="0.2">
      <c r="M104" s="30"/>
    </row>
  </sheetData>
  <mergeCells count="2">
    <mergeCell ref="N2:O2"/>
    <mergeCell ref="N3:O3"/>
  </mergeCells>
  <conditionalFormatting sqref="V8:A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Logistic Reg Predictive Output</vt:lpstr>
      <vt:lpstr>Confusion Matrix</vt:lpstr>
      <vt:lpstr>Results Comparison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Andres Onate</cp:lastModifiedBy>
  <dcterms:created xsi:type="dcterms:W3CDTF">2025-02-27T01:08:54Z</dcterms:created>
  <dcterms:modified xsi:type="dcterms:W3CDTF">2025-02-27T09:16:26Z</dcterms:modified>
</cp:coreProperties>
</file>