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8DE9642F6F8F4BB/Documentos/"/>
    </mc:Choice>
  </mc:AlternateContent>
  <xr:revisionPtr revIDLastSave="496" documentId="8_{B1AF5F45-7F22-42CC-8233-2F3F46BEDC33}" xr6:coauthVersionLast="47" xr6:coauthVersionMax="47" xr10:uidLastSave="{7B65B49D-A8CA-4865-B58C-52FD5BB881CA}"/>
  <bookViews>
    <workbookView xWindow="-28920" yWindow="-45" windowWidth="29040" windowHeight="15720" tabRatio="0" activeTab="1" xr2:uid="{EF20DDF3-C150-4E0F-A478-B29806249542}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dimento_carteira">APP!$D$12</definedName>
    <definedName name="salario">APP!$D$11</definedName>
    <definedName name="sugestao_investimento">APP!$D$13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C39" i="1"/>
  <c r="C40" i="1"/>
  <c r="C41" i="1"/>
  <c r="C42" i="1"/>
  <c r="C37" i="1"/>
  <c r="I6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D13" i="1"/>
  <c r="C26" i="1"/>
  <c r="D26" i="1" s="1"/>
  <c r="C27" i="1"/>
  <c r="D27" i="1" s="1"/>
  <c r="C28" i="1"/>
  <c r="D28" i="1" s="1"/>
  <c r="C29" i="1"/>
  <c r="D29" i="1" s="1"/>
  <c r="C25" i="1"/>
  <c r="D25" i="1" s="1"/>
  <c r="C24" i="1"/>
  <c r="D24" i="1" s="1"/>
  <c r="D37" i="1" l="1"/>
  <c r="D41" i="1"/>
  <c r="D40" i="1"/>
  <c r="D39" i="1"/>
  <c r="D42" i="1"/>
  <c r="D38" i="1"/>
  <c r="D43" i="1"/>
</calcChain>
</file>

<file path=xl/sharedStrings.xml><?xml version="1.0" encoding="utf-8"?>
<sst xmlns="http://schemas.openxmlformats.org/spreadsheetml/2006/main" count="71" uniqueCount="35">
  <si>
    <t>Por quanto anos tenho investir?</t>
  </si>
  <si>
    <t>Quanto devo investir por mês?</t>
  </si>
  <si>
    <t>Qual a taxa de rendimento mensal?</t>
  </si>
  <si>
    <t>Quanto de patrimônio acumulado terei?</t>
  </si>
  <si>
    <t>Quanto é o dividendos mensais?</t>
  </si>
  <si>
    <t>Quantos em 2 anos?</t>
  </si>
  <si>
    <t>Quantos em 5 anos?</t>
  </si>
  <si>
    <t>Quantos em 10 anos?</t>
  </si>
  <si>
    <t>Quantos em 20 anos?</t>
  </si>
  <si>
    <t>Quantos em 30 anos?</t>
  </si>
  <si>
    <t>Quantos em 40 anos?</t>
  </si>
  <si>
    <t>Salário</t>
  </si>
  <si>
    <t>Rendimento Carteira</t>
  </si>
  <si>
    <t>Sugestão de Investimento</t>
  </si>
  <si>
    <t>Cenários</t>
  </si>
  <si>
    <t>Dividendos</t>
  </si>
  <si>
    <t>CONFIGURAÇÕES</t>
  </si>
  <si>
    <t>Investimento Mensais</t>
  </si>
  <si>
    <t>Conservador</t>
  </si>
  <si>
    <t>Moderado</t>
  </si>
  <si>
    <t>Agressivo</t>
  </si>
  <si>
    <t>Valor a ser investido por Mês</t>
  </si>
  <si>
    <t>PERFIL</t>
  </si>
  <si>
    <t>TIPO FII</t>
  </si>
  <si>
    <t>VALORES</t>
  </si>
  <si>
    <t>PERCENTUAL SUGERIDO</t>
  </si>
  <si>
    <t>PAPEL</t>
  </si>
  <si>
    <t>TIJOLO</t>
  </si>
  <si>
    <t>HIBRIDO</t>
  </si>
  <si>
    <t>FOF'S</t>
  </si>
  <si>
    <t>DESENVOLVIMENTO</t>
  </si>
  <si>
    <t>HOTELARIAS</t>
  </si>
  <si>
    <t>PERCENTUAL</t>
  </si>
  <si>
    <t>CHAVE</t>
  </si>
  <si>
    <t>Moderado-TIJOLO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</si>
</sst>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4"/>
      <color rgb="FF9C5700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347571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thick">
        <color rgb="FF347571"/>
      </left>
      <right style="thin">
        <color rgb="FFA5D7D3"/>
      </right>
      <top style="thick">
        <color rgb="FF347571"/>
      </top>
      <bottom style="thin">
        <color rgb="FFA5D7D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rgb="FF347571"/>
      </right>
      <top style="thick">
        <color rgb="FF347571"/>
      </top>
      <bottom style="thin">
        <color rgb="FFA5D7D3"/>
      </bottom>
      <diagonal/>
    </border>
    <border>
      <left style="thin">
        <color rgb="FFA5D7D3"/>
      </left>
      <right/>
      <top style="thick">
        <color rgb="FF347571"/>
      </top>
      <bottom style="thin">
        <color rgb="FFA5D7D3"/>
      </bottom>
      <diagonal/>
    </border>
    <border>
      <left style="thick">
        <color rgb="FF347571"/>
      </left>
      <right/>
      <top/>
      <bottom style="thick">
        <color rgb="FF347571"/>
      </bottom>
      <diagonal/>
    </border>
    <border>
      <left/>
      <right/>
      <top/>
      <bottom style="thick">
        <color rgb="FF347571"/>
      </bottom>
      <diagonal/>
    </border>
    <border>
      <left/>
      <right style="thick">
        <color rgb="FF347571"/>
      </right>
      <top/>
      <bottom style="thick">
        <color rgb="FF347571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hair">
        <color theme="0" tint="-0.14996795556505021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ck">
        <color rgb="FF347571"/>
      </left>
      <right style="thin">
        <color theme="0" tint="-0.34998626667073579"/>
      </right>
      <top style="thick">
        <color rgb="FF34757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34757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rgb="FF347571"/>
      </right>
      <top style="thick">
        <color rgb="FF347571"/>
      </top>
      <bottom style="thin">
        <color theme="0" tint="-0.34998626667073579"/>
      </bottom>
      <diagonal/>
    </border>
    <border>
      <left style="thick">
        <color rgb="FF34757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rgb="FF347571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rgb="FF347571"/>
      </left>
      <right style="thin">
        <color theme="0" tint="-0.34998626667073579"/>
      </right>
      <top style="thin">
        <color theme="0" tint="-0.34998626667073579"/>
      </top>
      <bottom style="thick">
        <color rgb="FF34757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347571"/>
      </bottom>
      <diagonal/>
    </border>
    <border>
      <left style="thin">
        <color theme="0" tint="-0.34998626667073579"/>
      </left>
      <right style="thick">
        <color rgb="FF347571"/>
      </right>
      <top style="thin">
        <color theme="0" tint="-0.34998626667073579"/>
      </top>
      <bottom style="thick">
        <color rgb="FF347571"/>
      </bottom>
      <diagonal/>
    </border>
    <border>
      <left style="thick">
        <color rgb="FF347571"/>
      </left>
      <right style="thin">
        <color theme="0" tint="-0.34998626667073579"/>
      </right>
      <top style="thin">
        <color rgb="FFA5D7D3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rgb="FFA5D7D3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rgb="FF347571"/>
      </right>
      <top style="thin">
        <color rgb="FFA5D7D3"/>
      </top>
      <bottom style="thin">
        <color theme="0" tint="-0.34998626667073579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6" fillId="3" borderId="2" applyNumberFormat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</cellStyleXfs>
  <cellXfs count="67">
    <xf numFmtId="0" fontId="0" fillId="0" borderId="0" xfId="0"/>
    <xf numFmtId="0" fontId="2" fillId="0" borderId="0" xfId="0" applyFont="1"/>
    <xf numFmtId="164" fontId="0" fillId="0" borderId="0" xfId="0" applyNumberFormat="1"/>
    <xf numFmtId="0" fontId="4" fillId="2" borderId="6" xfId="0" applyFont="1" applyFill="1" applyBorder="1" applyAlignment="1">
      <alignment horizontal="center" vertical="center"/>
    </xf>
    <xf numFmtId="0" fontId="7" fillId="3" borderId="3" xfId="1" applyFont="1" applyBorder="1" applyAlignment="1">
      <alignment horizontal="center" vertical="center"/>
    </xf>
    <xf numFmtId="0" fontId="7" fillId="3" borderId="4" xfId="1" applyFont="1" applyBorder="1" applyAlignment="1">
      <alignment horizontal="center" vertical="center"/>
    </xf>
    <xf numFmtId="0" fontId="7" fillId="3" borderId="5" xfId="1" applyFont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 indent="3"/>
    </xf>
    <xf numFmtId="0" fontId="4" fillId="2" borderId="9" xfId="0" applyFont="1" applyFill="1" applyBorder="1" applyAlignment="1">
      <alignment horizontal="left" vertical="center" indent="3"/>
    </xf>
    <xf numFmtId="0" fontId="4" fillId="2" borderId="10" xfId="0" applyFont="1" applyFill="1" applyBorder="1" applyAlignment="1">
      <alignment horizontal="left" vertical="center" indent="3"/>
    </xf>
    <xf numFmtId="0" fontId="4" fillId="2" borderId="1" xfId="0" applyFont="1" applyFill="1" applyBorder="1" applyAlignment="1">
      <alignment horizontal="left" vertical="center" indent="3"/>
    </xf>
    <xf numFmtId="0" fontId="4" fillId="2" borderId="7" xfId="0" applyFont="1" applyFill="1" applyBorder="1" applyAlignment="1">
      <alignment horizontal="left" vertical="center" indent="3"/>
    </xf>
    <xf numFmtId="0" fontId="3" fillId="4" borderId="11" xfId="0" applyFont="1" applyFill="1" applyBorder="1" applyAlignment="1">
      <alignment horizontal="left" indent="3"/>
    </xf>
    <xf numFmtId="0" fontId="3" fillId="4" borderId="12" xfId="0" applyFont="1" applyFill="1" applyBorder="1" applyAlignment="1">
      <alignment horizontal="left" indent="3"/>
    </xf>
    <xf numFmtId="164" fontId="3" fillId="0" borderId="13" xfId="0" applyNumberFormat="1" applyFont="1" applyBorder="1" applyAlignment="1">
      <alignment horizontal="left" vertical="center"/>
    </xf>
    <xf numFmtId="0" fontId="3" fillId="4" borderId="14" xfId="0" applyFont="1" applyFill="1" applyBorder="1" applyAlignment="1">
      <alignment horizontal="left" indent="3"/>
    </xf>
    <xf numFmtId="0" fontId="3" fillId="4" borderId="15" xfId="0" applyFont="1" applyFill="1" applyBorder="1" applyAlignment="1">
      <alignment horizontal="left" indent="3"/>
    </xf>
    <xf numFmtId="10" fontId="3" fillId="0" borderId="16" xfId="0" applyNumberFormat="1" applyFont="1" applyBorder="1" applyAlignment="1">
      <alignment horizontal="left" vertical="center"/>
    </xf>
    <xf numFmtId="0" fontId="3" fillId="4" borderId="17" xfId="0" applyFont="1" applyFill="1" applyBorder="1" applyAlignment="1">
      <alignment horizontal="left" indent="3"/>
    </xf>
    <xf numFmtId="0" fontId="3" fillId="4" borderId="18" xfId="0" applyFont="1" applyFill="1" applyBorder="1" applyAlignment="1">
      <alignment horizontal="left" indent="3"/>
    </xf>
    <xf numFmtId="164" fontId="3" fillId="4" borderId="19" xfId="0" applyNumberFormat="1" applyFont="1" applyFill="1" applyBorder="1" applyAlignment="1">
      <alignment horizontal="left" vertical="center"/>
    </xf>
    <xf numFmtId="0" fontId="3" fillId="4" borderId="20" xfId="0" applyFont="1" applyFill="1" applyBorder="1" applyAlignment="1">
      <alignment horizontal="left" indent="3"/>
    </xf>
    <xf numFmtId="0" fontId="3" fillId="4" borderId="21" xfId="0" applyFont="1" applyFill="1" applyBorder="1" applyAlignment="1">
      <alignment horizontal="left" indent="3"/>
    </xf>
    <xf numFmtId="164" fontId="1" fillId="0" borderId="22" xfId="0" applyNumberFormat="1" applyFont="1" applyBorder="1" applyAlignment="1">
      <alignment horizontal="center"/>
    </xf>
    <xf numFmtId="0" fontId="3" fillId="4" borderId="23" xfId="0" applyFont="1" applyFill="1" applyBorder="1" applyAlignment="1">
      <alignment horizontal="left" indent="3"/>
    </xf>
    <xf numFmtId="0" fontId="1" fillId="0" borderId="24" xfId="0" applyFont="1" applyBorder="1" applyAlignment="1">
      <alignment horizontal="center"/>
    </xf>
    <xf numFmtId="10" fontId="1" fillId="0" borderId="24" xfId="0" applyNumberFormat="1" applyFont="1" applyBorder="1" applyAlignment="1">
      <alignment horizontal="center"/>
    </xf>
    <xf numFmtId="0" fontId="5" fillId="4" borderId="23" xfId="0" applyFont="1" applyFill="1" applyBorder="1" applyAlignment="1">
      <alignment horizontal="left" indent="3"/>
    </xf>
    <xf numFmtId="0" fontId="5" fillId="4" borderId="15" xfId="0" applyFont="1" applyFill="1" applyBorder="1" applyAlignment="1">
      <alignment horizontal="left" indent="3"/>
    </xf>
    <xf numFmtId="8" fontId="1" fillId="4" borderId="24" xfId="0" applyNumberFormat="1" applyFont="1" applyFill="1" applyBorder="1" applyAlignment="1">
      <alignment horizontal="center"/>
    </xf>
    <xf numFmtId="0" fontId="5" fillId="4" borderId="25" xfId="0" applyFont="1" applyFill="1" applyBorder="1" applyAlignment="1">
      <alignment horizontal="left" indent="3"/>
    </xf>
    <xf numFmtId="0" fontId="5" fillId="4" borderId="26" xfId="0" applyFont="1" applyFill="1" applyBorder="1" applyAlignment="1">
      <alignment horizontal="left" indent="3"/>
    </xf>
    <xf numFmtId="8" fontId="1" fillId="4" borderId="27" xfId="0" applyNumberFormat="1" applyFont="1" applyFill="1" applyBorder="1" applyAlignment="1">
      <alignment horizontal="center"/>
    </xf>
    <xf numFmtId="0" fontId="3" fillId="4" borderId="28" xfId="0" applyFont="1" applyFill="1" applyBorder="1" applyAlignment="1">
      <alignment horizontal="left" indent="3"/>
    </xf>
    <xf numFmtId="8" fontId="3" fillId="4" borderId="29" xfId="0" applyNumberFormat="1" applyFont="1" applyFill="1" applyBorder="1"/>
    <xf numFmtId="8" fontId="0" fillId="4" borderId="30" xfId="0" applyNumberFormat="1" applyFill="1" applyBorder="1"/>
    <xf numFmtId="0" fontId="3" fillId="4" borderId="23" xfId="0" applyFont="1" applyFill="1" applyBorder="1" applyAlignment="1">
      <alignment horizontal="left" indent="3"/>
    </xf>
    <xf numFmtId="8" fontId="3" fillId="4" borderId="15" xfId="0" applyNumberFormat="1" applyFont="1" applyFill="1" applyBorder="1"/>
    <xf numFmtId="8" fontId="0" fillId="4" borderId="24" xfId="0" applyNumberFormat="1" applyFill="1" applyBorder="1"/>
    <xf numFmtId="0" fontId="3" fillId="4" borderId="25" xfId="0" applyFont="1" applyFill="1" applyBorder="1" applyAlignment="1">
      <alignment horizontal="left" indent="3"/>
    </xf>
    <xf numFmtId="8" fontId="3" fillId="4" borderId="26" xfId="0" applyNumberFormat="1" applyFont="1" applyFill="1" applyBorder="1"/>
    <xf numFmtId="8" fontId="0" fillId="4" borderId="27" xfId="0" applyNumberFormat="1" applyFill="1" applyBorder="1"/>
    <xf numFmtId="0" fontId="9" fillId="6" borderId="0" xfId="3"/>
    <xf numFmtId="0" fontId="0" fillId="4" borderId="0" xfId="0" applyFill="1"/>
    <xf numFmtId="0" fontId="5" fillId="4" borderId="0" xfId="0" applyFont="1" applyFill="1"/>
    <xf numFmtId="164" fontId="5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/>
    <xf numFmtId="0" fontId="0" fillId="7" borderId="0" xfId="0" applyFill="1" applyAlignment="1">
      <alignment horizontal="center"/>
    </xf>
    <xf numFmtId="0" fontId="0" fillId="7" borderId="0" xfId="0" applyFill="1"/>
    <xf numFmtId="0" fontId="10" fillId="6" borderId="0" xfId="3" applyFont="1" applyAlignment="1">
      <alignment horizontal="center" vertical="center"/>
    </xf>
    <xf numFmtId="0" fontId="8" fillId="5" borderId="0" xfId="2"/>
    <xf numFmtId="164" fontId="12" fillId="7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164" fontId="3" fillId="4" borderId="0" xfId="0" applyNumberFormat="1" applyFont="1" applyFill="1" applyAlignment="1">
      <alignment horizontal="center"/>
    </xf>
    <xf numFmtId="0" fontId="11" fillId="0" borderId="0" xfId="0" applyFont="1" applyAlignment="1">
      <alignment horizontal="center"/>
    </xf>
    <xf numFmtId="9" fontId="11" fillId="0" borderId="0" xfId="0" applyNumberFormat="1" applyFont="1" applyAlignment="1">
      <alignment horizontal="center"/>
    </xf>
    <xf numFmtId="0" fontId="11" fillId="0" borderId="0" xfId="0" applyFont="1"/>
    <xf numFmtId="0" fontId="11" fillId="0" borderId="31" xfId="0" applyFont="1" applyBorder="1"/>
    <xf numFmtId="0" fontId="11" fillId="0" borderId="31" xfId="0" applyFont="1" applyBorder="1" applyAlignment="1">
      <alignment horizontal="center"/>
    </xf>
    <xf numFmtId="9" fontId="11" fillId="0" borderId="31" xfId="0" applyNumberFormat="1" applyFont="1" applyBorder="1" applyAlignment="1">
      <alignment horizontal="center"/>
    </xf>
    <xf numFmtId="9" fontId="11" fillId="0" borderId="0" xfId="0" applyNumberFormat="1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10" fillId="6" borderId="0" xfId="3" applyFont="1" applyBorder="1" applyAlignment="1">
      <alignment horizontal="left"/>
    </xf>
    <xf numFmtId="0" fontId="7" fillId="8" borderId="0" xfId="0" applyFont="1" applyFill="1"/>
    <xf numFmtId="0" fontId="7" fillId="8" borderId="0" xfId="0" applyFont="1" applyFill="1" applyAlignment="1">
      <alignment horizontal="center"/>
    </xf>
  </cellXfs>
  <cellStyles count="4">
    <cellStyle name="Bom" xfId="2" builtinId="26"/>
    <cellStyle name="Entrada" xfId="1" builtinId="20"/>
    <cellStyle name="Neutro" xfId="3" builtinId="28"/>
    <cellStyle name="Normal" xfId="0" builtinId="0"/>
  </cellStyles>
  <dxfs count="0"/>
  <tableStyles count="0" defaultTableStyle="TableStyleMedium2" defaultPivotStyle="PivotStyleLight16"/>
  <colors>
    <mruColors>
      <color rgb="FFB8E28A"/>
      <color rgb="FFA5D7D3"/>
      <color rgb="FF3475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APP!$C$36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APP!$B$37:$B$42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</c:v>
                </c:pt>
                <c:pt idx="3">
                  <c:v>FOF'S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APP!$C$37:$C$42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8-45EF-9926-CC04EB7BE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1323</xdr:colOff>
      <xdr:row>0</xdr:row>
      <xdr:rowOff>96860</xdr:rowOff>
    </xdr:from>
    <xdr:to>
      <xdr:col>4</xdr:col>
      <xdr:colOff>20662</xdr:colOff>
      <xdr:row>8</xdr:row>
      <xdr:rowOff>22537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B395D3CE-EBF7-8570-E347-6C04918E6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765" y="93050"/>
          <a:ext cx="6871331" cy="1391062"/>
        </a:xfrm>
        <a:prstGeom prst="rect">
          <a:avLst/>
        </a:prstGeom>
      </xdr:spPr>
    </xdr:pic>
    <xdr:clientData/>
  </xdr:twoCellAnchor>
  <xdr:twoCellAnchor>
    <xdr:from>
      <xdr:col>1</xdr:col>
      <xdr:colOff>57004</xdr:colOff>
      <xdr:row>44</xdr:row>
      <xdr:rowOff>108291</xdr:rowOff>
    </xdr:from>
    <xdr:to>
      <xdr:col>3</xdr:col>
      <xdr:colOff>1348154</xdr:colOff>
      <xdr:row>65</xdr:row>
      <xdr:rowOff>153865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613A30-0E22-BADA-3885-7C2E0174E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817E9-7DC6-4D2D-8CA0-82A5CEDC1DF4}">
  <dimension ref="A9:F44"/>
  <sheetViews>
    <sheetView showGridLines="0" showRowColHeaders="0" topLeftCell="A41" zoomScale="130" zoomScaleNormal="130" workbookViewId="0">
      <selection activeCell="J59" sqref="J59"/>
    </sheetView>
  </sheetViews>
  <sheetFormatPr defaultColWidth="8.88671875" defaultRowHeight="14.4" x14ac:dyDescent="0.3"/>
  <cols>
    <col min="1" max="1" width="3.77734375" customWidth="1"/>
    <col min="2" max="2" width="50.33203125" customWidth="1"/>
    <col min="3" max="3" width="29.44140625" bestFit="1" customWidth="1"/>
    <col min="4" max="4" width="20.21875" customWidth="1"/>
    <col min="5" max="5" width="6.44140625" customWidth="1"/>
    <col min="6" max="6" width="13.109375" customWidth="1"/>
    <col min="7" max="16382" width="8.88671875" customWidth="1"/>
  </cols>
  <sheetData>
    <row r="9" spans="2:4" ht="15" thickBot="1" x14ac:dyDescent="0.35"/>
    <row r="10" spans="2:4" ht="21" x14ac:dyDescent="0.3">
      <c r="B10" s="4" t="s">
        <v>16</v>
      </c>
      <c r="C10" s="5"/>
      <c r="D10" s="6"/>
    </row>
    <row r="11" spans="2:4" ht="18" x14ac:dyDescent="0.35">
      <c r="B11" s="12" t="s">
        <v>11</v>
      </c>
      <c r="C11" s="13"/>
      <c r="D11" s="14">
        <v>5000</v>
      </c>
    </row>
    <row r="12" spans="2:4" ht="18" x14ac:dyDescent="0.35">
      <c r="B12" s="15" t="s">
        <v>12</v>
      </c>
      <c r="C12" s="16"/>
      <c r="D12" s="17">
        <v>8.8999999999999999E-3</v>
      </c>
    </row>
    <row r="13" spans="2:4" ht="18.600000000000001" thickBot="1" x14ac:dyDescent="0.4">
      <c r="B13" s="18" t="s">
        <v>13</v>
      </c>
      <c r="C13" s="19"/>
      <c r="D13" s="20">
        <f>D11*30%</f>
        <v>1500</v>
      </c>
    </row>
    <row r="16" spans="2:4" ht="27.6" customHeight="1" thickBot="1" x14ac:dyDescent="0.35">
      <c r="B16" s="7" t="s">
        <v>17</v>
      </c>
      <c r="C16" s="8"/>
      <c r="D16" s="9"/>
    </row>
    <row r="17" spans="1:6" ht="22.8" customHeight="1" thickTop="1" x14ac:dyDescent="0.35">
      <c r="B17" s="21" t="s">
        <v>1</v>
      </c>
      <c r="C17" s="22"/>
      <c r="D17" s="23">
        <v>200</v>
      </c>
    </row>
    <row r="18" spans="1:6" ht="22.8" customHeight="1" x14ac:dyDescent="0.35">
      <c r="B18" s="24" t="s">
        <v>0</v>
      </c>
      <c r="C18" s="16"/>
      <c r="D18" s="25">
        <v>5</v>
      </c>
    </row>
    <row r="19" spans="1:6" ht="22.8" customHeight="1" x14ac:dyDescent="0.35">
      <c r="B19" s="24" t="s">
        <v>2</v>
      </c>
      <c r="C19" s="16"/>
      <c r="D19" s="26">
        <v>1.0789999999999999E-2</v>
      </c>
    </row>
    <row r="20" spans="1:6" ht="22.8" customHeight="1" x14ac:dyDescent="0.35">
      <c r="B20" s="27" t="s">
        <v>3</v>
      </c>
      <c r="C20" s="28"/>
      <c r="D20" s="29">
        <f>FV(taxa_mensal,qtd_anos*12,aporte*-1)</f>
        <v>16755.382799697527</v>
      </c>
    </row>
    <row r="21" spans="1:6" ht="22.8" customHeight="1" thickBot="1" x14ac:dyDescent="0.4">
      <c r="B21" s="30" t="s">
        <v>4</v>
      </c>
      <c r="C21" s="31"/>
      <c r="D21" s="32">
        <f>patrimonio*redimento_carteira</f>
        <v>149.122906917308</v>
      </c>
      <c r="F21" s="2"/>
    </row>
    <row r="22" spans="1:6" ht="15.6" thickTop="1" thickBot="1" x14ac:dyDescent="0.35"/>
    <row r="23" spans="1:6" ht="26.4" thickTop="1" x14ac:dyDescent="0.3">
      <c r="B23" s="10" t="s">
        <v>14</v>
      </c>
      <c r="C23" s="11"/>
      <c r="D23" s="3" t="s">
        <v>15</v>
      </c>
    </row>
    <row r="24" spans="1:6" ht="23.4" customHeight="1" x14ac:dyDescent="0.35">
      <c r="A24" s="1">
        <v>2</v>
      </c>
      <c r="B24" s="33" t="s">
        <v>5</v>
      </c>
      <c r="C24" s="34">
        <f t="shared" ref="C24:C29" si="0">FV($D$19,$A24*12,$D$17*-1)</f>
        <v>5445.5254595290435</v>
      </c>
      <c r="D24" s="35">
        <f t="shared" ref="D24:D29" si="1">C24*redimento_carteira</f>
        <v>48.465176589808486</v>
      </c>
    </row>
    <row r="25" spans="1:6" ht="23.4" customHeight="1" x14ac:dyDescent="0.35">
      <c r="A25" s="1">
        <v>5</v>
      </c>
      <c r="B25" s="36" t="s">
        <v>6</v>
      </c>
      <c r="C25" s="37">
        <f t="shared" si="0"/>
        <v>16755.382799697527</v>
      </c>
      <c r="D25" s="38">
        <f t="shared" si="1"/>
        <v>149.122906917308</v>
      </c>
    </row>
    <row r="26" spans="1:6" ht="23.4" customHeight="1" x14ac:dyDescent="0.35">
      <c r="A26" s="1">
        <v>10</v>
      </c>
      <c r="B26" s="36" t="s">
        <v>7</v>
      </c>
      <c r="C26" s="37">
        <f t="shared" si="0"/>
        <v>48656.842506034438</v>
      </c>
      <c r="D26" s="38">
        <f t="shared" si="1"/>
        <v>433.04589830370651</v>
      </c>
    </row>
    <row r="27" spans="1:6" ht="23.4" customHeight="1" x14ac:dyDescent="0.35">
      <c r="A27" s="1">
        <v>20</v>
      </c>
      <c r="B27" s="36" t="s">
        <v>8</v>
      </c>
      <c r="C27" s="37">
        <f t="shared" si="0"/>
        <v>225039.68001941612</v>
      </c>
      <c r="D27" s="38">
        <f t="shared" si="1"/>
        <v>2002.8531521728034</v>
      </c>
    </row>
    <row r="28" spans="1:6" ht="23.4" customHeight="1" x14ac:dyDescent="0.35">
      <c r="A28" s="1">
        <v>30</v>
      </c>
      <c r="B28" s="36" t="s">
        <v>9</v>
      </c>
      <c r="C28" s="37">
        <f t="shared" si="0"/>
        <v>864433.93100094295</v>
      </c>
      <c r="D28" s="38">
        <f t="shared" si="1"/>
        <v>7693.4619859083923</v>
      </c>
    </row>
    <row r="29" spans="1:6" ht="23.4" customHeight="1" thickBot="1" x14ac:dyDescent="0.4">
      <c r="A29" s="1">
        <v>40</v>
      </c>
      <c r="B29" s="39" t="s">
        <v>10</v>
      </c>
      <c r="C29" s="40">
        <f t="shared" si="0"/>
        <v>3182261.5266546942</v>
      </c>
      <c r="D29" s="41">
        <f t="shared" si="1"/>
        <v>28322.12758722678</v>
      </c>
    </row>
    <row r="30" spans="1:6" ht="15" thickTop="1" x14ac:dyDescent="0.3"/>
    <row r="32" spans="1:6" ht="18" x14ac:dyDescent="0.35">
      <c r="B32" s="64" t="s">
        <v>22</v>
      </c>
      <c r="C32" s="50" t="s">
        <v>19</v>
      </c>
      <c r="D32" s="42"/>
    </row>
    <row r="33" spans="2:4" ht="18" x14ac:dyDescent="0.35">
      <c r="B33" s="44" t="s">
        <v>21</v>
      </c>
      <c r="C33" s="45">
        <f>aporte</f>
        <v>200</v>
      </c>
      <c r="D33" s="43"/>
    </row>
    <row r="36" spans="2:4" ht="18" x14ac:dyDescent="0.35">
      <c r="B36" s="63" t="s">
        <v>23</v>
      </c>
      <c r="C36" s="63" t="s">
        <v>25</v>
      </c>
      <c r="D36" s="63" t="s">
        <v>24</v>
      </c>
    </row>
    <row r="37" spans="2:4" ht="18" x14ac:dyDescent="0.35">
      <c r="B37" s="53" t="s">
        <v>26</v>
      </c>
      <c r="C37" s="54">
        <f>VLOOKUP($C$32&amp;"-"&amp;B37,Planilha2!$A:$D,4,FALSE)</f>
        <v>0.32</v>
      </c>
      <c r="D37" s="55">
        <f>C37*$C$33</f>
        <v>64</v>
      </c>
    </row>
    <row r="38" spans="2:4" ht="18" x14ac:dyDescent="0.35">
      <c r="B38" s="53" t="s">
        <v>27</v>
      </c>
      <c r="C38" s="54">
        <f>VLOOKUP($C$32&amp;"-"&amp;B38,Planilha2!$A:$D,4,FALSE)</f>
        <v>0.35</v>
      </c>
      <c r="D38" s="55">
        <f t="shared" ref="D38:D42" si="2">C38*$C$33</f>
        <v>70</v>
      </c>
    </row>
    <row r="39" spans="2:4" ht="18" x14ac:dyDescent="0.35">
      <c r="B39" s="53" t="s">
        <v>28</v>
      </c>
      <c r="C39" s="54">
        <f>VLOOKUP($C$32&amp;"-"&amp;B39,Planilha2!$A:$D,4,FALSE)</f>
        <v>0.08</v>
      </c>
      <c r="D39" s="55">
        <f t="shared" si="2"/>
        <v>16</v>
      </c>
    </row>
    <row r="40" spans="2:4" ht="18" x14ac:dyDescent="0.35">
      <c r="B40" s="53" t="s">
        <v>29</v>
      </c>
      <c r="C40" s="54">
        <f>VLOOKUP($C$32&amp;"-"&amp;B40,Planilha2!$A:$D,4,FALSE)</f>
        <v>0.05</v>
      </c>
      <c r="D40" s="55">
        <f t="shared" si="2"/>
        <v>10</v>
      </c>
    </row>
    <row r="41" spans="2:4" ht="18" x14ac:dyDescent="0.35">
      <c r="B41" s="53" t="s">
        <v>30</v>
      </c>
      <c r="C41" s="54">
        <f>VLOOKUP($C$32&amp;"-"&amp;B41,Planilha2!$A:$D,4,FALSE)</f>
        <v>0.1</v>
      </c>
      <c r="D41" s="55">
        <f t="shared" si="2"/>
        <v>20</v>
      </c>
    </row>
    <row r="42" spans="2:4" ht="18" x14ac:dyDescent="0.35">
      <c r="B42" s="53" t="s">
        <v>31</v>
      </c>
      <c r="C42" s="54">
        <f>VLOOKUP($C$32&amp;"-"&amp;B42,Planilha2!$A:$D,4,FALSE)</f>
        <v>0.1</v>
      </c>
      <c r="D42" s="55">
        <f t="shared" si="2"/>
        <v>20</v>
      </c>
    </row>
    <row r="43" spans="2:4" ht="21" x14ac:dyDescent="0.4">
      <c r="B43" s="48"/>
      <c r="C43" s="49"/>
      <c r="D43" s="52">
        <f>SUM(D37:D42)</f>
        <v>200</v>
      </c>
    </row>
    <row r="44" spans="2:4" x14ac:dyDescent="0.3">
      <c r="B44" s="46"/>
    </row>
  </sheetData>
  <mergeCells count="11">
    <mergeCell ref="B11:C11"/>
    <mergeCell ref="B12:C12"/>
    <mergeCell ref="B13:C13"/>
    <mergeCell ref="B10:D10"/>
    <mergeCell ref="B23:C23"/>
    <mergeCell ref="B17:C17"/>
    <mergeCell ref="B18:C18"/>
    <mergeCell ref="B19:C19"/>
    <mergeCell ref="B20:C20"/>
    <mergeCell ref="B21:C21"/>
    <mergeCell ref="B16:D16"/>
  </mergeCells>
  <dataValidations count="1">
    <dataValidation type="list" allowBlank="1" showInputMessage="1" showErrorMessage="1" sqref="C32" xr:uid="{481E4EFE-EA44-4F92-AFDF-CFD311CAEE15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B0F9-8100-4476-9661-98857924593A}">
  <dimension ref="A2:I21"/>
  <sheetViews>
    <sheetView tabSelected="1" workbookViewId="0">
      <selection activeCell="D22" sqref="D22"/>
    </sheetView>
  </sheetViews>
  <sheetFormatPr defaultRowHeight="14.4" x14ac:dyDescent="0.3"/>
  <cols>
    <col min="1" max="1" width="30" bestFit="1" customWidth="1"/>
    <col min="2" max="2" width="16.6640625" bestFit="1" customWidth="1"/>
    <col min="3" max="3" width="26.33203125" bestFit="1" customWidth="1"/>
    <col min="4" max="4" width="18.109375" customWidth="1"/>
    <col min="8" max="8" width="16.33203125" bestFit="1" customWidth="1"/>
  </cols>
  <sheetData>
    <row r="2" spans="1:9" ht="21" x14ac:dyDescent="0.4">
      <c r="A2" s="65" t="s">
        <v>33</v>
      </c>
      <c r="B2" s="66" t="s">
        <v>22</v>
      </c>
      <c r="C2" s="66" t="s">
        <v>23</v>
      </c>
      <c r="D2" s="66" t="s">
        <v>32</v>
      </c>
    </row>
    <row r="3" spans="1:9" ht="21" x14ac:dyDescent="0.4">
      <c r="A3" s="58" t="str">
        <f>B3&amp;"-"&amp;C3</f>
        <v>Conservador-PAPEL</v>
      </c>
      <c r="B3" s="56" t="s">
        <v>18</v>
      </c>
      <c r="C3" s="56" t="s">
        <v>26</v>
      </c>
      <c r="D3" s="57">
        <v>0.3</v>
      </c>
    </row>
    <row r="4" spans="1:9" ht="21" x14ac:dyDescent="0.4">
      <c r="A4" s="58" t="str">
        <f t="shared" ref="A4:A20" si="0">B4&amp;"-"&amp;C4</f>
        <v>Conservador-TIJOLO</v>
      </c>
      <c r="B4" s="56" t="s">
        <v>18</v>
      </c>
      <c r="C4" s="56" t="s">
        <v>27</v>
      </c>
      <c r="D4" s="57">
        <v>0.5</v>
      </c>
    </row>
    <row r="5" spans="1:9" ht="21" x14ac:dyDescent="0.4">
      <c r="A5" s="58" t="str">
        <f t="shared" si="0"/>
        <v>Conservador-HIBRIDO</v>
      </c>
      <c r="B5" s="56" t="s">
        <v>18</v>
      </c>
      <c r="C5" s="56" t="s">
        <v>28</v>
      </c>
      <c r="D5" s="57">
        <v>0.1</v>
      </c>
    </row>
    <row r="6" spans="1:9" ht="21" x14ac:dyDescent="0.4">
      <c r="A6" s="58" t="str">
        <f t="shared" si="0"/>
        <v>Conservador-FOF'S</v>
      </c>
      <c r="B6" s="56" t="s">
        <v>18</v>
      </c>
      <c r="C6" s="56" t="s">
        <v>29</v>
      </c>
      <c r="D6" s="57">
        <v>0.1</v>
      </c>
      <c r="H6" s="51" t="s">
        <v>34</v>
      </c>
      <c r="I6" s="47">
        <f>VLOOKUP(H6,A3:D20,4,FALSE)</f>
        <v>0.35</v>
      </c>
    </row>
    <row r="7" spans="1:9" ht="21" x14ac:dyDescent="0.4">
      <c r="A7" s="58" t="str">
        <f t="shared" si="0"/>
        <v>Conservador-DESENVOLVIMENTO</v>
      </c>
      <c r="B7" s="56" t="s">
        <v>18</v>
      </c>
      <c r="C7" s="56" t="s">
        <v>30</v>
      </c>
      <c r="D7" s="57">
        <v>0</v>
      </c>
    </row>
    <row r="8" spans="1:9" ht="21.6" thickBot="1" x14ac:dyDescent="0.45">
      <c r="A8" s="59" t="str">
        <f t="shared" si="0"/>
        <v>Conservador-HOTELARIAS</v>
      </c>
      <c r="B8" s="60" t="s">
        <v>18</v>
      </c>
      <c r="C8" s="60" t="s">
        <v>31</v>
      </c>
      <c r="D8" s="61">
        <v>0</v>
      </c>
    </row>
    <row r="9" spans="1:9" ht="21" x14ac:dyDescent="0.4">
      <c r="A9" s="58" t="str">
        <f t="shared" si="0"/>
        <v>Moderado-PAPEL</v>
      </c>
      <c r="B9" s="56" t="s">
        <v>19</v>
      </c>
      <c r="C9" s="56" t="s">
        <v>26</v>
      </c>
      <c r="D9" s="62">
        <v>0.32</v>
      </c>
    </row>
    <row r="10" spans="1:9" ht="21" x14ac:dyDescent="0.4">
      <c r="A10" s="58" t="str">
        <f t="shared" si="0"/>
        <v>Moderado-TIJOLO</v>
      </c>
      <c r="B10" s="56" t="s">
        <v>19</v>
      </c>
      <c r="C10" s="56" t="s">
        <v>27</v>
      </c>
      <c r="D10" s="57">
        <v>0.35</v>
      </c>
    </row>
    <row r="11" spans="1:9" ht="21" x14ac:dyDescent="0.4">
      <c r="A11" s="58" t="str">
        <f t="shared" si="0"/>
        <v>Moderado-HIBRIDO</v>
      </c>
      <c r="B11" s="56" t="s">
        <v>19</v>
      </c>
      <c r="C11" s="56" t="s">
        <v>28</v>
      </c>
      <c r="D11" s="57">
        <v>0.08</v>
      </c>
    </row>
    <row r="12" spans="1:9" ht="21" x14ac:dyDescent="0.4">
      <c r="A12" s="58" t="str">
        <f t="shared" si="0"/>
        <v>Moderado-FOF'S</v>
      </c>
      <c r="B12" s="56" t="s">
        <v>19</v>
      </c>
      <c r="C12" s="56" t="s">
        <v>29</v>
      </c>
      <c r="D12" s="57">
        <v>0.05</v>
      </c>
    </row>
    <row r="13" spans="1:9" ht="21" x14ac:dyDescent="0.4">
      <c r="A13" s="58" t="str">
        <f t="shared" si="0"/>
        <v>Moderado-DESENVOLVIMENTO</v>
      </c>
      <c r="B13" s="56" t="s">
        <v>19</v>
      </c>
      <c r="C13" s="56" t="s">
        <v>30</v>
      </c>
      <c r="D13" s="57">
        <v>0.1</v>
      </c>
    </row>
    <row r="14" spans="1:9" ht="21.6" thickBot="1" x14ac:dyDescent="0.45">
      <c r="A14" s="59" t="str">
        <f t="shared" si="0"/>
        <v>Moderado-HOTELARIAS</v>
      </c>
      <c r="B14" s="60" t="s">
        <v>19</v>
      </c>
      <c r="C14" s="60" t="s">
        <v>31</v>
      </c>
      <c r="D14" s="61">
        <v>0.1</v>
      </c>
    </row>
    <row r="15" spans="1:9" ht="21" x14ac:dyDescent="0.4">
      <c r="A15" s="58" t="str">
        <f t="shared" si="0"/>
        <v>Agressivo-PAPEL</v>
      </c>
      <c r="B15" s="56" t="s">
        <v>20</v>
      </c>
      <c r="C15" s="56" t="s">
        <v>26</v>
      </c>
      <c r="D15" s="57">
        <v>0.5</v>
      </c>
    </row>
    <row r="16" spans="1:9" ht="21" x14ac:dyDescent="0.4">
      <c r="A16" s="58" t="str">
        <f t="shared" si="0"/>
        <v>Agressivo-TIJOLO</v>
      </c>
      <c r="B16" s="56" t="s">
        <v>20</v>
      </c>
      <c r="C16" s="56" t="s">
        <v>27</v>
      </c>
      <c r="D16" s="57">
        <v>0.1</v>
      </c>
    </row>
    <row r="17" spans="1:4" ht="21" x14ac:dyDescent="0.4">
      <c r="A17" s="58" t="str">
        <f t="shared" si="0"/>
        <v>Agressivo-HIBRIDO</v>
      </c>
      <c r="B17" s="56" t="s">
        <v>20</v>
      </c>
      <c r="C17" s="56" t="s">
        <v>28</v>
      </c>
      <c r="D17" s="57">
        <v>0.05</v>
      </c>
    </row>
    <row r="18" spans="1:4" ht="21" x14ac:dyDescent="0.4">
      <c r="A18" s="58" t="str">
        <f t="shared" si="0"/>
        <v>Agressivo-FOF'S</v>
      </c>
      <c r="B18" s="56" t="s">
        <v>20</v>
      </c>
      <c r="C18" s="56" t="s">
        <v>29</v>
      </c>
      <c r="D18" s="57">
        <v>0.05</v>
      </c>
    </row>
    <row r="19" spans="1:4" ht="21" x14ac:dyDescent="0.4">
      <c r="A19" s="58" t="str">
        <f t="shared" si="0"/>
        <v>Agressivo-DESENVOLVIMENTO</v>
      </c>
      <c r="B19" s="56" t="s">
        <v>20</v>
      </c>
      <c r="C19" s="56" t="s">
        <v>30</v>
      </c>
      <c r="D19" s="57">
        <v>0.2</v>
      </c>
    </row>
    <row r="20" spans="1:4" ht="21" x14ac:dyDescent="0.4">
      <c r="A20" s="58" t="str">
        <f t="shared" si="0"/>
        <v>Agressivo-HOTELARIAS</v>
      </c>
      <c r="B20" s="56" t="s">
        <v>20</v>
      </c>
      <c r="C20" s="56" t="s">
        <v>31</v>
      </c>
      <c r="D20" s="57">
        <v>0.1</v>
      </c>
    </row>
    <row r="21" spans="1:4" ht="21" x14ac:dyDescent="0.4">
      <c r="A21" s="58"/>
      <c r="B21" s="58"/>
      <c r="C21" s="58"/>
      <c r="D21" s="5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Nascimento</dc:creator>
  <cp:lastModifiedBy>Jairo Nascimento</cp:lastModifiedBy>
  <dcterms:created xsi:type="dcterms:W3CDTF">2025-06-22T13:42:23Z</dcterms:created>
  <dcterms:modified xsi:type="dcterms:W3CDTF">2025-06-29T13:52:54Z</dcterms:modified>
</cp:coreProperties>
</file>