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J:\Drive\Faks\FF\I\Informacijska_tehnologija\"/>
    </mc:Choice>
  </mc:AlternateContent>
  <xr:revisionPtr revIDLastSave="0" documentId="13_ncr:1_{68469AFE-892D-43C7-91DE-227B9FC93419}" xr6:coauthVersionLast="47" xr6:coauthVersionMax="47" xr10:uidLastSave="{00000000-0000-0000-0000-000000000000}"/>
  <bookViews>
    <workbookView xWindow="-120" yWindow="-120" windowWidth="38640" windowHeight="21240" activeTab="9" xr2:uid="{DCBB4F14-A0DC-4967-9BE8-69FE6155647E}"/>
  </bookViews>
  <sheets>
    <sheet name="Naloga 10" sheetId="1" r:id="rId1"/>
    <sheet name="Naloga 11" sheetId="2" r:id="rId2"/>
    <sheet name="Naloga 12" sheetId="3" r:id="rId3"/>
    <sheet name="Naloga 13" sheetId="4" r:id="rId4"/>
    <sheet name="Naloga 14" sheetId="5" r:id="rId5"/>
    <sheet name="Naloga 15" sheetId="6" r:id="rId6"/>
    <sheet name="Naloga 16" sheetId="7" r:id="rId7"/>
    <sheet name="Naloga 16.2" sheetId="11" r:id="rId8"/>
    <sheet name="Naloga 17" sheetId="9" r:id="rId9"/>
    <sheet name="Naloga 17.2" sheetId="10" r:id="rId10"/>
  </sheets>
  <calcPr calcId="191029"/>
  <pivotCaches>
    <pivotCache cacheId="1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6" l="1"/>
  <c r="I7" i="6"/>
  <c r="J7" i="6"/>
  <c r="J5" i="5" a="1"/>
  <c r="J5" i="5" s="1"/>
  <c r="J6" i="5" a="1"/>
  <c r="J6" i="5" s="1"/>
  <c r="E14" i="4"/>
  <c r="C14" i="4"/>
  <c r="H19" i="11"/>
  <c r="I19" i="11"/>
  <c r="J19" i="11"/>
  <c r="K19" i="11"/>
  <c r="H20" i="11"/>
  <c r="I20" i="11"/>
  <c r="J20" i="11"/>
  <c r="K20" i="11"/>
  <c r="H21" i="11"/>
  <c r="I21" i="11"/>
  <c r="J21" i="11"/>
  <c r="K21" i="11"/>
  <c r="I18" i="11"/>
  <c r="J18" i="11"/>
  <c r="K18" i="11"/>
  <c r="H18" i="11"/>
  <c r="I5" i="11"/>
  <c r="H6" i="11"/>
  <c r="I6" i="11"/>
  <c r="J6" i="11"/>
  <c r="K6" i="11"/>
  <c r="H7" i="11"/>
  <c r="I7" i="11"/>
  <c r="J7" i="11"/>
  <c r="K7" i="11"/>
  <c r="H8" i="11"/>
  <c r="I8" i="11"/>
  <c r="J8" i="11"/>
  <c r="K8" i="11"/>
  <c r="J5" i="11"/>
  <c r="K5" i="11"/>
  <c r="H5" i="11"/>
  <c r="I22" i="9"/>
  <c r="I23" i="9"/>
  <c r="I24" i="9"/>
  <c r="H15" i="10"/>
  <c r="I15" i="10"/>
  <c r="J15" i="10"/>
  <c r="H16" i="10"/>
  <c r="I16" i="10"/>
  <c r="J16" i="10"/>
  <c r="I14" i="10"/>
  <c r="J14" i="10"/>
  <c r="H14" i="10"/>
  <c r="H6" i="10"/>
  <c r="H7" i="10"/>
  <c r="I7" i="10"/>
  <c r="J7" i="10"/>
  <c r="H8" i="10"/>
  <c r="I8" i="10"/>
  <c r="J8" i="10"/>
  <c r="I6" i="10"/>
  <c r="J6" i="10"/>
  <c r="H22" i="9"/>
  <c r="H23" i="9"/>
  <c r="H24" i="9"/>
  <c r="I18" i="9"/>
  <c r="I19" i="9"/>
  <c r="I17" i="9"/>
  <c r="H11" i="9"/>
  <c r="H12" i="9"/>
  <c r="H13" i="9"/>
  <c r="H14" i="9"/>
  <c r="H10" i="9"/>
  <c r="G6" i="9"/>
  <c r="G7" i="9"/>
  <c r="G5" i="9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5" i="7"/>
  <c r="M5" i="6"/>
  <c r="L5" i="6"/>
  <c r="K5" i="6"/>
  <c r="G7" i="6"/>
  <c r="J6" i="6"/>
  <c r="I6" i="6"/>
  <c r="H6" i="6"/>
  <c r="G6" i="6"/>
  <c r="J5" i="6"/>
  <c r="I5" i="6"/>
  <c r="H5" i="6"/>
  <c r="G5" i="6"/>
  <c r="N7" i="5"/>
  <c r="N8" i="5"/>
  <c r="N9" i="5"/>
  <c r="N10" i="5"/>
  <c r="N11" i="5"/>
  <c r="N6" i="5"/>
  <c r="M7" i="5"/>
  <c r="M8" i="5"/>
  <c r="M9" i="5"/>
  <c r="M10" i="5"/>
  <c r="M11" i="5"/>
  <c r="M6" i="5"/>
  <c r="F6" i="5"/>
  <c r="F7" i="5"/>
  <c r="F8" i="5"/>
  <c r="F9" i="5"/>
  <c r="G9" i="5" s="1"/>
  <c r="I9" i="5" s="1"/>
  <c r="J9" i="5" s="1" a="1"/>
  <c r="J9" i="5" s="1"/>
  <c r="F10" i="5"/>
  <c r="F11" i="5"/>
  <c r="F12" i="5"/>
  <c r="F13" i="5"/>
  <c r="G13" i="5" s="1"/>
  <c r="I13" i="5" s="1"/>
  <c r="J13" i="5" s="1" a="1"/>
  <c r="J13" i="5" s="1"/>
  <c r="F14" i="5"/>
  <c r="F15" i="5"/>
  <c r="F16" i="5"/>
  <c r="F17" i="5"/>
  <c r="F18" i="5"/>
  <c r="F19" i="5"/>
  <c r="F20" i="5"/>
  <c r="F21" i="5"/>
  <c r="G21" i="5" s="1"/>
  <c r="I21" i="5" s="1"/>
  <c r="J21" i="5" s="1" a="1"/>
  <c r="J21" i="5" s="1"/>
  <c r="F22" i="5"/>
  <c r="F23" i="5"/>
  <c r="F24" i="5"/>
  <c r="F25" i="5"/>
  <c r="G25" i="5" s="1"/>
  <c r="I25" i="5" s="1"/>
  <c r="J25" i="5" s="1" a="1"/>
  <c r="J25" i="5" s="1"/>
  <c r="F26" i="5"/>
  <c r="F27" i="5"/>
  <c r="F28" i="5"/>
  <c r="F29" i="5"/>
  <c r="G29" i="5" s="1"/>
  <c r="I29" i="5" s="1"/>
  <c r="J29" i="5" s="1" a="1"/>
  <c r="J29" i="5" s="1"/>
  <c r="F30" i="5"/>
  <c r="F31" i="5"/>
  <c r="F32" i="5"/>
  <c r="F5" i="5"/>
  <c r="G8" i="5"/>
  <c r="I8" i="5" s="1"/>
  <c r="J8" i="5" s="1" a="1"/>
  <c r="J8" i="5" s="1"/>
  <c r="G17" i="5"/>
  <c r="I17" i="5" s="1"/>
  <c r="J17" i="5" s="1" a="1"/>
  <c r="J17" i="5" s="1"/>
  <c r="G5" i="5"/>
  <c r="I5" i="5" s="1"/>
  <c r="G12" i="5"/>
  <c r="I12" i="5" s="1"/>
  <c r="J12" i="5" s="1" a="1"/>
  <c r="J12" i="5" s="1"/>
  <c r="G10" i="5"/>
  <c r="I10" i="5" s="1"/>
  <c r="J10" i="5" s="1" a="1"/>
  <c r="J10" i="5" s="1"/>
  <c r="G11" i="5"/>
  <c r="I11" i="5" s="1"/>
  <c r="J11" i="5" s="1" a="1"/>
  <c r="J11" i="5" s="1"/>
  <c r="G14" i="5"/>
  <c r="I14" i="5" s="1"/>
  <c r="J14" i="5" s="1" a="1"/>
  <c r="J14" i="5" s="1"/>
  <c r="G15" i="5"/>
  <c r="I15" i="5" s="1"/>
  <c r="J15" i="5" s="1" a="1"/>
  <c r="J15" i="5" s="1"/>
  <c r="G16" i="5"/>
  <c r="I16" i="5" s="1"/>
  <c r="J16" i="5" s="1" a="1"/>
  <c r="J16" i="5" s="1"/>
  <c r="G18" i="5"/>
  <c r="I18" i="5" s="1"/>
  <c r="J18" i="5" s="1" a="1"/>
  <c r="J18" i="5" s="1"/>
  <c r="G19" i="5"/>
  <c r="I19" i="5" s="1"/>
  <c r="J19" i="5" s="1" a="1"/>
  <c r="J19" i="5" s="1"/>
  <c r="G20" i="5"/>
  <c r="I20" i="5" s="1"/>
  <c r="J20" i="5" s="1" a="1"/>
  <c r="J20" i="5" s="1"/>
  <c r="G22" i="5"/>
  <c r="I22" i="5" s="1"/>
  <c r="J22" i="5" s="1" a="1"/>
  <c r="J22" i="5" s="1"/>
  <c r="G23" i="5"/>
  <c r="I23" i="5" s="1"/>
  <c r="J23" i="5" s="1" a="1"/>
  <c r="J23" i="5" s="1"/>
  <c r="G24" i="5"/>
  <c r="I24" i="5" s="1"/>
  <c r="J24" i="5" s="1" a="1"/>
  <c r="J24" i="5" s="1"/>
  <c r="G26" i="5"/>
  <c r="I26" i="5" s="1"/>
  <c r="J26" i="5" s="1" a="1"/>
  <c r="J26" i="5" s="1"/>
  <c r="G27" i="5"/>
  <c r="I27" i="5" s="1"/>
  <c r="J27" i="5" s="1" a="1"/>
  <c r="J27" i="5" s="1"/>
  <c r="G28" i="5"/>
  <c r="I28" i="5" s="1"/>
  <c r="J28" i="5" s="1" a="1"/>
  <c r="J28" i="5" s="1"/>
  <c r="G30" i="5"/>
  <c r="I30" i="5" s="1"/>
  <c r="J30" i="5" s="1" a="1"/>
  <c r="J30" i="5" s="1"/>
  <c r="G31" i="5"/>
  <c r="I31" i="5" s="1"/>
  <c r="J31" i="5" s="1" a="1"/>
  <c r="J31" i="5" s="1"/>
  <c r="G32" i="5"/>
  <c r="I32" i="5" s="1"/>
  <c r="J32" i="5" s="1" a="1"/>
  <c r="J32" i="5" s="1"/>
  <c r="G6" i="5"/>
  <c r="I6" i="5" s="1"/>
  <c r="G7" i="5"/>
  <c r="I7" i="5" s="1"/>
  <c r="J7" i="5" s="1" a="1"/>
  <c r="J7" i="5" s="1"/>
  <c r="I4" i="4"/>
  <c r="I5" i="4"/>
  <c r="I6" i="4"/>
  <c r="I7" i="4"/>
  <c r="I8" i="4"/>
  <c r="I9" i="4"/>
  <c r="I10" i="4"/>
  <c r="I11" i="4"/>
  <c r="I12" i="4"/>
  <c r="I3" i="4"/>
  <c r="G4" i="4"/>
  <c r="G5" i="4"/>
  <c r="G6" i="4"/>
  <c r="G7" i="4"/>
  <c r="G8" i="4"/>
  <c r="G9" i="4"/>
  <c r="G10" i="4"/>
  <c r="G11" i="4"/>
  <c r="G12" i="4"/>
  <c r="G3" i="4"/>
  <c r="H4" i="4"/>
  <c r="H5" i="4"/>
  <c r="H6" i="4"/>
  <c r="H7" i="4"/>
  <c r="H8" i="4"/>
  <c r="H9" i="4"/>
  <c r="H10" i="4"/>
  <c r="H11" i="4"/>
  <c r="H12" i="4"/>
  <c r="H3" i="4"/>
  <c r="C13" i="4"/>
  <c r="F4" i="4"/>
  <c r="F5" i="4"/>
  <c r="F6" i="4"/>
  <c r="F7" i="4"/>
  <c r="F8" i="4"/>
  <c r="F9" i="4"/>
  <c r="F10" i="4"/>
  <c r="F11" i="4"/>
  <c r="F12" i="4"/>
  <c r="F3" i="4"/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" i="3"/>
  <c r="C33" i="3"/>
  <c r="C30" i="3"/>
  <c r="C31" i="3" s="1"/>
  <c r="C32" i="3" s="1"/>
  <c r="C23" i="3"/>
  <c r="C24" i="3" s="1"/>
  <c r="C25" i="3" s="1"/>
  <c r="C26" i="3" s="1"/>
  <c r="C27" i="3" s="1"/>
  <c r="C28" i="3" s="1"/>
  <c r="C29" i="3" s="1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4" i="3"/>
  <c r="C6" i="2"/>
  <c r="C10" i="2"/>
  <c r="C14" i="2"/>
  <c r="C18" i="2"/>
  <c r="C3" i="2"/>
  <c r="B19" i="2"/>
  <c r="C19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4" i="2"/>
  <c r="C4" i="2" s="1"/>
  <c r="C4" i="1"/>
  <c r="D4" i="1"/>
  <c r="E4" i="1"/>
  <c r="F4" i="1"/>
  <c r="G4" i="1"/>
  <c r="H4" i="1"/>
  <c r="I4" i="1"/>
  <c r="J4" i="1"/>
  <c r="K4" i="1"/>
  <c r="L4" i="1"/>
  <c r="C5" i="1"/>
  <c r="D5" i="1"/>
  <c r="E5" i="1"/>
  <c r="F5" i="1"/>
  <c r="G5" i="1"/>
  <c r="H5" i="1"/>
  <c r="I5" i="1"/>
  <c r="J5" i="1"/>
  <c r="K5" i="1"/>
  <c r="L5" i="1"/>
  <c r="C6" i="1"/>
  <c r="D6" i="1"/>
  <c r="E6" i="1"/>
  <c r="F6" i="1"/>
  <c r="G6" i="1"/>
  <c r="H6" i="1"/>
  <c r="I6" i="1"/>
  <c r="J6" i="1"/>
  <c r="K6" i="1"/>
  <c r="L6" i="1"/>
  <c r="C7" i="1"/>
  <c r="D7" i="1"/>
  <c r="E7" i="1"/>
  <c r="F7" i="1"/>
  <c r="G7" i="1"/>
  <c r="H7" i="1"/>
  <c r="I7" i="1"/>
  <c r="J7" i="1"/>
  <c r="K7" i="1"/>
  <c r="L7" i="1"/>
  <c r="C8" i="1"/>
  <c r="D8" i="1"/>
  <c r="E8" i="1"/>
  <c r="F8" i="1"/>
  <c r="G8" i="1"/>
  <c r="H8" i="1"/>
  <c r="I8" i="1"/>
  <c r="J8" i="1"/>
  <c r="K8" i="1"/>
  <c r="L8" i="1"/>
  <c r="C9" i="1"/>
  <c r="D9" i="1"/>
  <c r="E9" i="1"/>
  <c r="F9" i="1"/>
  <c r="G9" i="1"/>
  <c r="H9" i="1"/>
  <c r="I9" i="1"/>
  <c r="J9" i="1"/>
  <c r="K9" i="1"/>
  <c r="L9" i="1"/>
  <c r="C10" i="1"/>
  <c r="D10" i="1"/>
  <c r="E10" i="1"/>
  <c r="F10" i="1"/>
  <c r="G10" i="1"/>
  <c r="H10" i="1"/>
  <c r="I10" i="1"/>
  <c r="J10" i="1"/>
  <c r="K10" i="1"/>
  <c r="L10" i="1"/>
  <c r="C11" i="1"/>
  <c r="D11" i="1"/>
  <c r="E11" i="1"/>
  <c r="F11" i="1"/>
  <c r="G11" i="1"/>
  <c r="H11" i="1"/>
  <c r="I11" i="1"/>
  <c r="J11" i="1"/>
  <c r="K11" i="1"/>
  <c r="L11" i="1"/>
  <c r="C12" i="1"/>
  <c r="D12" i="1"/>
  <c r="E12" i="1"/>
  <c r="F12" i="1"/>
  <c r="G12" i="1"/>
  <c r="H12" i="1"/>
  <c r="I12" i="1"/>
  <c r="J12" i="1"/>
  <c r="K12" i="1"/>
  <c r="L12" i="1"/>
  <c r="D3" i="1"/>
  <c r="E3" i="1"/>
  <c r="F3" i="1"/>
  <c r="G3" i="1"/>
  <c r="H3" i="1"/>
  <c r="I3" i="1"/>
  <c r="J3" i="1"/>
  <c r="K3" i="1"/>
  <c r="L3" i="1"/>
  <c r="C3" i="1"/>
  <c r="B5" i="1"/>
  <c r="B6" i="1"/>
  <c r="B7" i="1" s="1"/>
  <c r="B8" i="1" s="1"/>
  <c r="B9" i="1" s="1"/>
  <c r="B10" i="1" s="1"/>
  <c r="B11" i="1" s="1"/>
  <c r="B12" i="1" s="1"/>
  <c r="B4" i="1"/>
  <c r="D2" i="1"/>
  <c r="E2" i="1" s="1"/>
  <c r="F2" i="1" s="1"/>
  <c r="G2" i="1" s="1"/>
  <c r="H2" i="1" s="1"/>
  <c r="I2" i="1" s="1"/>
  <c r="J2" i="1" s="1"/>
  <c r="K2" i="1" s="1"/>
  <c r="L2" i="1" s="1"/>
  <c r="C17" i="2" l="1"/>
  <c r="C13" i="2"/>
  <c r="C9" i="2"/>
  <c r="C5" i="2"/>
  <c r="C16" i="2"/>
  <c r="C12" i="2"/>
  <c r="C8" i="2"/>
  <c r="B20" i="2"/>
  <c r="C15" i="2"/>
  <c r="C11" i="2"/>
  <c r="C7" i="2"/>
  <c r="B21" i="2" l="1"/>
  <c r="C20" i="2"/>
  <c r="B22" i="2" l="1"/>
  <c r="C21" i="2"/>
  <c r="H20" i="2" l="1"/>
  <c r="C22" i="2"/>
  <c r="B23" i="2"/>
  <c r="C2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<sst xmlns="http://schemas.openxmlformats.org/spreadsheetml/2006/main" count="506" uniqueCount="155">
  <si>
    <t>x</t>
  </si>
  <si>
    <t>f(x) = x^2 - 2x - 5</t>
  </si>
  <si>
    <t>Najmanjša vrednost funkcije f:</t>
  </si>
  <si>
    <t>a za pogoj x&lt;=2</t>
  </si>
  <si>
    <t>a za pogoj x&gt;2</t>
  </si>
  <si>
    <t>f(x) = 0,1x^2 - ax + 2a</t>
  </si>
  <si>
    <t>Jure</t>
  </si>
  <si>
    <t>Tone</t>
  </si>
  <si>
    <t>Miha</t>
  </si>
  <si>
    <t>Tine</t>
  </si>
  <si>
    <t>Peter</t>
  </si>
  <si>
    <t>Tomaž</t>
  </si>
  <si>
    <t>Vlado</t>
  </si>
  <si>
    <t>Aleš</t>
  </si>
  <si>
    <t>Matjaž</t>
  </si>
  <si>
    <t>Marko</t>
  </si>
  <si>
    <t>Štartna št.</t>
  </si>
  <si>
    <t>Ime</t>
  </si>
  <si>
    <t>sek</t>
  </si>
  <si>
    <t>Čas v sek</t>
  </si>
  <si>
    <t>Zaostanek v sek</t>
  </si>
  <si>
    <t>Zaostanek: min</t>
  </si>
  <si>
    <t xml:space="preserve">Čas: min </t>
  </si>
  <si>
    <t>Najboljši čas:</t>
  </si>
  <si>
    <t>min</t>
  </si>
  <si>
    <t>Vpisna številka</t>
  </si>
  <si>
    <t>1. kol</t>
  </si>
  <si>
    <t>2. kol</t>
  </si>
  <si>
    <t>3. kol</t>
  </si>
  <si>
    <t>povprečje kolokvija</t>
  </si>
  <si>
    <t>ocena kolokvij</t>
  </si>
  <si>
    <t>seminar</t>
  </si>
  <si>
    <t>SKUPNA OCENA</t>
  </si>
  <si>
    <t>DELEŽ V OCENI</t>
  </si>
  <si>
    <t>nezadostno</t>
  </si>
  <si>
    <t>zadostno</t>
  </si>
  <si>
    <t>dobro</t>
  </si>
  <si>
    <t>prav dobro</t>
  </si>
  <si>
    <t>odlično</t>
  </si>
  <si>
    <t>POVZETEK IZPITA</t>
  </si>
  <si>
    <t>&lt;= 5</t>
  </si>
  <si>
    <t>Število ocen</t>
  </si>
  <si>
    <t>Delež</t>
  </si>
  <si>
    <t>Tina Praznik</t>
  </si>
  <si>
    <t>OSS</t>
  </si>
  <si>
    <t>Jožica Kokelj</t>
  </si>
  <si>
    <t>RAC</t>
  </si>
  <si>
    <t>Ivan Tratnik</t>
  </si>
  <si>
    <t>EZ</t>
  </si>
  <si>
    <t>Nataša Molj</t>
  </si>
  <si>
    <t>Jože Zavrtanik</t>
  </si>
  <si>
    <t>Ana Snoj</t>
  </si>
  <si>
    <t>Vesna Potok</t>
  </si>
  <si>
    <t>Marko Čehovin</t>
  </si>
  <si>
    <t>Zlatko Marušič</t>
  </si>
  <si>
    <t>Mirko Kuk</t>
  </si>
  <si>
    <t>Zala Vrh</t>
  </si>
  <si>
    <t>Jadran Oblak</t>
  </si>
  <si>
    <t>Metka Kovač</t>
  </si>
  <si>
    <t>Jelka Vidmar</t>
  </si>
  <si>
    <t>Tina Mah</t>
  </si>
  <si>
    <t>Zdenka Mihelj</t>
  </si>
  <si>
    <t>Alen Bavčar</t>
  </si>
  <si>
    <t>Mitja Kvas</t>
  </si>
  <si>
    <t>SIDK</t>
  </si>
  <si>
    <t>Zdenka Pahor</t>
  </si>
  <si>
    <t>Peter Korošec</t>
  </si>
  <si>
    <t>Tjaša Bavčar</t>
  </si>
  <si>
    <t>Ime in priimek</t>
  </si>
  <si>
    <t xml:space="preserve">Koda predmeta </t>
  </si>
  <si>
    <t>Ocena</t>
  </si>
  <si>
    <t>Št. študentov, ki so opravili izpit</t>
  </si>
  <si>
    <t>Št. študentov, ki so pisali izpit</t>
  </si>
  <si>
    <t>Delež študentov, ki so izpit opravili</t>
  </si>
  <si>
    <t>Skupaj</t>
  </si>
  <si>
    <t>Povprečje opravljenih izpitov</t>
  </si>
  <si>
    <t>Ljubljana</t>
  </si>
  <si>
    <t>ZG</t>
  </si>
  <si>
    <t>Celje</t>
  </si>
  <si>
    <t>MAT</t>
  </si>
  <si>
    <t>Maribor</t>
  </si>
  <si>
    <t>BIO</t>
  </si>
  <si>
    <t>Koper</t>
  </si>
  <si>
    <t>GEO</t>
  </si>
  <si>
    <t>Mesto</t>
  </si>
  <si>
    <t>Predmet</t>
  </si>
  <si>
    <t>Točke</t>
  </si>
  <si>
    <t>Pogoji</t>
  </si>
  <si>
    <t>Izračuni</t>
  </si>
  <si>
    <t>Število tekmovalcev</t>
  </si>
  <si>
    <t>Število zbranih točk</t>
  </si>
  <si>
    <t>AA</t>
  </si>
  <si>
    <t>adasafgda</t>
  </si>
  <si>
    <t>BB</t>
  </si>
  <si>
    <t>aradeas</t>
  </si>
  <si>
    <t>CC</t>
  </si>
  <si>
    <t>agbafdy</t>
  </si>
  <si>
    <t>hsgfar</t>
  </si>
  <si>
    <t>ffadad</t>
  </si>
  <si>
    <t>ghatfgara</t>
  </si>
  <si>
    <t>gatahau</t>
  </si>
  <si>
    <t>fafgrweqwa</t>
  </si>
  <si>
    <t>palaoafaeqs</t>
  </si>
  <si>
    <t>fgsadratwa</t>
  </si>
  <si>
    <t>kajpfgarf</t>
  </si>
  <si>
    <t>jkatafa</t>
  </si>
  <si>
    <t>ajajajadr</t>
  </si>
  <si>
    <t>hajah</t>
  </si>
  <si>
    <t>gafat</t>
  </si>
  <si>
    <t>fgfgfga</t>
  </si>
  <si>
    <t>jauaga</t>
  </si>
  <si>
    <t>jhulaoaifg</t>
  </si>
  <si>
    <t>gajat</t>
  </si>
  <si>
    <t>cydaqeara</t>
  </si>
  <si>
    <t>mkafag</t>
  </si>
  <si>
    <t>kalaka</t>
  </si>
  <si>
    <t>pačalaiaj</t>
  </si>
  <si>
    <t>ćačarataf</t>
  </si>
  <si>
    <t>lakhgfg</t>
  </si>
  <si>
    <t>cavafadafga</t>
  </si>
  <si>
    <t>kalajazat</t>
  </si>
  <si>
    <t>Zapisi</t>
  </si>
  <si>
    <t>Koda</t>
  </si>
  <si>
    <t>Niz</t>
  </si>
  <si>
    <t>Vrednost</t>
  </si>
  <si>
    <t>Št. zapisov</t>
  </si>
  <si>
    <t>vsebuje znaka fg</t>
  </si>
  <si>
    <t>konča s fg</t>
  </si>
  <si>
    <t>na 3 mestu je a</t>
  </si>
  <si>
    <t>začne z f in konča z a</t>
  </si>
  <si>
    <t>Pogoj</t>
  </si>
  <si>
    <t>*fg*</t>
  </si>
  <si>
    <t>*fg</t>
  </si>
  <si>
    <t>??a*</t>
  </si>
  <si>
    <t>konča z a</t>
  </si>
  <si>
    <t>*a</t>
  </si>
  <si>
    <t>f*a</t>
  </si>
  <si>
    <t>Pogoj za niz</t>
  </si>
  <si>
    <t>Pogoj za vrednost</t>
  </si>
  <si>
    <t>*j*</t>
  </si>
  <si>
    <t>&lt;4000</t>
  </si>
  <si>
    <t>*k*</t>
  </si>
  <si>
    <t>&lt;1000</t>
  </si>
  <si>
    <t>*t*</t>
  </si>
  <si>
    <t>&gt;1500</t>
  </si>
  <si>
    <t>Vsota vrednosti</t>
  </si>
  <si>
    <t>Povprečje vrednosti</t>
  </si>
  <si>
    <t>*a*</t>
  </si>
  <si>
    <t>*a*a*</t>
  </si>
  <si>
    <t>*a?a*</t>
  </si>
  <si>
    <t>Zbrane točke</t>
  </si>
  <si>
    <t>Row Labels</t>
  </si>
  <si>
    <t>Grand Total</t>
  </si>
  <si>
    <t>Sum of Število tekmovalcev</t>
  </si>
  <si>
    <t>Sum of Število zbranih točk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</si>
</sst>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2" borderId="0" xfId="2" applyAlignment="1">
      <alignment horizontal="center"/>
    </xf>
    <xf numFmtId="0" fontId="2" fillId="2" borderId="0" xfId="2"/>
    <xf numFmtId="0" fontId="2" fillId="4" borderId="0" xfId="4"/>
    <xf numFmtId="0" fontId="1" fillId="5" borderId="0" xfId="5"/>
    <xf numFmtId="0" fontId="1" fillId="3" borderId="0" xfId="3"/>
    <xf numFmtId="0" fontId="1" fillId="6" borderId="0" xfId="6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/>
    </xf>
    <xf numFmtId="0" fontId="2" fillId="7" borderId="0" xfId="7"/>
    <xf numFmtId="0" fontId="2" fillId="7" borderId="0" xfId="7" applyAlignment="1">
      <alignment horizontal="right"/>
    </xf>
    <xf numFmtId="0" fontId="2" fillId="7" borderId="0" xfId="7" applyAlignme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indent="1"/>
    </xf>
    <xf numFmtId="2" fontId="0" fillId="0" borderId="0" xfId="0" applyNumberFormat="1"/>
    <xf numFmtId="1" fontId="0" fillId="0" borderId="0" xfId="0" applyNumberFormat="1"/>
    <xf numFmtId="164" fontId="0" fillId="0" borderId="0" xfId="1" applyNumberFormat="1" applyFont="1"/>
    <xf numFmtId="0" fontId="4" fillId="0" borderId="0" xfId="0" applyFont="1" applyAlignment="1">
      <alignment vertical="center"/>
    </xf>
    <xf numFmtId="0" fontId="2" fillId="4" borderId="0" xfId="4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textRotation="255"/>
    </xf>
    <xf numFmtId="0" fontId="0" fillId="0" borderId="0" xfId="0" applyAlignment="1">
      <alignment horizontal="center" textRotation="255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8">
    <cellStyle name="40% - Accent1" xfId="3" builtinId="31"/>
    <cellStyle name="40% - Accent2" xfId="5" builtinId="35"/>
    <cellStyle name="60% - Accent5" xfId="6" builtinId="48"/>
    <cellStyle name="Accent1" xfId="2" builtinId="29"/>
    <cellStyle name="Accent2" xfId="4" builtinId="33"/>
    <cellStyle name="Accent6" xfId="7" builtinId="49"/>
    <cellStyle name="Normal" xfId="0" builtinId="0"/>
    <cellStyle name="Percent" xfId="1" builtinId="5"/>
  </cellStyles>
  <dxfs count="2">
    <dxf>
      <font>
        <color rgb="FF9C0006"/>
      </font>
    </dxf>
    <dxf>
      <font>
        <color theme="4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Graf funkcije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'Naloga 11'!$B$3:$B$23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'Naloga 11'!$C$3:$C$23</c:f>
              <c:numCache>
                <c:formatCode>0.00</c:formatCode>
                <c:ptCount val="21"/>
                <c:pt idx="0">
                  <c:v>30</c:v>
                </c:pt>
                <c:pt idx="1">
                  <c:v>24.25</c:v>
                </c:pt>
                <c:pt idx="2">
                  <c:v>19</c:v>
                </c:pt>
                <c:pt idx="3">
                  <c:v>14.25</c:v>
                </c:pt>
                <c:pt idx="4">
                  <c:v>10</c:v>
                </c:pt>
                <c:pt idx="5">
                  <c:v>6.25</c:v>
                </c:pt>
                <c:pt idx="6">
                  <c:v>3</c:v>
                </c:pt>
                <c:pt idx="7">
                  <c:v>0.25</c:v>
                </c:pt>
                <c:pt idx="8">
                  <c:v>-2</c:v>
                </c:pt>
                <c:pt idx="9">
                  <c:v>-3.75</c:v>
                </c:pt>
                <c:pt idx="10">
                  <c:v>-5</c:v>
                </c:pt>
                <c:pt idx="11">
                  <c:v>-5.75</c:v>
                </c:pt>
                <c:pt idx="12">
                  <c:v>-6</c:v>
                </c:pt>
                <c:pt idx="13">
                  <c:v>-5.75</c:v>
                </c:pt>
                <c:pt idx="14">
                  <c:v>-5</c:v>
                </c:pt>
                <c:pt idx="15">
                  <c:v>-3.75</c:v>
                </c:pt>
                <c:pt idx="16">
                  <c:v>-2</c:v>
                </c:pt>
                <c:pt idx="17">
                  <c:v>0.25</c:v>
                </c:pt>
                <c:pt idx="18">
                  <c:v>3</c:v>
                </c:pt>
                <c:pt idx="19">
                  <c:v>6.25</c:v>
                </c:pt>
                <c:pt idx="2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76-4FD8-92BF-CC3F23352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587279"/>
        <c:axId val="2020596879"/>
      </c:scatterChart>
      <c:valAx>
        <c:axId val="2020587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2020596879"/>
        <c:crosses val="autoZero"/>
        <c:crossBetween val="midCat"/>
      </c:valAx>
      <c:valAx>
        <c:axId val="202059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2020587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Graf funkcije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'Naloga 12'!$C$3:$C$33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xVal>
          <c:yVal>
            <c:numRef>
              <c:f>'Naloga 12'!$D$3:$D$33</c:f>
              <c:numCache>
                <c:formatCode>General</c:formatCode>
                <c:ptCount val="31"/>
                <c:pt idx="0">
                  <c:v>-14</c:v>
                </c:pt>
                <c:pt idx="1">
                  <c:v>-13.9</c:v>
                </c:pt>
                <c:pt idx="2">
                  <c:v>-13.6</c:v>
                </c:pt>
                <c:pt idx="3">
                  <c:v>-13.1</c:v>
                </c:pt>
                <c:pt idx="4">
                  <c:v>-12.4</c:v>
                </c:pt>
                <c:pt idx="5">
                  <c:v>-11.5</c:v>
                </c:pt>
                <c:pt idx="6">
                  <c:v>-10.4</c:v>
                </c:pt>
                <c:pt idx="7">
                  <c:v>-9.1</c:v>
                </c:pt>
                <c:pt idx="8">
                  <c:v>-7.6</c:v>
                </c:pt>
                <c:pt idx="9">
                  <c:v>-5.9</c:v>
                </c:pt>
                <c:pt idx="10">
                  <c:v>-4</c:v>
                </c:pt>
                <c:pt idx="11">
                  <c:v>-1.9</c:v>
                </c:pt>
                <c:pt idx="12">
                  <c:v>0.40000000000000036</c:v>
                </c:pt>
                <c:pt idx="13">
                  <c:v>-0.10000000000000009</c:v>
                </c:pt>
                <c:pt idx="14">
                  <c:v>-0.39999999999999991</c:v>
                </c:pt>
                <c:pt idx="15">
                  <c:v>-0.5</c:v>
                </c:pt>
                <c:pt idx="16">
                  <c:v>-0.39999999999999991</c:v>
                </c:pt>
                <c:pt idx="17">
                  <c:v>-9.9999999999999645E-2</c:v>
                </c:pt>
                <c:pt idx="18">
                  <c:v>0.40000000000000036</c:v>
                </c:pt>
                <c:pt idx="19">
                  <c:v>1.0999999999999996</c:v>
                </c:pt>
                <c:pt idx="20">
                  <c:v>2</c:v>
                </c:pt>
                <c:pt idx="21">
                  <c:v>3.1000000000000014</c:v>
                </c:pt>
                <c:pt idx="22">
                  <c:v>4.4000000000000004</c:v>
                </c:pt>
                <c:pt idx="23">
                  <c:v>5.9000000000000021</c:v>
                </c:pt>
                <c:pt idx="24">
                  <c:v>7.6000000000000014</c:v>
                </c:pt>
                <c:pt idx="25">
                  <c:v>9.5</c:v>
                </c:pt>
                <c:pt idx="26">
                  <c:v>11.600000000000001</c:v>
                </c:pt>
                <c:pt idx="27">
                  <c:v>13.900000000000002</c:v>
                </c:pt>
                <c:pt idx="28">
                  <c:v>16.399999999999999</c:v>
                </c:pt>
                <c:pt idx="29">
                  <c:v>19.100000000000001</c:v>
                </c:pt>
                <c:pt idx="30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8D-49D0-AE4F-7E1A33E20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807391"/>
        <c:axId val="2108798751"/>
      </c:scatterChart>
      <c:valAx>
        <c:axId val="2108807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2108798751"/>
        <c:crosses val="autoZero"/>
        <c:crossBetween val="midCat"/>
      </c:valAx>
      <c:valAx>
        <c:axId val="210879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210880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Porazdelitev ocen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'Naloga 14'!$L$6:$L$11</c:f>
              <c:strCache>
                <c:ptCount val="6"/>
                <c:pt idx="0">
                  <c:v>&lt;= 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strCache>
            </c:strRef>
          </c:cat>
          <c:val>
            <c:numRef>
              <c:f>'Naloga 14'!$M$6:$M$11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8</c:v>
                </c:pt>
                <c:pt idx="3">
                  <c:v>7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C-4938-B8C1-461395B25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3306559"/>
        <c:axId val="2113298399"/>
      </c:barChart>
      <c:catAx>
        <c:axId val="211330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2113298399"/>
        <c:crosses val="autoZero"/>
        <c:auto val="1"/>
        <c:lblAlgn val="ctr"/>
        <c:lblOffset val="100"/>
        <c:noMultiLvlLbl val="0"/>
      </c:catAx>
      <c:valAx>
        <c:axId val="211329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211330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Deleži študentov,</a:t>
            </a:r>
            <a:r>
              <a:rPr lang="sl-SI" baseline="0"/>
              <a:t> ki so opravili posamezen izpit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'Naloga 15'!$G$4:$J$4</c:f>
              <c:strCache>
                <c:ptCount val="4"/>
                <c:pt idx="0">
                  <c:v>EZ</c:v>
                </c:pt>
                <c:pt idx="1">
                  <c:v>RAC</c:v>
                </c:pt>
                <c:pt idx="2">
                  <c:v>OSS</c:v>
                </c:pt>
                <c:pt idx="3">
                  <c:v>Skupaj</c:v>
                </c:pt>
              </c:strCache>
            </c:strRef>
          </c:cat>
          <c:val>
            <c:numRef>
              <c:f>'Naloga 15'!$G$7:$J$7</c:f>
              <c:numCache>
                <c:formatCode>0.00</c:formatCode>
                <c:ptCount val="4"/>
                <c:pt idx="0">
                  <c:v>0.5</c:v>
                </c:pt>
                <c:pt idx="1">
                  <c:v>0.66666666666666663</c:v>
                </c:pt>
                <c:pt idx="2">
                  <c:v>0.83333333333333337</c:v>
                </c:pt>
                <c:pt idx="3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57-4E4E-90D1-2B90C2FAB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62353663"/>
        <c:axId val="1962350303"/>
      </c:barChart>
      <c:catAx>
        <c:axId val="1962353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962350303"/>
        <c:crosses val="autoZero"/>
        <c:auto val="1"/>
        <c:lblAlgn val="ctr"/>
        <c:lblOffset val="100"/>
        <c:noMultiLvlLbl val="0"/>
      </c:catAx>
      <c:valAx>
        <c:axId val="196235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96235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[Cop_Jaka_Excel_resitve.xlsx]Naloga 16!PivotTable2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'Naloga 16'!$C$28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'Naloga 16'!$B$29:$B$33</c:f>
              <c:strCache>
                <c:ptCount val="4"/>
                <c:pt idx="0">
                  <c:v>Celje</c:v>
                </c:pt>
                <c:pt idx="1">
                  <c:v>Koper</c:v>
                </c:pt>
                <c:pt idx="2">
                  <c:v>Ljubljana</c:v>
                </c:pt>
                <c:pt idx="3">
                  <c:v>Maribor</c:v>
                </c:pt>
              </c:strCache>
            </c:strRef>
          </c:cat>
          <c:val>
            <c:numRef>
              <c:f>'Naloga 16'!$C$29:$C$33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8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2-4CB4-8108-11FF1DBF6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020239"/>
        <c:axId val="198019279"/>
      </c:barChart>
      <c:catAx>
        <c:axId val="198020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98019279"/>
        <c:crosses val="autoZero"/>
        <c:auto val="1"/>
        <c:lblAlgn val="ctr"/>
        <c:lblOffset val="100"/>
        <c:noMultiLvlLbl val="0"/>
      </c:catAx>
      <c:valAx>
        <c:axId val="19801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98020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[Cop_Jaka_Excel_resitve.xlsx]Naloga 16!PivotTable3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'Naloga 16'!$C$48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'Naloga 16'!$B$49:$B$53</c:f>
              <c:strCache>
                <c:ptCount val="4"/>
                <c:pt idx="0">
                  <c:v>BIO</c:v>
                </c:pt>
                <c:pt idx="1">
                  <c:v>GEO</c:v>
                </c:pt>
                <c:pt idx="2">
                  <c:v>MAT</c:v>
                </c:pt>
                <c:pt idx="3">
                  <c:v>ZG</c:v>
                </c:pt>
              </c:strCache>
            </c:strRef>
          </c:cat>
          <c:val>
            <c:numRef>
              <c:f>'Naloga 16'!$C$49:$C$53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8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97-4CFF-8005-0B8F43C69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996719"/>
        <c:axId val="198010639"/>
      </c:barChart>
      <c:catAx>
        <c:axId val="19799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98010639"/>
        <c:crosses val="autoZero"/>
        <c:auto val="1"/>
        <c:lblAlgn val="ctr"/>
        <c:lblOffset val="100"/>
        <c:noMultiLvlLbl val="0"/>
      </c:catAx>
      <c:valAx>
        <c:axId val="19801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9799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[Cop_Jaka_Excel_resitve.xlsx]Naloga 16!PivotTable4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'Naloga 16'!$C$66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'Naloga 16'!$B$67:$B$87</c:f>
              <c:multiLvlStrCache>
                <c:ptCount val="16"/>
                <c:lvl>
                  <c:pt idx="0">
                    <c:v>BIO</c:v>
                  </c:pt>
                  <c:pt idx="1">
                    <c:v>GEO</c:v>
                  </c:pt>
                  <c:pt idx="2">
                    <c:v>MAT</c:v>
                  </c:pt>
                  <c:pt idx="3">
                    <c:v>ZG</c:v>
                  </c:pt>
                  <c:pt idx="4">
                    <c:v>BIO</c:v>
                  </c:pt>
                  <c:pt idx="5">
                    <c:v>GEO</c:v>
                  </c:pt>
                  <c:pt idx="6">
                    <c:v>MAT</c:v>
                  </c:pt>
                  <c:pt idx="7">
                    <c:v>ZG</c:v>
                  </c:pt>
                  <c:pt idx="8">
                    <c:v>BIO</c:v>
                  </c:pt>
                  <c:pt idx="9">
                    <c:v>GEO</c:v>
                  </c:pt>
                  <c:pt idx="10">
                    <c:v>MAT</c:v>
                  </c:pt>
                  <c:pt idx="11">
                    <c:v>ZG</c:v>
                  </c:pt>
                  <c:pt idx="12">
                    <c:v>BIO</c:v>
                  </c:pt>
                  <c:pt idx="13">
                    <c:v>GEO</c:v>
                  </c:pt>
                  <c:pt idx="14">
                    <c:v>MAT</c:v>
                  </c:pt>
                  <c:pt idx="15">
                    <c:v>ZG</c:v>
                  </c:pt>
                </c:lvl>
                <c:lvl>
                  <c:pt idx="0">
                    <c:v>Celje</c:v>
                  </c:pt>
                  <c:pt idx="4">
                    <c:v>Koper</c:v>
                  </c:pt>
                  <c:pt idx="8">
                    <c:v>Ljubljana</c:v>
                  </c:pt>
                  <c:pt idx="12">
                    <c:v>Maribor</c:v>
                  </c:pt>
                </c:lvl>
              </c:multiLvlStrCache>
            </c:multiLvlStrRef>
          </c:cat>
          <c:val>
            <c:numRef>
              <c:f>'Naloga 16'!$C$67:$C$87</c:f>
              <c:numCache>
                <c:formatCode>General</c:formatCode>
                <c:ptCount val="16"/>
                <c:pt idx="0">
                  <c:v>100</c:v>
                </c:pt>
                <c:pt idx="1">
                  <c:v>125</c:v>
                </c:pt>
                <c:pt idx="2">
                  <c:v>375</c:v>
                </c:pt>
                <c:pt idx="3">
                  <c:v>110</c:v>
                </c:pt>
                <c:pt idx="4">
                  <c:v>0</c:v>
                </c:pt>
                <c:pt idx="5">
                  <c:v>115</c:v>
                </c:pt>
                <c:pt idx="6">
                  <c:v>250</c:v>
                </c:pt>
                <c:pt idx="7">
                  <c:v>110</c:v>
                </c:pt>
                <c:pt idx="8">
                  <c:v>240</c:v>
                </c:pt>
                <c:pt idx="9">
                  <c:v>245</c:v>
                </c:pt>
                <c:pt idx="10">
                  <c:v>110</c:v>
                </c:pt>
                <c:pt idx="11">
                  <c:v>355</c:v>
                </c:pt>
                <c:pt idx="12">
                  <c:v>275</c:v>
                </c:pt>
                <c:pt idx="13">
                  <c:v>125</c:v>
                </c:pt>
                <c:pt idx="14">
                  <c:v>275</c:v>
                </c:pt>
                <c:pt idx="15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83-4AB3-93EE-3D87FCC56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026479"/>
        <c:axId val="198008719"/>
      </c:barChart>
      <c:catAx>
        <c:axId val="19802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98008719"/>
        <c:crosses val="autoZero"/>
        <c:auto val="1"/>
        <c:lblAlgn val="ctr"/>
        <c:lblOffset val="100"/>
        <c:noMultiLvlLbl val="0"/>
      </c:catAx>
      <c:valAx>
        <c:axId val="19800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9802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[Cop_Jaka_Excel_resitve.xlsx]Naloga 16!PivotTable5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'Naloga 16'!$C$90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'Naloga 16'!$B$91:$B$111</c:f>
              <c:multiLvlStrCache>
                <c:ptCount val="16"/>
                <c:lvl>
                  <c:pt idx="0">
                    <c:v>Celje</c:v>
                  </c:pt>
                  <c:pt idx="1">
                    <c:v>Koper</c:v>
                  </c:pt>
                  <c:pt idx="2">
                    <c:v>Ljubljana</c:v>
                  </c:pt>
                  <c:pt idx="3">
                    <c:v>Maribor</c:v>
                  </c:pt>
                  <c:pt idx="4">
                    <c:v>Celje</c:v>
                  </c:pt>
                  <c:pt idx="5">
                    <c:v>Koper</c:v>
                  </c:pt>
                  <c:pt idx="6">
                    <c:v>Ljubljana</c:v>
                  </c:pt>
                  <c:pt idx="7">
                    <c:v>Maribor</c:v>
                  </c:pt>
                  <c:pt idx="8">
                    <c:v>Celje</c:v>
                  </c:pt>
                  <c:pt idx="9">
                    <c:v>Koper</c:v>
                  </c:pt>
                  <c:pt idx="10">
                    <c:v>Ljubljana</c:v>
                  </c:pt>
                  <c:pt idx="11">
                    <c:v>Maribor</c:v>
                  </c:pt>
                  <c:pt idx="12">
                    <c:v>Celje</c:v>
                  </c:pt>
                  <c:pt idx="13">
                    <c:v>Koper</c:v>
                  </c:pt>
                  <c:pt idx="14">
                    <c:v>Ljubljana</c:v>
                  </c:pt>
                  <c:pt idx="15">
                    <c:v>Maribor</c:v>
                  </c:pt>
                </c:lvl>
                <c:lvl>
                  <c:pt idx="0">
                    <c:v>BIO</c:v>
                  </c:pt>
                  <c:pt idx="4">
                    <c:v>GEO</c:v>
                  </c:pt>
                  <c:pt idx="8">
                    <c:v>MAT</c:v>
                  </c:pt>
                  <c:pt idx="12">
                    <c:v>ZG</c:v>
                  </c:pt>
                </c:lvl>
              </c:multiLvlStrCache>
            </c:multiLvlStrRef>
          </c:cat>
          <c:val>
            <c:numRef>
              <c:f>'Naloga 16'!$C$91:$C$111</c:f>
              <c:numCache>
                <c:formatCode>General</c:formatCode>
                <c:ptCount val="16"/>
                <c:pt idx="0">
                  <c:v>100</c:v>
                </c:pt>
                <c:pt idx="1">
                  <c:v>0</c:v>
                </c:pt>
                <c:pt idx="2">
                  <c:v>240</c:v>
                </c:pt>
                <c:pt idx="3">
                  <c:v>275</c:v>
                </c:pt>
                <c:pt idx="4">
                  <c:v>125</c:v>
                </c:pt>
                <c:pt idx="5">
                  <c:v>115</c:v>
                </c:pt>
                <c:pt idx="6">
                  <c:v>245</c:v>
                </c:pt>
                <c:pt idx="7">
                  <c:v>125</c:v>
                </c:pt>
                <c:pt idx="8">
                  <c:v>375</c:v>
                </c:pt>
                <c:pt idx="9">
                  <c:v>250</c:v>
                </c:pt>
                <c:pt idx="10">
                  <c:v>110</c:v>
                </c:pt>
                <c:pt idx="11">
                  <c:v>275</c:v>
                </c:pt>
                <c:pt idx="12">
                  <c:v>110</c:v>
                </c:pt>
                <c:pt idx="13">
                  <c:v>110</c:v>
                </c:pt>
                <c:pt idx="14">
                  <c:v>355</c:v>
                </c:pt>
                <c:pt idx="15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8-47AF-9CB9-68D894081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013999"/>
        <c:axId val="198008239"/>
      </c:barChart>
      <c:catAx>
        <c:axId val="19801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98008239"/>
        <c:crosses val="autoZero"/>
        <c:auto val="1"/>
        <c:lblAlgn val="ctr"/>
        <c:lblOffset val="100"/>
        <c:noMultiLvlLbl val="0"/>
      </c:catAx>
      <c:valAx>
        <c:axId val="19800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9801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304800</xdr:colOff>
      <xdr:row>17</xdr:row>
      <xdr:rowOff>0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77F1C70E-BBC6-7862-DB94-E46631FB2F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3</xdr:row>
      <xdr:rowOff>7620</xdr:rowOff>
    </xdr:from>
    <xdr:to>
      <xdr:col>12</xdr:col>
      <xdr:colOff>312420</xdr:colOff>
      <xdr:row>18</xdr:row>
      <xdr:rowOff>7620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D903DACE-C09A-6F65-AEF4-10568B131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12</xdr:row>
      <xdr:rowOff>0</xdr:rowOff>
    </xdr:from>
    <xdr:to>
      <xdr:col>15</xdr:col>
      <xdr:colOff>7620</xdr:colOff>
      <xdr:row>23</xdr:row>
      <xdr:rowOff>175260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94FCA695-DD7B-3CFB-FDB7-1670707B5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186690</xdr:rowOff>
    </xdr:from>
    <xdr:to>
      <xdr:col>12</xdr:col>
      <xdr:colOff>129540</xdr:colOff>
      <xdr:row>22</xdr:row>
      <xdr:rowOff>186690</xdr:rowOff>
    </xdr:to>
    <xdr:graphicFrame macro="">
      <xdr:nvGraphicFramePr>
        <xdr:cNvPr id="3" name="Grafikon 2">
          <a:extLst>
            <a:ext uri="{FF2B5EF4-FFF2-40B4-BE49-F238E27FC236}">
              <a16:creationId xmlns:a16="http://schemas.microsoft.com/office/drawing/2014/main" id="{A120C22A-D568-11F5-89FD-081DBB5A81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9526</xdr:colOff>
      <xdr:row>27</xdr:row>
      <xdr:rowOff>4762</xdr:rowOff>
    </xdr:from>
    <xdr:to>
      <xdr:col>9</xdr:col>
      <xdr:colOff>981076</xdr:colOff>
      <xdr:row>42</xdr:row>
      <xdr:rowOff>104776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B24007-DED6-4FE5-DBB0-214CD500C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47</xdr:row>
      <xdr:rowOff>4761</xdr:rowOff>
    </xdr:from>
    <xdr:to>
      <xdr:col>9</xdr:col>
      <xdr:colOff>923925</xdr:colOff>
      <xdr:row>63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E36525-1088-1390-91E0-BF3E29D04D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65</xdr:row>
      <xdr:rowOff>4762</xdr:rowOff>
    </xdr:from>
    <xdr:to>
      <xdr:col>9</xdr:col>
      <xdr:colOff>914400</xdr:colOff>
      <xdr:row>79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75B6C6-345C-D1C3-E53A-5FC3C25FDB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9525</xdr:colOff>
      <xdr:row>89</xdr:row>
      <xdr:rowOff>4762</xdr:rowOff>
    </xdr:from>
    <xdr:to>
      <xdr:col>9</xdr:col>
      <xdr:colOff>923925</xdr:colOff>
      <xdr:row>103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D3E103-E417-6735-3A55-21CC3A4BF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ka Cop" refreshedDate="45663.973086226855" createdVersion="8" refreshedVersion="8" minRefreshableVersion="3" recordCount="16" xr:uid="{6562BE84-04BF-4B46-8420-45D691F64D36}">
  <cacheSource type="worksheet">
    <worksheetSource ref="G4:J20" sheet="Naloga 16"/>
  </cacheSource>
  <cacheFields count="4">
    <cacheField name="Mesto" numFmtId="0">
      <sharedItems count="4">
        <s v="Ljubljana"/>
        <s v="Maribor"/>
        <s v="Celje"/>
        <s v="Koper"/>
      </sharedItems>
    </cacheField>
    <cacheField name="Predmet" numFmtId="0">
      <sharedItems count="4">
        <s v="BIO"/>
        <s v="MAT"/>
        <s v="ZG"/>
        <s v="GEO"/>
      </sharedItems>
    </cacheField>
    <cacheField name="Število tekmovalcev" numFmtId="0">
      <sharedItems containsSemiMixedTypes="0" containsString="0" containsNumber="1" containsInteger="1" minValue="0" maxValue="3" count="4">
        <n v="2"/>
        <n v="1"/>
        <n v="3"/>
        <n v="0"/>
      </sharedItems>
    </cacheField>
    <cacheField name="Število zbranih točk" numFmtId="0">
      <sharedItems containsSemiMixedTypes="0" containsString="0" containsNumber="1" containsInteger="1" minValue="0" maxValue="375" count="12">
        <n v="240"/>
        <n v="110"/>
        <n v="355"/>
        <n v="245"/>
        <n v="275"/>
        <n v="135"/>
        <n v="125"/>
        <n v="100"/>
        <n v="375"/>
        <n v="0"/>
        <n v="250"/>
        <n v="1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x v="0"/>
    <x v="0"/>
  </r>
  <r>
    <x v="0"/>
    <x v="1"/>
    <x v="1"/>
    <x v="1"/>
  </r>
  <r>
    <x v="0"/>
    <x v="2"/>
    <x v="2"/>
    <x v="2"/>
  </r>
  <r>
    <x v="0"/>
    <x v="3"/>
    <x v="0"/>
    <x v="3"/>
  </r>
  <r>
    <x v="1"/>
    <x v="0"/>
    <x v="0"/>
    <x v="4"/>
  </r>
  <r>
    <x v="1"/>
    <x v="1"/>
    <x v="0"/>
    <x v="4"/>
  </r>
  <r>
    <x v="1"/>
    <x v="2"/>
    <x v="1"/>
    <x v="5"/>
  </r>
  <r>
    <x v="1"/>
    <x v="3"/>
    <x v="1"/>
    <x v="6"/>
  </r>
  <r>
    <x v="2"/>
    <x v="0"/>
    <x v="1"/>
    <x v="7"/>
  </r>
  <r>
    <x v="2"/>
    <x v="1"/>
    <x v="2"/>
    <x v="8"/>
  </r>
  <r>
    <x v="2"/>
    <x v="2"/>
    <x v="1"/>
    <x v="1"/>
  </r>
  <r>
    <x v="2"/>
    <x v="3"/>
    <x v="1"/>
    <x v="6"/>
  </r>
  <r>
    <x v="3"/>
    <x v="0"/>
    <x v="3"/>
    <x v="9"/>
  </r>
  <r>
    <x v="3"/>
    <x v="1"/>
    <x v="0"/>
    <x v="10"/>
  </r>
  <r>
    <x v="3"/>
    <x v="2"/>
    <x v="1"/>
    <x v="1"/>
  </r>
  <r>
    <x v="3"/>
    <x v="3"/>
    <x v="1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E7E49C-E7FF-42B5-9C55-60BD76649984}" name="PivotTable5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90:C111" firstHeaderRow="1" firstDataRow="1" firstDataCol="1"/>
  <pivotFields count="4">
    <pivotField axis="axisRow" showAll="0">
      <items count="5">
        <item x="2"/>
        <item x="3"/>
        <item x="0"/>
        <item x="1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showAll="0"/>
    <pivotField dataField="1" showAll="0"/>
  </pivotFields>
  <rowFields count="2">
    <field x="1"/>
    <field x="0"/>
  </rowFields>
  <rowItems count="2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Število zbranih točk" fld="3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9AD008-F9E5-4F84-8DFD-E7928DE76A37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66:C87" firstHeaderRow="1" firstDataRow="1" firstDataCol="1"/>
  <pivotFields count="4">
    <pivotField axis="axisRow" showAll="0">
      <items count="5">
        <item x="2"/>
        <item x="3"/>
        <item x="0"/>
        <item x="1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showAll="0"/>
    <pivotField dataField="1" showAll="0"/>
  </pivotFields>
  <rowFields count="2">
    <field x="0"/>
    <field x="1"/>
  </rowFields>
  <rowItems count="2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Število zbranih točk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2FBD3C-4B73-46F6-B15E-6E578FAB4FA9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48:C53" firstHeaderRow="1" firstDataRow="1" firstDataCol="1"/>
  <pivotFields count="4">
    <pivotField showAll="0"/>
    <pivotField axis="axisRow" showAll="0">
      <items count="5">
        <item x="0"/>
        <item x="3"/>
        <item x="1"/>
        <item x="2"/>
        <item t="default"/>
      </items>
    </pivotField>
    <pivotField dataField="1"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Število tekmovalcev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3A2EA-3D43-48B5-9A5A-4CD4B28EA101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28:C33" firstHeaderRow="1" firstDataRow="1" firstDataCol="1"/>
  <pivotFields count="4">
    <pivotField axis="axisRow" showAll="0">
      <items count="5">
        <item x="2"/>
        <item x="3"/>
        <item x="0"/>
        <item x="1"/>
        <item t="default"/>
      </items>
    </pivotField>
    <pivotField showAll="0"/>
    <pivotField dataField="1"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Število tekmovalcev" fld="2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2DF8-C369-4D20-844D-E3EAA7EA5309}">
  <dimension ref="B2:L12"/>
  <sheetViews>
    <sheetView workbookViewId="0">
      <selection activeCell="N9" sqref="N9"/>
    </sheetView>
  </sheetViews>
  <sheetFormatPr defaultRowHeight="15" x14ac:dyDescent="0.25"/>
  <cols>
    <col min="2" max="11" width="3" bestFit="1" customWidth="1"/>
    <col min="12" max="12" width="4" bestFit="1" customWidth="1"/>
  </cols>
  <sheetData>
    <row r="2" spans="2:12" x14ac:dyDescent="0.25">
      <c r="B2" s="4"/>
      <c r="C2" s="3">
        <v>1</v>
      </c>
      <c r="D2" s="3">
        <f>C2+1</f>
        <v>2</v>
      </c>
      <c r="E2" s="3">
        <f t="shared" ref="E2:K2" si="0">D2+1</f>
        <v>3</v>
      </c>
      <c r="F2" s="3">
        <f t="shared" si="0"/>
        <v>4</v>
      </c>
      <c r="G2" s="3">
        <f t="shared" si="0"/>
        <v>5</v>
      </c>
      <c r="H2" s="3">
        <f t="shared" si="0"/>
        <v>6</v>
      </c>
      <c r="I2" s="3">
        <f t="shared" si="0"/>
        <v>7</v>
      </c>
      <c r="J2" s="3">
        <f>I2+1</f>
        <v>8</v>
      </c>
      <c r="K2" s="3">
        <f t="shared" si="0"/>
        <v>9</v>
      </c>
      <c r="L2" s="3">
        <f>K2+1</f>
        <v>10</v>
      </c>
    </row>
    <row r="3" spans="2:12" x14ac:dyDescent="0.25">
      <c r="B3" s="3">
        <v>1</v>
      </c>
      <c r="C3">
        <f>$B3*C$2</f>
        <v>1</v>
      </c>
      <c r="D3">
        <f t="shared" ref="D3:L12" si="1">$B3*D$2</f>
        <v>2</v>
      </c>
      <c r="E3">
        <f t="shared" si="1"/>
        <v>3</v>
      </c>
      <c r="F3">
        <f t="shared" si="1"/>
        <v>4</v>
      </c>
      <c r="G3">
        <f t="shared" si="1"/>
        <v>5</v>
      </c>
      <c r="H3">
        <f t="shared" si="1"/>
        <v>6</v>
      </c>
      <c r="I3">
        <f t="shared" si="1"/>
        <v>7</v>
      </c>
      <c r="J3">
        <f t="shared" si="1"/>
        <v>8</v>
      </c>
      <c r="K3">
        <f t="shared" si="1"/>
        <v>9</v>
      </c>
      <c r="L3">
        <f t="shared" si="1"/>
        <v>10</v>
      </c>
    </row>
    <row r="4" spans="2:12" x14ac:dyDescent="0.25">
      <c r="B4" s="3">
        <f>B3+1</f>
        <v>2</v>
      </c>
      <c r="C4">
        <f t="shared" ref="C4:C12" si="2">$B4*C$2</f>
        <v>2</v>
      </c>
      <c r="D4">
        <f t="shared" si="1"/>
        <v>4</v>
      </c>
      <c r="E4">
        <f t="shared" si="1"/>
        <v>6</v>
      </c>
      <c r="F4">
        <f t="shared" si="1"/>
        <v>8</v>
      </c>
      <c r="G4">
        <f t="shared" si="1"/>
        <v>10</v>
      </c>
      <c r="H4">
        <f t="shared" si="1"/>
        <v>12</v>
      </c>
      <c r="I4">
        <f t="shared" si="1"/>
        <v>14</v>
      </c>
      <c r="J4">
        <f t="shared" si="1"/>
        <v>16</v>
      </c>
      <c r="K4">
        <f t="shared" si="1"/>
        <v>18</v>
      </c>
      <c r="L4">
        <f t="shared" si="1"/>
        <v>20</v>
      </c>
    </row>
    <row r="5" spans="2:12" x14ac:dyDescent="0.25">
      <c r="B5" s="3">
        <f t="shared" ref="B5:B12" si="3">B4+1</f>
        <v>3</v>
      </c>
      <c r="C5">
        <f t="shared" si="2"/>
        <v>3</v>
      </c>
      <c r="D5">
        <f t="shared" si="1"/>
        <v>6</v>
      </c>
      <c r="E5">
        <f t="shared" si="1"/>
        <v>9</v>
      </c>
      <c r="F5">
        <f t="shared" si="1"/>
        <v>12</v>
      </c>
      <c r="G5">
        <f t="shared" si="1"/>
        <v>15</v>
      </c>
      <c r="H5">
        <f t="shared" si="1"/>
        <v>18</v>
      </c>
      <c r="I5">
        <f t="shared" si="1"/>
        <v>21</v>
      </c>
      <c r="J5">
        <f t="shared" si="1"/>
        <v>24</v>
      </c>
      <c r="K5">
        <f t="shared" si="1"/>
        <v>27</v>
      </c>
      <c r="L5">
        <f t="shared" si="1"/>
        <v>30</v>
      </c>
    </row>
    <row r="6" spans="2:12" x14ac:dyDescent="0.25">
      <c r="B6" s="3">
        <f t="shared" si="3"/>
        <v>4</v>
      </c>
      <c r="C6">
        <f t="shared" si="2"/>
        <v>4</v>
      </c>
      <c r="D6">
        <f t="shared" si="1"/>
        <v>8</v>
      </c>
      <c r="E6">
        <f t="shared" si="1"/>
        <v>12</v>
      </c>
      <c r="F6">
        <f t="shared" si="1"/>
        <v>16</v>
      </c>
      <c r="G6">
        <f t="shared" si="1"/>
        <v>20</v>
      </c>
      <c r="H6">
        <f t="shared" si="1"/>
        <v>24</v>
      </c>
      <c r="I6">
        <f t="shared" si="1"/>
        <v>28</v>
      </c>
      <c r="J6">
        <f t="shared" si="1"/>
        <v>32</v>
      </c>
      <c r="K6">
        <f t="shared" si="1"/>
        <v>36</v>
      </c>
      <c r="L6">
        <f t="shared" si="1"/>
        <v>40</v>
      </c>
    </row>
    <row r="7" spans="2:12" x14ac:dyDescent="0.25">
      <c r="B7" s="3">
        <f t="shared" si="3"/>
        <v>5</v>
      </c>
      <c r="C7">
        <f t="shared" si="2"/>
        <v>5</v>
      </c>
      <c r="D7">
        <f t="shared" si="1"/>
        <v>10</v>
      </c>
      <c r="E7">
        <f t="shared" si="1"/>
        <v>15</v>
      </c>
      <c r="F7">
        <f t="shared" si="1"/>
        <v>20</v>
      </c>
      <c r="G7">
        <f t="shared" si="1"/>
        <v>25</v>
      </c>
      <c r="H7">
        <f t="shared" si="1"/>
        <v>30</v>
      </c>
      <c r="I7">
        <f t="shared" si="1"/>
        <v>35</v>
      </c>
      <c r="J7">
        <f t="shared" si="1"/>
        <v>40</v>
      </c>
      <c r="K7">
        <f t="shared" si="1"/>
        <v>45</v>
      </c>
      <c r="L7">
        <f t="shared" si="1"/>
        <v>50</v>
      </c>
    </row>
    <row r="8" spans="2:12" x14ac:dyDescent="0.25">
      <c r="B8" s="3">
        <f t="shared" si="3"/>
        <v>6</v>
      </c>
      <c r="C8">
        <f t="shared" si="2"/>
        <v>6</v>
      </c>
      <c r="D8">
        <f t="shared" si="1"/>
        <v>12</v>
      </c>
      <c r="E8">
        <f t="shared" si="1"/>
        <v>18</v>
      </c>
      <c r="F8">
        <f t="shared" si="1"/>
        <v>24</v>
      </c>
      <c r="G8">
        <f t="shared" si="1"/>
        <v>30</v>
      </c>
      <c r="H8">
        <f t="shared" si="1"/>
        <v>36</v>
      </c>
      <c r="I8">
        <f t="shared" si="1"/>
        <v>42</v>
      </c>
      <c r="J8">
        <f t="shared" si="1"/>
        <v>48</v>
      </c>
      <c r="K8">
        <f t="shared" si="1"/>
        <v>54</v>
      </c>
      <c r="L8">
        <f t="shared" si="1"/>
        <v>60</v>
      </c>
    </row>
    <row r="9" spans="2:12" x14ac:dyDescent="0.25">
      <c r="B9" s="3">
        <f t="shared" si="3"/>
        <v>7</v>
      </c>
      <c r="C9">
        <f t="shared" si="2"/>
        <v>7</v>
      </c>
      <c r="D9">
        <f t="shared" si="1"/>
        <v>14</v>
      </c>
      <c r="E9">
        <f t="shared" si="1"/>
        <v>21</v>
      </c>
      <c r="F9">
        <f t="shared" si="1"/>
        <v>28</v>
      </c>
      <c r="G9">
        <f t="shared" si="1"/>
        <v>35</v>
      </c>
      <c r="H9">
        <f t="shared" si="1"/>
        <v>42</v>
      </c>
      <c r="I9">
        <f t="shared" si="1"/>
        <v>49</v>
      </c>
      <c r="J9">
        <f t="shared" si="1"/>
        <v>56</v>
      </c>
      <c r="K9">
        <f t="shared" si="1"/>
        <v>63</v>
      </c>
      <c r="L9">
        <f t="shared" si="1"/>
        <v>70</v>
      </c>
    </row>
    <row r="10" spans="2:12" x14ac:dyDescent="0.25">
      <c r="B10" s="3">
        <f t="shared" si="3"/>
        <v>8</v>
      </c>
      <c r="C10">
        <f t="shared" si="2"/>
        <v>8</v>
      </c>
      <c r="D10">
        <f t="shared" si="1"/>
        <v>16</v>
      </c>
      <c r="E10">
        <f t="shared" si="1"/>
        <v>24</v>
      </c>
      <c r="F10">
        <f t="shared" si="1"/>
        <v>32</v>
      </c>
      <c r="G10">
        <f t="shared" si="1"/>
        <v>40</v>
      </c>
      <c r="H10">
        <f t="shared" si="1"/>
        <v>48</v>
      </c>
      <c r="I10">
        <f t="shared" si="1"/>
        <v>56</v>
      </c>
      <c r="J10">
        <f t="shared" si="1"/>
        <v>64</v>
      </c>
      <c r="K10">
        <f t="shared" si="1"/>
        <v>72</v>
      </c>
      <c r="L10">
        <f t="shared" si="1"/>
        <v>80</v>
      </c>
    </row>
    <row r="11" spans="2:12" x14ac:dyDescent="0.25">
      <c r="B11" s="3">
        <f t="shared" si="3"/>
        <v>9</v>
      </c>
      <c r="C11">
        <f t="shared" si="2"/>
        <v>9</v>
      </c>
      <c r="D11">
        <f t="shared" si="1"/>
        <v>18</v>
      </c>
      <c r="E11">
        <f t="shared" si="1"/>
        <v>27</v>
      </c>
      <c r="F11">
        <f t="shared" si="1"/>
        <v>36</v>
      </c>
      <c r="G11">
        <f t="shared" si="1"/>
        <v>45</v>
      </c>
      <c r="H11">
        <f t="shared" si="1"/>
        <v>54</v>
      </c>
      <c r="I11">
        <f t="shared" si="1"/>
        <v>63</v>
      </c>
      <c r="J11">
        <f t="shared" si="1"/>
        <v>72</v>
      </c>
      <c r="K11">
        <f t="shared" si="1"/>
        <v>81</v>
      </c>
      <c r="L11">
        <f t="shared" si="1"/>
        <v>90</v>
      </c>
    </row>
    <row r="12" spans="2:12" x14ac:dyDescent="0.25">
      <c r="B12" s="3">
        <f t="shared" si="3"/>
        <v>10</v>
      </c>
      <c r="C12">
        <f t="shared" si="2"/>
        <v>10</v>
      </c>
      <c r="D12">
        <f t="shared" si="1"/>
        <v>20</v>
      </c>
      <c r="E12">
        <f t="shared" si="1"/>
        <v>30</v>
      </c>
      <c r="F12">
        <f t="shared" si="1"/>
        <v>40</v>
      </c>
      <c r="G12">
        <f t="shared" si="1"/>
        <v>50</v>
      </c>
      <c r="H12">
        <f t="shared" si="1"/>
        <v>60</v>
      </c>
      <c r="I12">
        <f t="shared" si="1"/>
        <v>70</v>
      </c>
      <c r="J12">
        <f t="shared" si="1"/>
        <v>80</v>
      </c>
      <c r="K12">
        <f t="shared" si="1"/>
        <v>90</v>
      </c>
      <c r="L12">
        <f t="shared" si="1"/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A69A-4790-49FE-AF7D-210E64CB6B4F}">
  <dimension ref="B2:H23"/>
  <sheetViews>
    <sheetView workbookViewId="0">
      <selection activeCell="G46" sqref="G46"/>
    </sheetView>
  </sheetViews>
  <sheetFormatPr defaultRowHeight="15" x14ac:dyDescent="0.25"/>
  <cols>
    <col min="2" max="2" width="4.7109375" bestFit="1" customWidth="1"/>
    <col min="3" max="3" width="14.85546875" bestFit="1" customWidth="1"/>
    <col min="8" max="8" width="2.7109375" bestFit="1" customWidth="1"/>
  </cols>
  <sheetData>
    <row r="2" spans="2:3" x14ac:dyDescent="0.25">
      <c r="B2" s="2" t="s">
        <v>0</v>
      </c>
      <c r="C2" s="2" t="s">
        <v>1</v>
      </c>
    </row>
    <row r="3" spans="2:3" x14ac:dyDescent="0.25">
      <c r="B3">
        <v>-5</v>
      </c>
      <c r="C3" s="16">
        <f>B3^2 - 2*B3 - 5</f>
        <v>30</v>
      </c>
    </row>
    <row r="4" spans="2:3" x14ac:dyDescent="0.25">
      <c r="B4">
        <f>B3+0.5</f>
        <v>-4.5</v>
      </c>
      <c r="C4" s="16">
        <f t="shared" ref="C4:C23" si="0">B4^2 - 2*B4 - 5</f>
        <v>24.25</v>
      </c>
    </row>
    <row r="5" spans="2:3" x14ac:dyDescent="0.25">
      <c r="B5">
        <f t="shared" ref="B5:B22" si="1">B4+0.5</f>
        <v>-4</v>
      </c>
      <c r="C5" s="16">
        <f t="shared" si="0"/>
        <v>19</v>
      </c>
    </row>
    <row r="6" spans="2:3" x14ac:dyDescent="0.25">
      <c r="B6">
        <f t="shared" si="1"/>
        <v>-3.5</v>
      </c>
      <c r="C6" s="16">
        <f t="shared" si="0"/>
        <v>14.25</v>
      </c>
    </row>
    <row r="7" spans="2:3" x14ac:dyDescent="0.25">
      <c r="B7">
        <f t="shared" si="1"/>
        <v>-3</v>
      </c>
      <c r="C7" s="16">
        <f t="shared" si="0"/>
        <v>10</v>
      </c>
    </row>
    <row r="8" spans="2:3" x14ac:dyDescent="0.25">
      <c r="B8">
        <f t="shared" si="1"/>
        <v>-2.5</v>
      </c>
      <c r="C8" s="16">
        <f t="shared" si="0"/>
        <v>6.25</v>
      </c>
    </row>
    <row r="9" spans="2:3" x14ac:dyDescent="0.25">
      <c r="B9">
        <f t="shared" si="1"/>
        <v>-2</v>
      </c>
      <c r="C9" s="16">
        <f t="shared" si="0"/>
        <v>3</v>
      </c>
    </row>
    <row r="10" spans="2:3" x14ac:dyDescent="0.25">
      <c r="B10">
        <f t="shared" si="1"/>
        <v>-1.5</v>
      </c>
      <c r="C10" s="16">
        <f t="shared" si="0"/>
        <v>0.25</v>
      </c>
    </row>
    <row r="11" spans="2:3" x14ac:dyDescent="0.25">
      <c r="B11">
        <f t="shared" si="1"/>
        <v>-1</v>
      </c>
      <c r="C11" s="16">
        <f t="shared" si="0"/>
        <v>-2</v>
      </c>
    </row>
    <row r="12" spans="2:3" x14ac:dyDescent="0.25">
      <c r="B12">
        <f t="shared" si="1"/>
        <v>-0.5</v>
      </c>
      <c r="C12" s="16">
        <f t="shared" si="0"/>
        <v>-3.75</v>
      </c>
    </row>
    <row r="13" spans="2:3" x14ac:dyDescent="0.25">
      <c r="B13">
        <f t="shared" si="1"/>
        <v>0</v>
      </c>
      <c r="C13" s="16">
        <f t="shared" si="0"/>
        <v>-5</v>
      </c>
    </row>
    <row r="14" spans="2:3" x14ac:dyDescent="0.25">
      <c r="B14">
        <f t="shared" si="1"/>
        <v>0.5</v>
      </c>
      <c r="C14" s="16">
        <f t="shared" si="0"/>
        <v>-5.75</v>
      </c>
    </row>
    <row r="15" spans="2:3" x14ac:dyDescent="0.25">
      <c r="B15">
        <f t="shared" si="1"/>
        <v>1</v>
      </c>
      <c r="C15" s="16">
        <f t="shared" si="0"/>
        <v>-6</v>
      </c>
    </row>
    <row r="16" spans="2:3" x14ac:dyDescent="0.25">
      <c r="B16">
        <f t="shared" si="1"/>
        <v>1.5</v>
      </c>
      <c r="C16" s="16">
        <f t="shared" si="0"/>
        <v>-5.75</v>
      </c>
    </row>
    <row r="17" spans="2:8" x14ac:dyDescent="0.25">
      <c r="B17">
        <f t="shared" si="1"/>
        <v>2</v>
      </c>
      <c r="C17" s="16">
        <f t="shared" si="0"/>
        <v>-5</v>
      </c>
    </row>
    <row r="18" spans="2:8" x14ac:dyDescent="0.25">
      <c r="B18">
        <f t="shared" si="1"/>
        <v>2.5</v>
      </c>
      <c r="C18" s="16">
        <f t="shared" si="0"/>
        <v>-3.75</v>
      </c>
    </row>
    <row r="19" spans="2:8" x14ac:dyDescent="0.25">
      <c r="B19">
        <f>B18+0.5</f>
        <v>3</v>
      </c>
      <c r="C19" s="16">
        <f t="shared" si="0"/>
        <v>-2</v>
      </c>
    </row>
    <row r="20" spans="2:8" x14ac:dyDescent="0.25">
      <c r="B20">
        <f t="shared" si="1"/>
        <v>3.5</v>
      </c>
      <c r="C20" s="16">
        <f t="shared" si="0"/>
        <v>0.25</v>
      </c>
      <c r="E20" s="20" t="s">
        <v>2</v>
      </c>
      <c r="F20" s="20"/>
      <c r="G20" s="20"/>
      <c r="H20" s="4">
        <f>MIN(C3:C23)</f>
        <v>-6</v>
      </c>
    </row>
    <row r="21" spans="2:8" x14ac:dyDescent="0.25">
      <c r="B21">
        <f t="shared" si="1"/>
        <v>4</v>
      </c>
      <c r="C21" s="16">
        <f t="shared" si="0"/>
        <v>3</v>
      </c>
    </row>
    <row r="22" spans="2:8" x14ac:dyDescent="0.25">
      <c r="B22">
        <f t="shared" si="1"/>
        <v>4.5</v>
      </c>
      <c r="C22" s="16">
        <f t="shared" si="0"/>
        <v>6.25</v>
      </c>
    </row>
    <row r="23" spans="2:8" x14ac:dyDescent="0.25">
      <c r="B23">
        <f>B22+0.5</f>
        <v>5</v>
      </c>
      <c r="C23" s="16">
        <f t="shared" si="0"/>
        <v>10</v>
      </c>
    </row>
  </sheetData>
  <mergeCells count="1">
    <mergeCell ref="E20:G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216E-09BD-4D61-B67F-62508013BDF3}">
  <dimension ref="B2:D33"/>
  <sheetViews>
    <sheetView workbookViewId="0">
      <selection activeCell="G46" sqref="G46"/>
    </sheetView>
  </sheetViews>
  <sheetFormatPr defaultRowHeight="15" x14ac:dyDescent="0.25"/>
  <cols>
    <col min="2" max="2" width="14.42578125" bestFit="1" customWidth="1"/>
    <col min="3" max="3" width="3.7109375" bestFit="1" customWidth="1"/>
    <col min="4" max="4" width="19.140625" bestFit="1" customWidth="1"/>
  </cols>
  <sheetData>
    <row r="2" spans="2:4" x14ac:dyDescent="0.25">
      <c r="B2" s="5" t="s">
        <v>3</v>
      </c>
      <c r="C2" s="6" t="s">
        <v>0</v>
      </c>
      <c r="D2" s="7" t="s">
        <v>5</v>
      </c>
    </row>
    <row r="3" spans="2:4" x14ac:dyDescent="0.25">
      <c r="B3">
        <v>-2</v>
      </c>
      <c r="C3">
        <v>-10</v>
      </c>
      <c r="D3">
        <f>IF(C3&lt;=2,0.1*C3^2-$B$3*C3+2*$B$3,0.1*C3^2-$B$5*C3+2*$B$5)</f>
        <v>-14</v>
      </c>
    </row>
    <row r="4" spans="2:4" x14ac:dyDescent="0.25">
      <c r="B4" s="5" t="s">
        <v>4</v>
      </c>
      <c r="C4">
        <f>C3+1</f>
        <v>-9</v>
      </c>
      <c r="D4">
        <f t="shared" ref="D4:D33" si="0">IF(C4&lt;=2,0.1*C4^2-$B$3*C4+2*$B$3,0.1*C4^2-$B$5*C4+2*$B$5)</f>
        <v>-13.9</v>
      </c>
    </row>
    <row r="5" spans="2:4" x14ac:dyDescent="0.25">
      <c r="B5">
        <v>1</v>
      </c>
      <c r="C5">
        <f t="shared" ref="C5:C32" si="1">C4+1</f>
        <v>-8</v>
      </c>
      <c r="D5">
        <f t="shared" si="0"/>
        <v>-13.6</v>
      </c>
    </row>
    <row r="6" spans="2:4" x14ac:dyDescent="0.25">
      <c r="C6">
        <f t="shared" si="1"/>
        <v>-7</v>
      </c>
      <c r="D6">
        <f t="shared" si="0"/>
        <v>-13.1</v>
      </c>
    </row>
    <row r="7" spans="2:4" x14ac:dyDescent="0.25">
      <c r="C7">
        <f t="shared" si="1"/>
        <v>-6</v>
      </c>
      <c r="D7">
        <f t="shared" si="0"/>
        <v>-12.4</v>
      </c>
    </row>
    <row r="8" spans="2:4" x14ac:dyDescent="0.25">
      <c r="C8">
        <f t="shared" si="1"/>
        <v>-5</v>
      </c>
      <c r="D8">
        <f t="shared" si="0"/>
        <v>-11.5</v>
      </c>
    </row>
    <row r="9" spans="2:4" x14ac:dyDescent="0.25">
      <c r="C9">
        <f t="shared" si="1"/>
        <v>-4</v>
      </c>
      <c r="D9">
        <f t="shared" si="0"/>
        <v>-10.4</v>
      </c>
    </row>
    <row r="10" spans="2:4" x14ac:dyDescent="0.25">
      <c r="C10">
        <f t="shared" si="1"/>
        <v>-3</v>
      </c>
      <c r="D10">
        <f t="shared" si="0"/>
        <v>-9.1</v>
      </c>
    </row>
    <row r="11" spans="2:4" x14ac:dyDescent="0.25">
      <c r="C11">
        <f t="shared" si="1"/>
        <v>-2</v>
      </c>
      <c r="D11">
        <f t="shared" si="0"/>
        <v>-7.6</v>
      </c>
    </row>
    <row r="12" spans="2:4" x14ac:dyDescent="0.25">
      <c r="C12">
        <f t="shared" si="1"/>
        <v>-1</v>
      </c>
      <c r="D12">
        <f t="shared" si="0"/>
        <v>-5.9</v>
      </c>
    </row>
    <row r="13" spans="2:4" x14ac:dyDescent="0.25">
      <c r="C13">
        <f t="shared" si="1"/>
        <v>0</v>
      </c>
      <c r="D13">
        <f t="shared" si="0"/>
        <v>-4</v>
      </c>
    </row>
    <row r="14" spans="2:4" x14ac:dyDescent="0.25">
      <c r="C14">
        <f t="shared" si="1"/>
        <v>1</v>
      </c>
      <c r="D14">
        <f t="shared" si="0"/>
        <v>-1.9</v>
      </c>
    </row>
    <row r="15" spans="2:4" x14ac:dyDescent="0.25">
      <c r="C15">
        <f t="shared" si="1"/>
        <v>2</v>
      </c>
      <c r="D15">
        <f t="shared" si="0"/>
        <v>0.40000000000000036</v>
      </c>
    </row>
    <row r="16" spans="2:4" x14ac:dyDescent="0.25">
      <c r="C16">
        <f t="shared" si="1"/>
        <v>3</v>
      </c>
      <c r="D16">
        <f t="shared" si="0"/>
        <v>-0.10000000000000009</v>
      </c>
    </row>
    <row r="17" spans="3:4" x14ac:dyDescent="0.25">
      <c r="C17">
        <f t="shared" si="1"/>
        <v>4</v>
      </c>
      <c r="D17">
        <f t="shared" si="0"/>
        <v>-0.39999999999999991</v>
      </c>
    </row>
    <row r="18" spans="3:4" x14ac:dyDescent="0.25">
      <c r="C18">
        <f t="shared" si="1"/>
        <v>5</v>
      </c>
      <c r="D18">
        <f t="shared" si="0"/>
        <v>-0.5</v>
      </c>
    </row>
    <row r="19" spans="3:4" x14ac:dyDescent="0.25">
      <c r="C19">
        <f t="shared" si="1"/>
        <v>6</v>
      </c>
      <c r="D19">
        <f t="shared" si="0"/>
        <v>-0.39999999999999991</v>
      </c>
    </row>
    <row r="20" spans="3:4" x14ac:dyDescent="0.25">
      <c r="C20">
        <f t="shared" si="1"/>
        <v>7</v>
      </c>
      <c r="D20">
        <f t="shared" si="0"/>
        <v>-9.9999999999999645E-2</v>
      </c>
    </row>
    <row r="21" spans="3:4" x14ac:dyDescent="0.25">
      <c r="C21">
        <f t="shared" si="1"/>
        <v>8</v>
      </c>
      <c r="D21">
        <f t="shared" si="0"/>
        <v>0.40000000000000036</v>
      </c>
    </row>
    <row r="22" spans="3:4" x14ac:dyDescent="0.25">
      <c r="C22">
        <f t="shared" si="1"/>
        <v>9</v>
      </c>
      <c r="D22">
        <f t="shared" si="0"/>
        <v>1.0999999999999996</v>
      </c>
    </row>
    <row r="23" spans="3:4" x14ac:dyDescent="0.25">
      <c r="C23">
        <f>C22+1</f>
        <v>10</v>
      </c>
      <c r="D23">
        <f t="shared" si="0"/>
        <v>2</v>
      </c>
    </row>
    <row r="24" spans="3:4" x14ac:dyDescent="0.25">
      <c r="C24">
        <f t="shared" si="1"/>
        <v>11</v>
      </c>
      <c r="D24">
        <f t="shared" si="0"/>
        <v>3.1000000000000014</v>
      </c>
    </row>
    <row r="25" spans="3:4" x14ac:dyDescent="0.25">
      <c r="C25">
        <f t="shared" si="1"/>
        <v>12</v>
      </c>
      <c r="D25">
        <f t="shared" si="0"/>
        <v>4.4000000000000004</v>
      </c>
    </row>
    <row r="26" spans="3:4" x14ac:dyDescent="0.25">
      <c r="C26">
        <f t="shared" si="1"/>
        <v>13</v>
      </c>
      <c r="D26">
        <f t="shared" si="0"/>
        <v>5.9000000000000021</v>
      </c>
    </row>
    <row r="27" spans="3:4" x14ac:dyDescent="0.25">
      <c r="C27">
        <f t="shared" si="1"/>
        <v>14</v>
      </c>
      <c r="D27">
        <f t="shared" si="0"/>
        <v>7.6000000000000014</v>
      </c>
    </row>
    <row r="28" spans="3:4" x14ac:dyDescent="0.25">
      <c r="C28">
        <f t="shared" si="1"/>
        <v>15</v>
      </c>
      <c r="D28">
        <f t="shared" si="0"/>
        <v>9.5</v>
      </c>
    </row>
    <row r="29" spans="3:4" x14ac:dyDescent="0.25">
      <c r="C29">
        <f t="shared" si="1"/>
        <v>16</v>
      </c>
      <c r="D29">
        <f t="shared" si="0"/>
        <v>11.600000000000001</v>
      </c>
    </row>
    <row r="30" spans="3:4" x14ac:dyDescent="0.25">
      <c r="C30">
        <f>C29+1</f>
        <v>17</v>
      </c>
      <c r="D30">
        <f t="shared" si="0"/>
        <v>13.900000000000002</v>
      </c>
    </row>
    <row r="31" spans="3:4" x14ac:dyDescent="0.25">
      <c r="C31">
        <f t="shared" si="1"/>
        <v>18</v>
      </c>
      <c r="D31">
        <f t="shared" si="0"/>
        <v>16.399999999999999</v>
      </c>
    </row>
    <row r="32" spans="3:4" x14ac:dyDescent="0.25">
      <c r="C32">
        <f t="shared" si="1"/>
        <v>19</v>
      </c>
      <c r="D32">
        <f t="shared" si="0"/>
        <v>19.100000000000001</v>
      </c>
    </row>
    <row r="33" spans="3:4" x14ac:dyDescent="0.25">
      <c r="C33">
        <f>C32+1</f>
        <v>20</v>
      </c>
      <c r="D33">
        <f t="shared" si="0"/>
        <v>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E412-071D-4E46-873D-44A584A0F704}">
  <dimension ref="B2:I14"/>
  <sheetViews>
    <sheetView workbookViewId="0">
      <selection activeCell="C14" sqref="C14"/>
    </sheetView>
  </sheetViews>
  <sheetFormatPr defaultRowHeight="15" x14ac:dyDescent="0.25"/>
  <cols>
    <col min="2" max="2" width="13.42578125" bestFit="1" customWidth="1"/>
    <col min="3" max="3" width="6.85546875" bestFit="1" customWidth="1"/>
    <col min="4" max="4" width="9.140625" bestFit="1" customWidth="1"/>
    <col min="5" max="5" width="4.28515625" bestFit="1" customWidth="1"/>
    <col min="6" max="6" width="9" bestFit="1" customWidth="1"/>
    <col min="7" max="7" width="15" bestFit="1" customWidth="1"/>
    <col min="8" max="8" width="14.7109375" bestFit="1" customWidth="1"/>
    <col min="9" max="9" width="4" bestFit="1" customWidth="1"/>
    <col min="10" max="10" width="3.7109375" bestFit="1" customWidth="1"/>
  </cols>
  <sheetData>
    <row r="2" spans="2:9" x14ac:dyDescent="0.25">
      <c r="B2" s="11" t="s">
        <v>16</v>
      </c>
      <c r="C2" s="11" t="s">
        <v>17</v>
      </c>
      <c r="D2" s="12" t="s">
        <v>22</v>
      </c>
      <c r="E2" s="12" t="s">
        <v>18</v>
      </c>
      <c r="F2" s="11" t="s">
        <v>19</v>
      </c>
      <c r="G2" s="11" t="s">
        <v>20</v>
      </c>
      <c r="H2" s="13" t="s">
        <v>21</v>
      </c>
      <c r="I2" s="13" t="s">
        <v>18</v>
      </c>
    </row>
    <row r="3" spans="2:9" x14ac:dyDescent="0.25">
      <c r="B3" s="8">
        <v>1</v>
      </c>
      <c r="C3" s="9" t="s">
        <v>6</v>
      </c>
      <c r="D3" s="8">
        <v>21</v>
      </c>
      <c r="E3" s="8">
        <v>10</v>
      </c>
      <c r="F3">
        <f>D3*60+E3</f>
        <v>1270</v>
      </c>
      <c r="G3">
        <f>F3-MIN($F$3:$F$12)</f>
        <v>9</v>
      </c>
      <c r="H3">
        <f>D3-MIN($D$3:$D$12)</f>
        <v>0</v>
      </c>
      <c r="I3">
        <f>MOD(G3,60)</f>
        <v>9</v>
      </c>
    </row>
    <row r="4" spans="2:9" x14ac:dyDescent="0.25">
      <c r="B4" s="8">
        <v>2</v>
      </c>
      <c r="C4" s="9" t="s">
        <v>7</v>
      </c>
      <c r="D4" s="8">
        <v>22</v>
      </c>
      <c r="E4" s="8">
        <v>5</v>
      </c>
      <c r="F4">
        <f t="shared" ref="F4:F12" si="0">D4*60+E4</f>
        <v>1325</v>
      </c>
      <c r="G4">
        <f t="shared" ref="G4:G12" si="1">F4-MIN($F$3:$F$12)</f>
        <v>64</v>
      </c>
      <c r="H4">
        <f t="shared" ref="H4:H12" si="2">D4-MIN($D$3:$D$12)</f>
        <v>1</v>
      </c>
      <c r="I4">
        <f t="shared" ref="I4:I12" si="3">MOD(G4,60)</f>
        <v>4</v>
      </c>
    </row>
    <row r="5" spans="2:9" x14ac:dyDescent="0.25">
      <c r="B5" s="8">
        <v>3</v>
      </c>
      <c r="C5" s="9" t="s">
        <v>8</v>
      </c>
      <c r="D5" s="8">
        <v>21</v>
      </c>
      <c r="E5" s="8">
        <v>7</v>
      </c>
      <c r="F5">
        <f t="shared" si="0"/>
        <v>1267</v>
      </c>
      <c r="G5">
        <f t="shared" si="1"/>
        <v>6</v>
      </c>
      <c r="H5">
        <f t="shared" si="2"/>
        <v>0</v>
      </c>
      <c r="I5">
        <f t="shared" si="3"/>
        <v>6</v>
      </c>
    </row>
    <row r="6" spans="2:9" x14ac:dyDescent="0.25">
      <c r="B6" s="8">
        <v>4</v>
      </c>
      <c r="C6" s="9" t="s">
        <v>9</v>
      </c>
      <c r="D6" s="8">
        <v>21</v>
      </c>
      <c r="E6" s="8">
        <v>15</v>
      </c>
      <c r="F6">
        <f t="shared" si="0"/>
        <v>1275</v>
      </c>
      <c r="G6">
        <f t="shared" si="1"/>
        <v>14</v>
      </c>
      <c r="H6">
        <f t="shared" si="2"/>
        <v>0</v>
      </c>
      <c r="I6">
        <f t="shared" si="3"/>
        <v>14</v>
      </c>
    </row>
    <row r="7" spans="2:9" x14ac:dyDescent="0.25">
      <c r="B7" s="8">
        <v>5</v>
      </c>
      <c r="C7" s="9" t="s">
        <v>10</v>
      </c>
      <c r="D7" s="8">
        <v>22</v>
      </c>
      <c r="E7" s="8">
        <v>18</v>
      </c>
      <c r="F7">
        <f t="shared" si="0"/>
        <v>1338</v>
      </c>
      <c r="G7">
        <f t="shared" si="1"/>
        <v>77</v>
      </c>
      <c r="H7">
        <f t="shared" si="2"/>
        <v>1</v>
      </c>
      <c r="I7">
        <f t="shared" si="3"/>
        <v>17</v>
      </c>
    </row>
    <row r="8" spans="2:9" x14ac:dyDescent="0.25">
      <c r="B8" s="8">
        <v>6</v>
      </c>
      <c r="C8" s="9" t="s">
        <v>11</v>
      </c>
      <c r="D8" s="8">
        <v>21</v>
      </c>
      <c r="E8" s="8">
        <v>1</v>
      </c>
      <c r="F8">
        <f t="shared" si="0"/>
        <v>1261</v>
      </c>
      <c r="G8">
        <f t="shared" si="1"/>
        <v>0</v>
      </c>
      <c r="H8">
        <f t="shared" si="2"/>
        <v>0</v>
      </c>
      <c r="I8">
        <f t="shared" si="3"/>
        <v>0</v>
      </c>
    </row>
    <row r="9" spans="2:9" x14ac:dyDescent="0.25">
      <c r="B9" s="8">
        <v>7</v>
      </c>
      <c r="C9" s="9" t="s">
        <v>12</v>
      </c>
      <c r="D9" s="8">
        <v>21</v>
      </c>
      <c r="E9" s="8">
        <v>23</v>
      </c>
      <c r="F9">
        <f t="shared" si="0"/>
        <v>1283</v>
      </c>
      <c r="G9">
        <f t="shared" si="1"/>
        <v>22</v>
      </c>
      <c r="H9">
        <f t="shared" si="2"/>
        <v>0</v>
      </c>
      <c r="I9">
        <f t="shared" si="3"/>
        <v>22</v>
      </c>
    </row>
    <row r="10" spans="2:9" x14ac:dyDescent="0.25">
      <c r="B10" s="8">
        <v>8</v>
      </c>
      <c r="C10" s="9" t="s">
        <v>13</v>
      </c>
      <c r="D10" s="8">
        <v>23</v>
      </c>
      <c r="E10" s="8">
        <v>12</v>
      </c>
      <c r="F10">
        <f t="shared" si="0"/>
        <v>1392</v>
      </c>
      <c r="G10">
        <f t="shared" si="1"/>
        <v>131</v>
      </c>
      <c r="H10">
        <f t="shared" si="2"/>
        <v>2</v>
      </c>
      <c r="I10">
        <f t="shared" si="3"/>
        <v>11</v>
      </c>
    </row>
    <row r="11" spans="2:9" x14ac:dyDescent="0.25">
      <c r="B11" s="8">
        <v>9</v>
      </c>
      <c r="C11" s="9" t="s">
        <v>14</v>
      </c>
      <c r="D11" s="8">
        <v>21</v>
      </c>
      <c r="E11" s="8">
        <v>3</v>
      </c>
      <c r="F11">
        <f t="shared" si="0"/>
        <v>1263</v>
      </c>
      <c r="G11">
        <f t="shared" si="1"/>
        <v>2</v>
      </c>
      <c r="H11">
        <f t="shared" si="2"/>
        <v>0</v>
      </c>
      <c r="I11">
        <f t="shared" si="3"/>
        <v>2</v>
      </c>
    </row>
    <row r="12" spans="2:9" x14ac:dyDescent="0.25">
      <c r="B12" s="8">
        <v>10</v>
      </c>
      <c r="C12" s="9" t="s">
        <v>15</v>
      </c>
      <c r="D12" s="8">
        <v>22</v>
      </c>
      <c r="E12" s="8">
        <v>37</v>
      </c>
      <c r="F12">
        <f t="shared" si="0"/>
        <v>1357</v>
      </c>
      <c r="G12">
        <f t="shared" si="1"/>
        <v>96</v>
      </c>
      <c r="H12">
        <f t="shared" si="2"/>
        <v>1</v>
      </c>
      <c r="I12">
        <f t="shared" si="3"/>
        <v>36</v>
      </c>
    </row>
    <row r="13" spans="2:9" x14ac:dyDescent="0.25">
      <c r="B13" t="s">
        <v>23</v>
      </c>
      <c r="C13">
        <f>MIN(F3:F12)</f>
        <v>1261</v>
      </c>
      <c r="D13" t="s">
        <v>18</v>
      </c>
    </row>
    <row r="14" spans="2:9" x14ac:dyDescent="0.25">
      <c r="B14" t="s">
        <v>23</v>
      </c>
      <c r="C14">
        <f>ROUNDDOWN(C13/60,0)</f>
        <v>21</v>
      </c>
      <c r="D14" t="s">
        <v>24</v>
      </c>
      <c r="E14">
        <f>MOD(C13,60)</f>
        <v>1</v>
      </c>
      <c r="F1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81F0-D493-44B7-A468-1C4A18223872}">
  <dimension ref="B2:N43"/>
  <sheetViews>
    <sheetView workbookViewId="0">
      <selection activeCell="I56" sqref="I56"/>
    </sheetView>
  </sheetViews>
  <sheetFormatPr defaultRowHeight="15" x14ac:dyDescent="0.25"/>
  <cols>
    <col min="2" max="2" width="12.7109375" bestFit="1" customWidth="1"/>
    <col min="3" max="3" width="5.7109375" bestFit="1" customWidth="1"/>
    <col min="4" max="4" width="5.28515625" bestFit="1" customWidth="1"/>
    <col min="5" max="5" width="5.7109375" bestFit="1" customWidth="1"/>
    <col min="6" max="6" width="16.28515625" bestFit="1" customWidth="1"/>
    <col min="7" max="7" width="12.28515625" bestFit="1" customWidth="1"/>
    <col min="8" max="8" width="7.5703125" bestFit="1" customWidth="1"/>
    <col min="9" max="10" width="14.28515625" bestFit="1" customWidth="1"/>
  </cols>
  <sheetData>
    <row r="2" spans="2:14" x14ac:dyDescent="0.25">
      <c r="G2" s="21" t="s">
        <v>33</v>
      </c>
      <c r="H2" s="21"/>
    </row>
    <row r="3" spans="2:14" x14ac:dyDescent="0.25">
      <c r="G3">
        <v>0.7</v>
      </c>
      <c r="H3">
        <v>0.3</v>
      </c>
    </row>
    <row r="4" spans="2:14" x14ac:dyDescent="0.25"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s="21" t="s">
        <v>32</v>
      </c>
      <c r="J4" s="21"/>
      <c r="L4" s="21" t="s">
        <v>39</v>
      </c>
      <c r="M4" s="21"/>
      <c r="N4" s="21"/>
    </row>
    <row r="5" spans="2:14" x14ac:dyDescent="0.25">
      <c r="B5" s="14">
        <v>10234566</v>
      </c>
      <c r="C5" s="15">
        <v>75</v>
      </c>
      <c r="D5" s="15">
        <v>44</v>
      </c>
      <c r="E5" s="15">
        <v>81</v>
      </c>
      <c r="F5" s="16">
        <f>ROUND(AVERAGE(C5:E5),2)</f>
        <v>66.67</v>
      </c>
      <c r="G5" s="17">
        <f>ROUNDUP(F5/10,0)</f>
        <v>7</v>
      </c>
      <c r="H5" s="15">
        <v>8</v>
      </c>
      <c r="I5">
        <f>ROUND(G5*$G$3+H5*$H$3,0)</f>
        <v>7</v>
      </c>
      <c r="J5" t="str" cm="1">
        <f t="array" ref="J5">INDEX($B$34:$C$43,I5,2)</f>
        <v>dobro</v>
      </c>
      <c r="L5" s="21" t="s">
        <v>41</v>
      </c>
      <c r="M5" s="21"/>
      <c r="N5" s="1" t="s">
        <v>42</v>
      </c>
    </row>
    <row r="6" spans="2:14" x14ac:dyDescent="0.25">
      <c r="B6" s="14">
        <v>10234567</v>
      </c>
      <c r="C6" s="15">
        <v>20</v>
      </c>
      <c r="D6" s="15">
        <v>60</v>
      </c>
      <c r="E6" s="15">
        <v>77</v>
      </c>
      <c r="F6" s="16">
        <f t="shared" ref="F6:F32" si="0">ROUND(AVERAGE(C6:E6),2)</f>
        <v>52.33</v>
      </c>
      <c r="G6" s="17">
        <f t="shared" ref="G6:G32" si="1">ROUNDUP(F6/10,0)</f>
        <v>6</v>
      </c>
      <c r="H6" s="15">
        <v>7</v>
      </c>
      <c r="I6">
        <f t="shared" ref="I6:I32" si="2">ROUND(G6*$G$3+H6*$H$3,0)</f>
        <v>6</v>
      </c>
      <c r="J6" t="str" cm="1">
        <f t="array" ref="J6">INDEX($B$34:$C$43,I6,2)</f>
        <v>zadostno</v>
      </c>
      <c r="L6" s="10" t="s">
        <v>40</v>
      </c>
      <c r="M6">
        <f>COUNTIF($I$5:$I$32,L6)</f>
        <v>4</v>
      </c>
      <c r="N6" s="18">
        <f>M6/SUM($M$6:$M$11)</f>
        <v>0.14285714285714285</v>
      </c>
    </row>
    <row r="7" spans="2:14" x14ac:dyDescent="0.25">
      <c r="B7" s="14">
        <v>10234568</v>
      </c>
      <c r="C7" s="15">
        <v>45</v>
      </c>
      <c r="D7" s="15">
        <v>80</v>
      </c>
      <c r="E7" s="15">
        <v>89</v>
      </c>
      <c r="F7" s="16">
        <f t="shared" si="0"/>
        <v>71.33</v>
      </c>
      <c r="G7" s="17">
        <f t="shared" si="1"/>
        <v>8</v>
      </c>
      <c r="H7" s="15">
        <v>7</v>
      </c>
      <c r="I7">
        <f t="shared" si="2"/>
        <v>8</v>
      </c>
      <c r="J7" t="str" cm="1">
        <f t="array" ref="J7">INDEX($B$34:$C$43,I7,2)</f>
        <v>prav dobro</v>
      </c>
      <c r="L7">
        <v>6</v>
      </c>
      <c r="M7">
        <f t="shared" ref="M7:M11" si="3">COUNTIF($I$5:$I$32,L7)</f>
        <v>3</v>
      </c>
      <c r="N7" s="18">
        <f t="shared" ref="N7:N11" si="4">M7/SUM($M$6:$M$11)</f>
        <v>0.10714285714285714</v>
      </c>
    </row>
    <row r="8" spans="2:14" x14ac:dyDescent="0.25">
      <c r="B8" s="14">
        <v>10234569</v>
      </c>
      <c r="C8" s="15">
        <v>80</v>
      </c>
      <c r="D8" s="15">
        <v>80</v>
      </c>
      <c r="E8" s="15">
        <v>85</v>
      </c>
      <c r="F8" s="16">
        <f t="shared" si="0"/>
        <v>81.67</v>
      </c>
      <c r="G8" s="17">
        <f t="shared" si="1"/>
        <v>9</v>
      </c>
      <c r="H8" s="15">
        <v>8</v>
      </c>
      <c r="I8">
        <f t="shared" si="2"/>
        <v>9</v>
      </c>
      <c r="J8" t="str" cm="1">
        <f t="array" ref="J8">INDEX($B$34:$C$43,I8,2)</f>
        <v>prav dobro</v>
      </c>
      <c r="L8">
        <v>7</v>
      </c>
      <c r="M8">
        <f t="shared" si="3"/>
        <v>8</v>
      </c>
      <c r="N8" s="18">
        <f t="shared" si="4"/>
        <v>0.2857142857142857</v>
      </c>
    </row>
    <row r="9" spans="2:14" x14ac:dyDescent="0.25">
      <c r="B9" s="14">
        <v>10234570</v>
      </c>
      <c r="C9" s="15">
        <v>95</v>
      </c>
      <c r="D9" s="15">
        <v>90</v>
      </c>
      <c r="E9" s="15">
        <v>93</v>
      </c>
      <c r="F9" s="16">
        <f t="shared" si="0"/>
        <v>92.67</v>
      </c>
      <c r="G9" s="17">
        <f t="shared" si="1"/>
        <v>10</v>
      </c>
      <c r="H9" s="15">
        <v>10</v>
      </c>
      <c r="I9">
        <f t="shared" si="2"/>
        <v>10</v>
      </c>
      <c r="J9" t="str" cm="1">
        <f t="array" ref="J9">INDEX($B$34:$C$43,I9,2)</f>
        <v>odlično</v>
      </c>
      <c r="L9">
        <v>8</v>
      </c>
      <c r="M9">
        <f t="shared" si="3"/>
        <v>7</v>
      </c>
      <c r="N9" s="18">
        <f t="shared" si="4"/>
        <v>0.25</v>
      </c>
    </row>
    <row r="10" spans="2:14" x14ac:dyDescent="0.25">
      <c r="B10" s="14">
        <v>10234571</v>
      </c>
      <c r="C10" s="15">
        <v>77</v>
      </c>
      <c r="D10" s="15">
        <v>80</v>
      </c>
      <c r="E10" s="15">
        <v>85</v>
      </c>
      <c r="F10" s="16">
        <f t="shared" si="0"/>
        <v>80.67</v>
      </c>
      <c r="G10" s="17">
        <f t="shared" si="1"/>
        <v>9</v>
      </c>
      <c r="H10" s="15">
        <v>10</v>
      </c>
      <c r="I10">
        <f t="shared" si="2"/>
        <v>9</v>
      </c>
      <c r="J10" t="str" cm="1">
        <f t="array" ref="J10">INDEX($B$34:$C$43,I10,2)</f>
        <v>prav dobro</v>
      </c>
      <c r="L10">
        <v>9</v>
      </c>
      <c r="M10">
        <f t="shared" si="3"/>
        <v>2</v>
      </c>
      <c r="N10" s="18">
        <f t="shared" si="4"/>
        <v>7.1428571428571425E-2</v>
      </c>
    </row>
    <row r="11" spans="2:14" x14ac:dyDescent="0.25">
      <c r="B11" s="14">
        <v>10234572</v>
      </c>
      <c r="C11" s="15">
        <v>80</v>
      </c>
      <c r="D11" s="15">
        <v>30</v>
      </c>
      <c r="E11" s="15">
        <v>75</v>
      </c>
      <c r="F11" s="16">
        <f t="shared" si="0"/>
        <v>61.67</v>
      </c>
      <c r="G11" s="17">
        <f t="shared" si="1"/>
        <v>7</v>
      </c>
      <c r="H11" s="15">
        <v>8</v>
      </c>
      <c r="I11">
        <f t="shared" si="2"/>
        <v>7</v>
      </c>
      <c r="J11" t="str" cm="1">
        <f t="array" ref="J11">INDEX($B$34:$C$43,I11,2)</f>
        <v>dobro</v>
      </c>
      <c r="L11">
        <v>10</v>
      </c>
      <c r="M11">
        <f t="shared" si="3"/>
        <v>4</v>
      </c>
      <c r="N11" s="18">
        <f t="shared" si="4"/>
        <v>0.14285714285714285</v>
      </c>
    </row>
    <row r="12" spans="2:14" x14ac:dyDescent="0.25">
      <c r="B12" s="14">
        <v>10234573</v>
      </c>
      <c r="C12" s="15">
        <v>45</v>
      </c>
      <c r="D12" s="15">
        <v>60</v>
      </c>
      <c r="E12" s="15">
        <v>56</v>
      </c>
      <c r="F12" s="16">
        <f t="shared" si="0"/>
        <v>53.67</v>
      </c>
      <c r="G12" s="17">
        <f t="shared" si="1"/>
        <v>6</v>
      </c>
      <c r="H12" s="15">
        <v>7</v>
      </c>
      <c r="I12">
        <f t="shared" si="2"/>
        <v>6</v>
      </c>
      <c r="J12" t="str" cm="1">
        <f t="array" ref="J12">INDEX($B$34:$C$43,I12,2)</f>
        <v>zadostno</v>
      </c>
    </row>
    <row r="13" spans="2:14" x14ac:dyDescent="0.25">
      <c r="B13" s="14">
        <v>10234574</v>
      </c>
      <c r="C13" s="15">
        <v>70</v>
      </c>
      <c r="D13" s="15">
        <v>77</v>
      </c>
      <c r="E13" s="15">
        <v>87</v>
      </c>
      <c r="F13" s="16">
        <f t="shared" si="0"/>
        <v>78</v>
      </c>
      <c r="G13" s="17">
        <f t="shared" si="1"/>
        <v>8</v>
      </c>
      <c r="H13" s="15">
        <v>8</v>
      </c>
      <c r="I13">
        <f t="shared" si="2"/>
        <v>8</v>
      </c>
      <c r="J13" t="str" cm="1">
        <f t="array" ref="J13">INDEX($B$34:$C$43,I13,2)</f>
        <v>prav dobro</v>
      </c>
    </row>
    <row r="14" spans="2:14" x14ac:dyDescent="0.25">
      <c r="B14" s="14">
        <v>10234575</v>
      </c>
      <c r="C14" s="15">
        <v>60</v>
      </c>
      <c r="D14" s="15">
        <v>90</v>
      </c>
      <c r="E14" s="15">
        <v>87</v>
      </c>
      <c r="F14" s="16">
        <f t="shared" si="0"/>
        <v>79</v>
      </c>
      <c r="G14" s="17">
        <f t="shared" si="1"/>
        <v>8</v>
      </c>
      <c r="H14" s="15">
        <v>9</v>
      </c>
      <c r="I14">
        <f t="shared" si="2"/>
        <v>8</v>
      </c>
      <c r="J14" t="str" cm="1">
        <f t="array" ref="J14">INDEX($B$34:$C$43,I14,2)</f>
        <v>prav dobro</v>
      </c>
    </row>
    <row r="15" spans="2:14" x14ac:dyDescent="0.25">
      <c r="B15" s="14">
        <v>10234576</v>
      </c>
      <c r="C15" s="15">
        <v>55</v>
      </c>
      <c r="D15" s="15">
        <v>75</v>
      </c>
      <c r="E15" s="15">
        <v>71</v>
      </c>
      <c r="F15" s="16">
        <f t="shared" si="0"/>
        <v>67</v>
      </c>
      <c r="G15" s="17">
        <f t="shared" si="1"/>
        <v>7</v>
      </c>
      <c r="H15" s="15">
        <v>8</v>
      </c>
      <c r="I15">
        <f t="shared" si="2"/>
        <v>7</v>
      </c>
      <c r="J15" t="str" cm="1">
        <f t="array" ref="J15">INDEX($B$34:$C$43,I15,2)</f>
        <v>dobro</v>
      </c>
    </row>
    <row r="16" spans="2:14" x14ac:dyDescent="0.25">
      <c r="B16" s="14">
        <v>10234577</v>
      </c>
      <c r="C16" s="15">
        <v>45</v>
      </c>
      <c r="D16" s="15">
        <v>80</v>
      </c>
      <c r="E16" s="15">
        <v>77</v>
      </c>
      <c r="F16" s="16">
        <f t="shared" si="0"/>
        <v>67.33</v>
      </c>
      <c r="G16" s="17">
        <f t="shared" si="1"/>
        <v>7</v>
      </c>
      <c r="H16" s="15">
        <v>7</v>
      </c>
      <c r="I16">
        <f t="shared" si="2"/>
        <v>7</v>
      </c>
      <c r="J16" t="str" cm="1">
        <f t="array" ref="J16">INDEX($B$34:$C$43,I16,2)</f>
        <v>dobro</v>
      </c>
    </row>
    <row r="17" spans="2:10" x14ac:dyDescent="0.25">
      <c r="B17" s="14">
        <v>10234578</v>
      </c>
      <c r="C17" s="15">
        <v>60</v>
      </c>
      <c r="D17" s="15">
        <v>40</v>
      </c>
      <c r="E17" s="15">
        <v>54</v>
      </c>
      <c r="F17" s="16">
        <f t="shared" si="0"/>
        <v>51.33</v>
      </c>
      <c r="G17" s="17">
        <f t="shared" si="1"/>
        <v>6</v>
      </c>
      <c r="H17" s="15">
        <v>8</v>
      </c>
      <c r="I17">
        <f t="shared" si="2"/>
        <v>7</v>
      </c>
      <c r="J17" t="str" cm="1">
        <f t="array" ref="J17">INDEX($B$34:$C$43,I17,2)</f>
        <v>dobro</v>
      </c>
    </row>
    <row r="18" spans="2:10" x14ac:dyDescent="0.25">
      <c r="B18" s="14">
        <v>10234579</v>
      </c>
      <c r="C18" s="15">
        <v>17</v>
      </c>
      <c r="D18" s="15">
        <v>45</v>
      </c>
      <c r="E18" s="15">
        <v>30</v>
      </c>
      <c r="F18" s="16">
        <f t="shared" si="0"/>
        <v>30.67</v>
      </c>
      <c r="G18" s="17">
        <f t="shared" si="1"/>
        <v>4</v>
      </c>
      <c r="H18" s="15">
        <v>6</v>
      </c>
      <c r="I18">
        <f t="shared" si="2"/>
        <v>5</v>
      </c>
      <c r="J18" t="str" cm="1">
        <f t="array" ref="J18">INDEX($B$34:$C$43,I18,2)</f>
        <v>nezadostno</v>
      </c>
    </row>
    <row r="19" spans="2:10" x14ac:dyDescent="0.25">
      <c r="B19" s="14">
        <v>10234580</v>
      </c>
      <c r="C19" s="15">
        <v>55</v>
      </c>
      <c r="D19" s="15">
        <v>72</v>
      </c>
      <c r="E19" s="15">
        <v>78</v>
      </c>
      <c r="F19" s="16">
        <f t="shared" si="0"/>
        <v>68.33</v>
      </c>
      <c r="G19" s="17">
        <f t="shared" si="1"/>
        <v>7</v>
      </c>
      <c r="H19" s="15">
        <v>7</v>
      </c>
      <c r="I19">
        <f t="shared" si="2"/>
        <v>7</v>
      </c>
      <c r="J19" t="str" cm="1">
        <f t="array" ref="J19">INDEX($B$34:$C$43,I19,2)</f>
        <v>dobro</v>
      </c>
    </row>
    <row r="20" spans="2:10" x14ac:dyDescent="0.25">
      <c r="B20" s="14">
        <v>10234581</v>
      </c>
      <c r="C20" s="15">
        <v>83</v>
      </c>
      <c r="D20" s="15">
        <v>52</v>
      </c>
      <c r="E20" s="15">
        <v>67</v>
      </c>
      <c r="F20" s="16">
        <f t="shared" si="0"/>
        <v>67.33</v>
      </c>
      <c r="G20" s="17">
        <f t="shared" si="1"/>
        <v>7</v>
      </c>
      <c r="H20" s="15">
        <v>7</v>
      </c>
      <c r="I20">
        <f t="shared" si="2"/>
        <v>7</v>
      </c>
      <c r="J20" t="str" cm="1">
        <f t="array" ref="J20">INDEX($B$34:$C$43,I20,2)</f>
        <v>dobro</v>
      </c>
    </row>
    <row r="21" spans="2:10" x14ac:dyDescent="0.25">
      <c r="B21" s="14">
        <v>10234582</v>
      </c>
      <c r="C21" s="15">
        <v>99</v>
      </c>
      <c r="D21" s="15">
        <v>95</v>
      </c>
      <c r="E21" s="15">
        <v>89</v>
      </c>
      <c r="F21" s="16">
        <f t="shared" si="0"/>
        <v>94.33</v>
      </c>
      <c r="G21" s="17">
        <f t="shared" si="1"/>
        <v>10</v>
      </c>
      <c r="H21" s="15">
        <v>10</v>
      </c>
      <c r="I21">
        <f t="shared" si="2"/>
        <v>10</v>
      </c>
      <c r="J21" t="str" cm="1">
        <f t="array" ref="J21">INDEX($B$34:$C$43,I21,2)</f>
        <v>odlično</v>
      </c>
    </row>
    <row r="22" spans="2:10" x14ac:dyDescent="0.25">
      <c r="B22" s="14">
        <v>10234583</v>
      </c>
      <c r="C22" s="15">
        <v>100</v>
      </c>
      <c r="D22" s="15">
        <v>99</v>
      </c>
      <c r="E22" s="15">
        <v>100</v>
      </c>
      <c r="F22" s="16">
        <f t="shared" si="0"/>
        <v>99.67</v>
      </c>
      <c r="G22" s="17">
        <f t="shared" si="1"/>
        <v>10</v>
      </c>
      <c r="H22" s="15">
        <v>10</v>
      </c>
      <c r="I22">
        <f t="shared" si="2"/>
        <v>10</v>
      </c>
      <c r="J22" t="str" cm="1">
        <f t="array" ref="J22">INDEX($B$34:$C$43,I22,2)</f>
        <v>odlično</v>
      </c>
    </row>
    <row r="23" spans="2:10" x14ac:dyDescent="0.25">
      <c r="B23" s="14">
        <v>10234584</v>
      </c>
      <c r="C23" s="15">
        <v>70</v>
      </c>
      <c r="D23" s="15">
        <v>77</v>
      </c>
      <c r="E23" s="15">
        <v>65</v>
      </c>
      <c r="F23" s="16">
        <f t="shared" si="0"/>
        <v>70.67</v>
      </c>
      <c r="G23" s="17">
        <f t="shared" si="1"/>
        <v>8</v>
      </c>
      <c r="H23" s="15">
        <v>9</v>
      </c>
      <c r="I23">
        <f t="shared" si="2"/>
        <v>8</v>
      </c>
      <c r="J23" t="str" cm="1">
        <f t="array" ref="J23">INDEX($B$34:$C$43,I23,2)</f>
        <v>prav dobro</v>
      </c>
    </row>
    <row r="24" spans="2:10" x14ac:dyDescent="0.25">
      <c r="B24" s="14">
        <v>10234585</v>
      </c>
      <c r="C24" s="15">
        <v>20</v>
      </c>
      <c r="D24" s="15">
        <v>60</v>
      </c>
      <c r="E24" s="15">
        <v>59</v>
      </c>
      <c r="F24" s="16">
        <f t="shared" si="0"/>
        <v>46.33</v>
      </c>
      <c r="G24" s="17">
        <f t="shared" si="1"/>
        <v>5</v>
      </c>
      <c r="H24" s="15">
        <v>6</v>
      </c>
      <c r="I24">
        <f t="shared" si="2"/>
        <v>5</v>
      </c>
      <c r="J24" t="str" cm="1">
        <f t="array" ref="J24">INDEX($B$34:$C$43,I24,2)</f>
        <v>nezadostno</v>
      </c>
    </row>
    <row r="25" spans="2:10" x14ac:dyDescent="0.25">
      <c r="B25" s="14">
        <v>10234586</v>
      </c>
      <c r="C25" s="15">
        <v>20</v>
      </c>
      <c r="D25" s="15">
        <v>40</v>
      </c>
      <c r="E25" s="15">
        <v>55</v>
      </c>
      <c r="F25" s="16">
        <f t="shared" si="0"/>
        <v>38.33</v>
      </c>
      <c r="G25" s="17">
        <f t="shared" si="1"/>
        <v>4</v>
      </c>
      <c r="H25" s="15">
        <v>6</v>
      </c>
      <c r="I25">
        <f t="shared" si="2"/>
        <v>5</v>
      </c>
      <c r="J25" t="str" cm="1">
        <f t="array" ref="J25">INDEX($B$34:$C$43,I25,2)</f>
        <v>nezadostno</v>
      </c>
    </row>
    <row r="26" spans="2:10" x14ac:dyDescent="0.25">
      <c r="B26" s="14">
        <v>10234587</v>
      </c>
      <c r="C26" s="15">
        <v>67</v>
      </c>
      <c r="D26" s="15">
        <v>70</v>
      </c>
      <c r="E26" s="15">
        <v>80</v>
      </c>
      <c r="F26" s="16">
        <f t="shared" si="0"/>
        <v>72.33</v>
      </c>
      <c r="G26" s="17">
        <f t="shared" si="1"/>
        <v>8</v>
      </c>
      <c r="H26" s="15">
        <v>7</v>
      </c>
      <c r="I26">
        <f t="shared" si="2"/>
        <v>8</v>
      </c>
      <c r="J26" t="str" cm="1">
        <f t="array" ref="J26">INDEX($B$34:$C$43,I26,2)</f>
        <v>prav dobro</v>
      </c>
    </row>
    <row r="27" spans="2:10" x14ac:dyDescent="0.25">
      <c r="B27" s="14">
        <v>10234588</v>
      </c>
      <c r="C27" s="15">
        <v>92</v>
      </c>
      <c r="D27" s="15">
        <v>80</v>
      </c>
      <c r="E27" s="15">
        <v>87</v>
      </c>
      <c r="F27" s="16">
        <f t="shared" si="0"/>
        <v>86.33</v>
      </c>
      <c r="G27" s="17">
        <f t="shared" si="1"/>
        <v>9</v>
      </c>
      <c r="H27" s="15">
        <v>6</v>
      </c>
      <c r="I27">
        <f t="shared" si="2"/>
        <v>8</v>
      </c>
      <c r="J27" t="str" cm="1">
        <f t="array" ref="J27">INDEX($B$34:$C$43,I27,2)</f>
        <v>prav dobro</v>
      </c>
    </row>
    <row r="28" spans="2:10" x14ac:dyDescent="0.25">
      <c r="B28" s="14">
        <v>10234589</v>
      </c>
      <c r="C28" s="15">
        <v>48</v>
      </c>
      <c r="D28" s="15">
        <v>50</v>
      </c>
      <c r="E28" s="15">
        <v>57</v>
      </c>
      <c r="F28" s="16">
        <f t="shared" si="0"/>
        <v>51.67</v>
      </c>
      <c r="G28" s="17">
        <f t="shared" si="1"/>
        <v>6</v>
      </c>
      <c r="H28" s="15">
        <v>7</v>
      </c>
      <c r="I28">
        <f t="shared" si="2"/>
        <v>6</v>
      </c>
      <c r="J28" t="str" cm="1">
        <f t="array" ref="J28">INDEX($B$34:$C$43,I28,2)</f>
        <v>zadostno</v>
      </c>
    </row>
    <row r="29" spans="2:10" x14ac:dyDescent="0.25">
      <c r="B29" s="14">
        <v>10234590</v>
      </c>
      <c r="C29" s="15">
        <v>33</v>
      </c>
      <c r="D29" s="15">
        <v>66</v>
      </c>
      <c r="E29" s="15">
        <v>66</v>
      </c>
      <c r="F29" s="16">
        <f t="shared" si="0"/>
        <v>55</v>
      </c>
      <c r="G29" s="17">
        <f t="shared" si="1"/>
        <v>6</v>
      </c>
      <c r="H29" s="15">
        <v>8</v>
      </c>
      <c r="I29">
        <f t="shared" si="2"/>
        <v>7</v>
      </c>
      <c r="J29" t="str" cm="1">
        <f t="array" ref="J29">INDEX($B$34:$C$43,I29,2)</f>
        <v>dobro</v>
      </c>
    </row>
    <row r="30" spans="2:10" x14ac:dyDescent="0.25">
      <c r="B30" s="14">
        <v>10234591</v>
      </c>
      <c r="C30" s="15">
        <v>91</v>
      </c>
      <c r="D30" s="15">
        <v>96</v>
      </c>
      <c r="E30" s="15">
        <v>98</v>
      </c>
      <c r="F30" s="16">
        <f t="shared" si="0"/>
        <v>95</v>
      </c>
      <c r="G30" s="17">
        <f t="shared" si="1"/>
        <v>10</v>
      </c>
      <c r="H30" s="15">
        <v>9</v>
      </c>
      <c r="I30">
        <f t="shared" si="2"/>
        <v>10</v>
      </c>
      <c r="J30" t="str" cm="1">
        <f t="array" ref="J30">INDEX($B$34:$C$43,I30,2)</f>
        <v>odlično</v>
      </c>
    </row>
    <row r="31" spans="2:10" x14ac:dyDescent="0.25">
      <c r="B31" s="14">
        <v>10234592</v>
      </c>
      <c r="C31" s="15">
        <v>68</v>
      </c>
      <c r="D31" s="15">
        <v>80</v>
      </c>
      <c r="E31" s="15">
        <v>77</v>
      </c>
      <c r="F31" s="16">
        <f t="shared" si="0"/>
        <v>75</v>
      </c>
      <c r="G31" s="17">
        <f t="shared" si="1"/>
        <v>8</v>
      </c>
      <c r="H31" s="15">
        <v>9</v>
      </c>
      <c r="I31">
        <f t="shared" si="2"/>
        <v>8</v>
      </c>
      <c r="J31" t="str" cm="1">
        <f t="array" ref="J31">INDEX($B$34:$C$43,I31,2)</f>
        <v>prav dobro</v>
      </c>
    </row>
    <row r="32" spans="2:10" x14ac:dyDescent="0.25">
      <c r="B32" s="14">
        <v>10234593</v>
      </c>
      <c r="C32" s="15">
        <v>9</v>
      </c>
      <c r="D32" s="15">
        <v>17</v>
      </c>
      <c r="E32" s="15">
        <v>22</v>
      </c>
      <c r="F32" s="16">
        <f t="shared" si="0"/>
        <v>16</v>
      </c>
      <c r="G32" s="17">
        <f t="shared" si="1"/>
        <v>2</v>
      </c>
      <c r="H32" s="15">
        <v>6</v>
      </c>
      <c r="I32">
        <f t="shared" si="2"/>
        <v>3</v>
      </c>
      <c r="J32" t="str" cm="1">
        <f t="array" ref="J32">INDEX($B$34:$C$43,I32,2)</f>
        <v>nezadostno</v>
      </c>
    </row>
    <row r="34" spans="2:3" x14ac:dyDescent="0.25">
      <c r="B34" s="14">
        <v>1</v>
      </c>
      <c r="C34" t="s">
        <v>34</v>
      </c>
    </row>
    <row r="35" spans="2:3" x14ac:dyDescent="0.25">
      <c r="B35" s="14">
        <v>2</v>
      </c>
      <c r="C35" t="s">
        <v>34</v>
      </c>
    </row>
    <row r="36" spans="2:3" x14ac:dyDescent="0.25">
      <c r="B36" s="14">
        <v>3</v>
      </c>
      <c r="C36" t="s">
        <v>34</v>
      </c>
    </row>
    <row r="37" spans="2:3" x14ac:dyDescent="0.25">
      <c r="B37" s="14">
        <v>4</v>
      </c>
      <c r="C37" t="s">
        <v>34</v>
      </c>
    </row>
    <row r="38" spans="2:3" x14ac:dyDescent="0.25">
      <c r="B38" s="14">
        <v>5</v>
      </c>
      <c r="C38" t="s">
        <v>34</v>
      </c>
    </row>
    <row r="39" spans="2:3" x14ac:dyDescent="0.25">
      <c r="B39" s="14">
        <v>6</v>
      </c>
      <c r="C39" t="s">
        <v>35</v>
      </c>
    </row>
    <row r="40" spans="2:3" x14ac:dyDescent="0.25">
      <c r="B40" s="14">
        <v>7</v>
      </c>
      <c r="C40" t="s">
        <v>36</v>
      </c>
    </row>
    <row r="41" spans="2:3" x14ac:dyDescent="0.25">
      <c r="B41" s="14">
        <v>8</v>
      </c>
      <c r="C41" t="s">
        <v>37</v>
      </c>
    </row>
    <row r="42" spans="2:3" x14ac:dyDescent="0.25">
      <c r="B42" s="14">
        <v>9</v>
      </c>
      <c r="C42" t="s">
        <v>37</v>
      </c>
    </row>
    <row r="43" spans="2:3" x14ac:dyDescent="0.25">
      <c r="B43" s="14">
        <v>10</v>
      </c>
      <c r="C43" t="s">
        <v>38</v>
      </c>
    </row>
  </sheetData>
  <mergeCells count="4">
    <mergeCell ref="G2:H2"/>
    <mergeCell ref="I4:J4"/>
    <mergeCell ref="L4:N4"/>
    <mergeCell ref="L5:M5"/>
  </mergeCells>
  <conditionalFormatting sqref="I5:I32">
    <cfRule type="cellIs" dxfId="1" priority="1" operator="lessThan">
      <formula>6</formula>
    </cfRule>
    <cfRule type="cellIs" dxfId="0" priority="2" operator="equal">
      <formula>10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096D-4599-4645-9E90-F41FB540E9D7}">
  <dimension ref="B2:M23"/>
  <sheetViews>
    <sheetView workbookViewId="0">
      <selection activeCell="M46" sqref="M46"/>
    </sheetView>
  </sheetViews>
  <sheetFormatPr defaultColWidth="3.28515625" defaultRowHeight="15" x14ac:dyDescent="0.25"/>
  <cols>
    <col min="2" max="2" width="15.140625" bestFit="1" customWidth="1"/>
    <col min="3" max="3" width="13.5703125" bestFit="1" customWidth="1"/>
    <col min="4" max="4" width="6.28515625" bestFit="1" customWidth="1"/>
    <col min="6" max="6" width="28.140625" bestFit="1" customWidth="1"/>
    <col min="7" max="9" width="4.5703125" bestFit="1" customWidth="1"/>
    <col min="10" max="10" width="6.28515625" bestFit="1" customWidth="1"/>
    <col min="11" max="11" width="9.140625" customWidth="1"/>
    <col min="12" max="12" width="7.5703125" customWidth="1"/>
    <col min="13" max="13" width="8.28515625" customWidth="1"/>
  </cols>
  <sheetData>
    <row r="2" spans="2:13" x14ac:dyDescent="0.25">
      <c r="B2" t="s">
        <v>68</v>
      </c>
      <c r="C2" t="s">
        <v>69</v>
      </c>
      <c r="D2" t="s">
        <v>70</v>
      </c>
    </row>
    <row r="3" spans="2:13" x14ac:dyDescent="0.25">
      <c r="B3" s="19" t="s">
        <v>43</v>
      </c>
      <c r="C3" s="19" t="s">
        <v>44</v>
      </c>
      <c r="D3" s="14">
        <v>10</v>
      </c>
      <c r="K3" s="21" t="s">
        <v>75</v>
      </c>
      <c r="L3" s="21"/>
      <c r="M3" s="21"/>
    </row>
    <row r="4" spans="2:13" x14ac:dyDescent="0.25">
      <c r="B4" s="19" t="s">
        <v>45</v>
      </c>
      <c r="C4" s="19" t="s">
        <v>46</v>
      </c>
      <c r="D4" s="14">
        <v>8</v>
      </c>
      <c r="G4" t="s">
        <v>48</v>
      </c>
      <c r="H4" t="s">
        <v>46</v>
      </c>
      <c r="I4" t="s">
        <v>44</v>
      </c>
      <c r="J4" t="s">
        <v>74</v>
      </c>
      <c r="K4" t="s">
        <v>48</v>
      </c>
      <c r="L4" t="s">
        <v>46</v>
      </c>
      <c r="M4" t="s">
        <v>44</v>
      </c>
    </row>
    <row r="5" spans="2:13" x14ac:dyDescent="0.25">
      <c r="B5" s="19" t="s">
        <v>47</v>
      </c>
      <c r="C5" s="19" t="s">
        <v>48</v>
      </c>
      <c r="D5" s="14">
        <v>6</v>
      </c>
      <c r="F5" t="s">
        <v>71</v>
      </c>
      <c r="G5">
        <f>COUNTIFS(C3:C23,"=EZ",D3:D23,"&gt;=6")</f>
        <v>3</v>
      </c>
      <c r="H5">
        <f>COUNTIFS(C3:C23,"=RAC",D3:D23,"&gt;=6")</f>
        <v>4</v>
      </c>
      <c r="I5">
        <f>COUNTIFS(C3:C23,"=OSS",D3:D23,"&gt;=6")</f>
        <v>5</v>
      </c>
      <c r="J5">
        <f>SUM(G5:I5)</f>
        <v>12</v>
      </c>
      <c r="K5" s="16">
        <f>AVERAGEIFS(D3:D23,C3:C23,"=EZ",D3:D23,"&gt;=6")</f>
        <v>6.333333333333333</v>
      </c>
      <c r="L5" s="16">
        <f>AVERAGEIFS(D3:D23,C3:C23,"=RAC",D3:D23,"&gt;=6")</f>
        <v>8.75</v>
      </c>
      <c r="M5" s="16">
        <f>AVERAGEIFS(D3:D23,C3:C23,"=OSS",D3:D23,"&gt;=6")</f>
        <v>7.8</v>
      </c>
    </row>
    <row r="6" spans="2:13" x14ac:dyDescent="0.25">
      <c r="B6" s="19" t="s">
        <v>49</v>
      </c>
      <c r="C6" s="19" t="s">
        <v>48</v>
      </c>
      <c r="D6" s="14">
        <v>3</v>
      </c>
      <c r="F6" t="s">
        <v>72</v>
      </c>
      <c r="G6">
        <f>COUNTIF(C3:C23,"=EZ")</f>
        <v>6</v>
      </c>
      <c r="H6">
        <f>COUNTIF(C3:C23,"=RAC")</f>
        <v>6</v>
      </c>
      <c r="I6">
        <f>COUNTIF(C3:C23,"=OSS")</f>
        <v>6</v>
      </c>
      <c r="J6">
        <f>SUM(G6:I6)</f>
        <v>18</v>
      </c>
    </row>
    <row r="7" spans="2:13" x14ac:dyDescent="0.25">
      <c r="B7" s="19" t="s">
        <v>50</v>
      </c>
      <c r="C7" s="19" t="s">
        <v>46</v>
      </c>
      <c r="D7" s="14">
        <v>9</v>
      </c>
      <c r="F7" t="s">
        <v>73</v>
      </c>
      <c r="G7" s="16">
        <f>G5/G6</f>
        <v>0.5</v>
      </c>
      <c r="H7" s="16">
        <f t="shared" ref="H7:J7" si="0">H5/H6</f>
        <v>0.66666666666666663</v>
      </c>
      <c r="I7" s="16">
        <f t="shared" si="0"/>
        <v>0.83333333333333337</v>
      </c>
      <c r="J7" s="16">
        <f t="shared" si="0"/>
        <v>0.66666666666666663</v>
      </c>
    </row>
    <row r="8" spans="2:13" x14ac:dyDescent="0.25">
      <c r="B8" s="19" t="s">
        <v>51</v>
      </c>
      <c r="C8" s="19" t="s">
        <v>44</v>
      </c>
      <c r="D8" s="14">
        <v>7</v>
      </c>
    </row>
    <row r="9" spans="2:13" x14ac:dyDescent="0.25">
      <c r="B9" s="19" t="s">
        <v>52</v>
      </c>
      <c r="C9" s="19" t="s">
        <v>48</v>
      </c>
      <c r="D9" s="14">
        <v>5</v>
      </c>
    </row>
    <row r="10" spans="2:13" x14ac:dyDescent="0.25">
      <c r="B10" s="19" t="s">
        <v>53</v>
      </c>
      <c r="C10" s="19" t="s">
        <v>44</v>
      </c>
      <c r="D10" s="14">
        <v>3</v>
      </c>
    </row>
    <row r="11" spans="2:13" x14ac:dyDescent="0.25">
      <c r="B11" s="19" t="s">
        <v>54</v>
      </c>
      <c r="C11" s="19" t="s">
        <v>48</v>
      </c>
      <c r="D11" s="14">
        <v>6</v>
      </c>
    </row>
    <row r="12" spans="2:13" x14ac:dyDescent="0.25">
      <c r="B12" s="19" t="s">
        <v>55</v>
      </c>
      <c r="C12" s="19" t="s">
        <v>48</v>
      </c>
      <c r="D12" s="14">
        <v>7</v>
      </c>
    </row>
    <row r="13" spans="2:13" x14ac:dyDescent="0.25">
      <c r="B13" s="19" t="s">
        <v>56</v>
      </c>
      <c r="C13" s="19" t="s">
        <v>46</v>
      </c>
      <c r="D13" s="14">
        <v>5</v>
      </c>
    </row>
    <row r="14" spans="2:13" x14ac:dyDescent="0.25">
      <c r="B14" s="19" t="s">
        <v>57</v>
      </c>
      <c r="C14" s="19" t="s">
        <v>46</v>
      </c>
      <c r="D14" s="14">
        <v>8</v>
      </c>
    </row>
    <row r="15" spans="2:13" x14ac:dyDescent="0.25">
      <c r="B15" s="19" t="s">
        <v>58</v>
      </c>
      <c r="C15" s="19" t="s">
        <v>44</v>
      </c>
      <c r="D15" s="14">
        <v>9</v>
      </c>
    </row>
    <row r="16" spans="2:13" x14ac:dyDescent="0.25">
      <c r="B16" s="19" t="s">
        <v>59</v>
      </c>
      <c r="C16" s="19" t="s">
        <v>46</v>
      </c>
      <c r="D16" s="14">
        <v>5</v>
      </c>
    </row>
    <row r="17" spans="2:4" x14ac:dyDescent="0.25">
      <c r="B17" s="19" t="s">
        <v>60</v>
      </c>
      <c r="C17" s="19" t="s">
        <v>48</v>
      </c>
      <c r="D17" s="14">
        <v>2</v>
      </c>
    </row>
    <row r="18" spans="2:4" x14ac:dyDescent="0.25">
      <c r="B18" s="19" t="s">
        <v>61</v>
      </c>
      <c r="C18" s="19" t="s">
        <v>44</v>
      </c>
      <c r="D18" s="14">
        <v>7</v>
      </c>
    </row>
    <row r="19" spans="2:4" x14ac:dyDescent="0.25">
      <c r="B19" s="19" t="s">
        <v>62</v>
      </c>
      <c r="C19" s="19" t="s">
        <v>44</v>
      </c>
      <c r="D19" s="14">
        <v>6</v>
      </c>
    </row>
    <row r="20" spans="2:4" x14ac:dyDescent="0.25">
      <c r="B20" s="19" t="s">
        <v>63</v>
      </c>
      <c r="C20" s="19" t="s">
        <v>64</v>
      </c>
      <c r="D20" s="14">
        <v>7</v>
      </c>
    </row>
    <row r="21" spans="2:4" x14ac:dyDescent="0.25">
      <c r="B21" s="19" t="s">
        <v>65</v>
      </c>
      <c r="C21" s="19" t="s">
        <v>64</v>
      </c>
      <c r="D21" s="14">
        <v>6</v>
      </c>
    </row>
    <row r="22" spans="2:4" x14ac:dyDescent="0.25">
      <c r="B22" s="19" t="s">
        <v>66</v>
      </c>
      <c r="C22" s="19" t="s">
        <v>64</v>
      </c>
      <c r="D22" s="14">
        <v>2</v>
      </c>
    </row>
    <row r="23" spans="2:4" x14ac:dyDescent="0.25">
      <c r="B23" s="19" t="s">
        <v>67</v>
      </c>
      <c r="C23" s="19" t="s">
        <v>46</v>
      </c>
      <c r="D23" s="14">
        <v>10</v>
      </c>
    </row>
  </sheetData>
  <mergeCells count="1">
    <mergeCell ref="K3:M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4FBD-5697-4084-BE5F-45238BE603E9}">
  <dimension ref="B2:J111"/>
  <sheetViews>
    <sheetView workbookViewId="0">
      <selection activeCell="U99" sqref="U99"/>
    </sheetView>
  </sheetViews>
  <sheetFormatPr defaultRowHeight="15" x14ac:dyDescent="0.25"/>
  <cols>
    <col min="2" max="2" width="13.42578125" bestFit="1" customWidth="1"/>
    <col min="3" max="3" width="25.85546875" bestFit="1" customWidth="1"/>
    <col min="4" max="4" width="6.28515625" bestFit="1" customWidth="1"/>
    <col min="6" max="6" width="7.85546875" bestFit="1" customWidth="1"/>
    <col min="7" max="7" width="11.28515625" bestFit="1" customWidth="1"/>
    <col min="8" max="8" width="8.28515625" bestFit="1" customWidth="1"/>
    <col min="9" max="10" width="18.28515625" bestFit="1" customWidth="1"/>
  </cols>
  <sheetData>
    <row r="2" spans="2:10" x14ac:dyDescent="0.25">
      <c r="B2" t="s">
        <v>84</v>
      </c>
      <c r="C2" t="s">
        <v>85</v>
      </c>
      <c r="D2" t="s">
        <v>86</v>
      </c>
    </row>
    <row r="3" spans="2:10" x14ac:dyDescent="0.25">
      <c r="B3" s="19" t="s">
        <v>76</v>
      </c>
      <c r="C3" s="19" t="s">
        <v>77</v>
      </c>
      <c r="D3" s="14">
        <v>120</v>
      </c>
      <c r="G3" s="21" t="s">
        <v>87</v>
      </c>
      <c r="H3" s="21"/>
      <c r="I3" s="21" t="s">
        <v>88</v>
      </c>
      <c r="J3" s="21"/>
    </row>
    <row r="4" spans="2:10" x14ac:dyDescent="0.25">
      <c r="B4" s="19" t="s">
        <v>78</v>
      </c>
      <c r="C4" s="19" t="s">
        <v>79</v>
      </c>
      <c r="D4" s="14">
        <v>100</v>
      </c>
      <c r="G4" t="s">
        <v>84</v>
      </c>
      <c r="H4" t="s">
        <v>85</v>
      </c>
      <c r="I4" t="s">
        <v>89</v>
      </c>
      <c r="J4" t="s">
        <v>90</v>
      </c>
    </row>
    <row r="5" spans="2:10" x14ac:dyDescent="0.25">
      <c r="B5" s="19" t="s">
        <v>80</v>
      </c>
      <c r="C5" s="19" t="s">
        <v>81</v>
      </c>
      <c r="D5" s="14">
        <v>140</v>
      </c>
      <c r="G5" t="s">
        <v>76</v>
      </c>
      <c r="H5" t="s">
        <v>81</v>
      </c>
      <c r="I5">
        <f>COUNTIFS($B$3:$B$26,G5,$C$3:$C$26,H5)</f>
        <v>2</v>
      </c>
      <c r="J5">
        <f>SUMIFS($D$3:$D$26,$B$3:$B$26,G5,$C$3:$C$26,H5)</f>
        <v>240</v>
      </c>
    </row>
    <row r="6" spans="2:10" x14ac:dyDescent="0.25">
      <c r="B6" s="19" t="s">
        <v>80</v>
      </c>
      <c r="C6" s="19" t="s">
        <v>77</v>
      </c>
      <c r="D6" s="14">
        <v>135</v>
      </c>
      <c r="G6" t="s">
        <v>76</v>
      </c>
      <c r="H6" t="s">
        <v>79</v>
      </c>
      <c r="I6">
        <f t="shared" ref="I6:I20" si="0">COUNTIFS($B$3:$B$26,G6,$C$3:$C$26,H6)</f>
        <v>1</v>
      </c>
      <c r="J6">
        <f t="shared" ref="J6:J20" si="1">SUMIFS($D$3:$D$26,$B$3:$B$26,G6,$C$3:$C$26,H6)</f>
        <v>110</v>
      </c>
    </row>
    <row r="7" spans="2:10" x14ac:dyDescent="0.25">
      <c r="B7" s="19" t="s">
        <v>76</v>
      </c>
      <c r="C7" s="19" t="s">
        <v>79</v>
      </c>
      <c r="D7" s="14">
        <v>110</v>
      </c>
      <c r="G7" t="s">
        <v>76</v>
      </c>
      <c r="H7" t="s">
        <v>77</v>
      </c>
      <c r="I7">
        <f t="shared" si="0"/>
        <v>3</v>
      </c>
      <c r="J7">
        <f t="shared" si="1"/>
        <v>355</v>
      </c>
    </row>
    <row r="8" spans="2:10" x14ac:dyDescent="0.25">
      <c r="B8" s="19" t="s">
        <v>78</v>
      </c>
      <c r="C8" s="19" t="s">
        <v>81</v>
      </c>
      <c r="D8" s="14">
        <v>100</v>
      </c>
      <c r="G8" t="s">
        <v>76</v>
      </c>
      <c r="H8" t="s">
        <v>83</v>
      </c>
      <c r="I8">
        <f t="shared" si="0"/>
        <v>2</v>
      </c>
      <c r="J8">
        <f t="shared" si="1"/>
        <v>245</v>
      </c>
    </row>
    <row r="9" spans="2:10" x14ac:dyDescent="0.25">
      <c r="B9" s="19" t="s">
        <v>82</v>
      </c>
      <c r="C9" s="19" t="s">
        <v>83</v>
      </c>
      <c r="D9" s="14">
        <v>115</v>
      </c>
      <c r="G9" t="s">
        <v>80</v>
      </c>
      <c r="H9" t="s">
        <v>81</v>
      </c>
      <c r="I9">
        <f t="shared" si="0"/>
        <v>2</v>
      </c>
      <c r="J9">
        <f t="shared" si="1"/>
        <v>275</v>
      </c>
    </row>
    <row r="10" spans="2:10" x14ac:dyDescent="0.25">
      <c r="B10" s="19" t="s">
        <v>76</v>
      </c>
      <c r="C10" s="19" t="s">
        <v>83</v>
      </c>
      <c r="D10" s="14">
        <v>135</v>
      </c>
      <c r="G10" t="s">
        <v>80</v>
      </c>
      <c r="H10" t="s">
        <v>79</v>
      </c>
      <c r="I10">
        <f t="shared" si="0"/>
        <v>2</v>
      </c>
      <c r="J10">
        <f t="shared" si="1"/>
        <v>275</v>
      </c>
    </row>
    <row r="11" spans="2:10" x14ac:dyDescent="0.25">
      <c r="B11" s="19" t="s">
        <v>80</v>
      </c>
      <c r="C11" s="19" t="s">
        <v>79</v>
      </c>
      <c r="D11" s="14">
        <v>120</v>
      </c>
      <c r="G11" t="s">
        <v>80</v>
      </c>
      <c r="H11" t="s">
        <v>77</v>
      </c>
      <c r="I11">
        <f t="shared" si="0"/>
        <v>1</v>
      </c>
      <c r="J11">
        <f t="shared" si="1"/>
        <v>135</v>
      </c>
    </row>
    <row r="12" spans="2:10" x14ac:dyDescent="0.25">
      <c r="B12" s="19" t="s">
        <v>82</v>
      </c>
      <c r="C12" s="19" t="s">
        <v>77</v>
      </c>
      <c r="D12" s="14">
        <v>110</v>
      </c>
      <c r="G12" t="s">
        <v>80</v>
      </c>
      <c r="H12" t="s">
        <v>83</v>
      </c>
      <c r="I12">
        <f t="shared" si="0"/>
        <v>1</v>
      </c>
      <c r="J12">
        <f t="shared" si="1"/>
        <v>125</v>
      </c>
    </row>
    <row r="13" spans="2:10" x14ac:dyDescent="0.25">
      <c r="B13" s="19" t="s">
        <v>80</v>
      </c>
      <c r="C13" s="19" t="s">
        <v>79</v>
      </c>
      <c r="D13" s="14">
        <v>155</v>
      </c>
      <c r="G13" t="s">
        <v>78</v>
      </c>
      <c r="H13" t="s">
        <v>81</v>
      </c>
      <c r="I13">
        <f t="shared" si="0"/>
        <v>1</v>
      </c>
      <c r="J13">
        <f t="shared" si="1"/>
        <v>100</v>
      </c>
    </row>
    <row r="14" spans="2:10" x14ac:dyDescent="0.25">
      <c r="B14" s="19" t="s">
        <v>76</v>
      </c>
      <c r="C14" s="19" t="s">
        <v>81</v>
      </c>
      <c r="D14" s="14">
        <v>135</v>
      </c>
      <c r="G14" t="s">
        <v>78</v>
      </c>
      <c r="H14" t="s">
        <v>79</v>
      </c>
      <c r="I14">
        <f t="shared" si="0"/>
        <v>3</v>
      </c>
      <c r="J14">
        <f t="shared" si="1"/>
        <v>375</v>
      </c>
    </row>
    <row r="15" spans="2:10" x14ac:dyDescent="0.25">
      <c r="B15" s="19" t="s">
        <v>78</v>
      </c>
      <c r="C15" s="19" t="s">
        <v>83</v>
      </c>
      <c r="D15" s="14">
        <v>125</v>
      </c>
      <c r="G15" t="s">
        <v>78</v>
      </c>
      <c r="H15" t="s">
        <v>77</v>
      </c>
      <c r="I15">
        <f t="shared" si="0"/>
        <v>1</v>
      </c>
      <c r="J15">
        <f t="shared" si="1"/>
        <v>110</v>
      </c>
    </row>
    <row r="16" spans="2:10" x14ac:dyDescent="0.25">
      <c r="B16" s="19" t="s">
        <v>78</v>
      </c>
      <c r="C16" s="19" t="s">
        <v>77</v>
      </c>
      <c r="D16" s="14">
        <v>110</v>
      </c>
      <c r="G16" t="s">
        <v>78</v>
      </c>
      <c r="H16" t="s">
        <v>83</v>
      </c>
      <c r="I16">
        <f t="shared" si="0"/>
        <v>1</v>
      </c>
      <c r="J16">
        <f t="shared" si="1"/>
        <v>125</v>
      </c>
    </row>
    <row r="17" spans="2:10" x14ac:dyDescent="0.25">
      <c r="B17" s="19" t="s">
        <v>82</v>
      </c>
      <c r="C17" s="19" t="s">
        <v>79</v>
      </c>
      <c r="D17" s="14">
        <v>120</v>
      </c>
      <c r="G17" t="s">
        <v>82</v>
      </c>
      <c r="H17" t="s">
        <v>81</v>
      </c>
      <c r="I17">
        <f t="shared" si="0"/>
        <v>0</v>
      </c>
      <c r="J17">
        <f t="shared" si="1"/>
        <v>0</v>
      </c>
    </row>
    <row r="18" spans="2:10" x14ac:dyDescent="0.25">
      <c r="B18" s="19" t="s">
        <v>76</v>
      </c>
      <c r="C18" s="19" t="s">
        <v>77</v>
      </c>
      <c r="D18" s="14">
        <v>125</v>
      </c>
      <c r="G18" t="s">
        <v>82</v>
      </c>
      <c r="H18" t="s">
        <v>79</v>
      </c>
      <c r="I18">
        <f t="shared" si="0"/>
        <v>2</v>
      </c>
      <c r="J18">
        <f t="shared" si="1"/>
        <v>250</v>
      </c>
    </row>
    <row r="19" spans="2:10" x14ac:dyDescent="0.25">
      <c r="B19" s="19" t="s">
        <v>76</v>
      </c>
      <c r="C19" s="19" t="s">
        <v>81</v>
      </c>
      <c r="D19" s="14">
        <v>105</v>
      </c>
      <c r="G19" t="s">
        <v>82</v>
      </c>
      <c r="H19" t="s">
        <v>77</v>
      </c>
      <c r="I19">
        <f t="shared" si="0"/>
        <v>1</v>
      </c>
      <c r="J19">
        <f t="shared" si="1"/>
        <v>110</v>
      </c>
    </row>
    <row r="20" spans="2:10" x14ac:dyDescent="0.25">
      <c r="B20" s="19" t="s">
        <v>82</v>
      </c>
      <c r="C20" s="19" t="s">
        <v>79</v>
      </c>
      <c r="D20" s="14">
        <v>130</v>
      </c>
      <c r="G20" t="s">
        <v>82</v>
      </c>
      <c r="H20" t="s">
        <v>83</v>
      </c>
      <c r="I20">
        <f t="shared" si="0"/>
        <v>1</v>
      </c>
      <c r="J20">
        <f t="shared" si="1"/>
        <v>115</v>
      </c>
    </row>
    <row r="21" spans="2:10" x14ac:dyDescent="0.25">
      <c r="B21" s="19" t="s">
        <v>76</v>
      </c>
      <c r="C21" s="19" t="s">
        <v>77</v>
      </c>
      <c r="D21" s="14">
        <v>110</v>
      </c>
    </row>
    <row r="22" spans="2:10" x14ac:dyDescent="0.25">
      <c r="B22" s="19" t="s">
        <v>78</v>
      </c>
      <c r="C22" s="19" t="s">
        <v>79</v>
      </c>
      <c r="D22" s="14">
        <v>155</v>
      </c>
    </row>
    <row r="23" spans="2:10" x14ac:dyDescent="0.25">
      <c r="B23" s="19" t="s">
        <v>80</v>
      </c>
      <c r="C23" s="19" t="s">
        <v>81</v>
      </c>
      <c r="D23" s="14">
        <v>135</v>
      </c>
    </row>
    <row r="24" spans="2:10" x14ac:dyDescent="0.25">
      <c r="B24" s="19" t="s">
        <v>80</v>
      </c>
      <c r="C24" s="19" t="s">
        <v>83</v>
      </c>
      <c r="D24" s="14">
        <v>125</v>
      </c>
    </row>
    <row r="25" spans="2:10" x14ac:dyDescent="0.25">
      <c r="B25" s="19" t="s">
        <v>76</v>
      </c>
      <c r="C25" s="19" t="s">
        <v>83</v>
      </c>
      <c r="D25" s="14">
        <v>110</v>
      </c>
    </row>
    <row r="26" spans="2:10" x14ac:dyDescent="0.25">
      <c r="B26" s="19" t="s">
        <v>78</v>
      </c>
      <c r="C26" s="19" t="s">
        <v>79</v>
      </c>
      <c r="D26" s="14">
        <v>120</v>
      </c>
    </row>
    <row r="28" spans="2:10" x14ac:dyDescent="0.25">
      <c r="B28" s="24" t="s">
        <v>151</v>
      </c>
      <c r="C28" t="s">
        <v>153</v>
      </c>
    </row>
    <row r="29" spans="2:10" x14ac:dyDescent="0.25">
      <c r="B29" s="25" t="s">
        <v>78</v>
      </c>
      <c r="C29" s="27">
        <v>6</v>
      </c>
    </row>
    <row r="30" spans="2:10" x14ac:dyDescent="0.25">
      <c r="B30" s="25" t="s">
        <v>82</v>
      </c>
      <c r="C30" s="27">
        <v>4</v>
      </c>
    </row>
    <row r="31" spans="2:10" x14ac:dyDescent="0.25">
      <c r="B31" s="25" t="s">
        <v>76</v>
      </c>
      <c r="C31" s="27">
        <v>8</v>
      </c>
    </row>
    <row r="32" spans="2:10" x14ac:dyDescent="0.25">
      <c r="B32" s="25" t="s">
        <v>80</v>
      </c>
      <c r="C32" s="27">
        <v>6</v>
      </c>
    </row>
    <row r="33" spans="2:3" x14ac:dyDescent="0.25">
      <c r="B33" s="25" t="s">
        <v>152</v>
      </c>
      <c r="C33" s="27">
        <v>24</v>
      </c>
    </row>
    <row r="48" spans="2:3" x14ac:dyDescent="0.25">
      <c r="B48" s="24" t="s">
        <v>151</v>
      </c>
      <c r="C48" t="s">
        <v>153</v>
      </c>
    </row>
    <row r="49" spans="2:3" x14ac:dyDescent="0.25">
      <c r="B49" s="25" t="s">
        <v>81</v>
      </c>
      <c r="C49" s="27">
        <v>5</v>
      </c>
    </row>
    <row r="50" spans="2:3" x14ac:dyDescent="0.25">
      <c r="B50" s="25" t="s">
        <v>83</v>
      </c>
      <c r="C50" s="27">
        <v>5</v>
      </c>
    </row>
    <row r="51" spans="2:3" x14ac:dyDescent="0.25">
      <c r="B51" s="25" t="s">
        <v>79</v>
      </c>
      <c r="C51" s="27">
        <v>8</v>
      </c>
    </row>
    <row r="52" spans="2:3" x14ac:dyDescent="0.25">
      <c r="B52" s="25" t="s">
        <v>77</v>
      </c>
      <c r="C52" s="27">
        <v>6</v>
      </c>
    </row>
    <row r="53" spans="2:3" x14ac:dyDescent="0.25">
      <c r="B53" s="25" t="s">
        <v>152</v>
      </c>
      <c r="C53" s="27">
        <v>24</v>
      </c>
    </row>
    <row r="66" spans="2:3" x14ac:dyDescent="0.25">
      <c r="B66" s="24" t="s">
        <v>151</v>
      </c>
      <c r="C66" t="s">
        <v>154</v>
      </c>
    </row>
    <row r="67" spans="2:3" x14ac:dyDescent="0.25">
      <c r="B67" s="25" t="s">
        <v>78</v>
      </c>
      <c r="C67" s="27">
        <v>710</v>
      </c>
    </row>
    <row r="68" spans="2:3" x14ac:dyDescent="0.25">
      <c r="B68" s="26" t="s">
        <v>81</v>
      </c>
      <c r="C68" s="27">
        <v>100</v>
      </c>
    </row>
    <row r="69" spans="2:3" x14ac:dyDescent="0.25">
      <c r="B69" s="26" t="s">
        <v>83</v>
      </c>
      <c r="C69" s="27">
        <v>125</v>
      </c>
    </row>
    <row r="70" spans="2:3" x14ac:dyDescent="0.25">
      <c r="B70" s="26" t="s">
        <v>79</v>
      </c>
      <c r="C70" s="27">
        <v>375</v>
      </c>
    </row>
    <row r="71" spans="2:3" x14ac:dyDescent="0.25">
      <c r="B71" s="26" t="s">
        <v>77</v>
      </c>
      <c r="C71" s="27">
        <v>110</v>
      </c>
    </row>
    <row r="72" spans="2:3" x14ac:dyDescent="0.25">
      <c r="B72" s="25" t="s">
        <v>82</v>
      </c>
      <c r="C72" s="27">
        <v>475</v>
      </c>
    </row>
    <row r="73" spans="2:3" x14ac:dyDescent="0.25">
      <c r="B73" s="26" t="s">
        <v>81</v>
      </c>
      <c r="C73" s="27">
        <v>0</v>
      </c>
    </row>
    <row r="74" spans="2:3" x14ac:dyDescent="0.25">
      <c r="B74" s="26" t="s">
        <v>83</v>
      </c>
      <c r="C74" s="27">
        <v>115</v>
      </c>
    </row>
    <row r="75" spans="2:3" x14ac:dyDescent="0.25">
      <c r="B75" s="26" t="s">
        <v>79</v>
      </c>
      <c r="C75" s="27">
        <v>250</v>
      </c>
    </row>
    <row r="76" spans="2:3" x14ac:dyDescent="0.25">
      <c r="B76" s="26" t="s">
        <v>77</v>
      </c>
      <c r="C76" s="27">
        <v>110</v>
      </c>
    </row>
    <row r="77" spans="2:3" x14ac:dyDescent="0.25">
      <c r="B77" s="25" t="s">
        <v>76</v>
      </c>
      <c r="C77" s="27">
        <v>950</v>
      </c>
    </row>
    <row r="78" spans="2:3" x14ac:dyDescent="0.25">
      <c r="B78" s="26" t="s">
        <v>81</v>
      </c>
      <c r="C78" s="27">
        <v>240</v>
      </c>
    </row>
    <row r="79" spans="2:3" x14ac:dyDescent="0.25">
      <c r="B79" s="26" t="s">
        <v>83</v>
      </c>
      <c r="C79" s="27">
        <v>245</v>
      </c>
    </row>
    <row r="80" spans="2:3" x14ac:dyDescent="0.25">
      <c r="B80" s="26" t="s">
        <v>79</v>
      </c>
      <c r="C80" s="27">
        <v>110</v>
      </c>
    </row>
    <row r="81" spans="2:3" x14ac:dyDescent="0.25">
      <c r="B81" s="26" t="s">
        <v>77</v>
      </c>
      <c r="C81" s="27">
        <v>355</v>
      </c>
    </row>
    <row r="82" spans="2:3" x14ac:dyDescent="0.25">
      <c r="B82" s="25" t="s">
        <v>80</v>
      </c>
      <c r="C82" s="27">
        <v>810</v>
      </c>
    </row>
    <row r="83" spans="2:3" x14ac:dyDescent="0.25">
      <c r="B83" s="26" t="s">
        <v>81</v>
      </c>
      <c r="C83" s="27">
        <v>275</v>
      </c>
    </row>
    <row r="84" spans="2:3" x14ac:dyDescent="0.25">
      <c r="B84" s="26" t="s">
        <v>83</v>
      </c>
      <c r="C84" s="27">
        <v>125</v>
      </c>
    </row>
    <row r="85" spans="2:3" x14ac:dyDescent="0.25">
      <c r="B85" s="26" t="s">
        <v>79</v>
      </c>
      <c r="C85" s="27">
        <v>275</v>
      </c>
    </row>
    <row r="86" spans="2:3" x14ac:dyDescent="0.25">
      <c r="B86" s="26" t="s">
        <v>77</v>
      </c>
      <c r="C86" s="27">
        <v>135</v>
      </c>
    </row>
    <row r="87" spans="2:3" x14ac:dyDescent="0.25">
      <c r="B87" s="25" t="s">
        <v>152</v>
      </c>
      <c r="C87" s="27">
        <v>2945</v>
      </c>
    </row>
    <row r="90" spans="2:3" x14ac:dyDescent="0.25">
      <c r="B90" s="24" t="s">
        <v>151</v>
      </c>
      <c r="C90" t="s">
        <v>154</v>
      </c>
    </row>
    <row r="91" spans="2:3" x14ac:dyDescent="0.25">
      <c r="B91" s="25" t="s">
        <v>81</v>
      </c>
      <c r="C91" s="27">
        <v>615</v>
      </c>
    </row>
    <row r="92" spans="2:3" x14ac:dyDescent="0.25">
      <c r="B92" s="26" t="s">
        <v>78</v>
      </c>
      <c r="C92" s="27">
        <v>100</v>
      </c>
    </row>
    <row r="93" spans="2:3" x14ac:dyDescent="0.25">
      <c r="B93" s="26" t="s">
        <v>82</v>
      </c>
      <c r="C93" s="27">
        <v>0</v>
      </c>
    </row>
    <row r="94" spans="2:3" x14ac:dyDescent="0.25">
      <c r="B94" s="26" t="s">
        <v>76</v>
      </c>
      <c r="C94" s="27">
        <v>240</v>
      </c>
    </row>
    <row r="95" spans="2:3" x14ac:dyDescent="0.25">
      <c r="B95" s="26" t="s">
        <v>80</v>
      </c>
      <c r="C95" s="27">
        <v>275</v>
      </c>
    </row>
    <row r="96" spans="2:3" x14ac:dyDescent="0.25">
      <c r="B96" s="25" t="s">
        <v>83</v>
      </c>
      <c r="C96" s="27">
        <v>610</v>
      </c>
    </row>
    <row r="97" spans="2:3" x14ac:dyDescent="0.25">
      <c r="B97" s="26" t="s">
        <v>78</v>
      </c>
      <c r="C97" s="27">
        <v>125</v>
      </c>
    </row>
    <row r="98" spans="2:3" x14ac:dyDescent="0.25">
      <c r="B98" s="26" t="s">
        <v>82</v>
      </c>
      <c r="C98" s="27">
        <v>115</v>
      </c>
    </row>
    <row r="99" spans="2:3" x14ac:dyDescent="0.25">
      <c r="B99" s="26" t="s">
        <v>76</v>
      </c>
      <c r="C99" s="27">
        <v>245</v>
      </c>
    </row>
    <row r="100" spans="2:3" x14ac:dyDescent="0.25">
      <c r="B100" s="26" t="s">
        <v>80</v>
      </c>
      <c r="C100" s="27">
        <v>125</v>
      </c>
    </row>
    <row r="101" spans="2:3" x14ac:dyDescent="0.25">
      <c r="B101" s="25" t="s">
        <v>79</v>
      </c>
      <c r="C101" s="27">
        <v>1010</v>
      </c>
    </row>
    <row r="102" spans="2:3" x14ac:dyDescent="0.25">
      <c r="B102" s="26" t="s">
        <v>78</v>
      </c>
      <c r="C102" s="27">
        <v>375</v>
      </c>
    </row>
    <row r="103" spans="2:3" x14ac:dyDescent="0.25">
      <c r="B103" s="26" t="s">
        <v>82</v>
      </c>
      <c r="C103" s="27">
        <v>250</v>
      </c>
    </row>
    <row r="104" spans="2:3" x14ac:dyDescent="0.25">
      <c r="B104" s="26" t="s">
        <v>76</v>
      </c>
      <c r="C104" s="27">
        <v>110</v>
      </c>
    </row>
    <row r="105" spans="2:3" x14ac:dyDescent="0.25">
      <c r="B105" s="26" t="s">
        <v>80</v>
      </c>
      <c r="C105" s="27">
        <v>275</v>
      </c>
    </row>
    <row r="106" spans="2:3" x14ac:dyDescent="0.25">
      <c r="B106" s="25" t="s">
        <v>77</v>
      </c>
      <c r="C106" s="27">
        <v>710</v>
      </c>
    </row>
    <row r="107" spans="2:3" x14ac:dyDescent="0.25">
      <c r="B107" s="26" t="s">
        <v>78</v>
      </c>
      <c r="C107" s="27">
        <v>110</v>
      </c>
    </row>
    <row r="108" spans="2:3" x14ac:dyDescent="0.25">
      <c r="B108" s="26" t="s">
        <v>82</v>
      </c>
      <c r="C108" s="27">
        <v>110</v>
      </c>
    </row>
    <row r="109" spans="2:3" x14ac:dyDescent="0.25">
      <c r="B109" s="26" t="s">
        <v>76</v>
      </c>
      <c r="C109" s="27">
        <v>355</v>
      </c>
    </row>
    <row r="110" spans="2:3" x14ac:dyDescent="0.25">
      <c r="B110" s="26" t="s">
        <v>80</v>
      </c>
      <c r="C110" s="27">
        <v>135</v>
      </c>
    </row>
    <row r="111" spans="2:3" x14ac:dyDescent="0.25">
      <c r="B111" s="25" t="s">
        <v>152</v>
      </c>
      <c r="C111" s="27">
        <v>2945</v>
      </c>
    </row>
  </sheetData>
  <mergeCells count="2">
    <mergeCell ref="I3:J3"/>
    <mergeCell ref="G3:H3"/>
  </mergeCells>
  <pageMargins left="0.7" right="0.7" top="0.75" bottom="0.75" header="0.3" footer="0.3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9FEB-8D13-4D0A-8ABC-143F9047416B}">
  <dimension ref="B2:K26"/>
  <sheetViews>
    <sheetView workbookViewId="0">
      <selection activeCell="P21" sqref="P21"/>
    </sheetView>
  </sheetViews>
  <sheetFormatPr defaultRowHeight="15" x14ac:dyDescent="0.25"/>
  <sheetData>
    <row r="2" spans="2:11" x14ac:dyDescent="0.25">
      <c r="B2" t="s">
        <v>84</v>
      </c>
      <c r="C2" t="s">
        <v>85</v>
      </c>
      <c r="D2" t="s">
        <v>86</v>
      </c>
      <c r="H2" s="21" t="s">
        <v>89</v>
      </c>
      <c r="I2" s="21"/>
      <c r="J2" s="21"/>
      <c r="K2" s="21"/>
    </row>
    <row r="3" spans="2:11" x14ac:dyDescent="0.25">
      <c r="B3" s="19" t="s">
        <v>76</v>
      </c>
      <c r="C3" s="19" t="s">
        <v>77</v>
      </c>
      <c r="D3" s="14">
        <v>120</v>
      </c>
      <c r="H3" s="21" t="s">
        <v>84</v>
      </c>
      <c r="I3" s="21"/>
      <c r="J3" s="21"/>
      <c r="K3" s="21"/>
    </row>
    <row r="4" spans="2:11" x14ac:dyDescent="0.25">
      <c r="B4" s="19" t="s">
        <v>78</v>
      </c>
      <c r="C4" s="19" t="s">
        <v>79</v>
      </c>
      <c r="D4" s="14">
        <v>100</v>
      </c>
      <c r="H4" t="s">
        <v>76</v>
      </c>
      <c r="I4" t="s">
        <v>78</v>
      </c>
      <c r="J4" t="s">
        <v>80</v>
      </c>
      <c r="K4" t="s">
        <v>82</v>
      </c>
    </row>
    <row r="5" spans="2:11" x14ac:dyDescent="0.25">
      <c r="B5" s="19" t="s">
        <v>80</v>
      </c>
      <c r="C5" s="19" t="s">
        <v>81</v>
      </c>
      <c r="D5" s="14">
        <v>140</v>
      </c>
      <c r="F5" s="23" t="s">
        <v>85</v>
      </c>
      <c r="G5" t="s">
        <v>77</v>
      </c>
      <c r="H5">
        <f>COUNTIFS($B$3:$B$26,H$4,$C$3:$C$26,$G5)</f>
        <v>3</v>
      </c>
      <c r="I5">
        <f>COUNTIFS($B$3:$B$26,I$4,$C$3:$C$26,$G5)</f>
        <v>1</v>
      </c>
      <c r="J5">
        <f t="shared" ref="I5:K8" si="0">COUNTIFS($B$3:$B$26,J$4,$C$3:$C$26,$G5)</f>
        <v>1</v>
      </c>
      <c r="K5">
        <f t="shared" si="0"/>
        <v>1</v>
      </c>
    </row>
    <row r="6" spans="2:11" x14ac:dyDescent="0.25">
      <c r="B6" s="19" t="s">
        <v>80</v>
      </c>
      <c r="C6" s="19" t="s">
        <v>77</v>
      </c>
      <c r="D6" s="14">
        <v>135</v>
      </c>
      <c r="F6" s="23"/>
      <c r="G6" t="s">
        <v>79</v>
      </c>
      <c r="H6">
        <f t="shared" ref="H6:H8" si="1">COUNTIFS($B$3:$B$26,H$4,$C$3:$C$26,$G6)</f>
        <v>1</v>
      </c>
      <c r="I6">
        <f t="shared" si="0"/>
        <v>3</v>
      </c>
      <c r="J6">
        <f t="shared" si="0"/>
        <v>2</v>
      </c>
      <c r="K6">
        <f t="shared" si="0"/>
        <v>2</v>
      </c>
    </row>
    <row r="7" spans="2:11" x14ac:dyDescent="0.25">
      <c r="B7" s="19" t="s">
        <v>76</v>
      </c>
      <c r="C7" s="19" t="s">
        <v>79</v>
      </c>
      <c r="D7" s="14">
        <v>110</v>
      </c>
      <c r="F7" s="23"/>
      <c r="G7" t="s">
        <v>81</v>
      </c>
      <c r="H7">
        <f t="shared" si="1"/>
        <v>2</v>
      </c>
      <c r="I7">
        <f t="shared" si="0"/>
        <v>1</v>
      </c>
      <c r="J7">
        <f t="shared" si="0"/>
        <v>2</v>
      </c>
      <c r="K7">
        <f t="shared" si="0"/>
        <v>0</v>
      </c>
    </row>
    <row r="8" spans="2:11" x14ac:dyDescent="0.25">
      <c r="B8" s="19" t="s">
        <v>78</v>
      </c>
      <c r="C8" s="19" t="s">
        <v>81</v>
      </c>
      <c r="D8" s="14">
        <v>100</v>
      </c>
      <c r="F8" s="23"/>
      <c r="G8" t="s">
        <v>83</v>
      </c>
      <c r="H8">
        <f t="shared" si="1"/>
        <v>2</v>
      </c>
      <c r="I8">
        <f t="shared" si="0"/>
        <v>1</v>
      </c>
      <c r="J8">
        <f t="shared" si="0"/>
        <v>1</v>
      </c>
      <c r="K8">
        <f t="shared" si="0"/>
        <v>1</v>
      </c>
    </row>
    <row r="9" spans="2:11" x14ac:dyDescent="0.25">
      <c r="B9" s="19" t="s">
        <v>82</v>
      </c>
      <c r="C9" s="19" t="s">
        <v>83</v>
      </c>
      <c r="D9" s="14">
        <v>115</v>
      </c>
      <c r="F9" s="23"/>
    </row>
    <row r="10" spans="2:11" x14ac:dyDescent="0.25">
      <c r="B10" s="19" t="s">
        <v>76</v>
      </c>
      <c r="C10" s="19" t="s">
        <v>83</v>
      </c>
      <c r="D10" s="14">
        <v>135</v>
      </c>
      <c r="F10" s="23"/>
    </row>
    <row r="11" spans="2:11" x14ac:dyDescent="0.25">
      <c r="B11" s="19" t="s">
        <v>80</v>
      </c>
      <c r="C11" s="19" t="s">
        <v>79</v>
      </c>
      <c r="D11" s="14">
        <v>120</v>
      </c>
      <c r="F11" s="23"/>
    </row>
    <row r="12" spans="2:11" x14ac:dyDescent="0.25">
      <c r="B12" s="19" t="s">
        <v>82</v>
      </c>
      <c r="C12" s="19" t="s">
        <v>77</v>
      </c>
      <c r="D12" s="14">
        <v>110</v>
      </c>
      <c r="F12" s="23"/>
    </row>
    <row r="13" spans="2:11" x14ac:dyDescent="0.25">
      <c r="B13" s="19" t="s">
        <v>80</v>
      </c>
      <c r="C13" s="19" t="s">
        <v>79</v>
      </c>
      <c r="D13" s="14">
        <v>155</v>
      </c>
    </row>
    <row r="14" spans="2:11" x14ac:dyDescent="0.25">
      <c r="B14" s="19" t="s">
        <v>76</v>
      </c>
      <c r="C14" s="19" t="s">
        <v>81</v>
      </c>
      <c r="D14" s="14">
        <v>135</v>
      </c>
    </row>
    <row r="15" spans="2:11" x14ac:dyDescent="0.25">
      <c r="B15" s="19" t="s">
        <v>78</v>
      </c>
      <c r="C15" s="19" t="s">
        <v>83</v>
      </c>
      <c r="D15" s="14">
        <v>125</v>
      </c>
      <c r="H15" s="21" t="s">
        <v>150</v>
      </c>
      <c r="I15" s="21"/>
      <c r="J15" s="21"/>
      <c r="K15" s="21"/>
    </row>
    <row r="16" spans="2:11" x14ac:dyDescent="0.25">
      <c r="B16" s="19" t="s">
        <v>78</v>
      </c>
      <c r="C16" s="19" t="s">
        <v>77</v>
      </c>
      <c r="D16" s="14">
        <v>110</v>
      </c>
      <c r="H16" s="21" t="s">
        <v>84</v>
      </c>
      <c r="I16" s="21"/>
      <c r="J16" s="21"/>
      <c r="K16" s="21"/>
    </row>
    <row r="17" spans="2:11" x14ac:dyDescent="0.25">
      <c r="B17" s="19" t="s">
        <v>82</v>
      </c>
      <c r="C17" s="19" t="s">
        <v>79</v>
      </c>
      <c r="D17" s="14">
        <v>120</v>
      </c>
      <c r="H17" t="s">
        <v>76</v>
      </c>
      <c r="I17" t="s">
        <v>78</v>
      </c>
      <c r="J17" t="s">
        <v>80</v>
      </c>
      <c r="K17" t="s">
        <v>82</v>
      </c>
    </row>
    <row r="18" spans="2:11" x14ac:dyDescent="0.25">
      <c r="B18" s="19" t="s">
        <v>76</v>
      </c>
      <c r="C18" s="19" t="s">
        <v>77</v>
      </c>
      <c r="D18" s="14">
        <v>125</v>
      </c>
      <c r="F18" s="23" t="s">
        <v>85</v>
      </c>
      <c r="G18" t="s">
        <v>77</v>
      </c>
      <c r="H18">
        <f>SUMIFS($D$3:$D$26,$B$3:$B$26,H$4,$C$3:$C$26,$G18)</f>
        <v>355</v>
      </c>
      <c r="I18">
        <f t="shared" ref="I18:K21" si="2">SUMIFS($D$3:$D$26,$B$3:$B$26,I$4,$C$3:$C$26,$G18)</f>
        <v>110</v>
      </c>
      <c r="J18">
        <f t="shared" si="2"/>
        <v>135</v>
      </c>
      <c r="K18">
        <f t="shared" si="2"/>
        <v>110</v>
      </c>
    </row>
    <row r="19" spans="2:11" x14ac:dyDescent="0.25">
      <c r="B19" s="19" t="s">
        <v>76</v>
      </c>
      <c r="C19" s="19" t="s">
        <v>81</v>
      </c>
      <c r="D19" s="14">
        <v>105</v>
      </c>
      <c r="F19" s="23"/>
      <c r="G19" t="s">
        <v>79</v>
      </c>
      <c r="H19">
        <f t="shared" ref="H19:H21" si="3">SUMIFS($D$3:$D$26,$B$3:$B$26,H$4,$C$3:$C$26,$G19)</f>
        <v>110</v>
      </c>
      <c r="I19">
        <f t="shared" si="2"/>
        <v>375</v>
      </c>
      <c r="J19">
        <f t="shared" si="2"/>
        <v>275</v>
      </c>
      <c r="K19">
        <f t="shared" si="2"/>
        <v>250</v>
      </c>
    </row>
    <row r="20" spans="2:11" x14ac:dyDescent="0.25">
      <c r="B20" s="19" t="s">
        <v>82</v>
      </c>
      <c r="C20" s="19" t="s">
        <v>79</v>
      </c>
      <c r="D20" s="14">
        <v>130</v>
      </c>
      <c r="F20" s="23"/>
      <c r="G20" t="s">
        <v>81</v>
      </c>
      <c r="H20">
        <f t="shared" si="3"/>
        <v>240</v>
      </c>
      <c r="I20">
        <f t="shared" si="2"/>
        <v>100</v>
      </c>
      <c r="J20">
        <f t="shared" si="2"/>
        <v>275</v>
      </c>
      <c r="K20">
        <f t="shared" si="2"/>
        <v>0</v>
      </c>
    </row>
    <row r="21" spans="2:11" x14ac:dyDescent="0.25">
      <c r="B21" s="19" t="s">
        <v>76</v>
      </c>
      <c r="C21" s="19" t="s">
        <v>77</v>
      </c>
      <c r="D21" s="14">
        <v>110</v>
      </c>
      <c r="F21" s="23"/>
      <c r="G21" t="s">
        <v>83</v>
      </c>
      <c r="H21">
        <f t="shared" si="3"/>
        <v>245</v>
      </c>
      <c r="I21">
        <f t="shared" si="2"/>
        <v>125</v>
      </c>
      <c r="J21">
        <f t="shared" si="2"/>
        <v>125</v>
      </c>
      <c r="K21">
        <f t="shared" si="2"/>
        <v>115</v>
      </c>
    </row>
    <row r="22" spans="2:11" x14ac:dyDescent="0.25">
      <c r="B22" s="19" t="s">
        <v>78</v>
      </c>
      <c r="C22" s="19" t="s">
        <v>79</v>
      </c>
      <c r="D22" s="14">
        <v>155</v>
      </c>
      <c r="F22" s="23"/>
    </row>
    <row r="23" spans="2:11" x14ac:dyDescent="0.25">
      <c r="B23" s="19" t="s">
        <v>80</v>
      </c>
      <c r="C23" s="19" t="s">
        <v>81</v>
      </c>
      <c r="D23" s="14">
        <v>135</v>
      </c>
      <c r="F23" s="23"/>
    </row>
    <row r="24" spans="2:11" x14ac:dyDescent="0.25">
      <c r="B24" s="19" t="s">
        <v>80</v>
      </c>
      <c r="C24" s="19" t="s">
        <v>83</v>
      </c>
      <c r="D24" s="14">
        <v>125</v>
      </c>
      <c r="F24" s="23"/>
    </row>
    <row r="25" spans="2:11" x14ac:dyDescent="0.25">
      <c r="B25" s="19" t="s">
        <v>76</v>
      </c>
      <c r="C25" s="19" t="s">
        <v>83</v>
      </c>
      <c r="D25" s="14">
        <v>110</v>
      </c>
      <c r="F25" s="23"/>
    </row>
    <row r="26" spans="2:11" x14ac:dyDescent="0.25">
      <c r="B26" s="19" t="s">
        <v>78</v>
      </c>
      <c r="C26" s="19" t="s">
        <v>79</v>
      </c>
      <c r="D26" s="14">
        <v>120</v>
      </c>
    </row>
  </sheetData>
  <mergeCells count="6">
    <mergeCell ref="F18:F25"/>
    <mergeCell ref="F5:F12"/>
    <mergeCell ref="H2:K2"/>
    <mergeCell ref="H3:K3"/>
    <mergeCell ref="H15:K15"/>
    <mergeCell ref="H16:K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6A65-9CF8-4F70-86D5-70B044808BD2}">
  <dimension ref="B2:P30"/>
  <sheetViews>
    <sheetView topLeftCell="A7" workbookViewId="0">
      <selection activeCell="K24" sqref="K24"/>
    </sheetView>
  </sheetViews>
  <sheetFormatPr defaultRowHeight="15" x14ac:dyDescent="0.25"/>
  <cols>
    <col min="2" max="2" width="5" bestFit="1" customWidth="1"/>
    <col min="3" max="3" width="12.42578125" bestFit="1" customWidth="1"/>
    <col min="4" max="4" width="8.28515625" bestFit="1" customWidth="1"/>
    <col min="6" max="6" width="17.42578125" bestFit="1" customWidth="1"/>
    <col min="7" max="8" width="9.28515625" bestFit="1" customWidth="1"/>
  </cols>
  <sheetData>
    <row r="2" spans="2:16" x14ac:dyDescent="0.25">
      <c r="B2" s="21" t="s">
        <v>121</v>
      </c>
      <c r="C2" s="21"/>
      <c r="D2" s="21"/>
      <c r="N2" s="21"/>
      <c r="O2" s="21"/>
      <c r="P2" s="21"/>
    </row>
    <row r="3" spans="2:16" ht="15" customHeight="1" x14ac:dyDescent="0.25">
      <c r="B3" t="s">
        <v>122</v>
      </c>
      <c r="C3" t="s">
        <v>123</v>
      </c>
      <c r="D3" t="s">
        <v>124</v>
      </c>
      <c r="L3" s="22"/>
      <c r="N3" s="21"/>
      <c r="O3" s="21"/>
      <c r="P3" s="21"/>
    </row>
    <row r="4" spans="2:16" ht="15" customHeight="1" x14ac:dyDescent="0.25">
      <c r="B4" s="19" t="s">
        <v>91</v>
      </c>
      <c r="C4" s="19" t="s">
        <v>92</v>
      </c>
      <c r="D4" s="14">
        <v>1017</v>
      </c>
      <c r="F4" t="s">
        <v>122</v>
      </c>
      <c r="G4" t="s">
        <v>125</v>
      </c>
      <c r="L4" s="22"/>
    </row>
    <row r="5" spans="2:16" x14ac:dyDescent="0.25">
      <c r="B5" s="19" t="s">
        <v>93</v>
      </c>
      <c r="C5" s="19" t="s">
        <v>94</v>
      </c>
      <c r="D5" s="14">
        <v>151</v>
      </c>
      <c r="F5" t="s">
        <v>91</v>
      </c>
      <c r="G5">
        <f>COUNTIF($B$4:$B$30,F5)</f>
        <v>11</v>
      </c>
      <c r="L5" s="22"/>
    </row>
    <row r="6" spans="2:16" x14ac:dyDescent="0.25">
      <c r="B6" s="19" t="s">
        <v>95</v>
      </c>
      <c r="C6" s="19" t="s">
        <v>96</v>
      </c>
      <c r="D6" s="14">
        <v>172</v>
      </c>
      <c r="F6" t="s">
        <v>93</v>
      </c>
      <c r="G6">
        <f>COUNTIF($B$4:$B$30,F6)</f>
        <v>7</v>
      </c>
      <c r="L6" s="22"/>
    </row>
    <row r="7" spans="2:16" x14ac:dyDescent="0.25">
      <c r="B7" s="19" t="s">
        <v>91</v>
      </c>
      <c r="C7" s="19" t="s">
        <v>97</v>
      </c>
      <c r="D7" s="14">
        <v>13</v>
      </c>
      <c r="F7" t="s">
        <v>95</v>
      </c>
      <c r="G7">
        <f>COUNTIF($B$4:$B$30,F7)</f>
        <v>9</v>
      </c>
      <c r="L7" s="22"/>
    </row>
    <row r="8" spans="2:16" x14ac:dyDescent="0.25">
      <c r="B8" s="19" t="s">
        <v>93</v>
      </c>
      <c r="C8" s="19" t="s">
        <v>98</v>
      </c>
      <c r="D8" s="14">
        <v>819</v>
      </c>
      <c r="L8" s="22"/>
    </row>
    <row r="9" spans="2:16" x14ac:dyDescent="0.25">
      <c r="B9" s="19" t="s">
        <v>93</v>
      </c>
      <c r="C9" s="19" t="s">
        <v>99</v>
      </c>
      <c r="D9" s="14">
        <v>91</v>
      </c>
      <c r="F9" t="s">
        <v>123</v>
      </c>
      <c r="G9" t="s">
        <v>130</v>
      </c>
      <c r="H9" t="s">
        <v>125</v>
      </c>
    </row>
    <row r="10" spans="2:16" x14ac:dyDescent="0.25">
      <c r="B10" s="19" t="s">
        <v>95</v>
      </c>
      <c r="C10" s="19" t="s">
        <v>100</v>
      </c>
      <c r="D10" s="14">
        <v>172</v>
      </c>
      <c r="F10" t="s">
        <v>126</v>
      </c>
      <c r="G10" t="s">
        <v>131</v>
      </c>
      <c r="H10">
        <f>COUNTIF($C$4:$C$30,G10)</f>
        <v>9</v>
      </c>
      <c r="N10" s="21"/>
      <c r="O10" s="21"/>
      <c r="P10" s="21"/>
    </row>
    <row r="11" spans="2:16" x14ac:dyDescent="0.25">
      <c r="B11" s="19" t="s">
        <v>91</v>
      </c>
      <c r="C11" s="19" t="s">
        <v>101</v>
      </c>
      <c r="D11" s="14">
        <v>12</v>
      </c>
      <c r="F11" t="s">
        <v>127</v>
      </c>
      <c r="G11" t="s">
        <v>132</v>
      </c>
      <c r="H11">
        <f>COUNTIF($C$4:$C$30,G11)</f>
        <v>2</v>
      </c>
      <c r="N11" s="21"/>
      <c r="O11" s="21"/>
      <c r="P11" s="21"/>
    </row>
    <row r="12" spans="2:16" x14ac:dyDescent="0.25">
      <c r="B12" s="19" t="s">
        <v>91</v>
      </c>
      <c r="C12" s="19" t="s">
        <v>102</v>
      </c>
      <c r="D12" s="14">
        <v>1</v>
      </c>
      <c r="F12" t="s">
        <v>128</v>
      </c>
      <c r="G12" t="s">
        <v>133</v>
      </c>
      <c r="H12">
        <f>COUNTIF($C$4:$C$30,G12)</f>
        <v>7</v>
      </c>
      <c r="L12" s="22"/>
    </row>
    <row r="13" spans="2:16" x14ac:dyDescent="0.25">
      <c r="B13" s="19" t="s">
        <v>91</v>
      </c>
      <c r="C13" s="19" t="s">
        <v>103</v>
      </c>
      <c r="D13" s="14">
        <v>1515</v>
      </c>
      <c r="F13" t="s">
        <v>134</v>
      </c>
      <c r="G13" t="s">
        <v>135</v>
      </c>
      <c r="H13">
        <f>COUNTIF($C$4:$C$30,G13)</f>
        <v>10</v>
      </c>
      <c r="L13" s="22"/>
    </row>
    <row r="14" spans="2:16" x14ac:dyDescent="0.25">
      <c r="B14" s="19" t="s">
        <v>95</v>
      </c>
      <c r="C14" s="19" t="s">
        <v>104</v>
      </c>
      <c r="D14" s="14">
        <v>716</v>
      </c>
      <c r="F14" t="s">
        <v>129</v>
      </c>
      <c r="G14" t="s">
        <v>136</v>
      </c>
      <c r="H14">
        <f>COUNTIF($C$4:$C$30,G14)</f>
        <v>3</v>
      </c>
      <c r="L14" s="22"/>
    </row>
    <row r="15" spans="2:16" x14ac:dyDescent="0.25">
      <c r="B15" s="19" t="s">
        <v>91</v>
      </c>
      <c r="C15" s="19" t="s">
        <v>105</v>
      </c>
      <c r="D15" s="14">
        <v>918</v>
      </c>
      <c r="L15" s="22"/>
    </row>
    <row r="16" spans="2:16" x14ac:dyDescent="0.25">
      <c r="B16" s="19" t="s">
        <v>95</v>
      </c>
      <c r="C16" s="19" t="s">
        <v>106</v>
      </c>
      <c r="D16" s="14">
        <v>1324</v>
      </c>
      <c r="F16" t="s">
        <v>122</v>
      </c>
      <c r="G16" t="s">
        <v>137</v>
      </c>
      <c r="H16" t="s">
        <v>138</v>
      </c>
      <c r="I16" t="s">
        <v>125</v>
      </c>
    </row>
    <row r="17" spans="2:9" x14ac:dyDescent="0.25">
      <c r="B17" s="19" t="s">
        <v>93</v>
      </c>
      <c r="C17" s="19" t="s">
        <v>107</v>
      </c>
      <c r="D17" s="14">
        <v>81</v>
      </c>
      <c r="F17" t="s">
        <v>91</v>
      </c>
      <c r="G17" t="s">
        <v>139</v>
      </c>
      <c r="H17" t="s">
        <v>140</v>
      </c>
      <c r="I17">
        <f>COUNTIFS($B$4:$B$30,F17,$C$4:$C$30,G17,$D$4:$D$30,H17)</f>
        <v>2</v>
      </c>
    </row>
    <row r="18" spans="2:9" x14ac:dyDescent="0.25">
      <c r="B18" s="19" t="s">
        <v>95</v>
      </c>
      <c r="C18" s="19" t="s">
        <v>108</v>
      </c>
      <c r="D18" s="14">
        <v>9163</v>
      </c>
      <c r="F18" t="s">
        <v>93</v>
      </c>
      <c r="G18" t="s">
        <v>141</v>
      </c>
      <c r="H18" t="s">
        <v>142</v>
      </c>
      <c r="I18">
        <f t="shared" ref="I18:I19" si="0">COUNTIFS($B$4:$B$30,F18,$C$4:$C$30,G18,$D$4:$D$30,H18)</f>
        <v>1</v>
      </c>
    </row>
    <row r="19" spans="2:9" x14ac:dyDescent="0.25">
      <c r="B19" s="19" t="s">
        <v>91</v>
      </c>
      <c r="C19" s="19" t="s">
        <v>109</v>
      </c>
      <c r="D19" s="14">
        <v>536</v>
      </c>
      <c r="F19" t="s">
        <v>95</v>
      </c>
      <c r="G19" t="s">
        <v>143</v>
      </c>
      <c r="H19" t="s">
        <v>144</v>
      </c>
      <c r="I19">
        <f t="shared" si="0"/>
        <v>1</v>
      </c>
    </row>
    <row r="20" spans="2:9" x14ac:dyDescent="0.25">
      <c r="B20" s="19" t="s">
        <v>91</v>
      </c>
      <c r="C20" s="19" t="s">
        <v>110</v>
      </c>
      <c r="D20" s="14">
        <v>921</v>
      </c>
    </row>
    <row r="21" spans="2:9" x14ac:dyDescent="0.25">
      <c r="B21" s="19" t="s">
        <v>91</v>
      </c>
      <c r="C21" s="19" t="s">
        <v>111</v>
      </c>
      <c r="D21" s="14">
        <v>8192</v>
      </c>
      <c r="F21" t="s">
        <v>122</v>
      </c>
      <c r="G21" t="s">
        <v>137</v>
      </c>
      <c r="H21" t="s">
        <v>145</v>
      </c>
      <c r="I21" t="s">
        <v>146</v>
      </c>
    </row>
    <row r="22" spans="2:9" x14ac:dyDescent="0.25">
      <c r="B22" s="19" t="s">
        <v>95</v>
      </c>
      <c r="C22" s="19" t="s">
        <v>112</v>
      </c>
      <c r="D22" s="14">
        <v>1231</v>
      </c>
      <c r="F22" t="s">
        <v>91</v>
      </c>
      <c r="G22" t="s">
        <v>147</v>
      </c>
      <c r="H22">
        <f>SUMIFS($D$4:$D$30,$B$4:$B$30,F22,$C$4:$C$30,G22)</f>
        <v>22068</v>
      </c>
      <c r="I22" s="16">
        <f>AVERAGEIFS($D$4:$D$30,$B$4:$B$30,F22,$C$4:$C$30,G22)</f>
        <v>2006.1818181818182</v>
      </c>
    </row>
    <row r="23" spans="2:9" x14ac:dyDescent="0.25">
      <c r="B23" s="19" t="s">
        <v>91</v>
      </c>
      <c r="C23" s="19" t="s">
        <v>113</v>
      </c>
      <c r="D23" s="14">
        <v>8172</v>
      </c>
      <c r="F23" t="s">
        <v>91</v>
      </c>
      <c r="G23" t="s">
        <v>148</v>
      </c>
      <c r="H23">
        <f t="shared" ref="H23:H24" si="1">SUMIFS($D$4:$D$30,$B$4:$B$30,F23,$C$4:$C$30,G23)</f>
        <v>21519</v>
      </c>
      <c r="I23">
        <f t="shared" ref="I23:I24" si="2">AVERAGEIFS($D$4:$D$30,$B$4:$B$30,F23,$C$4:$C$30,G23)</f>
        <v>2391</v>
      </c>
    </row>
    <row r="24" spans="2:9" x14ac:dyDescent="0.25">
      <c r="B24" s="19" t="s">
        <v>95</v>
      </c>
      <c r="C24" s="19" t="s">
        <v>114</v>
      </c>
      <c r="D24" s="14">
        <v>71</v>
      </c>
      <c r="F24" t="s">
        <v>91</v>
      </c>
      <c r="G24" t="s">
        <v>149</v>
      </c>
      <c r="H24">
        <f t="shared" si="1"/>
        <v>19992</v>
      </c>
      <c r="I24">
        <f t="shared" si="2"/>
        <v>2856</v>
      </c>
    </row>
    <row r="25" spans="2:9" x14ac:dyDescent="0.25">
      <c r="B25" s="19" t="s">
        <v>91</v>
      </c>
      <c r="C25" s="19" t="s">
        <v>115</v>
      </c>
      <c r="D25" s="14">
        <v>771</v>
      </c>
    </row>
    <row r="26" spans="2:9" x14ac:dyDescent="0.25">
      <c r="B26" s="19" t="s">
        <v>93</v>
      </c>
      <c r="C26" s="19" t="s">
        <v>116</v>
      </c>
      <c r="D26" s="14">
        <v>891</v>
      </c>
    </row>
    <row r="27" spans="2:9" x14ac:dyDescent="0.25">
      <c r="B27" s="19" t="s">
        <v>93</v>
      </c>
      <c r="C27" s="19" t="s">
        <v>117</v>
      </c>
      <c r="D27" s="14">
        <v>2324</v>
      </c>
    </row>
    <row r="28" spans="2:9" x14ac:dyDescent="0.25">
      <c r="B28" s="19" t="s">
        <v>93</v>
      </c>
      <c r="C28" s="19" t="s">
        <v>118</v>
      </c>
      <c r="D28" s="14">
        <v>625</v>
      </c>
    </row>
    <row r="29" spans="2:9" x14ac:dyDescent="0.25">
      <c r="B29" s="19" t="s">
        <v>95</v>
      </c>
      <c r="C29" s="19" t="s">
        <v>119</v>
      </c>
      <c r="D29" s="14">
        <v>876</v>
      </c>
    </row>
    <row r="30" spans="2:9" x14ac:dyDescent="0.25">
      <c r="B30" s="19" t="s">
        <v>95</v>
      </c>
      <c r="C30" s="19" t="s">
        <v>120</v>
      </c>
      <c r="D30" s="14">
        <v>901</v>
      </c>
    </row>
  </sheetData>
  <mergeCells count="5">
    <mergeCell ref="N10:P10"/>
    <mergeCell ref="N11:P11"/>
    <mergeCell ref="B2:D2"/>
    <mergeCell ref="N2:P2"/>
    <mergeCell ref="N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3187-03D5-4AC2-8173-FA3A11EE983F}">
  <dimension ref="B2:J30"/>
  <sheetViews>
    <sheetView tabSelected="1" workbookViewId="0">
      <selection activeCell="O14" sqref="O14"/>
    </sheetView>
  </sheetViews>
  <sheetFormatPr defaultRowHeight="15" x14ac:dyDescent="0.25"/>
  <sheetData>
    <row r="2" spans="2:10" x14ac:dyDescent="0.25">
      <c r="B2" s="21" t="s">
        <v>121</v>
      </c>
      <c r="C2" s="21"/>
      <c r="D2" s="21"/>
    </row>
    <row r="3" spans="2:10" x14ac:dyDescent="0.25">
      <c r="B3" t="s">
        <v>122</v>
      </c>
      <c r="C3" t="s">
        <v>123</v>
      </c>
      <c r="D3" t="s">
        <v>124</v>
      </c>
      <c r="H3" s="21" t="s">
        <v>145</v>
      </c>
      <c r="I3" s="21"/>
      <c r="J3" s="21"/>
    </row>
    <row r="4" spans="2:10" ht="15" customHeight="1" x14ac:dyDescent="0.25">
      <c r="B4" s="19" t="s">
        <v>91</v>
      </c>
      <c r="C4" s="19" t="s">
        <v>92</v>
      </c>
      <c r="D4" s="14">
        <v>1017</v>
      </c>
      <c r="F4" s="22"/>
      <c r="H4" s="21" t="s">
        <v>137</v>
      </c>
      <c r="I4" s="21"/>
      <c r="J4" s="21"/>
    </row>
    <row r="5" spans="2:10" ht="15" customHeight="1" x14ac:dyDescent="0.25">
      <c r="B5" s="19" t="s">
        <v>93</v>
      </c>
      <c r="C5" s="19" t="s">
        <v>94</v>
      </c>
      <c r="D5" s="14">
        <v>151</v>
      </c>
      <c r="F5" s="22"/>
      <c r="H5" t="s">
        <v>147</v>
      </c>
      <c r="I5" t="s">
        <v>148</v>
      </c>
      <c r="J5" t="s">
        <v>149</v>
      </c>
    </row>
    <row r="6" spans="2:10" x14ac:dyDescent="0.25">
      <c r="B6" s="19" t="s">
        <v>95</v>
      </c>
      <c r="C6" s="19" t="s">
        <v>96</v>
      </c>
      <c r="D6" s="14">
        <v>172</v>
      </c>
      <c r="F6" s="23" t="s">
        <v>122</v>
      </c>
      <c r="G6" t="s">
        <v>91</v>
      </c>
      <c r="H6">
        <f>SUMIFS($D$4:$D$30,$B$4:$B$30,$G6,$C$4:$C$30,H$5)</f>
        <v>22068</v>
      </c>
      <c r="I6">
        <f t="shared" ref="I6:J8" si="0">SUMIFS($D$4:$D$30,$B$4:$B$30,$G6,$C$4:$C$30,I$5)</f>
        <v>21519</v>
      </c>
      <c r="J6">
        <f t="shared" si="0"/>
        <v>19992</v>
      </c>
    </row>
    <row r="7" spans="2:10" x14ac:dyDescent="0.25">
      <c r="B7" s="19" t="s">
        <v>91</v>
      </c>
      <c r="C7" s="19" t="s">
        <v>97</v>
      </c>
      <c r="D7" s="14">
        <v>13</v>
      </c>
      <c r="F7" s="23"/>
      <c r="G7" t="s">
        <v>93</v>
      </c>
      <c r="H7">
        <f t="shared" ref="H7:H8" si="1">SUMIFS($D$4:$D$30,$B$4:$B$30,$G7,$C$4:$C$30,H$5)</f>
        <v>4982</v>
      </c>
      <c r="I7">
        <f t="shared" si="0"/>
        <v>4357</v>
      </c>
      <c r="J7">
        <f t="shared" si="0"/>
        <v>4357</v>
      </c>
    </row>
    <row r="8" spans="2:10" x14ac:dyDescent="0.25">
      <c r="B8" s="19" t="s">
        <v>93</v>
      </c>
      <c r="C8" s="19" t="s">
        <v>98</v>
      </c>
      <c r="D8" s="14">
        <v>819</v>
      </c>
      <c r="F8" s="23"/>
      <c r="G8" t="s">
        <v>95</v>
      </c>
      <c r="H8">
        <f t="shared" si="1"/>
        <v>14626</v>
      </c>
      <c r="I8">
        <f t="shared" si="0"/>
        <v>14626</v>
      </c>
      <c r="J8">
        <f t="shared" si="0"/>
        <v>13738</v>
      </c>
    </row>
    <row r="9" spans="2:10" x14ac:dyDescent="0.25">
      <c r="B9" s="19" t="s">
        <v>93</v>
      </c>
      <c r="C9" s="19" t="s">
        <v>99</v>
      </c>
      <c r="D9" s="14">
        <v>91</v>
      </c>
      <c r="F9" s="23"/>
    </row>
    <row r="10" spans="2:10" x14ac:dyDescent="0.25">
      <c r="B10" s="19" t="s">
        <v>95</v>
      </c>
      <c r="C10" s="19" t="s">
        <v>100</v>
      </c>
      <c r="D10" s="14">
        <v>172</v>
      </c>
    </row>
    <row r="11" spans="2:10" x14ac:dyDescent="0.25">
      <c r="B11" s="19" t="s">
        <v>91</v>
      </c>
      <c r="C11" s="19" t="s">
        <v>101</v>
      </c>
      <c r="D11" s="14">
        <v>12</v>
      </c>
      <c r="H11" s="21" t="s">
        <v>146</v>
      </c>
      <c r="I11" s="21"/>
      <c r="J11" s="21"/>
    </row>
    <row r="12" spans="2:10" x14ac:dyDescent="0.25">
      <c r="B12" s="19" t="s">
        <v>91</v>
      </c>
      <c r="C12" s="19" t="s">
        <v>102</v>
      </c>
      <c r="D12" s="14">
        <v>1</v>
      </c>
      <c r="H12" s="21" t="s">
        <v>137</v>
      </c>
      <c r="I12" s="21"/>
      <c r="J12" s="21"/>
    </row>
    <row r="13" spans="2:10" x14ac:dyDescent="0.25">
      <c r="B13" s="19" t="s">
        <v>91</v>
      </c>
      <c r="C13" s="19" t="s">
        <v>103</v>
      </c>
      <c r="D13" s="14">
        <v>1515</v>
      </c>
      <c r="H13" t="s">
        <v>147</v>
      </c>
      <c r="I13" t="s">
        <v>148</v>
      </c>
      <c r="J13" t="s">
        <v>149</v>
      </c>
    </row>
    <row r="14" spans="2:10" x14ac:dyDescent="0.25">
      <c r="B14" s="19" t="s">
        <v>95</v>
      </c>
      <c r="C14" s="19" t="s">
        <v>104</v>
      </c>
      <c r="D14" s="14">
        <v>716</v>
      </c>
      <c r="F14" s="23" t="s">
        <v>122</v>
      </c>
      <c r="G14" t="s">
        <v>91</v>
      </c>
      <c r="H14">
        <f>ROUND(AVERAGEIFS($D$4:$D$30,$B$4:$B$30,$G14,$C$4:$C$30,H$13),2)</f>
        <v>2006.18</v>
      </c>
      <c r="I14">
        <f>ROUND(AVERAGEIFS($D$4:$D$30,$B$4:$B$30,$G14,$C$4:$C$30,I$13),2)</f>
        <v>2391</v>
      </c>
      <c r="J14">
        <f>ROUND(AVERAGEIFS($D$4:$D$30,$B$4:$B$30,$G14,$C$4:$C$30,J$13),2)</f>
        <v>2856</v>
      </c>
    </row>
    <row r="15" spans="2:10" x14ac:dyDescent="0.25">
      <c r="B15" s="19" t="s">
        <v>91</v>
      </c>
      <c r="C15" s="19" t="s">
        <v>105</v>
      </c>
      <c r="D15" s="14">
        <v>918</v>
      </c>
      <c r="F15" s="23"/>
      <c r="G15" t="s">
        <v>93</v>
      </c>
      <c r="H15">
        <f>ROUND(AVERAGEIFS($D$4:$D$30,$B$4:$B$30,$G15,$C$4:$C$30,H$13),2)</f>
        <v>711.71</v>
      </c>
      <c r="I15">
        <f>ROUND(AVERAGEIFS($D$4:$D$30,$B$4:$B$30,$G15,$C$4:$C$30,I$13),2)</f>
        <v>726.17</v>
      </c>
      <c r="J15">
        <f>ROUND(AVERAGEIFS($D$4:$D$30,$B$4:$B$30,$G15,$C$4:$C$30,J$13),2)</f>
        <v>726.17</v>
      </c>
    </row>
    <row r="16" spans="2:10" x14ac:dyDescent="0.25">
      <c r="B16" s="19" t="s">
        <v>95</v>
      </c>
      <c r="C16" s="19" t="s">
        <v>106</v>
      </c>
      <c r="D16" s="14">
        <v>1324</v>
      </c>
      <c r="F16" s="23"/>
      <c r="G16" t="s">
        <v>95</v>
      </c>
      <c r="H16">
        <f>ROUND(AVERAGEIFS($D$4:$D$30,$B$4:$B$30,$G16,$C$4:$C$30,H$13),2)</f>
        <v>1625.11</v>
      </c>
      <c r="I16">
        <f>ROUND(AVERAGEIFS($D$4:$D$30,$B$4:$B$30,$G16,$C$4:$C$30,I$13),2)</f>
        <v>1625.11</v>
      </c>
      <c r="J16">
        <f>ROUND(AVERAGEIFS($D$4:$D$30,$B$4:$B$30,$G16,$C$4:$C$30,J$13),2)</f>
        <v>1962.57</v>
      </c>
    </row>
    <row r="17" spans="2:6" x14ac:dyDescent="0.25">
      <c r="B17" s="19" t="s">
        <v>93</v>
      </c>
      <c r="C17" s="19" t="s">
        <v>107</v>
      </c>
      <c r="D17" s="14">
        <v>81</v>
      </c>
      <c r="F17" s="23"/>
    </row>
    <row r="18" spans="2:6" x14ac:dyDescent="0.25">
      <c r="B18" s="19" t="s">
        <v>95</v>
      </c>
      <c r="C18" s="19" t="s">
        <v>108</v>
      </c>
      <c r="D18" s="14">
        <v>9163</v>
      </c>
    </row>
    <row r="19" spans="2:6" x14ac:dyDescent="0.25">
      <c r="B19" s="19" t="s">
        <v>91</v>
      </c>
      <c r="C19" s="19" t="s">
        <v>109</v>
      </c>
      <c r="D19" s="14">
        <v>536</v>
      </c>
    </row>
    <row r="20" spans="2:6" x14ac:dyDescent="0.25">
      <c r="B20" s="19" t="s">
        <v>91</v>
      </c>
      <c r="C20" s="19" t="s">
        <v>110</v>
      </c>
      <c r="D20" s="14">
        <v>921</v>
      </c>
    </row>
    <row r="21" spans="2:6" x14ac:dyDescent="0.25">
      <c r="B21" s="19" t="s">
        <v>91</v>
      </c>
      <c r="C21" s="19" t="s">
        <v>111</v>
      </c>
      <c r="D21" s="14">
        <v>8192</v>
      </c>
    </row>
    <row r="22" spans="2:6" x14ac:dyDescent="0.25">
      <c r="B22" s="19" t="s">
        <v>95</v>
      </c>
      <c r="C22" s="19" t="s">
        <v>112</v>
      </c>
      <c r="D22" s="14">
        <v>1231</v>
      </c>
    </row>
    <row r="23" spans="2:6" x14ac:dyDescent="0.25">
      <c r="B23" s="19" t="s">
        <v>91</v>
      </c>
      <c r="C23" s="19" t="s">
        <v>113</v>
      </c>
      <c r="D23" s="14">
        <v>8172</v>
      </c>
    </row>
    <row r="24" spans="2:6" x14ac:dyDescent="0.25">
      <c r="B24" s="19" t="s">
        <v>95</v>
      </c>
      <c r="C24" s="19" t="s">
        <v>114</v>
      </c>
      <c r="D24" s="14">
        <v>71</v>
      </c>
    </row>
    <row r="25" spans="2:6" x14ac:dyDescent="0.25">
      <c r="B25" s="19" t="s">
        <v>91</v>
      </c>
      <c r="C25" s="19" t="s">
        <v>115</v>
      </c>
      <c r="D25" s="14">
        <v>771</v>
      </c>
    </row>
    <row r="26" spans="2:6" x14ac:dyDescent="0.25">
      <c r="B26" s="19" t="s">
        <v>93</v>
      </c>
      <c r="C26" s="19" t="s">
        <v>116</v>
      </c>
      <c r="D26" s="14">
        <v>891</v>
      </c>
    </row>
    <row r="27" spans="2:6" x14ac:dyDescent="0.25">
      <c r="B27" s="19" t="s">
        <v>93</v>
      </c>
      <c r="C27" s="19" t="s">
        <v>117</v>
      </c>
      <c r="D27" s="14">
        <v>2324</v>
      </c>
    </row>
    <row r="28" spans="2:6" x14ac:dyDescent="0.25">
      <c r="B28" s="19" t="s">
        <v>93</v>
      </c>
      <c r="C28" s="19" t="s">
        <v>118</v>
      </c>
      <c r="D28" s="14">
        <v>625</v>
      </c>
    </row>
    <row r="29" spans="2:6" x14ac:dyDescent="0.25">
      <c r="B29" s="19" t="s">
        <v>95</v>
      </c>
      <c r="C29" s="19" t="s">
        <v>119</v>
      </c>
      <c r="D29" s="14">
        <v>876</v>
      </c>
    </row>
    <row r="30" spans="2:6" x14ac:dyDescent="0.25">
      <c r="B30" s="19" t="s">
        <v>95</v>
      </c>
      <c r="C30" s="19" t="s">
        <v>120</v>
      </c>
      <c r="D30" s="14">
        <v>901</v>
      </c>
    </row>
  </sheetData>
  <mergeCells count="7">
    <mergeCell ref="F6:F9"/>
    <mergeCell ref="F14:F17"/>
    <mergeCell ref="B2:D2"/>
    <mergeCell ref="H11:J11"/>
    <mergeCell ref="H12:J12"/>
    <mergeCell ref="H3:J3"/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Naloga 10</vt:lpstr>
      <vt:lpstr>Naloga 11</vt:lpstr>
      <vt:lpstr>Naloga 12</vt:lpstr>
      <vt:lpstr>Naloga 13</vt:lpstr>
      <vt:lpstr>Naloga 14</vt:lpstr>
      <vt:lpstr>Naloga 15</vt:lpstr>
      <vt:lpstr>Naloga 16</vt:lpstr>
      <vt:lpstr>Naloga 16.2</vt:lpstr>
      <vt:lpstr>Naloga 17</vt:lpstr>
      <vt:lpstr>Naloga 17.2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 Cop</dc:creator>
  <cp:lastModifiedBy>Jaka Cop</cp:lastModifiedBy>
  <dcterms:created xsi:type="dcterms:W3CDTF">2025-01-06T14:06:43Z</dcterms:created>
  <dcterms:modified xsi:type="dcterms:W3CDTF">2025-01-06T23:14:42Z</dcterms:modified>
</cp:coreProperties>
</file>