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Z30" i="2" l="1"/>
  <c r="BY30" i="2"/>
  <c r="BX30" i="2"/>
  <c r="BW30" i="2"/>
  <c r="BV30" i="2"/>
  <c r="BU30" i="2"/>
  <c r="BT29" i="2"/>
  <c r="BT30" i="2"/>
  <c r="BT28" i="2"/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<sst xmlns="http://schemas.openxmlformats.org/spreadsheetml/2006/main" count="2735" uniqueCount="259">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</sst>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2" fontId="10" fillId="0" borderId="0" xfId="0" applyNumberFormat="1" applyFont="1" applyAlignment="1">
      <alignment vertical="center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P20" activePane="bottomRight" state="frozen"/>
      <selection activeCell="B1" sqref="B1"/>
      <selection pane="topRight" activeCell="C1" sqref="C1"/>
      <selection pane="bottomLeft" activeCell="B5" sqref="B5"/>
      <selection pane="bottomRight" activeCell="CD23" sqref="CD23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hidden="1" customWidth="1"/>
    <col min="4" max="4" width="9.28515625" style="214" hidden="1" customWidth="1"/>
    <col min="5" max="5" width="7.42578125" style="214" hidden="1" customWidth="1"/>
    <col min="6" max="7" width="9.7109375" style="214" hidden="1" customWidth="1"/>
    <col min="8" max="8" width="9.28515625" style="406" hidden="1" customWidth="1"/>
    <col min="9" max="9" width="9" style="406" hidden="1" customWidth="1"/>
    <col min="10" max="10" width="7.42578125" style="406" hidden="1" customWidth="1"/>
    <col min="11" max="11" width="10" style="406" hidden="1" customWidth="1"/>
    <col min="12" max="12" width="8.85546875" style="283" hidden="1" customWidth="1"/>
    <col min="13" max="13" width="8" style="283" hidden="1" customWidth="1"/>
    <col min="14" max="14" width="7.7109375" style="283" hidden="1" customWidth="1"/>
    <col min="15" max="15" width="7.140625" style="283" hidden="1" customWidth="1"/>
    <col min="16" max="16" width="8.5703125" style="283" hidden="1" customWidth="1"/>
    <col min="17" max="17" width="8.85546875" style="283" hidden="1" customWidth="1"/>
    <col min="18" max="18" width="8" style="283" hidden="1" customWidth="1"/>
    <col min="19" max="19" width="7.7109375" style="283" hidden="1" customWidth="1"/>
    <col min="20" max="20" width="7.140625" style="283" hidden="1" customWidth="1"/>
    <col min="21" max="21" width="8.5703125" style="283" hidden="1" customWidth="1"/>
    <col min="22" max="22" width="8.85546875" style="283" hidden="1" customWidth="1"/>
    <col min="23" max="23" width="8" style="283" hidden="1" customWidth="1"/>
    <col min="24" max="24" width="7.7109375" style="283" hidden="1" customWidth="1"/>
    <col min="25" max="25" width="7.42578125" style="283" hidden="1" customWidth="1"/>
    <col min="26" max="26" width="8.5703125" style="283" hidden="1" customWidth="1"/>
    <col min="27" max="27" width="8.28515625" style="214" hidden="1" customWidth="1"/>
    <col min="28" max="28" width="7.7109375" style="216" hidden="1" customWidth="1"/>
    <col min="29" max="30" width="7.42578125" style="216" hidden="1" customWidth="1"/>
    <col min="31" max="31" width="8.5703125" style="216" hidden="1" customWidth="1"/>
    <col min="32" max="32" width="8.85546875" style="283" hidden="1" customWidth="1"/>
    <col min="33" max="33" width="8" style="283" hidden="1" customWidth="1"/>
    <col min="34" max="34" width="7.7109375" style="283" hidden="1" customWidth="1"/>
    <col min="35" max="35" width="8" style="283" hidden="1" customWidth="1"/>
    <col min="36" max="36" width="8.5703125" style="283" hidden="1" customWidth="1"/>
    <col min="37" max="37" width="8.28515625" style="214" hidden="1" customWidth="1"/>
    <col min="38" max="38" width="7.7109375" style="216" hidden="1" customWidth="1"/>
    <col min="39" max="40" width="7.42578125" style="216" hidden="1" customWidth="1"/>
    <col min="41" max="41" width="8.5703125" style="216" hidden="1" customWidth="1"/>
    <col min="42" max="42" width="8.85546875" style="283" customWidth="1"/>
    <col min="43" max="43" width="8" style="283" customWidth="1"/>
    <col min="44" max="44" width="8.5703125" style="283" customWidth="1"/>
    <col min="45" max="45" width="7.140625" style="283" customWidth="1"/>
    <col min="46" max="46" width="8.5703125" style="448" customWidth="1"/>
    <col min="47" max="47" width="9.140625" style="216" hidden="1" customWidth="1"/>
    <col min="48" max="48" width="9.28515625" style="216" hidden="1" customWidth="1"/>
    <col min="49" max="50" width="8.28515625" style="214" hidden="1" customWidth="1"/>
    <col min="51" max="51" width="9.28515625" style="214" hidden="1" customWidth="1"/>
    <col min="52" max="52" width="6.7109375" style="197" hidden="1" customWidth="1"/>
    <col min="53" max="53" width="8.42578125" style="197" hidden="1" customWidth="1"/>
    <col min="54" max="54" width="8.7109375" style="197" hidden="1" customWidth="1"/>
    <col min="55" max="55" width="7.140625" style="197" hidden="1" customWidth="1"/>
    <col min="56" max="56" width="8.5703125" style="197" hidden="1" customWidth="1"/>
    <col min="57" max="57" width="6.7109375" style="216" hidden="1" customWidth="1"/>
    <col min="58" max="58" width="9.28515625" style="216" hidden="1" customWidth="1"/>
    <col min="59" max="59" width="9.28515625" style="214" hidden="1" customWidth="1"/>
    <col min="60" max="60" width="8.28515625" style="214" hidden="1" customWidth="1"/>
    <col min="61" max="61" width="9.28515625" style="214" hidden="1" customWidth="1"/>
    <col min="62" max="62" width="6.7109375" style="359" hidden="1" customWidth="1"/>
    <col min="63" max="63" width="8.42578125" style="359" hidden="1" customWidth="1"/>
    <col min="64" max="64" width="8.7109375" style="359" hidden="1" customWidth="1"/>
    <col min="65" max="65" width="7.140625" style="359" hidden="1" customWidth="1"/>
    <col min="66" max="66" width="8.5703125" style="359" hidden="1" customWidth="1"/>
    <col min="67" max="67" width="6.5703125" style="216" hidden="1" customWidth="1"/>
    <col min="68" max="68" width="11" style="216" hidden="1" customWidth="1"/>
    <col min="69" max="69" width="11" style="214" hidden="1" customWidth="1"/>
    <col min="70" max="70" width="8.28515625" style="214" hidden="1" customWidth="1"/>
    <col min="71" max="71" width="9.28515625" style="214" hidden="1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76" t="s">
        <v>74</v>
      </c>
      <c r="B2" s="476" t="s">
        <v>0</v>
      </c>
      <c r="C2" s="475" t="s">
        <v>84</v>
      </c>
      <c r="D2" s="475"/>
      <c r="E2" s="475"/>
      <c r="F2" s="475"/>
      <c r="G2" s="471" t="s">
        <v>227</v>
      </c>
      <c r="H2" s="472"/>
      <c r="I2" s="472"/>
      <c r="J2" s="472"/>
      <c r="K2" s="473"/>
      <c r="L2" s="490" t="s">
        <v>169</v>
      </c>
      <c r="M2" s="491"/>
      <c r="N2" s="491"/>
      <c r="O2" s="491"/>
      <c r="P2" s="492"/>
      <c r="Q2" s="475" t="s">
        <v>170</v>
      </c>
      <c r="R2" s="475"/>
      <c r="S2" s="475"/>
      <c r="T2" s="475"/>
      <c r="U2" s="475"/>
      <c r="V2" s="490" t="s">
        <v>172</v>
      </c>
      <c r="W2" s="491"/>
      <c r="X2" s="491"/>
      <c r="Y2" s="491"/>
      <c r="Z2" s="492"/>
      <c r="AA2" s="475" t="s">
        <v>173</v>
      </c>
      <c r="AB2" s="475"/>
      <c r="AC2" s="475"/>
      <c r="AD2" s="475"/>
      <c r="AE2" s="475"/>
      <c r="AF2" s="490" t="s">
        <v>171</v>
      </c>
      <c r="AG2" s="491"/>
      <c r="AH2" s="491"/>
      <c r="AI2" s="491"/>
      <c r="AJ2" s="492"/>
      <c r="AK2" s="475" t="s">
        <v>112</v>
      </c>
      <c r="AL2" s="475"/>
      <c r="AM2" s="475"/>
      <c r="AN2" s="475"/>
      <c r="AO2" s="475"/>
      <c r="AP2" s="490" t="s">
        <v>116</v>
      </c>
      <c r="AQ2" s="491"/>
      <c r="AR2" s="491"/>
      <c r="AS2" s="491"/>
      <c r="AT2" s="492"/>
      <c r="AU2" s="475" t="s">
        <v>174</v>
      </c>
      <c r="AV2" s="475"/>
      <c r="AW2" s="475"/>
      <c r="AX2" s="475"/>
      <c r="AY2" s="475"/>
      <c r="AZ2" s="478" t="s">
        <v>143</v>
      </c>
      <c r="BA2" s="479"/>
      <c r="BB2" s="479"/>
      <c r="BC2" s="479"/>
      <c r="BD2" s="480"/>
      <c r="BE2" s="475" t="s">
        <v>175</v>
      </c>
      <c r="BF2" s="475"/>
      <c r="BG2" s="475"/>
      <c r="BH2" s="475"/>
      <c r="BI2" s="475"/>
      <c r="BJ2" s="478" t="s">
        <v>223</v>
      </c>
      <c r="BK2" s="479"/>
      <c r="BL2" s="479"/>
      <c r="BM2" s="479"/>
      <c r="BN2" s="480"/>
      <c r="BO2" s="475" t="s">
        <v>224</v>
      </c>
      <c r="BP2" s="475"/>
      <c r="BQ2" s="475"/>
      <c r="BR2" s="475"/>
      <c r="BS2" s="475"/>
    </row>
    <row r="3" spans="1:89" x14ac:dyDescent="0.25">
      <c r="A3" s="476"/>
      <c r="B3" s="476"/>
      <c r="C3" s="476" t="s">
        <v>1</v>
      </c>
      <c r="D3" s="476" t="s">
        <v>85</v>
      </c>
      <c r="E3" s="476"/>
      <c r="F3" s="476" t="s">
        <v>75</v>
      </c>
      <c r="G3" s="474" t="s">
        <v>87</v>
      </c>
      <c r="H3" s="495" t="s">
        <v>1</v>
      </c>
      <c r="I3" s="495" t="s">
        <v>85</v>
      </c>
      <c r="J3" s="495"/>
      <c r="K3" s="495" t="s">
        <v>75</v>
      </c>
      <c r="L3" s="474" t="s">
        <v>87</v>
      </c>
      <c r="M3" s="485" t="s">
        <v>86</v>
      </c>
      <c r="N3" s="485"/>
      <c r="O3" s="485"/>
      <c r="P3" s="485"/>
      <c r="Q3" s="487" t="s">
        <v>87</v>
      </c>
      <c r="R3" s="488" t="s">
        <v>86</v>
      </c>
      <c r="S3" s="488"/>
      <c r="T3" s="488"/>
      <c r="U3" s="488"/>
      <c r="V3" s="474" t="s">
        <v>87</v>
      </c>
      <c r="W3" s="485" t="s">
        <v>86</v>
      </c>
      <c r="X3" s="485"/>
      <c r="Y3" s="485"/>
      <c r="Z3" s="485"/>
      <c r="AA3" s="483" t="s">
        <v>87</v>
      </c>
      <c r="AB3" s="484" t="s">
        <v>86</v>
      </c>
      <c r="AC3" s="484"/>
      <c r="AD3" s="484"/>
      <c r="AE3" s="484"/>
      <c r="AF3" s="474" t="s">
        <v>87</v>
      </c>
      <c r="AG3" s="485" t="s">
        <v>86</v>
      </c>
      <c r="AH3" s="485"/>
      <c r="AI3" s="485"/>
      <c r="AJ3" s="485"/>
      <c r="AK3" s="483" t="s">
        <v>87</v>
      </c>
      <c r="AL3" s="484" t="s">
        <v>86</v>
      </c>
      <c r="AM3" s="484"/>
      <c r="AN3" s="484"/>
      <c r="AO3" s="484"/>
      <c r="AP3" s="474" t="s">
        <v>87</v>
      </c>
      <c r="AQ3" s="485" t="s">
        <v>86</v>
      </c>
      <c r="AR3" s="485"/>
      <c r="AS3" s="485"/>
      <c r="AT3" s="485"/>
      <c r="AU3" s="483" t="s">
        <v>87</v>
      </c>
      <c r="AV3" s="484" t="s">
        <v>86</v>
      </c>
      <c r="AW3" s="484"/>
      <c r="AX3" s="484"/>
      <c r="AY3" s="484"/>
      <c r="AZ3" s="481" t="s">
        <v>87</v>
      </c>
      <c r="BA3" s="482" t="s">
        <v>86</v>
      </c>
      <c r="BB3" s="482"/>
      <c r="BC3" s="482"/>
      <c r="BD3" s="482"/>
      <c r="BE3" s="483" t="s">
        <v>87</v>
      </c>
      <c r="BF3" s="484" t="s">
        <v>86</v>
      </c>
      <c r="BG3" s="484"/>
      <c r="BH3" s="484"/>
      <c r="BI3" s="484"/>
      <c r="BJ3" s="481" t="s">
        <v>87</v>
      </c>
      <c r="BK3" s="482" t="s">
        <v>86</v>
      </c>
      <c r="BL3" s="482"/>
      <c r="BM3" s="482"/>
      <c r="BN3" s="482"/>
      <c r="BO3" s="483" t="s">
        <v>87</v>
      </c>
      <c r="BP3" s="484" t="s">
        <v>86</v>
      </c>
      <c r="BQ3" s="484"/>
      <c r="BR3" s="484"/>
      <c r="BS3" s="484"/>
    </row>
    <row r="4" spans="1:89" x14ac:dyDescent="0.25">
      <c r="A4" s="476"/>
      <c r="B4" s="476"/>
      <c r="C4" s="476"/>
      <c r="D4" s="386" t="s">
        <v>76</v>
      </c>
      <c r="E4" s="386" t="s">
        <v>77</v>
      </c>
      <c r="F4" s="476"/>
      <c r="G4" s="474"/>
      <c r="H4" s="495"/>
      <c r="I4" s="108" t="s">
        <v>76</v>
      </c>
      <c r="J4" s="108" t="s">
        <v>77</v>
      </c>
      <c r="K4" s="495"/>
      <c r="L4" s="474"/>
      <c r="M4" s="219" t="s">
        <v>111</v>
      </c>
      <c r="N4" s="219" t="s">
        <v>76</v>
      </c>
      <c r="O4" s="219" t="s">
        <v>77</v>
      </c>
      <c r="P4" s="219" t="s">
        <v>75</v>
      </c>
      <c r="Q4" s="487"/>
      <c r="R4" s="220" t="s">
        <v>111</v>
      </c>
      <c r="S4" s="220" t="s">
        <v>76</v>
      </c>
      <c r="T4" s="220" t="s">
        <v>77</v>
      </c>
      <c r="U4" s="220" t="s">
        <v>75</v>
      </c>
      <c r="V4" s="474"/>
      <c r="W4" s="219" t="s">
        <v>111</v>
      </c>
      <c r="X4" s="219" t="s">
        <v>76</v>
      </c>
      <c r="Y4" s="219" t="s">
        <v>77</v>
      </c>
      <c r="Z4" s="219" t="s">
        <v>75</v>
      </c>
      <c r="AA4" s="483"/>
      <c r="AB4" s="221" t="s">
        <v>111</v>
      </c>
      <c r="AC4" s="221" t="s">
        <v>76</v>
      </c>
      <c r="AD4" s="221" t="s">
        <v>77</v>
      </c>
      <c r="AE4" s="221" t="s">
        <v>75</v>
      </c>
      <c r="AF4" s="474"/>
      <c r="AG4" s="219" t="s">
        <v>111</v>
      </c>
      <c r="AH4" s="219" t="s">
        <v>76</v>
      </c>
      <c r="AI4" s="219" t="s">
        <v>77</v>
      </c>
      <c r="AJ4" s="219" t="s">
        <v>75</v>
      </c>
      <c r="AK4" s="483"/>
      <c r="AL4" s="221" t="s">
        <v>111</v>
      </c>
      <c r="AM4" s="221" t="s">
        <v>76</v>
      </c>
      <c r="AN4" s="221" t="s">
        <v>77</v>
      </c>
      <c r="AO4" s="221" t="s">
        <v>75</v>
      </c>
      <c r="AP4" s="474"/>
      <c r="AQ4" s="219" t="s">
        <v>111</v>
      </c>
      <c r="AR4" s="219" t="s">
        <v>76</v>
      </c>
      <c r="AS4" s="219" t="s">
        <v>77</v>
      </c>
      <c r="AT4" s="449" t="s">
        <v>75</v>
      </c>
      <c r="AU4" s="483"/>
      <c r="AV4" s="221" t="s">
        <v>111</v>
      </c>
      <c r="AW4" s="221" t="s">
        <v>76</v>
      </c>
      <c r="AX4" s="221" t="s">
        <v>77</v>
      </c>
      <c r="AY4" s="221" t="s">
        <v>75</v>
      </c>
      <c r="AZ4" s="481"/>
      <c r="BA4" s="195" t="s">
        <v>111</v>
      </c>
      <c r="BB4" s="195" t="s">
        <v>76</v>
      </c>
      <c r="BC4" s="195" t="s">
        <v>77</v>
      </c>
      <c r="BD4" s="195" t="s">
        <v>75</v>
      </c>
      <c r="BE4" s="483"/>
      <c r="BF4" s="221" t="s">
        <v>111</v>
      </c>
      <c r="BG4" s="221" t="s">
        <v>76</v>
      </c>
      <c r="BH4" s="221" t="s">
        <v>77</v>
      </c>
      <c r="BI4" s="221" t="s">
        <v>75</v>
      </c>
      <c r="BJ4" s="481"/>
      <c r="BK4" s="360" t="s">
        <v>111</v>
      </c>
      <c r="BL4" s="360" t="s">
        <v>76</v>
      </c>
      <c r="BM4" s="360" t="s">
        <v>77</v>
      </c>
      <c r="BN4" s="360" t="s">
        <v>75</v>
      </c>
      <c r="BO4" s="483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98" t="s">
        <v>73</v>
      </c>
      <c r="B5" s="498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8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8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8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8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8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8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8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8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8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8" s="232" customFormat="1" ht="11.25" customHeight="1" x14ac:dyDescent="0.25">
      <c r="A26" s="499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8" s="232" customFormat="1" ht="11.25" customHeight="1" x14ac:dyDescent="0.25">
      <c r="A27" s="499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8" s="232" customFormat="1" ht="24" customHeight="1" x14ac:dyDescent="0.25">
      <c r="A28" s="499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  <c r="BT28" s="232">
        <f>AQ28/AT28</f>
        <v>7.8567302137492773E-2</v>
      </c>
    </row>
    <row r="29" spans="1:78" s="232" customFormat="1" ht="44.25" customHeight="1" x14ac:dyDescent="0.25">
      <c r="A29" s="499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  <c r="BT29" s="232">
        <f t="shared" ref="BT29:BT30" si="40">AQ29/AT29</f>
        <v>4.6943169044942751E-2</v>
      </c>
    </row>
    <row r="30" spans="1:78" s="232" customFormat="1" ht="48.75" customHeight="1" x14ac:dyDescent="0.25">
      <c r="A30" s="499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  <c r="BT30" s="232">
        <f t="shared" si="40"/>
        <v>6.4648446208034241E-2</v>
      </c>
      <c r="BU30" s="563">
        <f>SUM(AR28:AR30)</f>
        <v>789.79</v>
      </c>
      <c r="BV30" s="232">
        <f>5.02</f>
        <v>5.0199999999999996</v>
      </c>
      <c r="BW30" s="563">
        <f>BU30+BV30</f>
        <v>794.81</v>
      </c>
      <c r="BX30" s="563">
        <f>SUM(AQ28:AQ30)</f>
        <v>45.94</v>
      </c>
      <c r="BY30" s="563">
        <f>SUM(AT28:AT30)</f>
        <v>835.7299999999999</v>
      </c>
      <c r="BZ30" s="232">
        <f>BX30/BW30</f>
        <v>5.7799977353078097E-2</v>
      </c>
    </row>
    <row r="31" spans="1:78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8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500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1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2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3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4">AQ34+AR34+AS34</f>
        <v>4.5</v>
      </c>
      <c r="AU34" s="218" t="s">
        <v>78</v>
      </c>
      <c r="AV34" s="36">
        <f t="shared" ref="AV34:AV39" si="45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6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7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501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1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2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3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4"/>
        <v>0.25</v>
      </c>
      <c r="AU35" s="218" t="s">
        <v>78</v>
      </c>
      <c r="AV35" s="36">
        <f t="shared" si="45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6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7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502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1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2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3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4"/>
        <v>0.25</v>
      </c>
      <c r="AU36" s="218" t="s">
        <v>78</v>
      </c>
      <c r="AV36" s="36">
        <f t="shared" si="45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6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7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1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2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3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4"/>
        <v>30</v>
      </c>
      <c r="AU37" s="218" t="s">
        <v>78</v>
      </c>
      <c r="AV37" s="36">
        <f t="shared" si="45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6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7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1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2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3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4"/>
        <v>6.48</v>
      </c>
      <c r="AU38" s="218" t="s">
        <v>78</v>
      </c>
      <c r="AV38" s="36">
        <f t="shared" si="45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6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7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1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2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3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4"/>
        <v>263.24</v>
      </c>
      <c r="AU39" s="218" t="s">
        <v>78</v>
      </c>
      <c r="AV39" s="36">
        <f t="shared" si="45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6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7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8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9">M41+N41+O41</f>
        <v>0.98</v>
      </c>
      <c r="Q41" s="189" t="s">
        <v>78</v>
      </c>
      <c r="R41" s="187">
        <f t="shared" ref="R41:R50" si="50">M41</f>
        <v>0.98</v>
      </c>
      <c r="S41" s="187"/>
      <c r="T41" s="187"/>
      <c r="U41" s="187">
        <f t="shared" ref="U41:U50" si="51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2">W41+X41+Y41</f>
        <v>5.97</v>
      </c>
      <c r="AA41" s="218" t="s">
        <v>78</v>
      </c>
      <c r="AB41" s="36">
        <f t="shared" ref="AB41:AB47" si="53">R41+W41</f>
        <v>6.9499999999999993</v>
      </c>
      <c r="AC41" s="22"/>
      <c r="AD41" s="22"/>
      <c r="AE41" s="36">
        <f t="shared" ref="AE41:AE50" si="54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5">AG41+AH41+AI41</f>
        <v>12</v>
      </c>
      <c r="AK41" s="218" t="s">
        <v>78</v>
      </c>
      <c r="AL41" s="36">
        <f t="shared" ref="AL41:AL47" si="56">AB41+AG41</f>
        <v>18.95</v>
      </c>
      <c r="AM41" s="22"/>
      <c r="AN41" s="22"/>
      <c r="AO41" s="36">
        <f t="shared" ref="AO41:AO50" si="57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8">AQ41+AR41+AS41</f>
        <v>21.99</v>
      </c>
      <c r="AU41" s="218" t="s">
        <v>78</v>
      </c>
      <c r="AV41" s="36">
        <f t="shared" ref="AV41:AV47" si="59">AL41+AQ41</f>
        <v>40.94</v>
      </c>
      <c r="AW41" s="22"/>
      <c r="AX41" s="22"/>
      <c r="AY41" s="235">
        <f t="shared" ref="AY41:AY51" si="60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1">BA41+BB41+BC41</f>
        <v>20.46</v>
      </c>
      <c r="BE41" s="218" t="s">
        <v>78</v>
      </c>
      <c r="BF41" s="36">
        <f t="shared" ref="BF41:BF47" si="62">AV41+BA41</f>
        <v>61.4</v>
      </c>
      <c r="BG41" s="22"/>
      <c r="BH41" s="22"/>
      <c r="BI41" s="235">
        <f t="shared" ref="BI41:BI51" si="63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4">BK41+BL41+BM41</f>
        <v>14.97</v>
      </c>
      <c r="BO41" s="358" t="s">
        <v>78</v>
      </c>
      <c r="BP41" s="36">
        <f t="shared" ref="BP41:BP47" si="65">BF41+BK41</f>
        <v>76.37</v>
      </c>
      <c r="BQ41" s="22"/>
      <c r="BR41" s="22"/>
      <c r="BS41" s="235">
        <f t="shared" ref="BS41:BS51" si="66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8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9"/>
        <v>0</v>
      </c>
      <c r="Q42" s="189" t="s">
        <v>78</v>
      </c>
      <c r="R42" s="187">
        <f t="shared" si="50"/>
        <v>0</v>
      </c>
      <c r="S42" s="187"/>
      <c r="T42" s="187"/>
      <c r="U42" s="187">
        <f t="shared" si="51"/>
        <v>0</v>
      </c>
      <c r="V42" s="82" t="s">
        <v>78</v>
      </c>
      <c r="W42" s="54">
        <v>0.49</v>
      </c>
      <c r="X42" s="54"/>
      <c r="Y42" s="54"/>
      <c r="Z42" s="54">
        <f t="shared" si="52"/>
        <v>0.49</v>
      </c>
      <c r="AA42" s="218" t="s">
        <v>78</v>
      </c>
      <c r="AB42" s="36">
        <f t="shared" si="53"/>
        <v>0.49</v>
      </c>
      <c r="AC42" s="22"/>
      <c r="AD42" s="22"/>
      <c r="AE42" s="36">
        <f t="shared" si="54"/>
        <v>0.49</v>
      </c>
      <c r="AF42" s="82" t="s">
        <v>78</v>
      </c>
      <c r="AG42" s="54">
        <v>0.74</v>
      </c>
      <c r="AH42" s="54"/>
      <c r="AI42" s="54"/>
      <c r="AJ42" s="54">
        <f t="shared" si="55"/>
        <v>0.74</v>
      </c>
      <c r="AK42" s="218" t="s">
        <v>78</v>
      </c>
      <c r="AL42" s="36">
        <f t="shared" si="56"/>
        <v>1.23</v>
      </c>
      <c r="AM42" s="22"/>
      <c r="AN42" s="22"/>
      <c r="AO42" s="36">
        <f t="shared" si="57"/>
        <v>1.23</v>
      </c>
      <c r="AP42" s="82" t="s">
        <v>78</v>
      </c>
      <c r="AQ42" s="54">
        <v>0.98</v>
      </c>
      <c r="AR42" s="54"/>
      <c r="AS42" s="54"/>
      <c r="AT42" s="445">
        <f t="shared" si="58"/>
        <v>0.98</v>
      </c>
      <c r="AU42" s="218" t="s">
        <v>78</v>
      </c>
      <c r="AV42" s="36">
        <f t="shared" si="59"/>
        <v>2.21</v>
      </c>
      <c r="AW42" s="22"/>
      <c r="AX42" s="22"/>
      <c r="AY42" s="235">
        <f t="shared" si="60"/>
        <v>2.21</v>
      </c>
      <c r="AZ42" s="82" t="s">
        <v>78</v>
      </c>
      <c r="BA42" s="54">
        <v>0.99</v>
      </c>
      <c r="BB42" s="54"/>
      <c r="BC42" s="54"/>
      <c r="BD42" s="54">
        <f t="shared" si="61"/>
        <v>0.99</v>
      </c>
      <c r="BE42" s="218" t="s">
        <v>78</v>
      </c>
      <c r="BF42" s="36">
        <f t="shared" si="62"/>
        <v>3.2</v>
      </c>
      <c r="BG42" s="22"/>
      <c r="BH42" s="22"/>
      <c r="BI42" s="235">
        <f t="shared" si="63"/>
        <v>3.2</v>
      </c>
      <c r="BJ42" s="355" t="s">
        <v>78</v>
      </c>
      <c r="BK42" s="54">
        <v>1.1100000000000001</v>
      </c>
      <c r="BL42" s="54"/>
      <c r="BM42" s="54"/>
      <c r="BN42" s="54">
        <f t="shared" si="64"/>
        <v>1.1100000000000001</v>
      </c>
      <c r="BO42" s="358" t="s">
        <v>78</v>
      </c>
      <c r="BP42" s="36">
        <f t="shared" si="65"/>
        <v>4.3100000000000005</v>
      </c>
      <c r="BQ42" s="22"/>
      <c r="BR42" s="22"/>
      <c r="BS42" s="235">
        <f t="shared" si="66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8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9"/>
        <v>0</v>
      </c>
      <c r="Q43" s="189" t="s">
        <v>78</v>
      </c>
      <c r="R43" s="187">
        <f t="shared" si="50"/>
        <v>0</v>
      </c>
      <c r="S43" s="187"/>
      <c r="T43" s="187"/>
      <c r="U43" s="187">
        <f t="shared" si="51"/>
        <v>0</v>
      </c>
      <c r="V43" s="82" t="s">
        <v>78</v>
      </c>
      <c r="W43" s="54">
        <v>0.5</v>
      </c>
      <c r="X43" s="54"/>
      <c r="Y43" s="54"/>
      <c r="Z43" s="54">
        <f t="shared" si="52"/>
        <v>0.5</v>
      </c>
      <c r="AA43" s="218" t="s">
        <v>78</v>
      </c>
      <c r="AB43" s="36">
        <f t="shared" si="53"/>
        <v>0.5</v>
      </c>
      <c r="AC43" s="22"/>
      <c r="AD43" s="22"/>
      <c r="AE43" s="36">
        <f t="shared" si="54"/>
        <v>0.5</v>
      </c>
      <c r="AF43" s="82" t="s">
        <v>78</v>
      </c>
      <c r="AG43" s="54">
        <v>0.85</v>
      </c>
      <c r="AH43" s="54"/>
      <c r="AI43" s="54"/>
      <c r="AJ43" s="54">
        <f t="shared" si="55"/>
        <v>0.85</v>
      </c>
      <c r="AK43" s="218" t="s">
        <v>78</v>
      </c>
      <c r="AL43" s="36">
        <f t="shared" si="56"/>
        <v>1.35</v>
      </c>
      <c r="AM43" s="22"/>
      <c r="AN43" s="22"/>
      <c r="AO43" s="36">
        <f t="shared" si="57"/>
        <v>1.35</v>
      </c>
      <c r="AP43" s="82" t="s">
        <v>78</v>
      </c>
      <c r="AQ43" s="54">
        <v>2</v>
      </c>
      <c r="AR43" s="54"/>
      <c r="AS43" s="54"/>
      <c r="AT43" s="445">
        <f t="shared" si="58"/>
        <v>2</v>
      </c>
      <c r="AU43" s="218" t="s">
        <v>78</v>
      </c>
      <c r="AV43" s="36">
        <f t="shared" si="59"/>
        <v>3.35</v>
      </c>
      <c r="AW43" s="22"/>
      <c r="AX43" s="22"/>
      <c r="AY43" s="235">
        <f t="shared" si="60"/>
        <v>3.35</v>
      </c>
      <c r="AZ43" s="82" t="s">
        <v>78</v>
      </c>
      <c r="BA43" s="54">
        <v>1.99</v>
      </c>
      <c r="BB43" s="54"/>
      <c r="BC43" s="54"/>
      <c r="BD43" s="54">
        <f t="shared" si="61"/>
        <v>1.99</v>
      </c>
      <c r="BE43" s="218" t="s">
        <v>78</v>
      </c>
      <c r="BF43" s="36">
        <f t="shared" si="62"/>
        <v>5.34</v>
      </c>
      <c r="BG43" s="22"/>
      <c r="BH43" s="22"/>
      <c r="BI43" s="235">
        <f t="shared" si="63"/>
        <v>5.34</v>
      </c>
      <c r="BJ43" s="355" t="s">
        <v>78</v>
      </c>
      <c r="BK43" s="54">
        <v>3</v>
      </c>
      <c r="BL43" s="54"/>
      <c r="BM43" s="54"/>
      <c r="BN43" s="54">
        <f t="shared" si="64"/>
        <v>3</v>
      </c>
      <c r="BO43" s="358" t="s">
        <v>78</v>
      </c>
      <c r="BP43" s="36">
        <f t="shared" si="65"/>
        <v>8.34</v>
      </c>
      <c r="BQ43" s="22"/>
      <c r="BR43" s="22"/>
      <c r="BS43" s="235">
        <f t="shared" si="66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8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9"/>
        <v>0</v>
      </c>
      <c r="Q44" s="189" t="s">
        <v>78</v>
      </c>
      <c r="R44" s="187">
        <f t="shared" si="50"/>
        <v>0</v>
      </c>
      <c r="S44" s="187"/>
      <c r="T44" s="187"/>
      <c r="U44" s="187">
        <f t="shared" si="51"/>
        <v>0</v>
      </c>
      <c r="V44" s="82" t="s">
        <v>78</v>
      </c>
      <c r="W44" s="54">
        <v>0.22</v>
      </c>
      <c r="X44" s="54"/>
      <c r="Y44" s="54"/>
      <c r="Z44" s="54">
        <f t="shared" si="52"/>
        <v>0.22</v>
      </c>
      <c r="AA44" s="218" t="s">
        <v>78</v>
      </c>
      <c r="AB44" s="36">
        <f t="shared" si="53"/>
        <v>0.22</v>
      </c>
      <c r="AC44" s="22"/>
      <c r="AD44" s="22"/>
      <c r="AE44" s="36">
        <f t="shared" si="54"/>
        <v>0.22</v>
      </c>
      <c r="AF44" s="82" t="s">
        <v>78</v>
      </c>
      <c r="AG44" s="54">
        <v>0.01</v>
      </c>
      <c r="AH44" s="54"/>
      <c r="AI44" s="54"/>
      <c r="AJ44" s="54">
        <f t="shared" si="55"/>
        <v>0.01</v>
      </c>
      <c r="AK44" s="218" t="s">
        <v>78</v>
      </c>
      <c r="AL44" s="36">
        <f t="shared" si="56"/>
        <v>0.23</v>
      </c>
      <c r="AM44" s="22"/>
      <c r="AN44" s="22"/>
      <c r="AO44" s="36">
        <f t="shared" si="57"/>
        <v>0.23</v>
      </c>
      <c r="AP44" s="82" t="s">
        <v>78</v>
      </c>
      <c r="AQ44" s="54">
        <v>0.5</v>
      </c>
      <c r="AR44" s="54"/>
      <c r="AS44" s="54"/>
      <c r="AT44" s="445">
        <f t="shared" si="58"/>
        <v>0.5</v>
      </c>
      <c r="AU44" s="218" t="s">
        <v>78</v>
      </c>
      <c r="AV44" s="36">
        <f t="shared" si="59"/>
        <v>0.73</v>
      </c>
      <c r="AW44" s="22"/>
      <c r="AX44" s="22"/>
      <c r="AY44" s="235">
        <f t="shared" si="60"/>
        <v>0.73</v>
      </c>
      <c r="AZ44" s="82" t="s">
        <v>78</v>
      </c>
      <c r="BA44" s="54">
        <v>0.5</v>
      </c>
      <c r="BB44" s="54"/>
      <c r="BC44" s="54"/>
      <c r="BD44" s="54">
        <f t="shared" si="61"/>
        <v>0.5</v>
      </c>
      <c r="BE44" s="218" t="s">
        <v>78</v>
      </c>
      <c r="BF44" s="36">
        <f t="shared" si="62"/>
        <v>1.23</v>
      </c>
      <c r="BG44" s="22"/>
      <c r="BH44" s="22"/>
      <c r="BI44" s="235">
        <f t="shared" si="63"/>
        <v>1.23</v>
      </c>
      <c r="BJ44" s="355" t="s">
        <v>78</v>
      </c>
      <c r="BK44" s="54">
        <v>1.99</v>
      </c>
      <c r="BL44" s="54"/>
      <c r="BM44" s="54"/>
      <c r="BN44" s="54">
        <f t="shared" si="64"/>
        <v>1.99</v>
      </c>
      <c r="BO44" s="358" t="s">
        <v>78</v>
      </c>
      <c r="BP44" s="36">
        <f t="shared" si="65"/>
        <v>3.2199999999999998</v>
      </c>
      <c r="BQ44" s="22"/>
      <c r="BR44" s="22"/>
      <c r="BS44" s="235">
        <f t="shared" si="66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8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9"/>
        <v>0</v>
      </c>
      <c r="Q45" s="189" t="s">
        <v>78</v>
      </c>
      <c r="R45" s="187">
        <f t="shared" si="50"/>
        <v>0</v>
      </c>
      <c r="S45" s="187"/>
      <c r="T45" s="187"/>
      <c r="U45" s="187">
        <f t="shared" si="51"/>
        <v>0</v>
      </c>
      <c r="V45" s="82" t="s">
        <v>78</v>
      </c>
      <c r="W45" s="54">
        <v>0</v>
      </c>
      <c r="X45" s="54"/>
      <c r="Y45" s="54"/>
      <c r="Z45" s="54">
        <f t="shared" si="52"/>
        <v>0</v>
      </c>
      <c r="AA45" s="218" t="s">
        <v>78</v>
      </c>
      <c r="AB45" s="36">
        <f t="shared" si="53"/>
        <v>0</v>
      </c>
      <c r="AC45" s="22"/>
      <c r="AD45" s="22"/>
      <c r="AE45" s="36">
        <f t="shared" si="54"/>
        <v>0</v>
      </c>
      <c r="AF45" s="82" t="s">
        <v>78</v>
      </c>
      <c r="AG45" s="54">
        <v>0</v>
      </c>
      <c r="AH45" s="54"/>
      <c r="AI45" s="54"/>
      <c r="AJ45" s="54">
        <f t="shared" si="55"/>
        <v>0</v>
      </c>
      <c r="AK45" s="218" t="s">
        <v>78</v>
      </c>
      <c r="AL45" s="36">
        <f t="shared" si="56"/>
        <v>0</v>
      </c>
      <c r="AM45" s="22"/>
      <c r="AN45" s="22"/>
      <c r="AO45" s="36">
        <f t="shared" si="57"/>
        <v>0</v>
      </c>
      <c r="AP45" s="82" t="s">
        <v>78</v>
      </c>
      <c r="AQ45" s="54">
        <v>9.98</v>
      </c>
      <c r="AR45" s="54"/>
      <c r="AS45" s="54"/>
      <c r="AT45" s="445">
        <f t="shared" si="58"/>
        <v>9.98</v>
      </c>
      <c r="AU45" s="218" t="s">
        <v>78</v>
      </c>
      <c r="AV45" s="36">
        <f t="shared" si="59"/>
        <v>9.98</v>
      </c>
      <c r="AW45" s="22"/>
      <c r="AX45" s="22"/>
      <c r="AY45" s="235">
        <f t="shared" si="60"/>
        <v>9.98</v>
      </c>
      <c r="AZ45" s="82" t="s">
        <v>78</v>
      </c>
      <c r="BA45" s="54">
        <v>10</v>
      </c>
      <c r="BB45" s="54"/>
      <c r="BC45" s="54"/>
      <c r="BD45" s="54">
        <f t="shared" si="61"/>
        <v>10</v>
      </c>
      <c r="BE45" s="218" t="s">
        <v>78</v>
      </c>
      <c r="BF45" s="36">
        <f t="shared" si="62"/>
        <v>19.98</v>
      </c>
      <c r="BG45" s="22"/>
      <c r="BH45" s="22"/>
      <c r="BI45" s="235">
        <f t="shared" si="63"/>
        <v>19.98</v>
      </c>
      <c r="BJ45" s="355" t="s">
        <v>78</v>
      </c>
      <c r="BK45" s="54"/>
      <c r="BL45" s="54"/>
      <c r="BM45" s="54"/>
      <c r="BN45" s="54">
        <f t="shared" si="64"/>
        <v>0</v>
      </c>
      <c r="BO45" s="358" t="s">
        <v>78</v>
      </c>
      <c r="BP45" s="36">
        <f t="shared" si="65"/>
        <v>19.98</v>
      </c>
      <c r="BQ45" s="22"/>
      <c r="BR45" s="22"/>
      <c r="BS45" s="235">
        <f t="shared" si="66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8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9"/>
        <v>0</v>
      </c>
      <c r="Q46" s="189" t="s">
        <v>78</v>
      </c>
      <c r="R46" s="187">
        <f t="shared" si="50"/>
        <v>0</v>
      </c>
      <c r="S46" s="187"/>
      <c r="T46" s="187"/>
      <c r="U46" s="187">
        <f t="shared" si="51"/>
        <v>0</v>
      </c>
      <c r="V46" s="82" t="s">
        <v>78</v>
      </c>
      <c r="W46" s="54">
        <v>0</v>
      </c>
      <c r="X46" s="54"/>
      <c r="Y46" s="54"/>
      <c r="Z46" s="54">
        <f t="shared" si="52"/>
        <v>0</v>
      </c>
      <c r="AA46" s="218" t="s">
        <v>78</v>
      </c>
      <c r="AB46" s="36">
        <f t="shared" si="53"/>
        <v>0</v>
      </c>
      <c r="AC46" s="22"/>
      <c r="AD46" s="22"/>
      <c r="AE46" s="36">
        <f t="shared" si="54"/>
        <v>0</v>
      </c>
      <c r="AF46" s="82" t="s">
        <v>78</v>
      </c>
      <c r="AG46" s="54">
        <v>0</v>
      </c>
      <c r="AH46" s="54"/>
      <c r="AI46" s="54"/>
      <c r="AJ46" s="54">
        <f t="shared" si="55"/>
        <v>0</v>
      </c>
      <c r="AK46" s="218" t="s">
        <v>78</v>
      </c>
      <c r="AL46" s="36">
        <f t="shared" si="56"/>
        <v>0</v>
      </c>
      <c r="AM46" s="22"/>
      <c r="AN46" s="22"/>
      <c r="AO46" s="36">
        <f t="shared" si="57"/>
        <v>0</v>
      </c>
      <c r="AP46" s="82" t="s">
        <v>78</v>
      </c>
      <c r="AQ46" s="54">
        <v>8.9499999999999993</v>
      </c>
      <c r="AR46" s="54"/>
      <c r="AS46" s="54"/>
      <c r="AT46" s="445">
        <f t="shared" si="58"/>
        <v>8.9499999999999993</v>
      </c>
      <c r="AU46" s="218" t="s">
        <v>78</v>
      </c>
      <c r="AV46" s="36">
        <f t="shared" si="59"/>
        <v>8.9499999999999993</v>
      </c>
      <c r="AW46" s="22"/>
      <c r="AX46" s="22"/>
      <c r="AY46" s="235">
        <f t="shared" si="60"/>
        <v>8.9499999999999993</v>
      </c>
      <c r="AZ46" s="82" t="s">
        <v>78</v>
      </c>
      <c r="BA46" s="54">
        <v>5.58</v>
      </c>
      <c r="BB46" s="54"/>
      <c r="BC46" s="54"/>
      <c r="BD46" s="54">
        <f t="shared" si="61"/>
        <v>5.58</v>
      </c>
      <c r="BE46" s="218" t="s">
        <v>78</v>
      </c>
      <c r="BF46" s="36">
        <f t="shared" si="62"/>
        <v>14.53</v>
      </c>
      <c r="BG46" s="22"/>
      <c r="BH46" s="22"/>
      <c r="BI46" s="235">
        <f t="shared" si="63"/>
        <v>14.53</v>
      </c>
      <c r="BJ46" s="355" t="s">
        <v>78</v>
      </c>
      <c r="BK46" s="54">
        <v>4.95</v>
      </c>
      <c r="BL46" s="54"/>
      <c r="BM46" s="54"/>
      <c r="BN46" s="54">
        <f t="shared" si="64"/>
        <v>4.95</v>
      </c>
      <c r="BO46" s="358" t="s">
        <v>78</v>
      </c>
      <c r="BP46" s="36">
        <f t="shared" si="65"/>
        <v>19.48</v>
      </c>
      <c r="BQ46" s="22"/>
      <c r="BR46" s="22"/>
      <c r="BS46" s="235">
        <f t="shared" si="66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8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9"/>
        <v>0</v>
      </c>
      <c r="Q47" s="189" t="s">
        <v>78</v>
      </c>
      <c r="R47" s="187">
        <f t="shared" si="50"/>
        <v>0</v>
      </c>
      <c r="S47" s="187"/>
      <c r="T47" s="187"/>
      <c r="U47" s="187">
        <f t="shared" si="51"/>
        <v>0</v>
      </c>
      <c r="V47" s="82" t="s">
        <v>78</v>
      </c>
      <c r="W47" s="54">
        <v>0.09</v>
      </c>
      <c r="X47" s="54"/>
      <c r="Y47" s="54"/>
      <c r="Z47" s="54">
        <f t="shared" si="52"/>
        <v>0.09</v>
      </c>
      <c r="AA47" s="218" t="s">
        <v>78</v>
      </c>
      <c r="AB47" s="36">
        <f t="shared" si="53"/>
        <v>0.09</v>
      </c>
      <c r="AC47" s="22"/>
      <c r="AD47" s="22"/>
      <c r="AE47" s="36">
        <f t="shared" si="54"/>
        <v>0.09</v>
      </c>
      <c r="AF47" s="82" t="s">
        <v>78</v>
      </c>
      <c r="AG47" s="54">
        <v>0.3</v>
      </c>
      <c r="AH47" s="54"/>
      <c r="AI47" s="54"/>
      <c r="AJ47" s="54">
        <f t="shared" si="55"/>
        <v>0.3</v>
      </c>
      <c r="AK47" s="218" t="s">
        <v>78</v>
      </c>
      <c r="AL47" s="36">
        <f t="shared" si="56"/>
        <v>0.39</v>
      </c>
      <c r="AM47" s="22"/>
      <c r="AN47" s="22"/>
      <c r="AO47" s="36">
        <f t="shared" si="57"/>
        <v>0.39</v>
      </c>
      <c r="AP47" s="82" t="s">
        <v>78</v>
      </c>
      <c r="AQ47" s="54">
        <v>0.5</v>
      </c>
      <c r="AR47" s="54"/>
      <c r="AS47" s="54"/>
      <c r="AT47" s="445">
        <f t="shared" si="58"/>
        <v>0.5</v>
      </c>
      <c r="AU47" s="218" t="s">
        <v>78</v>
      </c>
      <c r="AV47" s="36">
        <f t="shared" si="59"/>
        <v>0.89</v>
      </c>
      <c r="AW47" s="22"/>
      <c r="AX47" s="22"/>
      <c r="AY47" s="235">
        <f t="shared" si="60"/>
        <v>0.89</v>
      </c>
      <c r="AZ47" s="82" t="s">
        <v>78</v>
      </c>
      <c r="BA47" s="54">
        <v>0.5</v>
      </c>
      <c r="BB47" s="54"/>
      <c r="BC47" s="54"/>
      <c r="BD47" s="54">
        <f t="shared" si="61"/>
        <v>0.5</v>
      </c>
      <c r="BE47" s="218" t="s">
        <v>78</v>
      </c>
      <c r="BF47" s="36">
        <f t="shared" si="62"/>
        <v>1.3900000000000001</v>
      </c>
      <c r="BG47" s="22"/>
      <c r="BH47" s="22"/>
      <c r="BI47" s="235">
        <f t="shared" si="63"/>
        <v>1.3900000000000001</v>
      </c>
      <c r="BJ47" s="355" t="s">
        <v>78</v>
      </c>
      <c r="BK47" s="54">
        <v>2</v>
      </c>
      <c r="BL47" s="54"/>
      <c r="BM47" s="54"/>
      <c r="BN47" s="54">
        <f t="shared" si="64"/>
        <v>2</v>
      </c>
      <c r="BO47" s="358" t="s">
        <v>78</v>
      </c>
      <c r="BP47" s="36">
        <f t="shared" si="65"/>
        <v>3.39</v>
      </c>
      <c r="BQ47" s="22"/>
      <c r="BR47" s="22"/>
      <c r="BS47" s="235">
        <f t="shared" si="66"/>
        <v>3.39</v>
      </c>
    </row>
    <row r="48" spans="1:71" s="447" customFormat="1" ht="25.5" customHeight="1" x14ac:dyDescent="0.25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8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9"/>
        <v>0</v>
      </c>
      <c r="Q48" s="444" t="s">
        <v>78</v>
      </c>
      <c r="R48" s="445">
        <f t="shared" si="50"/>
        <v>0</v>
      </c>
      <c r="S48" s="445">
        <f>N48</f>
        <v>0</v>
      </c>
      <c r="T48" s="445"/>
      <c r="U48" s="445">
        <f t="shared" si="51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2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4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5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7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8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60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1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3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4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6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8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9"/>
        <v>0</v>
      </c>
      <c r="Q49" s="189" t="s">
        <v>78</v>
      </c>
      <c r="R49" s="187">
        <f t="shared" si="50"/>
        <v>0</v>
      </c>
      <c r="S49" s="187"/>
      <c r="T49" s="187"/>
      <c r="U49" s="187">
        <f t="shared" si="51"/>
        <v>0</v>
      </c>
      <c r="V49" s="82" t="s">
        <v>78</v>
      </c>
      <c r="W49" s="54">
        <v>0.9</v>
      </c>
      <c r="X49" s="54"/>
      <c r="Y49" s="54"/>
      <c r="Z49" s="54">
        <f t="shared" si="52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4"/>
        <v>0.9</v>
      </c>
      <c r="AF49" s="82" t="s">
        <v>78</v>
      </c>
      <c r="AG49" s="54">
        <v>0</v>
      </c>
      <c r="AH49" s="54"/>
      <c r="AI49" s="54"/>
      <c r="AJ49" s="54">
        <f t="shared" si="55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7"/>
        <v>0.9</v>
      </c>
      <c r="AP49" s="82" t="s">
        <v>78</v>
      </c>
      <c r="AQ49" s="54">
        <v>0.75</v>
      </c>
      <c r="AR49" s="54"/>
      <c r="AS49" s="54"/>
      <c r="AT49" s="445">
        <f t="shared" si="58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60"/>
        <v>1.65</v>
      </c>
      <c r="AZ49" s="196" t="s">
        <v>78</v>
      </c>
      <c r="BA49" s="54">
        <v>0.74</v>
      </c>
      <c r="BB49" s="54"/>
      <c r="BC49" s="54"/>
      <c r="BD49" s="54">
        <f t="shared" si="61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3"/>
        <v>2.3899999999999997</v>
      </c>
      <c r="BJ49" s="196" t="s">
        <v>78</v>
      </c>
      <c r="BK49" s="54">
        <v>0.38</v>
      </c>
      <c r="BL49" s="54"/>
      <c r="BM49" s="54"/>
      <c r="BN49" s="54">
        <f t="shared" si="64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6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8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9"/>
        <v>0</v>
      </c>
      <c r="Q50" s="189" t="s">
        <v>78</v>
      </c>
      <c r="R50" s="187">
        <f t="shared" si="50"/>
        <v>0</v>
      </c>
      <c r="S50" s="187"/>
      <c r="T50" s="187"/>
      <c r="U50" s="187">
        <f t="shared" si="51"/>
        <v>0</v>
      </c>
      <c r="V50" s="82" t="s">
        <v>78</v>
      </c>
      <c r="W50" s="54">
        <v>0</v>
      </c>
      <c r="X50" s="54"/>
      <c r="Y50" s="54"/>
      <c r="Z50" s="54">
        <f t="shared" si="52"/>
        <v>0</v>
      </c>
      <c r="AA50" s="218" t="s">
        <v>78</v>
      </c>
      <c r="AB50" s="36">
        <f>R50+W50</f>
        <v>0</v>
      </c>
      <c r="AC50" s="22"/>
      <c r="AD50" s="22"/>
      <c r="AE50" s="36">
        <f t="shared" si="54"/>
        <v>0</v>
      </c>
      <c r="AF50" s="82" t="s">
        <v>78</v>
      </c>
      <c r="AG50" s="54">
        <v>0</v>
      </c>
      <c r="AH50" s="54"/>
      <c r="AI50" s="54"/>
      <c r="AJ50" s="54">
        <f t="shared" si="55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7"/>
        <v>0</v>
      </c>
      <c r="AP50" s="82" t="s">
        <v>78</v>
      </c>
      <c r="AQ50" s="54">
        <v>2.4900000000000002</v>
      </c>
      <c r="AR50" s="54"/>
      <c r="AS50" s="54"/>
      <c r="AT50" s="445">
        <f t="shared" si="58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60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1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3"/>
        <v>7.4700000000000006</v>
      </c>
      <c r="BJ50" s="196" t="s">
        <v>78</v>
      </c>
      <c r="BK50" s="54">
        <v>1.49</v>
      </c>
      <c r="BL50" s="54"/>
      <c r="BM50" s="54"/>
      <c r="BN50" s="54">
        <f t="shared" si="64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6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7">SUM(C7:C50)</f>
        <v>6572.18</v>
      </c>
      <c r="D51" s="249">
        <f t="shared" si="67"/>
        <v>4300.5599999999995</v>
      </c>
      <c r="E51" s="249">
        <f t="shared" si="67"/>
        <v>7901.4</v>
      </c>
      <c r="F51" s="249">
        <f t="shared" si="67"/>
        <v>18774.14</v>
      </c>
      <c r="G51" s="249"/>
      <c r="H51" s="401">
        <f t="shared" si="67"/>
        <v>6739.4935999999998</v>
      </c>
      <c r="I51" s="401">
        <f t="shared" si="67"/>
        <v>4441.0364</v>
      </c>
      <c r="J51" s="401">
        <f t="shared" si="67"/>
        <v>7901.4</v>
      </c>
      <c r="K51" s="401">
        <f t="shared" si="67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60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3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6"/>
        <v>12226.349999999997</v>
      </c>
    </row>
    <row r="52" spans="1:71" ht="14.25" customHeight="1" x14ac:dyDescent="0.25">
      <c r="A52" s="496" t="s">
        <v>79</v>
      </c>
      <c r="B52" s="496"/>
      <c r="C52" s="497"/>
      <c r="D52" s="497"/>
      <c r="E52" s="476"/>
      <c r="F52" s="497"/>
      <c r="G52" s="407"/>
      <c r="H52" s="494"/>
      <c r="I52" s="494"/>
      <c r="J52" s="495"/>
      <c r="K52" s="494"/>
      <c r="L52" s="486"/>
      <c r="M52" s="252"/>
      <c r="N52" s="252"/>
      <c r="O52" s="252"/>
      <c r="P52" s="252"/>
      <c r="Q52" s="489"/>
      <c r="R52" s="253"/>
      <c r="S52" s="253"/>
      <c r="T52" s="253"/>
      <c r="U52" s="253"/>
      <c r="V52" s="486"/>
      <c r="W52" s="252"/>
      <c r="X52" s="252"/>
      <c r="Y52" s="252"/>
      <c r="Z52" s="252"/>
      <c r="AA52" s="237"/>
      <c r="AB52" s="238"/>
      <c r="AC52" s="238"/>
      <c r="AD52" s="238"/>
      <c r="AE52" s="238"/>
      <c r="AF52" s="486"/>
      <c r="AG52" s="252"/>
      <c r="AH52" s="252"/>
      <c r="AI52" s="252"/>
      <c r="AJ52" s="252"/>
      <c r="AK52" s="237"/>
      <c r="AL52" s="238"/>
      <c r="AM52" s="238"/>
      <c r="AN52" s="238"/>
      <c r="AO52" s="238"/>
      <c r="AP52" s="486"/>
      <c r="AQ52" s="252"/>
      <c r="AR52" s="252"/>
      <c r="AS52" s="252"/>
      <c r="AT52" s="442"/>
      <c r="AU52" s="476"/>
      <c r="AV52" s="238"/>
      <c r="AW52" s="238"/>
      <c r="AX52" s="238"/>
      <c r="AY52" s="239"/>
      <c r="AZ52" s="477"/>
      <c r="BA52" s="477"/>
      <c r="BB52" s="477"/>
      <c r="BC52" s="477"/>
      <c r="BD52" s="477"/>
      <c r="BE52" s="476"/>
      <c r="BF52" s="238"/>
      <c r="BG52" s="238"/>
      <c r="BH52" s="238"/>
      <c r="BI52" s="239"/>
      <c r="BJ52" s="477"/>
      <c r="BK52" s="477"/>
      <c r="BL52" s="477"/>
      <c r="BM52" s="477"/>
      <c r="BN52" s="477"/>
      <c r="BO52" s="476"/>
      <c r="BP52" s="238"/>
      <c r="BQ52" s="238"/>
      <c r="BR52" s="238"/>
      <c r="BS52" s="239"/>
    </row>
    <row r="53" spans="1:71" ht="14.45" customHeight="1" x14ac:dyDescent="0.25">
      <c r="A53" s="496"/>
      <c r="B53" s="496"/>
      <c r="C53" s="497"/>
      <c r="D53" s="497"/>
      <c r="E53" s="476"/>
      <c r="F53" s="497"/>
      <c r="G53" s="407"/>
      <c r="H53" s="494"/>
      <c r="I53" s="494"/>
      <c r="J53" s="495"/>
      <c r="K53" s="494"/>
      <c r="L53" s="486"/>
      <c r="M53" s="252"/>
      <c r="N53" s="252"/>
      <c r="O53" s="252"/>
      <c r="P53" s="252"/>
      <c r="Q53" s="489"/>
      <c r="R53" s="253"/>
      <c r="S53" s="253"/>
      <c r="T53" s="253"/>
      <c r="U53" s="253"/>
      <c r="V53" s="486"/>
      <c r="W53" s="252"/>
      <c r="X53" s="252"/>
      <c r="Y53" s="252"/>
      <c r="Z53" s="252"/>
      <c r="AA53" s="237"/>
      <c r="AB53" s="247"/>
      <c r="AC53" s="247"/>
      <c r="AD53" s="247"/>
      <c r="AE53" s="247"/>
      <c r="AF53" s="486"/>
      <c r="AG53" s="252"/>
      <c r="AH53" s="252"/>
      <c r="AI53" s="252"/>
      <c r="AJ53" s="252"/>
      <c r="AK53" s="237"/>
      <c r="AL53" s="247"/>
      <c r="AM53" s="247"/>
      <c r="AN53" s="247"/>
      <c r="AO53" s="247"/>
      <c r="AP53" s="486"/>
      <c r="AQ53" s="252"/>
      <c r="AR53" s="252"/>
      <c r="AS53" s="252"/>
      <c r="AT53" s="442"/>
      <c r="AU53" s="476"/>
      <c r="AV53" s="247"/>
      <c r="AW53" s="247"/>
      <c r="AX53" s="247"/>
      <c r="AY53" s="239"/>
      <c r="AZ53" s="477"/>
      <c r="BA53" s="477"/>
      <c r="BB53" s="477"/>
      <c r="BC53" s="477"/>
      <c r="BD53" s="477"/>
      <c r="BE53" s="476"/>
      <c r="BF53" s="247"/>
      <c r="BG53" s="247"/>
      <c r="BH53" s="247"/>
      <c r="BI53" s="239"/>
      <c r="BJ53" s="477"/>
      <c r="BK53" s="477"/>
      <c r="BL53" s="477"/>
      <c r="BM53" s="477"/>
      <c r="BN53" s="477"/>
      <c r="BO53" s="476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93">
        <v>6807</v>
      </c>
      <c r="B55" s="46" t="s">
        <v>88</v>
      </c>
      <c r="C55" s="233">
        <v>702.5</v>
      </c>
      <c r="D55" s="390"/>
      <c r="E55" s="386"/>
      <c r="F55" s="233">
        <f t="shared" ref="F55:F68" si="68">C55+D55+E55</f>
        <v>702.5</v>
      </c>
      <c r="G55" s="233"/>
      <c r="H55" s="395">
        <v>702.5</v>
      </c>
      <c r="I55" s="398"/>
      <c r="J55" s="108"/>
      <c r="K55" s="395">
        <f t="shared" ref="K55:K70" si="69">H55+I55+J55</f>
        <v>702.5</v>
      </c>
      <c r="L55" s="82"/>
      <c r="M55" s="54">
        <v>346.3</v>
      </c>
      <c r="N55" s="54"/>
      <c r="O55" s="54"/>
      <c r="P55" s="54">
        <f t="shared" ref="P55:P68" si="70">M55+N55+O55</f>
        <v>346.3</v>
      </c>
      <c r="Q55" s="189"/>
      <c r="R55" s="187">
        <f t="shared" ref="R55:R70" si="71">M55</f>
        <v>346.3</v>
      </c>
      <c r="S55" s="187"/>
      <c r="T55" s="187"/>
      <c r="U55" s="187">
        <f t="shared" ref="U55:U68" si="72">R55+S55+T55</f>
        <v>346.3</v>
      </c>
      <c r="V55" s="82"/>
      <c r="W55" s="54">
        <v>138.6</v>
      </c>
      <c r="X55" s="54"/>
      <c r="Y55" s="54"/>
      <c r="Z55" s="54">
        <f t="shared" ref="Z55:Z68" si="73">W55+X55+Y55</f>
        <v>138.6</v>
      </c>
      <c r="AA55" s="218" t="s">
        <v>96</v>
      </c>
      <c r="AB55" s="36">
        <f t="shared" ref="AB55:AB70" si="74">R55+W55</f>
        <v>484.9</v>
      </c>
      <c r="AC55" s="22"/>
      <c r="AD55" s="22"/>
      <c r="AE55" s="36">
        <f t="shared" ref="AE55:AE68" si="75">AB55+AC55+AD55</f>
        <v>484.9</v>
      </c>
      <c r="AF55" s="82"/>
      <c r="AG55" s="54">
        <v>0</v>
      </c>
      <c r="AH55" s="54"/>
      <c r="AI55" s="54"/>
      <c r="AJ55" s="54">
        <f t="shared" ref="AJ55:AJ68" si="76">AG55+AH55+AI55</f>
        <v>0</v>
      </c>
      <c r="AK55" s="218" t="s">
        <v>96</v>
      </c>
      <c r="AL55" s="36">
        <f t="shared" ref="AL55:AL70" si="77">AB55+AG55</f>
        <v>484.9</v>
      </c>
      <c r="AM55" s="22"/>
      <c r="AN55" s="22"/>
      <c r="AO55" s="36">
        <f t="shared" ref="AO55:AO68" si="78">AL55+AM55+AN55</f>
        <v>484.9</v>
      </c>
      <c r="AP55" s="82"/>
      <c r="AQ55" s="54">
        <v>122</v>
      </c>
      <c r="AR55" s="54"/>
      <c r="AS55" s="54"/>
      <c r="AT55" s="445">
        <f t="shared" ref="AT55:AT68" si="79">AQ55+AR55+AS55</f>
        <v>122</v>
      </c>
      <c r="AU55" s="218" t="s">
        <v>96</v>
      </c>
      <c r="AV55" s="36">
        <f t="shared" ref="AV55:AV70" si="80">AL55+AQ55</f>
        <v>606.9</v>
      </c>
      <c r="AW55" s="22"/>
      <c r="AX55" s="22"/>
      <c r="AY55" s="235">
        <f t="shared" ref="AY55:AY68" si="81">AT55+AO55</f>
        <v>606.9</v>
      </c>
      <c r="AZ55" s="82" t="s">
        <v>101</v>
      </c>
      <c r="BA55" s="54"/>
      <c r="BB55" s="54"/>
      <c r="BC55" s="54"/>
      <c r="BD55" s="54">
        <f t="shared" ref="BD55:BD68" si="82">BA55+BB55+BC55</f>
        <v>0</v>
      </c>
      <c r="BE55" s="218" t="s">
        <v>96</v>
      </c>
      <c r="BF55" s="36">
        <f t="shared" ref="BF55:BF70" si="83">AV55+BA55</f>
        <v>606.9</v>
      </c>
      <c r="BG55" s="22"/>
      <c r="BH55" s="22"/>
      <c r="BI55" s="235">
        <f t="shared" ref="BI55:BI68" si="84">BD55+AY55</f>
        <v>606.9</v>
      </c>
      <c r="BJ55" s="355" t="s">
        <v>101</v>
      </c>
      <c r="BK55" s="54"/>
      <c r="BL55" s="54"/>
      <c r="BM55" s="54"/>
      <c r="BN55" s="54">
        <f t="shared" ref="BN55:BN68" si="85">BK55+BL55+BM55</f>
        <v>0</v>
      </c>
      <c r="BO55" s="358" t="s">
        <v>96</v>
      </c>
      <c r="BP55" s="36">
        <f t="shared" ref="BP55:BP70" si="86">BF55+BK55</f>
        <v>606.9</v>
      </c>
      <c r="BQ55" s="22"/>
      <c r="BR55" s="22"/>
      <c r="BS55" s="235">
        <f t="shared" ref="BS55:BS68" si="87">BN55+BI55</f>
        <v>606.9</v>
      </c>
    </row>
    <row r="56" spans="1:71" ht="26.25" customHeight="1" x14ac:dyDescent="0.25">
      <c r="A56" s="493"/>
      <c r="B56" s="46" t="s">
        <v>47</v>
      </c>
      <c r="C56" s="233">
        <v>68.25</v>
      </c>
      <c r="D56" s="390"/>
      <c r="E56" s="386"/>
      <c r="F56" s="233">
        <f t="shared" si="68"/>
        <v>68.25</v>
      </c>
      <c r="G56" s="233"/>
      <c r="H56" s="395">
        <v>68.25</v>
      </c>
      <c r="I56" s="398"/>
      <c r="J56" s="108"/>
      <c r="K56" s="395">
        <f t="shared" si="69"/>
        <v>68.25</v>
      </c>
      <c r="L56" s="82"/>
      <c r="M56" s="54">
        <v>5.83</v>
      </c>
      <c r="N56" s="54"/>
      <c r="O56" s="54"/>
      <c r="P56" s="54">
        <f t="shared" si="70"/>
        <v>5.83</v>
      </c>
      <c r="Q56" s="189"/>
      <c r="R56" s="187">
        <f t="shared" si="71"/>
        <v>5.83</v>
      </c>
      <c r="S56" s="187"/>
      <c r="T56" s="187"/>
      <c r="U56" s="187">
        <f t="shared" si="72"/>
        <v>5.83</v>
      </c>
      <c r="V56" s="82"/>
      <c r="W56" s="54">
        <v>26.31</v>
      </c>
      <c r="X56" s="54"/>
      <c r="Y56" s="54"/>
      <c r="Z56" s="54">
        <f t="shared" si="73"/>
        <v>26.31</v>
      </c>
      <c r="AA56" s="218" t="s">
        <v>103</v>
      </c>
      <c r="AB56" s="36">
        <f t="shared" si="74"/>
        <v>32.14</v>
      </c>
      <c r="AC56" s="22"/>
      <c r="AD56" s="22"/>
      <c r="AE56" s="36">
        <f t="shared" si="75"/>
        <v>32.14</v>
      </c>
      <c r="AF56" s="82"/>
      <c r="AG56" s="54">
        <v>10.08</v>
      </c>
      <c r="AH56" s="54"/>
      <c r="AI56" s="54"/>
      <c r="AJ56" s="54">
        <f t="shared" si="76"/>
        <v>10.08</v>
      </c>
      <c r="AK56" s="218" t="s">
        <v>103</v>
      </c>
      <c r="AL56" s="36">
        <f t="shared" si="77"/>
        <v>42.22</v>
      </c>
      <c r="AM56" s="22"/>
      <c r="AN56" s="22"/>
      <c r="AO56" s="36">
        <f t="shared" si="78"/>
        <v>42.22</v>
      </c>
      <c r="AP56" s="82" t="s">
        <v>104</v>
      </c>
      <c r="AQ56" s="54">
        <v>8</v>
      </c>
      <c r="AR56" s="54"/>
      <c r="AS56" s="54"/>
      <c r="AT56" s="445">
        <f t="shared" si="79"/>
        <v>8</v>
      </c>
      <c r="AU56" s="218" t="s">
        <v>97</v>
      </c>
      <c r="AV56" s="36">
        <f t="shared" si="80"/>
        <v>50.22</v>
      </c>
      <c r="AW56" s="22"/>
      <c r="AX56" s="22"/>
      <c r="AY56" s="235">
        <f t="shared" si="81"/>
        <v>50.22</v>
      </c>
      <c r="AZ56" s="196"/>
      <c r="BA56" s="54"/>
      <c r="BB56" s="54"/>
      <c r="BC56" s="54"/>
      <c r="BD56" s="54">
        <f t="shared" si="82"/>
        <v>0</v>
      </c>
      <c r="BE56" s="218" t="s">
        <v>97</v>
      </c>
      <c r="BF56" s="36">
        <f t="shared" si="83"/>
        <v>50.22</v>
      </c>
      <c r="BG56" s="22"/>
      <c r="BH56" s="22"/>
      <c r="BI56" s="235">
        <f t="shared" si="84"/>
        <v>50.22</v>
      </c>
      <c r="BJ56" s="196"/>
      <c r="BK56" s="54"/>
      <c r="BL56" s="54"/>
      <c r="BM56" s="54"/>
      <c r="BN56" s="54">
        <f t="shared" si="85"/>
        <v>0</v>
      </c>
      <c r="BO56" s="358" t="s">
        <v>97</v>
      </c>
      <c r="BP56" s="36">
        <f t="shared" si="86"/>
        <v>50.22</v>
      </c>
      <c r="BQ56" s="22"/>
      <c r="BR56" s="22"/>
      <c r="BS56" s="235">
        <f t="shared" si="87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8"/>
        <v>100</v>
      </c>
      <c r="G57" s="233"/>
      <c r="H57" s="395">
        <v>90</v>
      </c>
      <c r="I57" s="398"/>
      <c r="J57" s="108"/>
      <c r="K57" s="395">
        <f t="shared" si="69"/>
        <v>90</v>
      </c>
      <c r="L57" s="82"/>
      <c r="M57" s="54">
        <v>0</v>
      </c>
      <c r="N57" s="54"/>
      <c r="O57" s="54"/>
      <c r="P57" s="54">
        <f t="shared" si="70"/>
        <v>0</v>
      </c>
      <c r="Q57" s="189"/>
      <c r="R57" s="187">
        <f t="shared" si="71"/>
        <v>0</v>
      </c>
      <c r="S57" s="187"/>
      <c r="T57" s="187"/>
      <c r="U57" s="187">
        <f t="shared" si="72"/>
        <v>0</v>
      </c>
      <c r="V57" s="82"/>
      <c r="W57" s="54">
        <v>0</v>
      </c>
      <c r="X57" s="54"/>
      <c r="Y57" s="54"/>
      <c r="Z57" s="54">
        <f t="shared" si="73"/>
        <v>0</v>
      </c>
      <c r="AA57" s="218" t="s">
        <v>104</v>
      </c>
      <c r="AB57" s="36">
        <f t="shared" si="74"/>
        <v>0</v>
      </c>
      <c r="AC57" s="22"/>
      <c r="AD57" s="22"/>
      <c r="AE57" s="36">
        <f t="shared" si="75"/>
        <v>0</v>
      </c>
      <c r="AF57" s="82"/>
      <c r="AG57" s="54">
        <v>40.29</v>
      </c>
      <c r="AH57" s="54"/>
      <c r="AI57" s="54"/>
      <c r="AJ57" s="54">
        <f t="shared" si="76"/>
        <v>40.29</v>
      </c>
      <c r="AK57" s="218" t="s">
        <v>104</v>
      </c>
      <c r="AL57" s="36">
        <f t="shared" si="77"/>
        <v>40.29</v>
      </c>
      <c r="AM57" s="22"/>
      <c r="AN57" s="22"/>
      <c r="AO57" s="36">
        <f t="shared" si="78"/>
        <v>40.29</v>
      </c>
      <c r="AP57" s="82" t="s">
        <v>101</v>
      </c>
      <c r="AQ57" s="54">
        <v>21</v>
      </c>
      <c r="AR57" s="54"/>
      <c r="AS57" s="54"/>
      <c r="AT57" s="445">
        <f t="shared" si="79"/>
        <v>21</v>
      </c>
      <c r="AU57" s="218" t="s">
        <v>98</v>
      </c>
      <c r="AV57" s="36">
        <f t="shared" si="80"/>
        <v>61.29</v>
      </c>
      <c r="AW57" s="22"/>
      <c r="AX57" s="22"/>
      <c r="AY57" s="235">
        <f t="shared" si="81"/>
        <v>61.29</v>
      </c>
      <c r="AZ57" s="62"/>
      <c r="BA57" s="62"/>
      <c r="BB57" s="62"/>
      <c r="BC57" s="62"/>
      <c r="BD57" s="54">
        <f t="shared" si="82"/>
        <v>0</v>
      </c>
      <c r="BE57" s="218" t="s">
        <v>98</v>
      </c>
      <c r="BF57" s="36">
        <f t="shared" si="83"/>
        <v>61.29</v>
      </c>
      <c r="BG57" s="22"/>
      <c r="BH57" s="22"/>
      <c r="BI57" s="235">
        <f t="shared" si="84"/>
        <v>61.29</v>
      </c>
      <c r="BJ57" s="62"/>
      <c r="BK57" s="62"/>
      <c r="BL57" s="62"/>
      <c r="BM57" s="62"/>
      <c r="BN57" s="54">
        <f t="shared" si="85"/>
        <v>0</v>
      </c>
      <c r="BO57" s="358" t="s">
        <v>98</v>
      </c>
      <c r="BP57" s="36">
        <f t="shared" si="86"/>
        <v>61.29</v>
      </c>
      <c r="BQ57" s="22"/>
      <c r="BR57" s="22"/>
      <c r="BS57" s="235">
        <f t="shared" si="87"/>
        <v>61.29</v>
      </c>
    </row>
    <row r="58" spans="1:71" ht="33.75" customHeight="1" x14ac:dyDescent="0.25">
      <c r="A58" s="493">
        <v>6813</v>
      </c>
      <c r="B58" s="46" t="s">
        <v>49</v>
      </c>
      <c r="C58" s="233">
        <v>8.9700000000000006</v>
      </c>
      <c r="D58" s="390"/>
      <c r="E58" s="386"/>
      <c r="F58" s="233">
        <f t="shared" si="68"/>
        <v>8.9700000000000006</v>
      </c>
      <c r="G58" s="233"/>
      <c r="H58" s="395">
        <v>8.9700000000000006</v>
      </c>
      <c r="I58" s="398"/>
      <c r="J58" s="108"/>
      <c r="K58" s="395">
        <f t="shared" si="69"/>
        <v>8.9700000000000006</v>
      </c>
      <c r="L58" s="82"/>
      <c r="M58" s="54">
        <v>3.73</v>
      </c>
      <c r="N58" s="54"/>
      <c r="O58" s="54"/>
      <c r="P58" s="54">
        <f t="shared" si="70"/>
        <v>3.73</v>
      </c>
      <c r="Q58" s="189"/>
      <c r="R58" s="187">
        <f t="shared" si="71"/>
        <v>3.73</v>
      </c>
      <c r="S58" s="187"/>
      <c r="T58" s="187"/>
      <c r="U58" s="187">
        <f t="shared" si="72"/>
        <v>3.73</v>
      </c>
      <c r="V58" s="82"/>
      <c r="W58" s="54">
        <v>2.74</v>
      </c>
      <c r="X58" s="54"/>
      <c r="Y58" s="54"/>
      <c r="Z58" s="54">
        <f t="shared" si="73"/>
        <v>2.74</v>
      </c>
      <c r="AA58" s="218" t="s">
        <v>96</v>
      </c>
      <c r="AB58" s="36">
        <f t="shared" si="74"/>
        <v>6.4700000000000006</v>
      </c>
      <c r="AC58" s="22"/>
      <c r="AD58" s="22"/>
      <c r="AE58" s="36">
        <f t="shared" si="75"/>
        <v>6.4700000000000006</v>
      </c>
      <c r="AF58" s="82"/>
      <c r="AG58" s="54">
        <v>2.48</v>
      </c>
      <c r="AH58" s="54"/>
      <c r="AI58" s="54"/>
      <c r="AJ58" s="54">
        <f t="shared" si="76"/>
        <v>2.48</v>
      </c>
      <c r="AK58" s="218" t="s">
        <v>96</v>
      </c>
      <c r="AL58" s="36">
        <f t="shared" si="77"/>
        <v>8.9500000000000011</v>
      </c>
      <c r="AM58" s="22"/>
      <c r="AN58" s="22"/>
      <c r="AO58" s="36">
        <f t="shared" si="78"/>
        <v>8.9500000000000011</v>
      </c>
      <c r="AP58" s="82"/>
      <c r="AQ58" s="54">
        <v>0</v>
      </c>
      <c r="AR58" s="54"/>
      <c r="AS58" s="54"/>
      <c r="AT58" s="445">
        <f t="shared" si="79"/>
        <v>0</v>
      </c>
      <c r="AU58" s="218" t="s">
        <v>96</v>
      </c>
      <c r="AV58" s="36">
        <f t="shared" si="80"/>
        <v>8.9500000000000011</v>
      </c>
      <c r="AW58" s="22"/>
      <c r="AX58" s="22"/>
      <c r="AY58" s="235">
        <f t="shared" si="81"/>
        <v>8.9500000000000011</v>
      </c>
      <c r="AZ58" s="196"/>
      <c r="BA58" s="54"/>
      <c r="BB58" s="54"/>
      <c r="BC58" s="54"/>
      <c r="BD58" s="54">
        <f t="shared" si="82"/>
        <v>0</v>
      </c>
      <c r="BE58" s="218" t="s">
        <v>96</v>
      </c>
      <c r="BF58" s="36">
        <f t="shared" si="83"/>
        <v>8.9500000000000011</v>
      </c>
      <c r="BG58" s="22"/>
      <c r="BH58" s="22"/>
      <c r="BI58" s="235">
        <f t="shared" si="84"/>
        <v>8.9500000000000011</v>
      </c>
      <c r="BJ58" s="196"/>
      <c r="BK58" s="54"/>
      <c r="BL58" s="54"/>
      <c r="BM58" s="54"/>
      <c r="BN58" s="54">
        <f t="shared" si="85"/>
        <v>0</v>
      </c>
      <c r="BO58" s="358" t="s">
        <v>96</v>
      </c>
      <c r="BP58" s="36">
        <f t="shared" si="86"/>
        <v>8.9500000000000011</v>
      </c>
      <c r="BQ58" s="22"/>
      <c r="BR58" s="22"/>
      <c r="BS58" s="235">
        <f t="shared" si="87"/>
        <v>8.9500000000000011</v>
      </c>
    </row>
    <row r="59" spans="1:71" ht="24.75" customHeight="1" x14ac:dyDescent="0.25">
      <c r="A59" s="493"/>
      <c r="B59" s="46" t="s">
        <v>50</v>
      </c>
      <c r="C59" s="233">
        <v>5</v>
      </c>
      <c r="D59" s="390"/>
      <c r="E59" s="386"/>
      <c r="F59" s="233">
        <f t="shared" si="68"/>
        <v>5</v>
      </c>
      <c r="G59" s="233"/>
      <c r="H59" s="395">
        <v>1</v>
      </c>
      <c r="I59" s="398"/>
      <c r="J59" s="108"/>
      <c r="K59" s="395">
        <f t="shared" si="69"/>
        <v>1</v>
      </c>
      <c r="L59" s="82"/>
      <c r="M59" s="54">
        <v>0.79</v>
      </c>
      <c r="N59" s="54"/>
      <c r="O59" s="54"/>
      <c r="P59" s="54">
        <f t="shared" si="70"/>
        <v>0.79</v>
      </c>
      <c r="Q59" s="189"/>
      <c r="R59" s="187">
        <f t="shared" si="71"/>
        <v>0.79</v>
      </c>
      <c r="S59" s="187"/>
      <c r="T59" s="187"/>
      <c r="U59" s="187">
        <f t="shared" si="72"/>
        <v>0.79</v>
      </c>
      <c r="V59" s="82"/>
      <c r="W59" s="54">
        <v>0</v>
      </c>
      <c r="X59" s="54"/>
      <c r="Y59" s="54"/>
      <c r="Z59" s="54">
        <f t="shared" si="73"/>
        <v>0</v>
      </c>
      <c r="AA59" s="218" t="s">
        <v>99</v>
      </c>
      <c r="AB59" s="36">
        <f t="shared" si="74"/>
        <v>0.79</v>
      </c>
      <c r="AC59" s="22"/>
      <c r="AD59" s="22"/>
      <c r="AE59" s="36">
        <f t="shared" si="75"/>
        <v>0.79</v>
      </c>
      <c r="AF59" s="82"/>
      <c r="AG59" s="54">
        <v>0</v>
      </c>
      <c r="AH59" s="54"/>
      <c r="AI59" s="54"/>
      <c r="AJ59" s="54">
        <f t="shared" si="76"/>
        <v>0</v>
      </c>
      <c r="AK59" s="218" t="s">
        <v>99</v>
      </c>
      <c r="AL59" s="36">
        <f t="shared" si="77"/>
        <v>0.79</v>
      </c>
      <c r="AM59" s="22"/>
      <c r="AN59" s="22"/>
      <c r="AO59" s="36">
        <f t="shared" si="78"/>
        <v>0.79</v>
      </c>
      <c r="AP59" s="82"/>
      <c r="AQ59" s="54">
        <v>0</v>
      </c>
      <c r="AR59" s="54"/>
      <c r="AS59" s="54"/>
      <c r="AT59" s="445">
        <f t="shared" si="79"/>
        <v>0</v>
      </c>
      <c r="AU59" s="218" t="s">
        <v>99</v>
      </c>
      <c r="AV59" s="36">
        <f t="shared" si="80"/>
        <v>0.79</v>
      </c>
      <c r="AW59" s="22"/>
      <c r="AX59" s="22"/>
      <c r="AY59" s="235">
        <f t="shared" si="81"/>
        <v>0.79</v>
      </c>
      <c r="AZ59" s="196"/>
      <c r="BA59" s="54"/>
      <c r="BB59" s="54"/>
      <c r="BC59" s="54"/>
      <c r="BD59" s="54">
        <f t="shared" si="82"/>
        <v>0</v>
      </c>
      <c r="BE59" s="218" t="s">
        <v>99</v>
      </c>
      <c r="BF59" s="36">
        <f t="shared" si="83"/>
        <v>0.79</v>
      </c>
      <c r="BG59" s="22"/>
      <c r="BH59" s="22"/>
      <c r="BI59" s="235">
        <f t="shared" si="84"/>
        <v>0.79</v>
      </c>
      <c r="BJ59" s="196"/>
      <c r="BK59" s="54"/>
      <c r="BL59" s="54"/>
      <c r="BM59" s="54"/>
      <c r="BN59" s="54">
        <f t="shared" si="85"/>
        <v>0</v>
      </c>
      <c r="BO59" s="358" t="s">
        <v>99</v>
      </c>
      <c r="BP59" s="36">
        <f t="shared" si="86"/>
        <v>0.79</v>
      </c>
      <c r="BQ59" s="22"/>
      <c r="BR59" s="22"/>
      <c r="BS59" s="235">
        <f t="shared" si="87"/>
        <v>0.79</v>
      </c>
    </row>
    <row r="60" spans="1:71" ht="25.5" customHeight="1" x14ac:dyDescent="0.25">
      <c r="A60" s="493">
        <v>6814</v>
      </c>
      <c r="B60" s="46" t="s">
        <v>51</v>
      </c>
      <c r="C60" s="233">
        <v>20.5</v>
      </c>
      <c r="D60" s="390"/>
      <c r="E60" s="386"/>
      <c r="F60" s="233">
        <f t="shared" si="68"/>
        <v>20.5</v>
      </c>
      <c r="G60" s="233"/>
      <c r="H60" s="395">
        <v>20.5</v>
      </c>
      <c r="I60" s="398"/>
      <c r="J60" s="108"/>
      <c r="K60" s="395">
        <f t="shared" si="69"/>
        <v>20.5</v>
      </c>
      <c r="L60" s="82"/>
      <c r="M60" s="54">
        <v>0</v>
      </c>
      <c r="N60" s="54"/>
      <c r="O60" s="54"/>
      <c r="P60" s="54">
        <f t="shared" si="70"/>
        <v>0</v>
      </c>
      <c r="Q60" s="189"/>
      <c r="R60" s="187">
        <f t="shared" si="71"/>
        <v>0</v>
      </c>
      <c r="S60" s="187"/>
      <c r="T60" s="187"/>
      <c r="U60" s="187">
        <f t="shared" si="72"/>
        <v>0</v>
      </c>
      <c r="V60" s="82"/>
      <c r="W60" s="54">
        <v>5.55</v>
      </c>
      <c r="X60" s="54"/>
      <c r="Y60" s="54"/>
      <c r="Z60" s="54">
        <f t="shared" si="73"/>
        <v>5.55</v>
      </c>
      <c r="AA60" s="218" t="s">
        <v>100</v>
      </c>
      <c r="AB60" s="36">
        <f t="shared" si="74"/>
        <v>5.55</v>
      </c>
      <c r="AC60" s="22"/>
      <c r="AD60" s="22"/>
      <c r="AE60" s="36">
        <f t="shared" si="75"/>
        <v>5.55</v>
      </c>
      <c r="AF60" s="82"/>
      <c r="AG60" s="54">
        <v>11.15</v>
      </c>
      <c r="AH60" s="54"/>
      <c r="AI60" s="54"/>
      <c r="AJ60" s="54">
        <f t="shared" si="76"/>
        <v>11.15</v>
      </c>
      <c r="AK60" s="218" t="s">
        <v>100</v>
      </c>
      <c r="AL60" s="36">
        <f t="shared" si="77"/>
        <v>16.7</v>
      </c>
      <c r="AM60" s="22"/>
      <c r="AN60" s="22"/>
      <c r="AO60" s="36">
        <f t="shared" si="78"/>
        <v>16.7</v>
      </c>
      <c r="AP60" s="82"/>
      <c r="AQ60" s="54">
        <v>3.48</v>
      </c>
      <c r="AR60" s="54"/>
      <c r="AS60" s="54"/>
      <c r="AT60" s="445">
        <f t="shared" si="79"/>
        <v>3.48</v>
      </c>
      <c r="AU60" s="218" t="s">
        <v>100</v>
      </c>
      <c r="AV60" s="36">
        <f t="shared" si="80"/>
        <v>20.18</v>
      </c>
      <c r="AW60" s="22"/>
      <c r="AX60" s="22"/>
      <c r="AY60" s="235">
        <f t="shared" si="81"/>
        <v>20.18</v>
      </c>
      <c r="AZ60" s="196"/>
      <c r="BA60" s="54"/>
      <c r="BB60" s="54"/>
      <c r="BC60" s="54"/>
      <c r="BD60" s="54">
        <f t="shared" si="82"/>
        <v>0</v>
      </c>
      <c r="BE60" s="218" t="s">
        <v>100</v>
      </c>
      <c r="BF60" s="36">
        <v>20.18</v>
      </c>
      <c r="BG60" s="22"/>
      <c r="BH60" s="22"/>
      <c r="BI60" s="235">
        <f t="shared" si="84"/>
        <v>20.18</v>
      </c>
      <c r="BJ60" s="196"/>
      <c r="BK60" s="54"/>
      <c r="BL60" s="54"/>
      <c r="BM60" s="54"/>
      <c r="BN60" s="54">
        <f t="shared" si="85"/>
        <v>0</v>
      </c>
      <c r="BO60" s="358" t="s">
        <v>100</v>
      </c>
      <c r="BP60" s="36">
        <f t="shared" si="86"/>
        <v>20.18</v>
      </c>
      <c r="BQ60" s="22"/>
      <c r="BR60" s="22"/>
      <c r="BS60" s="235">
        <f t="shared" si="87"/>
        <v>20.18</v>
      </c>
    </row>
    <row r="61" spans="1:71" ht="34.5" customHeight="1" x14ac:dyDescent="0.25">
      <c r="A61" s="493"/>
      <c r="B61" s="46" t="s">
        <v>52</v>
      </c>
      <c r="C61" s="233">
        <v>6</v>
      </c>
      <c r="D61" s="390"/>
      <c r="E61" s="386"/>
      <c r="F61" s="233">
        <f t="shared" si="68"/>
        <v>6</v>
      </c>
      <c r="G61" s="233"/>
      <c r="H61" s="395">
        <v>3</v>
      </c>
      <c r="I61" s="398"/>
      <c r="J61" s="108"/>
      <c r="K61" s="395">
        <f t="shared" si="69"/>
        <v>3</v>
      </c>
      <c r="L61" s="82"/>
      <c r="M61" s="54">
        <v>0</v>
      </c>
      <c r="N61" s="54"/>
      <c r="O61" s="54"/>
      <c r="P61" s="54">
        <f t="shared" si="70"/>
        <v>0</v>
      </c>
      <c r="Q61" s="189"/>
      <c r="R61" s="187">
        <f t="shared" si="71"/>
        <v>0</v>
      </c>
      <c r="S61" s="187"/>
      <c r="T61" s="187"/>
      <c r="U61" s="187">
        <f t="shared" si="72"/>
        <v>0</v>
      </c>
      <c r="V61" s="82"/>
      <c r="W61" s="54">
        <v>0</v>
      </c>
      <c r="X61" s="54"/>
      <c r="Y61" s="54"/>
      <c r="Z61" s="54">
        <f t="shared" si="73"/>
        <v>0</v>
      </c>
      <c r="AA61" s="218"/>
      <c r="AB61" s="36">
        <f t="shared" si="74"/>
        <v>0</v>
      </c>
      <c r="AC61" s="22"/>
      <c r="AD61" s="22"/>
      <c r="AE61" s="36">
        <f t="shared" si="75"/>
        <v>0</v>
      </c>
      <c r="AF61" s="82"/>
      <c r="AG61" s="54">
        <v>0</v>
      </c>
      <c r="AH61" s="54"/>
      <c r="AI61" s="54"/>
      <c r="AJ61" s="54">
        <f t="shared" si="76"/>
        <v>0</v>
      </c>
      <c r="AK61" s="218"/>
      <c r="AL61" s="36">
        <f t="shared" si="77"/>
        <v>0</v>
      </c>
      <c r="AM61" s="22"/>
      <c r="AN61" s="22"/>
      <c r="AO61" s="36">
        <f t="shared" si="78"/>
        <v>0</v>
      </c>
      <c r="AP61" s="82" t="s">
        <v>101</v>
      </c>
      <c r="AQ61" s="54">
        <v>2.13</v>
      </c>
      <c r="AR61" s="54"/>
      <c r="AS61" s="54"/>
      <c r="AT61" s="445">
        <f t="shared" si="79"/>
        <v>2.13</v>
      </c>
      <c r="AU61" s="218" t="s">
        <v>101</v>
      </c>
      <c r="AV61" s="36">
        <f t="shared" si="80"/>
        <v>2.13</v>
      </c>
      <c r="AW61" s="22"/>
      <c r="AX61" s="22"/>
      <c r="AY61" s="235">
        <f t="shared" si="81"/>
        <v>2.13</v>
      </c>
      <c r="AZ61" s="196"/>
      <c r="BA61" s="54"/>
      <c r="BB61" s="54"/>
      <c r="BC61" s="54"/>
      <c r="BD61" s="54">
        <f t="shared" si="82"/>
        <v>0</v>
      </c>
      <c r="BE61" s="218" t="s">
        <v>101</v>
      </c>
      <c r="BF61" s="36">
        <v>2.13</v>
      </c>
      <c r="BG61" s="22"/>
      <c r="BH61" s="22"/>
      <c r="BI61" s="235">
        <f t="shared" si="84"/>
        <v>2.13</v>
      </c>
      <c r="BJ61" s="196"/>
      <c r="BK61" s="54"/>
      <c r="BL61" s="54"/>
      <c r="BM61" s="54"/>
      <c r="BN61" s="54">
        <f t="shared" si="85"/>
        <v>0</v>
      </c>
      <c r="BO61" s="358" t="s">
        <v>101</v>
      </c>
      <c r="BP61" s="36">
        <f t="shared" si="86"/>
        <v>2.13</v>
      </c>
      <c r="BQ61" s="22"/>
      <c r="BR61" s="22"/>
      <c r="BS61" s="235">
        <f t="shared" si="87"/>
        <v>2.13</v>
      </c>
    </row>
    <row r="62" spans="1:71" ht="22.5" x14ac:dyDescent="0.25">
      <c r="A62" s="493"/>
      <c r="B62" s="46" t="s">
        <v>53</v>
      </c>
      <c r="C62" s="233">
        <v>50</v>
      </c>
      <c r="D62" s="390"/>
      <c r="E62" s="386"/>
      <c r="F62" s="233">
        <f t="shared" si="68"/>
        <v>50</v>
      </c>
      <c r="G62" s="233"/>
      <c r="H62" s="395">
        <v>50</v>
      </c>
      <c r="I62" s="398"/>
      <c r="J62" s="108"/>
      <c r="K62" s="395">
        <f t="shared" si="69"/>
        <v>50</v>
      </c>
      <c r="L62" s="82"/>
      <c r="M62" s="54">
        <v>0</v>
      </c>
      <c r="N62" s="54"/>
      <c r="O62" s="54"/>
      <c r="P62" s="54">
        <f t="shared" si="70"/>
        <v>0</v>
      </c>
      <c r="Q62" s="189"/>
      <c r="R62" s="187">
        <f t="shared" si="71"/>
        <v>0</v>
      </c>
      <c r="S62" s="187"/>
      <c r="T62" s="187"/>
      <c r="U62" s="187">
        <f t="shared" si="72"/>
        <v>0</v>
      </c>
      <c r="V62" s="82"/>
      <c r="W62" s="54">
        <v>0</v>
      </c>
      <c r="X62" s="54"/>
      <c r="Y62" s="54"/>
      <c r="Z62" s="54">
        <f t="shared" si="73"/>
        <v>0</v>
      </c>
      <c r="AA62" s="218"/>
      <c r="AB62" s="36">
        <f t="shared" si="74"/>
        <v>0</v>
      </c>
      <c r="AC62" s="22"/>
      <c r="AD62" s="22"/>
      <c r="AE62" s="36">
        <f t="shared" si="75"/>
        <v>0</v>
      </c>
      <c r="AF62" s="82"/>
      <c r="AG62" s="54">
        <v>0</v>
      </c>
      <c r="AH62" s="54"/>
      <c r="AI62" s="54"/>
      <c r="AJ62" s="54">
        <f t="shared" si="76"/>
        <v>0</v>
      </c>
      <c r="AK62" s="218"/>
      <c r="AL62" s="36">
        <f t="shared" si="77"/>
        <v>0</v>
      </c>
      <c r="AM62" s="22"/>
      <c r="AN62" s="22"/>
      <c r="AO62" s="36">
        <f t="shared" si="78"/>
        <v>0</v>
      </c>
      <c r="AP62" s="82" t="s">
        <v>78</v>
      </c>
      <c r="AQ62" s="54">
        <v>7.89</v>
      </c>
      <c r="AR62" s="54"/>
      <c r="AS62" s="54"/>
      <c r="AT62" s="445">
        <f t="shared" si="79"/>
        <v>7.89</v>
      </c>
      <c r="AU62" s="218" t="s">
        <v>78</v>
      </c>
      <c r="AV62" s="36">
        <f t="shared" si="80"/>
        <v>7.89</v>
      </c>
      <c r="AW62" s="22"/>
      <c r="AX62" s="22"/>
      <c r="AY62" s="235">
        <f t="shared" si="81"/>
        <v>7.89</v>
      </c>
      <c r="AZ62" s="196" t="s">
        <v>78</v>
      </c>
      <c r="BA62" s="54">
        <v>1.6</v>
      </c>
      <c r="BB62" s="54"/>
      <c r="BC62" s="54"/>
      <c r="BD62" s="54">
        <f t="shared" si="82"/>
        <v>1.6</v>
      </c>
      <c r="BE62" s="218" t="s">
        <v>78</v>
      </c>
      <c r="BF62" s="36">
        <v>9.49</v>
      </c>
      <c r="BG62" s="22"/>
      <c r="BH62" s="22"/>
      <c r="BI62" s="235">
        <f t="shared" si="84"/>
        <v>9.49</v>
      </c>
      <c r="BJ62" s="196" t="s">
        <v>78</v>
      </c>
      <c r="BK62" s="54">
        <v>5</v>
      </c>
      <c r="BL62" s="54"/>
      <c r="BM62" s="54"/>
      <c r="BN62" s="54">
        <f t="shared" si="85"/>
        <v>5</v>
      </c>
      <c r="BO62" s="358" t="s">
        <v>78</v>
      </c>
      <c r="BP62" s="36">
        <f t="shared" si="86"/>
        <v>14.49</v>
      </c>
      <c r="BQ62" s="22"/>
      <c r="BR62" s="22"/>
      <c r="BS62" s="235">
        <f t="shared" si="87"/>
        <v>14.49</v>
      </c>
    </row>
    <row r="63" spans="1:71" ht="81" customHeight="1" x14ac:dyDescent="0.25">
      <c r="A63" s="493">
        <v>6815</v>
      </c>
      <c r="B63" s="46" t="s">
        <v>54</v>
      </c>
      <c r="C63" s="233">
        <v>19.5</v>
      </c>
      <c r="D63" s="390"/>
      <c r="E63" s="386"/>
      <c r="F63" s="233">
        <f t="shared" si="68"/>
        <v>19.5</v>
      </c>
      <c r="G63" s="233"/>
      <c r="H63" s="395">
        <v>22.5</v>
      </c>
      <c r="I63" s="398"/>
      <c r="J63" s="108"/>
      <c r="K63" s="395">
        <f t="shared" si="69"/>
        <v>22.5</v>
      </c>
      <c r="L63" s="82"/>
      <c r="M63" s="54">
        <v>3.88</v>
      </c>
      <c r="N63" s="54"/>
      <c r="O63" s="54"/>
      <c r="P63" s="54">
        <f t="shared" si="70"/>
        <v>3.88</v>
      </c>
      <c r="Q63" s="189"/>
      <c r="R63" s="187">
        <f t="shared" si="71"/>
        <v>3.88</v>
      </c>
      <c r="S63" s="187"/>
      <c r="T63" s="187"/>
      <c r="U63" s="187">
        <f t="shared" si="72"/>
        <v>3.88</v>
      </c>
      <c r="V63" s="82"/>
      <c r="W63" s="54">
        <v>7.34</v>
      </c>
      <c r="X63" s="54"/>
      <c r="Y63" s="54"/>
      <c r="Z63" s="54">
        <f t="shared" si="73"/>
        <v>7.34</v>
      </c>
      <c r="AA63" s="218" t="s">
        <v>102</v>
      </c>
      <c r="AB63" s="36">
        <f t="shared" si="74"/>
        <v>11.219999999999999</v>
      </c>
      <c r="AC63" s="22"/>
      <c r="AD63" s="22"/>
      <c r="AE63" s="36">
        <f t="shared" si="75"/>
        <v>11.219999999999999</v>
      </c>
      <c r="AF63" s="82"/>
      <c r="AG63" s="54">
        <v>6.17</v>
      </c>
      <c r="AH63" s="54"/>
      <c r="AI63" s="54"/>
      <c r="AJ63" s="54">
        <f t="shared" si="76"/>
        <v>6.17</v>
      </c>
      <c r="AK63" s="218" t="s">
        <v>102</v>
      </c>
      <c r="AL63" s="36">
        <f t="shared" si="77"/>
        <v>17.39</v>
      </c>
      <c r="AM63" s="22"/>
      <c r="AN63" s="22"/>
      <c r="AO63" s="36">
        <f t="shared" si="78"/>
        <v>17.39</v>
      </c>
      <c r="AP63" s="82" t="s">
        <v>117</v>
      </c>
      <c r="AQ63" s="54">
        <v>2.08</v>
      </c>
      <c r="AR63" s="54"/>
      <c r="AS63" s="54"/>
      <c r="AT63" s="445">
        <f t="shared" si="79"/>
        <v>2.08</v>
      </c>
      <c r="AU63" s="218" t="s">
        <v>103</v>
      </c>
      <c r="AV63" s="36">
        <f t="shared" si="80"/>
        <v>19.47</v>
      </c>
      <c r="AW63" s="22"/>
      <c r="AX63" s="22"/>
      <c r="AY63" s="235">
        <f t="shared" si="81"/>
        <v>19.47</v>
      </c>
      <c r="AZ63" s="196"/>
      <c r="BA63" s="54"/>
      <c r="BB63" s="54"/>
      <c r="BC63" s="54"/>
      <c r="BD63" s="54">
        <f t="shared" si="82"/>
        <v>0</v>
      </c>
      <c r="BE63" s="218" t="s">
        <v>103</v>
      </c>
      <c r="BF63" s="36">
        <f t="shared" si="83"/>
        <v>19.47</v>
      </c>
      <c r="BG63" s="22"/>
      <c r="BH63" s="22"/>
      <c r="BI63" s="235">
        <f t="shared" si="84"/>
        <v>19.47</v>
      </c>
      <c r="BJ63" s="196"/>
      <c r="BK63" s="54"/>
      <c r="BL63" s="54"/>
      <c r="BM63" s="54"/>
      <c r="BN63" s="54">
        <f t="shared" si="85"/>
        <v>0</v>
      </c>
      <c r="BO63" s="358" t="s">
        <v>103</v>
      </c>
      <c r="BP63" s="36">
        <f t="shared" si="86"/>
        <v>19.47</v>
      </c>
      <c r="BQ63" s="22"/>
      <c r="BR63" s="22"/>
      <c r="BS63" s="235">
        <f t="shared" si="87"/>
        <v>19.47</v>
      </c>
    </row>
    <row r="64" spans="1:71" ht="45" x14ac:dyDescent="0.25">
      <c r="A64" s="493"/>
      <c r="B64" s="46" t="s">
        <v>55</v>
      </c>
      <c r="C64" s="233">
        <v>13.75</v>
      </c>
      <c r="D64" s="390"/>
      <c r="E64" s="386"/>
      <c r="F64" s="233">
        <f t="shared" si="68"/>
        <v>13.75</v>
      </c>
      <c r="G64" s="233"/>
      <c r="H64" s="395">
        <v>13.75</v>
      </c>
      <c r="I64" s="398"/>
      <c r="J64" s="108"/>
      <c r="K64" s="395">
        <f t="shared" si="69"/>
        <v>13.75</v>
      </c>
      <c r="L64" s="82"/>
      <c r="M64" s="54">
        <v>3.74</v>
      </c>
      <c r="N64" s="54"/>
      <c r="O64" s="54"/>
      <c r="P64" s="54">
        <f t="shared" si="70"/>
        <v>3.74</v>
      </c>
      <c r="Q64" s="189"/>
      <c r="R64" s="187">
        <f t="shared" si="71"/>
        <v>3.74</v>
      </c>
      <c r="S64" s="187"/>
      <c r="T64" s="187"/>
      <c r="U64" s="187">
        <f t="shared" si="72"/>
        <v>3.74</v>
      </c>
      <c r="V64" s="82"/>
      <c r="W64" s="54">
        <v>0</v>
      </c>
      <c r="X64" s="54"/>
      <c r="Y64" s="54"/>
      <c r="Z64" s="54">
        <f t="shared" si="73"/>
        <v>0</v>
      </c>
      <c r="AA64" s="218" t="s">
        <v>96</v>
      </c>
      <c r="AB64" s="36">
        <f t="shared" si="74"/>
        <v>3.74</v>
      </c>
      <c r="AC64" s="22"/>
      <c r="AD64" s="22"/>
      <c r="AE64" s="36">
        <f t="shared" si="75"/>
        <v>3.74</v>
      </c>
      <c r="AF64" s="82"/>
      <c r="AG64" s="54">
        <v>2.98</v>
      </c>
      <c r="AH64" s="54"/>
      <c r="AI64" s="54"/>
      <c r="AJ64" s="54">
        <f t="shared" si="76"/>
        <v>2.98</v>
      </c>
      <c r="AK64" s="218" t="s">
        <v>96</v>
      </c>
      <c r="AL64" s="36">
        <f t="shared" si="77"/>
        <v>6.7200000000000006</v>
      </c>
      <c r="AM64" s="22"/>
      <c r="AN64" s="22"/>
      <c r="AO64" s="36">
        <f t="shared" si="78"/>
        <v>6.7200000000000006</v>
      </c>
      <c r="AP64" s="82" t="s">
        <v>118</v>
      </c>
      <c r="AQ64" s="54">
        <v>3.15</v>
      </c>
      <c r="AR64" s="54"/>
      <c r="AS64" s="54"/>
      <c r="AT64" s="445">
        <f t="shared" si="79"/>
        <v>3.15</v>
      </c>
      <c r="AU64" s="218" t="s">
        <v>100</v>
      </c>
      <c r="AV64" s="36">
        <f t="shared" si="80"/>
        <v>9.870000000000001</v>
      </c>
      <c r="AW64" s="22"/>
      <c r="AX64" s="22"/>
      <c r="AY64" s="235">
        <f t="shared" si="81"/>
        <v>9.870000000000001</v>
      </c>
      <c r="AZ64" s="196"/>
      <c r="BA64" s="54"/>
      <c r="BB64" s="54"/>
      <c r="BC64" s="54"/>
      <c r="BD64" s="54">
        <f t="shared" si="82"/>
        <v>0</v>
      </c>
      <c r="BE64" s="218" t="s">
        <v>100</v>
      </c>
      <c r="BF64" s="36">
        <f t="shared" si="83"/>
        <v>9.870000000000001</v>
      </c>
      <c r="BG64" s="22"/>
      <c r="BH64" s="22"/>
      <c r="BI64" s="235">
        <f t="shared" si="84"/>
        <v>9.870000000000001</v>
      </c>
      <c r="BJ64" s="196"/>
      <c r="BK64" s="54"/>
      <c r="BL64" s="54"/>
      <c r="BM64" s="54"/>
      <c r="BN64" s="54">
        <f t="shared" si="85"/>
        <v>0</v>
      </c>
      <c r="BO64" s="358" t="s">
        <v>100</v>
      </c>
      <c r="BP64" s="36">
        <f t="shared" si="86"/>
        <v>9.870000000000001</v>
      </c>
      <c r="BQ64" s="22"/>
      <c r="BR64" s="22"/>
      <c r="BS64" s="235">
        <f t="shared" si="87"/>
        <v>9.870000000000001</v>
      </c>
    </row>
    <row r="65" spans="1:71" ht="12" customHeight="1" x14ac:dyDescent="0.25">
      <c r="A65" s="493"/>
      <c r="B65" s="46" t="s">
        <v>56</v>
      </c>
      <c r="C65" s="233">
        <v>1.5</v>
      </c>
      <c r="D65" s="390"/>
      <c r="E65" s="386"/>
      <c r="F65" s="233">
        <f t="shared" si="68"/>
        <v>1.5</v>
      </c>
      <c r="G65" s="233"/>
      <c r="H65" s="395">
        <v>1.5</v>
      </c>
      <c r="I65" s="398"/>
      <c r="J65" s="108"/>
      <c r="K65" s="395">
        <f t="shared" si="69"/>
        <v>1.5</v>
      </c>
      <c r="L65" s="82"/>
      <c r="M65" s="54"/>
      <c r="N65" s="54"/>
      <c r="O65" s="54"/>
      <c r="P65" s="54">
        <f t="shared" si="70"/>
        <v>0</v>
      </c>
      <c r="Q65" s="189"/>
      <c r="R65" s="187">
        <f t="shared" si="71"/>
        <v>0</v>
      </c>
      <c r="S65" s="187"/>
      <c r="T65" s="187"/>
      <c r="U65" s="187">
        <f t="shared" si="72"/>
        <v>0</v>
      </c>
      <c r="V65" s="82"/>
      <c r="W65" s="54">
        <v>0.2</v>
      </c>
      <c r="X65" s="54"/>
      <c r="Y65" s="54"/>
      <c r="Z65" s="54">
        <f t="shared" si="73"/>
        <v>0.2</v>
      </c>
      <c r="AA65" s="218" t="s">
        <v>101</v>
      </c>
      <c r="AB65" s="36">
        <f t="shared" si="74"/>
        <v>0.2</v>
      </c>
      <c r="AC65" s="22"/>
      <c r="AD65" s="22"/>
      <c r="AE65" s="36">
        <f t="shared" si="75"/>
        <v>0.2</v>
      </c>
      <c r="AF65" s="82"/>
      <c r="AG65" s="54"/>
      <c r="AH65" s="54"/>
      <c r="AI65" s="54"/>
      <c r="AJ65" s="54">
        <f t="shared" si="76"/>
        <v>0</v>
      </c>
      <c r="AK65" s="218" t="s">
        <v>101</v>
      </c>
      <c r="AL65" s="36">
        <f t="shared" si="77"/>
        <v>0.2</v>
      </c>
      <c r="AM65" s="22"/>
      <c r="AN65" s="22"/>
      <c r="AO65" s="36">
        <f t="shared" si="78"/>
        <v>0.2</v>
      </c>
      <c r="AP65" s="82"/>
      <c r="AQ65" s="54"/>
      <c r="AR65" s="54"/>
      <c r="AS65" s="54"/>
      <c r="AT65" s="445">
        <f t="shared" si="79"/>
        <v>0</v>
      </c>
      <c r="AU65" s="218" t="s">
        <v>101</v>
      </c>
      <c r="AV65" s="36">
        <f t="shared" si="80"/>
        <v>0.2</v>
      </c>
      <c r="AW65" s="22"/>
      <c r="AX65" s="22"/>
      <c r="AY65" s="235">
        <f t="shared" si="81"/>
        <v>0.2</v>
      </c>
      <c r="AZ65" s="196"/>
      <c r="BA65" s="54"/>
      <c r="BB65" s="54"/>
      <c r="BC65" s="54"/>
      <c r="BD65" s="54">
        <f t="shared" si="82"/>
        <v>0</v>
      </c>
      <c r="BE65" s="218" t="s">
        <v>101</v>
      </c>
      <c r="BF65" s="36">
        <f t="shared" si="83"/>
        <v>0.2</v>
      </c>
      <c r="BG65" s="22"/>
      <c r="BH65" s="22"/>
      <c r="BI65" s="235">
        <f t="shared" si="84"/>
        <v>0.2</v>
      </c>
      <c r="BJ65" s="196"/>
      <c r="BK65" s="54"/>
      <c r="BL65" s="54"/>
      <c r="BM65" s="54"/>
      <c r="BN65" s="54">
        <f t="shared" si="85"/>
        <v>0</v>
      </c>
      <c r="BO65" s="358" t="s">
        <v>101</v>
      </c>
      <c r="BP65" s="36">
        <f t="shared" si="86"/>
        <v>0.2</v>
      </c>
      <c r="BQ65" s="22"/>
      <c r="BR65" s="22"/>
      <c r="BS65" s="235">
        <f t="shared" si="87"/>
        <v>0.2</v>
      </c>
    </row>
    <row r="66" spans="1:71" ht="35.25" customHeight="1" x14ac:dyDescent="0.25">
      <c r="A66" s="493"/>
      <c r="B66" s="46" t="s">
        <v>57</v>
      </c>
      <c r="C66" s="233">
        <v>5.25</v>
      </c>
      <c r="D66" s="390"/>
      <c r="E66" s="386"/>
      <c r="F66" s="233">
        <f t="shared" si="68"/>
        <v>5.25</v>
      </c>
      <c r="G66" s="233"/>
      <c r="H66" s="395">
        <v>5.25</v>
      </c>
      <c r="I66" s="398"/>
      <c r="J66" s="108"/>
      <c r="K66" s="395">
        <f t="shared" si="69"/>
        <v>5.25</v>
      </c>
      <c r="L66" s="82"/>
      <c r="M66" s="54">
        <v>2.97</v>
      </c>
      <c r="N66" s="54"/>
      <c r="O66" s="54"/>
      <c r="P66" s="54">
        <f t="shared" si="70"/>
        <v>2.97</v>
      </c>
      <c r="Q66" s="189"/>
      <c r="R66" s="187">
        <f t="shared" si="71"/>
        <v>2.97</v>
      </c>
      <c r="S66" s="187"/>
      <c r="T66" s="187"/>
      <c r="U66" s="187">
        <f t="shared" si="72"/>
        <v>2.97</v>
      </c>
      <c r="V66" s="82"/>
      <c r="W66" s="54">
        <v>0</v>
      </c>
      <c r="X66" s="54"/>
      <c r="Y66" s="54"/>
      <c r="Z66" s="54">
        <f t="shared" si="73"/>
        <v>0</v>
      </c>
      <c r="AA66" s="218" t="s">
        <v>96</v>
      </c>
      <c r="AB66" s="36">
        <f t="shared" si="74"/>
        <v>2.97</v>
      </c>
      <c r="AC66" s="22"/>
      <c r="AD66" s="22"/>
      <c r="AE66" s="36">
        <f t="shared" si="75"/>
        <v>2.97</v>
      </c>
      <c r="AF66" s="82"/>
      <c r="AG66" s="54">
        <v>0</v>
      </c>
      <c r="AH66" s="54"/>
      <c r="AI66" s="54"/>
      <c r="AJ66" s="54">
        <f t="shared" si="76"/>
        <v>0</v>
      </c>
      <c r="AK66" s="218" t="s">
        <v>96</v>
      </c>
      <c r="AL66" s="36">
        <f t="shared" si="77"/>
        <v>2.97</v>
      </c>
      <c r="AM66" s="22"/>
      <c r="AN66" s="22"/>
      <c r="AO66" s="36">
        <f t="shared" si="78"/>
        <v>2.97</v>
      </c>
      <c r="AP66" s="82" t="s">
        <v>118</v>
      </c>
      <c r="AQ66" s="54">
        <v>1.1000000000000001</v>
      </c>
      <c r="AR66" s="54"/>
      <c r="AS66" s="54"/>
      <c r="AT66" s="445">
        <f t="shared" si="79"/>
        <v>1.1000000000000001</v>
      </c>
      <c r="AU66" s="218" t="s">
        <v>100</v>
      </c>
      <c r="AV66" s="36">
        <f t="shared" si="80"/>
        <v>4.07</v>
      </c>
      <c r="AW66" s="22"/>
      <c r="AX66" s="22"/>
      <c r="AY66" s="235">
        <f t="shared" si="81"/>
        <v>4.07</v>
      </c>
      <c r="AZ66" s="196"/>
      <c r="BA66" s="54"/>
      <c r="BB66" s="54"/>
      <c r="BC66" s="54"/>
      <c r="BD66" s="54">
        <f t="shared" si="82"/>
        <v>0</v>
      </c>
      <c r="BE66" s="218" t="s">
        <v>100</v>
      </c>
      <c r="BF66" s="36">
        <f t="shared" si="83"/>
        <v>4.07</v>
      </c>
      <c r="BG66" s="22"/>
      <c r="BH66" s="22"/>
      <c r="BI66" s="235">
        <f t="shared" si="84"/>
        <v>4.07</v>
      </c>
      <c r="BJ66" s="196"/>
      <c r="BK66" s="54"/>
      <c r="BL66" s="54"/>
      <c r="BM66" s="54"/>
      <c r="BN66" s="54">
        <f t="shared" si="85"/>
        <v>0</v>
      </c>
      <c r="BO66" s="358" t="s">
        <v>100</v>
      </c>
      <c r="BP66" s="36">
        <f t="shared" si="86"/>
        <v>4.07</v>
      </c>
      <c r="BQ66" s="22"/>
      <c r="BR66" s="22"/>
      <c r="BS66" s="235">
        <f t="shared" si="87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8"/>
        <v>50</v>
      </c>
      <c r="G67" s="233"/>
      <c r="H67" s="395">
        <v>50</v>
      </c>
      <c r="I67" s="398"/>
      <c r="J67" s="108"/>
      <c r="K67" s="395">
        <f t="shared" si="69"/>
        <v>50</v>
      </c>
      <c r="L67" s="82" t="s">
        <v>78</v>
      </c>
      <c r="M67" s="54">
        <v>7.96</v>
      </c>
      <c r="N67" s="54"/>
      <c r="O67" s="54"/>
      <c r="P67" s="54">
        <f t="shared" si="70"/>
        <v>7.96</v>
      </c>
      <c r="Q67" s="189" t="s">
        <v>78</v>
      </c>
      <c r="R67" s="187">
        <f t="shared" si="71"/>
        <v>7.96</v>
      </c>
      <c r="S67" s="187"/>
      <c r="T67" s="187"/>
      <c r="U67" s="187">
        <f t="shared" si="72"/>
        <v>7.96</v>
      </c>
      <c r="V67" s="82" t="s">
        <v>78</v>
      </c>
      <c r="W67" s="54">
        <v>8.4499999999999993</v>
      </c>
      <c r="X67" s="54"/>
      <c r="Y67" s="54"/>
      <c r="Z67" s="54">
        <f t="shared" si="73"/>
        <v>8.4499999999999993</v>
      </c>
      <c r="AA67" s="218" t="s">
        <v>78</v>
      </c>
      <c r="AB67" s="36">
        <f t="shared" si="74"/>
        <v>16.41</v>
      </c>
      <c r="AC67" s="22"/>
      <c r="AD67" s="22"/>
      <c r="AE67" s="36">
        <f t="shared" si="75"/>
        <v>16.41</v>
      </c>
      <c r="AF67" s="82" t="s">
        <v>78</v>
      </c>
      <c r="AG67" s="54">
        <v>8.99</v>
      </c>
      <c r="AH67" s="54"/>
      <c r="AI67" s="54"/>
      <c r="AJ67" s="54">
        <f t="shared" si="76"/>
        <v>8.99</v>
      </c>
      <c r="AK67" s="218" t="s">
        <v>78</v>
      </c>
      <c r="AL67" s="36">
        <f t="shared" si="77"/>
        <v>25.4</v>
      </c>
      <c r="AM67" s="22"/>
      <c r="AN67" s="22"/>
      <c r="AO67" s="36">
        <f t="shared" si="78"/>
        <v>25.4</v>
      </c>
      <c r="AP67" s="82" t="s">
        <v>78</v>
      </c>
      <c r="AQ67" s="54">
        <v>9.9600000000000009</v>
      </c>
      <c r="AR67" s="54"/>
      <c r="AS67" s="54"/>
      <c r="AT67" s="445">
        <f t="shared" si="79"/>
        <v>9.9600000000000009</v>
      </c>
      <c r="AU67" s="218" t="s">
        <v>78</v>
      </c>
      <c r="AV67" s="36">
        <f t="shared" si="80"/>
        <v>35.36</v>
      </c>
      <c r="AW67" s="22"/>
      <c r="AX67" s="22"/>
      <c r="AY67" s="235">
        <f t="shared" si="81"/>
        <v>35.36</v>
      </c>
      <c r="AZ67" s="196" t="s">
        <v>78</v>
      </c>
      <c r="BA67" s="54">
        <v>9.9700000000000006</v>
      </c>
      <c r="BB67" s="54"/>
      <c r="BC67" s="54"/>
      <c r="BD67" s="54">
        <f t="shared" si="82"/>
        <v>9.9700000000000006</v>
      </c>
      <c r="BE67" s="218" t="s">
        <v>78</v>
      </c>
      <c r="BF67" s="36">
        <f t="shared" si="83"/>
        <v>45.33</v>
      </c>
      <c r="BG67" s="22"/>
      <c r="BH67" s="22"/>
      <c r="BI67" s="235">
        <f t="shared" si="84"/>
        <v>45.33</v>
      </c>
      <c r="BJ67" s="196" t="s">
        <v>78</v>
      </c>
      <c r="BK67" s="54"/>
      <c r="BL67" s="54"/>
      <c r="BM67" s="54"/>
      <c r="BN67" s="54">
        <f t="shared" si="85"/>
        <v>0</v>
      </c>
      <c r="BO67" s="358" t="s">
        <v>78</v>
      </c>
      <c r="BP67" s="36">
        <f t="shared" si="86"/>
        <v>45.33</v>
      </c>
      <c r="BQ67" s="22"/>
      <c r="BR67" s="22"/>
      <c r="BS67" s="235">
        <f t="shared" si="87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8"/>
        <v>15</v>
      </c>
      <c r="G68" s="233"/>
      <c r="H68" s="395">
        <v>15</v>
      </c>
      <c r="I68" s="398"/>
      <c r="J68" s="108"/>
      <c r="K68" s="395">
        <f t="shared" si="69"/>
        <v>15</v>
      </c>
      <c r="L68" s="82" t="s">
        <v>78</v>
      </c>
      <c r="M68" s="54">
        <v>0</v>
      </c>
      <c r="N68" s="54"/>
      <c r="O68" s="54"/>
      <c r="P68" s="54">
        <f t="shared" si="70"/>
        <v>0</v>
      </c>
      <c r="Q68" s="189" t="s">
        <v>78</v>
      </c>
      <c r="R68" s="187">
        <f t="shared" si="71"/>
        <v>0</v>
      </c>
      <c r="S68" s="187"/>
      <c r="T68" s="187"/>
      <c r="U68" s="187">
        <f t="shared" si="72"/>
        <v>0</v>
      </c>
      <c r="V68" s="82" t="s">
        <v>78</v>
      </c>
      <c r="W68" s="54">
        <v>0</v>
      </c>
      <c r="X68" s="54"/>
      <c r="Y68" s="54"/>
      <c r="Z68" s="54">
        <f t="shared" si="73"/>
        <v>0</v>
      </c>
      <c r="AA68" s="218" t="s">
        <v>98</v>
      </c>
      <c r="AB68" s="36">
        <f t="shared" si="74"/>
        <v>0</v>
      </c>
      <c r="AC68" s="22"/>
      <c r="AD68" s="22"/>
      <c r="AE68" s="36">
        <f t="shared" si="75"/>
        <v>0</v>
      </c>
      <c r="AF68" s="82" t="s">
        <v>78</v>
      </c>
      <c r="AG68" s="54">
        <v>3.77</v>
      </c>
      <c r="AH68" s="54"/>
      <c r="AI68" s="54"/>
      <c r="AJ68" s="54">
        <f t="shared" si="76"/>
        <v>3.77</v>
      </c>
      <c r="AK68" s="218" t="s">
        <v>98</v>
      </c>
      <c r="AL68" s="36">
        <f t="shared" si="77"/>
        <v>3.77</v>
      </c>
      <c r="AM68" s="22"/>
      <c r="AN68" s="22"/>
      <c r="AO68" s="36">
        <f t="shared" si="78"/>
        <v>3.77</v>
      </c>
      <c r="AP68" s="82" t="s">
        <v>78</v>
      </c>
      <c r="AQ68" s="54">
        <v>2</v>
      </c>
      <c r="AR68" s="54"/>
      <c r="AS68" s="54"/>
      <c r="AT68" s="445">
        <f t="shared" si="79"/>
        <v>2</v>
      </c>
      <c r="AU68" s="218" t="s">
        <v>98</v>
      </c>
      <c r="AV68" s="36">
        <f t="shared" si="80"/>
        <v>5.77</v>
      </c>
      <c r="AW68" s="22"/>
      <c r="AX68" s="22"/>
      <c r="AY68" s="235">
        <f t="shared" si="81"/>
        <v>5.77</v>
      </c>
      <c r="AZ68" s="196" t="s">
        <v>78</v>
      </c>
      <c r="BA68" s="54">
        <v>3.96</v>
      </c>
      <c r="BB68" s="54"/>
      <c r="BC68" s="54"/>
      <c r="BD68" s="54">
        <f t="shared" si="82"/>
        <v>3.96</v>
      </c>
      <c r="BE68" s="218" t="s">
        <v>98</v>
      </c>
      <c r="BF68" s="36">
        <f t="shared" si="83"/>
        <v>9.73</v>
      </c>
      <c r="BG68" s="22"/>
      <c r="BH68" s="22"/>
      <c r="BI68" s="235">
        <f t="shared" si="84"/>
        <v>9.73</v>
      </c>
      <c r="BJ68" s="196" t="s">
        <v>78</v>
      </c>
      <c r="BK68" s="54">
        <v>2.99</v>
      </c>
      <c r="BL68" s="54"/>
      <c r="BM68" s="54"/>
      <c r="BN68" s="54">
        <f t="shared" si="85"/>
        <v>2.99</v>
      </c>
      <c r="BO68" s="358" t="s">
        <v>98</v>
      </c>
      <c r="BP68" s="36">
        <f t="shared" si="86"/>
        <v>12.72</v>
      </c>
      <c r="BQ68" s="22"/>
      <c r="BR68" s="22"/>
      <c r="BS68" s="235">
        <f t="shared" si="87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1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4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7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80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3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8">C70+D70+E70</f>
        <v>24000</v>
      </c>
      <c r="G70" s="233"/>
      <c r="H70" s="398">
        <v>20000</v>
      </c>
      <c r="I70" s="398"/>
      <c r="J70" s="108"/>
      <c r="K70" s="395">
        <f t="shared" si="69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1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4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7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80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3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6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25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9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90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1">M73</f>
        <v>0</v>
      </c>
      <c r="S73" s="445">
        <f t="shared" si="91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2">BG73+BL73</f>
        <v>268.57</v>
      </c>
      <c r="BR73" s="467"/>
      <c r="BS73" s="446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25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3">C75+D75+E75</f>
        <v>1515</v>
      </c>
      <c r="G75" s="442"/>
      <c r="H75" s="442">
        <v>164.57</v>
      </c>
      <c r="I75" s="442">
        <v>1010.93</v>
      </c>
      <c r="J75" s="444"/>
      <c r="K75" s="442">
        <f t="shared" si="90"/>
        <v>1175.5</v>
      </c>
      <c r="L75" s="444"/>
      <c r="M75" s="445"/>
      <c r="N75" s="445"/>
      <c r="O75" s="445"/>
      <c r="P75" s="445"/>
      <c r="Q75" s="444"/>
      <c r="R75" s="445">
        <f t="shared" si="91"/>
        <v>0</v>
      </c>
      <c r="S75" s="445">
        <f t="shared" si="91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4">R75+W75</f>
        <v>0</v>
      </c>
      <c r="AC75" s="445">
        <f t="shared" si="94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5">AB75+AG75</f>
        <v>0</v>
      </c>
      <c r="AM75" s="445">
        <f t="shared" si="95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6">AL75+AQ75</f>
        <v>0</v>
      </c>
      <c r="AW75" s="445">
        <f t="shared" si="96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7">AV75+BA75</f>
        <v>0</v>
      </c>
      <c r="BG75" s="445">
        <f t="shared" si="97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8">BF75+BK75</f>
        <v>0</v>
      </c>
      <c r="BQ75" s="445">
        <f t="shared" si="92"/>
        <v>0</v>
      </c>
      <c r="BR75" s="453"/>
      <c r="BS75" s="446">
        <f>BN75+BI75</f>
        <v>0</v>
      </c>
    </row>
    <row r="76" spans="1:71" s="463" customFormat="1" ht="33.75" x14ac:dyDescent="0.25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3"/>
        <v>20311</v>
      </c>
      <c r="G76" s="442"/>
      <c r="H76" s="466">
        <v>2603.3686000000012</v>
      </c>
      <c r="I76" s="466">
        <v>15992.12</v>
      </c>
      <c r="J76" s="444"/>
      <c r="K76" s="442">
        <f t="shared" si="90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1"/>
        <v>0</v>
      </c>
      <c r="S76" s="445">
        <f t="shared" si="91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4"/>
        <v>0</v>
      </c>
      <c r="AC76" s="445">
        <f t="shared" si="94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5"/>
        <v>38.11</v>
      </c>
      <c r="AM76" s="445">
        <f t="shared" si="95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6"/>
        <v>449.97</v>
      </c>
      <c r="AW76" s="445">
        <f t="shared" si="96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7"/>
        <v>889.49</v>
      </c>
      <c r="BG76" s="445">
        <f t="shared" si="97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8"/>
        <v>1401.58</v>
      </c>
      <c r="BQ76" s="445">
        <f t="shared" si="92"/>
        <v>8817.2999999999993</v>
      </c>
      <c r="BR76" s="445"/>
      <c r="BS76" s="446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3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90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1"/>
        <v>0</v>
      </c>
      <c r="S77" s="187">
        <f t="shared" si="91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4"/>
        <v>0</v>
      </c>
      <c r="AC77" s="36">
        <f t="shared" si="94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5"/>
        <v>40.49</v>
      </c>
      <c r="AM77" s="36">
        <f t="shared" si="95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6"/>
        <v>140.49</v>
      </c>
      <c r="AW77" s="36">
        <f t="shared" si="96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7"/>
        <v>791.08</v>
      </c>
      <c r="BG77" s="36">
        <f t="shared" si="97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8"/>
        <v>1110.6400000000001</v>
      </c>
      <c r="BQ77" s="36">
        <f t="shared" si="92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9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90"/>
        <v>3397.9416000000001</v>
      </c>
      <c r="L79" s="81"/>
      <c r="M79" s="68"/>
      <c r="N79" s="68"/>
      <c r="O79" s="68"/>
      <c r="P79" s="68"/>
      <c r="Q79" s="189"/>
      <c r="R79" s="187">
        <f t="shared" si="91"/>
        <v>0</v>
      </c>
      <c r="S79" s="187">
        <f t="shared" si="91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100">R79+W79</f>
        <v>0</v>
      </c>
      <c r="AC79" s="36">
        <f t="shared" ref="AC79:AC85" si="101">S79+X79</f>
        <v>0</v>
      </c>
      <c r="AD79" s="238"/>
      <c r="AE79" s="36">
        <f t="shared" ref="AE79:AE86" si="102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3">AB79+AG79</f>
        <v>0</v>
      </c>
      <c r="AM79" s="36">
        <f t="shared" ref="AM79:AM85" si="104">AC79+AH79</f>
        <v>0</v>
      </c>
      <c r="AN79" s="238"/>
      <c r="AO79" s="36">
        <f t="shared" ref="AO79:AO86" si="105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6">AL79+AQ79</f>
        <v>0</v>
      </c>
      <c r="AW79" s="36">
        <f t="shared" ref="AW79:AW85" si="107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8">BA79+BB79+BC79</f>
        <v>455.04</v>
      </c>
      <c r="BE79" s="218"/>
      <c r="BF79" s="36">
        <f t="shared" ref="BF79:BF86" si="109">AV79+BA79</f>
        <v>64.36</v>
      </c>
      <c r="BG79" s="36">
        <f t="shared" ref="BG79:BG85" si="110">AW79+BB79</f>
        <v>390.68</v>
      </c>
      <c r="BH79" s="238"/>
      <c r="BI79" s="235">
        <f t="shared" ref="BI79:BI81" si="111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2">BK79+BL79+BM79</f>
        <v>726.54000000000008</v>
      </c>
      <c r="BO79" s="358"/>
      <c r="BP79" s="36">
        <f t="shared" ref="BP79:BP86" si="113">BF79+BK79</f>
        <v>158.68</v>
      </c>
      <c r="BQ79" s="36">
        <f t="shared" ref="BQ79:BQ85" si="114">BG79+BL79</f>
        <v>1022.9000000000001</v>
      </c>
      <c r="BR79" s="238"/>
      <c r="BS79" s="235">
        <f t="shared" ref="BS79:BS81" si="115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9"/>
        <v>2550</v>
      </c>
      <c r="G80" s="233"/>
      <c r="H80" s="395">
        <v>284.96019999999999</v>
      </c>
      <c r="I80" s="395">
        <v>1750.47</v>
      </c>
      <c r="J80" s="108"/>
      <c r="K80" s="395">
        <f t="shared" si="90"/>
        <v>2035.4302</v>
      </c>
      <c r="L80" s="81"/>
      <c r="M80" s="68"/>
      <c r="N80" s="68"/>
      <c r="O80" s="68"/>
      <c r="P80" s="68"/>
      <c r="Q80" s="189"/>
      <c r="R80" s="187">
        <f t="shared" si="91"/>
        <v>0</v>
      </c>
      <c r="S80" s="187">
        <f t="shared" si="91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100"/>
        <v>0</v>
      </c>
      <c r="AC80" s="36">
        <f t="shared" si="101"/>
        <v>0</v>
      </c>
      <c r="AD80" s="238"/>
      <c r="AE80" s="36">
        <f t="shared" si="102"/>
        <v>0</v>
      </c>
      <c r="AF80" s="81"/>
      <c r="AG80" s="68"/>
      <c r="AH80" s="68"/>
      <c r="AI80" s="68"/>
      <c r="AJ80" s="68"/>
      <c r="AK80" s="218"/>
      <c r="AL80" s="36">
        <f t="shared" si="103"/>
        <v>0</v>
      </c>
      <c r="AM80" s="36">
        <f t="shared" si="104"/>
        <v>0</v>
      </c>
      <c r="AN80" s="238"/>
      <c r="AO80" s="36">
        <f t="shared" si="105"/>
        <v>0</v>
      </c>
      <c r="AP80" s="81"/>
      <c r="AQ80" s="68"/>
      <c r="AR80" s="68"/>
      <c r="AS80" s="68"/>
      <c r="AT80" s="457"/>
      <c r="AU80" s="218"/>
      <c r="AV80" s="36">
        <f t="shared" si="106"/>
        <v>0</v>
      </c>
      <c r="AW80" s="36">
        <f t="shared" si="107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8"/>
        <v>452.46000000000004</v>
      </c>
      <c r="BE80" s="218"/>
      <c r="BF80" s="36">
        <f t="shared" si="109"/>
        <v>63.49</v>
      </c>
      <c r="BG80" s="36">
        <f t="shared" si="110"/>
        <v>388.97</v>
      </c>
      <c r="BH80" s="238"/>
      <c r="BI80" s="235">
        <f t="shared" si="111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2"/>
        <v>253.65</v>
      </c>
      <c r="BO80" s="358"/>
      <c r="BP80" s="36">
        <f t="shared" si="113"/>
        <v>99.28</v>
      </c>
      <c r="BQ80" s="36">
        <f t="shared" si="114"/>
        <v>606.83000000000004</v>
      </c>
      <c r="BR80" s="238"/>
      <c r="BS80" s="235">
        <f t="shared" si="115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9"/>
        <v>1785</v>
      </c>
      <c r="G81" s="233"/>
      <c r="H81" s="395">
        <v>244.6934</v>
      </c>
      <c r="I81" s="395">
        <v>1503.12</v>
      </c>
      <c r="J81" s="108"/>
      <c r="K81" s="395">
        <f t="shared" si="90"/>
        <v>1747.8134</v>
      </c>
      <c r="L81" s="81"/>
      <c r="M81" s="65"/>
      <c r="N81" s="65"/>
      <c r="O81" s="65"/>
      <c r="P81" s="65"/>
      <c r="Q81" s="189"/>
      <c r="R81" s="187">
        <f t="shared" si="91"/>
        <v>0</v>
      </c>
      <c r="S81" s="187">
        <f t="shared" si="91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100"/>
        <v>0</v>
      </c>
      <c r="AC81" s="36">
        <f t="shared" si="101"/>
        <v>0</v>
      </c>
      <c r="AD81" s="238"/>
      <c r="AE81" s="36">
        <f t="shared" si="102"/>
        <v>0</v>
      </c>
      <c r="AF81" s="81"/>
      <c r="AG81" s="65"/>
      <c r="AH81" s="65"/>
      <c r="AI81" s="65"/>
      <c r="AJ81" s="65"/>
      <c r="AK81" s="218"/>
      <c r="AL81" s="36">
        <f t="shared" si="103"/>
        <v>0</v>
      </c>
      <c r="AM81" s="36">
        <f t="shared" si="104"/>
        <v>0</v>
      </c>
      <c r="AN81" s="238"/>
      <c r="AO81" s="36">
        <f t="shared" si="105"/>
        <v>0</v>
      </c>
      <c r="AP81" s="81"/>
      <c r="AQ81" s="65"/>
      <c r="AR81" s="65"/>
      <c r="AS81" s="65"/>
      <c r="AT81" s="445"/>
      <c r="AU81" s="218"/>
      <c r="AV81" s="36">
        <f t="shared" si="106"/>
        <v>0</v>
      </c>
      <c r="AW81" s="36">
        <f t="shared" si="107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8"/>
        <v>341.85</v>
      </c>
      <c r="BE81" s="218"/>
      <c r="BF81" s="36">
        <f t="shared" si="109"/>
        <v>48.84</v>
      </c>
      <c r="BG81" s="36">
        <f t="shared" si="110"/>
        <v>293.01</v>
      </c>
      <c r="BH81" s="238"/>
      <c r="BI81" s="235">
        <f t="shared" si="111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2"/>
        <v>179.67999999999995</v>
      </c>
      <c r="BO81" s="358"/>
      <c r="BP81" s="36">
        <f t="shared" si="113"/>
        <v>74.86</v>
      </c>
      <c r="BQ81" s="36">
        <f t="shared" si="114"/>
        <v>446.66999999999996</v>
      </c>
      <c r="BR81" s="238"/>
      <c r="BS81" s="235">
        <f t="shared" si="115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9"/>
        <v>11952.5</v>
      </c>
      <c r="G82" s="233"/>
      <c r="H82" s="395">
        <v>6786.8481999999976</v>
      </c>
      <c r="I82" s="395">
        <v>12882.86</v>
      </c>
      <c r="J82" s="108"/>
      <c r="K82" s="395">
        <f t="shared" si="90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1"/>
        <v>0</v>
      </c>
      <c r="S82" s="187">
        <f t="shared" si="91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100"/>
        <v>0</v>
      </c>
      <c r="AC82" s="36">
        <f t="shared" si="101"/>
        <v>0</v>
      </c>
      <c r="AD82" s="22"/>
      <c r="AE82" s="36">
        <f t="shared" si="102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3"/>
        <v>40.42</v>
      </c>
      <c r="AM82" s="36">
        <f t="shared" si="104"/>
        <v>296.48</v>
      </c>
      <c r="AN82" s="22"/>
      <c r="AO82" s="36">
        <f t="shared" si="105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6"/>
        <v>510.42</v>
      </c>
      <c r="AW82" s="36">
        <f t="shared" si="107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8"/>
        <v>1880.1499999999999</v>
      </c>
      <c r="BE82" s="263" t="s">
        <v>108</v>
      </c>
      <c r="BF82" s="36">
        <f t="shared" si="109"/>
        <v>779.01</v>
      </c>
      <c r="BG82" s="36">
        <f t="shared" si="110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2"/>
        <v>2923.6099999999997</v>
      </c>
      <c r="BO82" s="263" t="s">
        <v>108</v>
      </c>
      <c r="BP82" s="36">
        <f t="shared" si="113"/>
        <v>1144.46</v>
      </c>
      <c r="BQ82" s="36">
        <f t="shared" si="114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9"/>
        <v>166</v>
      </c>
      <c r="G83" s="233"/>
      <c r="H83" s="395">
        <v>22.5106</v>
      </c>
      <c r="I83" s="395">
        <v>138.28</v>
      </c>
      <c r="J83" s="108"/>
      <c r="K83" s="395">
        <f t="shared" si="90"/>
        <v>160.79060000000001</v>
      </c>
      <c r="L83" s="264"/>
      <c r="M83" s="64"/>
      <c r="N83" s="64"/>
      <c r="O83" s="64"/>
      <c r="P83" s="64"/>
      <c r="Q83" s="265"/>
      <c r="R83" s="187">
        <f t="shared" si="91"/>
        <v>0</v>
      </c>
      <c r="S83" s="187">
        <f t="shared" si="91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100"/>
        <v>0</v>
      </c>
      <c r="AC83" s="36">
        <f t="shared" si="101"/>
        <v>0</v>
      </c>
      <c r="AD83" s="238"/>
      <c r="AE83" s="36">
        <f t="shared" si="102"/>
        <v>0</v>
      </c>
      <c r="AF83" s="264"/>
      <c r="AG83" s="64"/>
      <c r="AH83" s="64"/>
      <c r="AI83" s="64"/>
      <c r="AJ83" s="64"/>
      <c r="AK83" s="218"/>
      <c r="AL83" s="36">
        <f t="shared" si="103"/>
        <v>0</v>
      </c>
      <c r="AM83" s="36">
        <f t="shared" si="104"/>
        <v>0</v>
      </c>
      <c r="AN83" s="238"/>
      <c r="AO83" s="36">
        <f t="shared" si="105"/>
        <v>0</v>
      </c>
      <c r="AP83" s="264"/>
      <c r="AQ83" s="64"/>
      <c r="AR83" s="64"/>
      <c r="AS83" s="64"/>
      <c r="AT83" s="458"/>
      <c r="AU83" s="218"/>
      <c r="AV83" s="36">
        <f t="shared" si="106"/>
        <v>0</v>
      </c>
      <c r="AW83" s="36">
        <f t="shared" si="107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8"/>
        <v>73.260000000000005</v>
      </c>
      <c r="BE83" s="218"/>
      <c r="BF83" s="36">
        <f t="shared" si="109"/>
        <v>9.77</v>
      </c>
      <c r="BG83" s="36">
        <f t="shared" si="110"/>
        <v>63.49</v>
      </c>
      <c r="BH83" s="238"/>
      <c r="BI83" s="235">
        <f t="shared" ref="BI83:BI86" si="116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2"/>
        <v>0</v>
      </c>
      <c r="BO83" s="358"/>
      <c r="BP83" s="36">
        <f t="shared" si="113"/>
        <v>9.77</v>
      </c>
      <c r="BQ83" s="36">
        <f t="shared" si="114"/>
        <v>63.49</v>
      </c>
      <c r="BR83" s="238"/>
      <c r="BS83" s="235">
        <f t="shared" ref="BS83:BS86" si="117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90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9"/>
        <v>1380</v>
      </c>
      <c r="G85" s="233"/>
      <c r="H85" s="395">
        <v>147</v>
      </c>
      <c r="I85" s="395">
        <v>903</v>
      </c>
      <c r="J85" s="108"/>
      <c r="K85" s="395">
        <f t="shared" si="90"/>
        <v>1050</v>
      </c>
      <c r="L85" s="81"/>
      <c r="M85" s="65"/>
      <c r="N85" s="65"/>
      <c r="O85" s="65"/>
      <c r="P85" s="65"/>
      <c r="Q85" s="189"/>
      <c r="R85" s="187">
        <f t="shared" si="91"/>
        <v>0</v>
      </c>
      <c r="S85" s="187">
        <f t="shared" si="91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100"/>
        <v>0</v>
      </c>
      <c r="AC85" s="36">
        <f t="shared" si="101"/>
        <v>0</v>
      </c>
      <c r="AD85" s="238"/>
      <c r="AE85" s="36">
        <f t="shared" si="102"/>
        <v>0</v>
      </c>
      <c r="AF85" s="81"/>
      <c r="AG85" s="65"/>
      <c r="AH85" s="65"/>
      <c r="AI85" s="65"/>
      <c r="AJ85" s="65"/>
      <c r="AK85" s="218"/>
      <c r="AL85" s="36">
        <f t="shared" si="103"/>
        <v>0</v>
      </c>
      <c r="AM85" s="36">
        <f t="shared" si="104"/>
        <v>0</v>
      </c>
      <c r="AN85" s="238"/>
      <c r="AO85" s="36">
        <f t="shared" si="105"/>
        <v>0</v>
      </c>
      <c r="AP85" s="81"/>
      <c r="AQ85" s="65"/>
      <c r="AR85" s="65"/>
      <c r="AS85" s="65"/>
      <c r="AT85" s="445"/>
      <c r="AU85" s="218"/>
      <c r="AV85" s="36">
        <f t="shared" si="106"/>
        <v>0</v>
      </c>
      <c r="AW85" s="36">
        <f t="shared" si="107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8"/>
        <v>42.089999999999996</v>
      </c>
      <c r="BE85" s="218"/>
      <c r="BF85" s="36">
        <f t="shared" si="109"/>
        <v>5.47</v>
      </c>
      <c r="BG85" s="36">
        <f t="shared" si="110"/>
        <v>36.619999999999997</v>
      </c>
      <c r="BH85" s="238"/>
      <c r="BI85" s="235">
        <f t="shared" si="116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2"/>
        <v>93.33</v>
      </c>
      <c r="BO85" s="358"/>
      <c r="BP85" s="36">
        <f t="shared" si="113"/>
        <v>17.14</v>
      </c>
      <c r="BQ85" s="36">
        <f t="shared" si="114"/>
        <v>118.28</v>
      </c>
      <c r="BR85" s="238"/>
      <c r="BS85" s="235">
        <f t="shared" si="117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9"/>
        <v>200</v>
      </c>
      <c r="G86" s="233"/>
      <c r="H86" s="395">
        <v>100</v>
      </c>
      <c r="I86" s="395">
        <v>0</v>
      </c>
      <c r="J86" s="108"/>
      <c r="K86" s="395">
        <f t="shared" si="90"/>
        <v>100</v>
      </c>
      <c r="L86" s="81"/>
      <c r="M86" s="65"/>
      <c r="N86" s="65"/>
      <c r="O86" s="65"/>
      <c r="P86" s="65"/>
      <c r="Q86" s="189"/>
      <c r="R86" s="187">
        <f t="shared" si="91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100"/>
        <v>0</v>
      </c>
      <c r="AC86" s="36"/>
      <c r="AD86" s="238"/>
      <c r="AE86" s="36">
        <f t="shared" si="102"/>
        <v>0</v>
      </c>
      <c r="AF86" s="81"/>
      <c r="AG86" s="65"/>
      <c r="AH86" s="65"/>
      <c r="AI86" s="65"/>
      <c r="AJ86" s="65"/>
      <c r="AK86" s="218"/>
      <c r="AL86" s="36">
        <f t="shared" si="103"/>
        <v>0</v>
      </c>
      <c r="AM86" s="36"/>
      <c r="AN86" s="238"/>
      <c r="AO86" s="36">
        <f t="shared" si="105"/>
        <v>0</v>
      </c>
      <c r="AP86" s="81"/>
      <c r="AQ86" s="65"/>
      <c r="AR86" s="65"/>
      <c r="AS86" s="65"/>
      <c r="AT86" s="445"/>
      <c r="AU86" s="218"/>
      <c r="AV86" s="36">
        <f t="shared" si="106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9"/>
        <v>0</v>
      </c>
      <c r="BG86" s="36"/>
      <c r="BH86" s="238"/>
      <c r="BI86" s="235">
        <f t="shared" si="116"/>
        <v>0</v>
      </c>
      <c r="BJ86" s="63"/>
      <c r="BK86" s="65"/>
      <c r="BL86" s="65"/>
      <c r="BM86" s="65"/>
      <c r="BN86" s="65"/>
      <c r="BO86" s="358"/>
      <c r="BP86" s="36">
        <f t="shared" si="113"/>
        <v>0</v>
      </c>
      <c r="BQ86" s="36"/>
      <c r="BR86" s="238"/>
      <c r="BS86" s="235">
        <f t="shared" si="117"/>
        <v>0</v>
      </c>
    </row>
    <row r="87" spans="1:71" ht="15.75" customHeight="1" x14ac:dyDescent="0.25">
      <c r="A87" s="266"/>
      <c r="B87" s="15" t="s">
        <v>67</v>
      </c>
      <c r="C87" s="267">
        <f t="shared" ref="C87:K87" si="118">SUM(C55:C86)</f>
        <v>31645.959999999995</v>
      </c>
      <c r="D87" s="267">
        <f t="shared" si="118"/>
        <v>46784.76</v>
      </c>
      <c r="E87" s="267">
        <f t="shared" si="118"/>
        <v>0</v>
      </c>
      <c r="F87" s="267">
        <f t="shared" si="118"/>
        <v>78430.720000000001</v>
      </c>
      <c r="G87" s="267"/>
      <c r="H87" s="402">
        <f t="shared" si="118"/>
        <v>33509.896399999998</v>
      </c>
      <c r="I87" s="402">
        <f t="shared" si="118"/>
        <v>47103.66</v>
      </c>
      <c r="J87" s="402">
        <f t="shared" si="118"/>
        <v>0</v>
      </c>
      <c r="K87" s="402">
        <f t="shared" si="118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9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9"/>
        <v>14811.36</v>
      </c>
      <c r="AW88" s="250">
        <f t="shared" si="119"/>
        <v>8624.5</v>
      </c>
      <c r="AX88" s="250">
        <f t="shared" si="119"/>
        <v>4481.58</v>
      </c>
      <c r="AY88" s="250">
        <f t="shared" si="119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20">SUM(C88:C90)</f>
        <v>38418.9</v>
      </c>
      <c r="D91" s="267">
        <f t="shared" si="120"/>
        <v>51544.7</v>
      </c>
      <c r="E91" s="267">
        <f t="shared" si="120"/>
        <v>7901.4</v>
      </c>
      <c r="F91" s="267">
        <f t="shared" si="120"/>
        <v>97865</v>
      </c>
      <c r="G91" s="267"/>
      <c r="H91" s="402">
        <f t="shared" si="120"/>
        <v>33609.4064</v>
      </c>
      <c r="I91" s="402">
        <f t="shared" si="120"/>
        <v>51544.696400000001</v>
      </c>
      <c r="J91" s="402">
        <f t="shared" si="120"/>
        <v>7901.4</v>
      </c>
      <c r="K91" s="402">
        <f t="shared" si="120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AZ2:BD2"/>
    <mergeCell ref="BE2:BI2"/>
    <mergeCell ref="AZ3:AZ4"/>
    <mergeCell ref="BA3:BD3"/>
    <mergeCell ref="BE3:BE4"/>
    <mergeCell ref="BF3:BI3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U3:AU4"/>
    <mergeCell ref="AU2:AY2"/>
    <mergeCell ref="AV3:AY3"/>
    <mergeCell ref="AP3:AP4"/>
    <mergeCell ref="AQ3:AT3"/>
    <mergeCell ref="AP2:AT2"/>
    <mergeCell ref="L3:L4"/>
    <mergeCell ref="M3:P3"/>
    <mergeCell ref="L52:L53"/>
    <mergeCell ref="Q2:U2"/>
    <mergeCell ref="Q3:Q4"/>
    <mergeCell ref="R3:U3"/>
    <mergeCell ref="Q52:Q53"/>
    <mergeCell ref="BJ2:BN2"/>
    <mergeCell ref="BO2:BS2"/>
    <mergeCell ref="BJ3:BJ4"/>
    <mergeCell ref="BK3:BN3"/>
    <mergeCell ref="BO3:BO4"/>
    <mergeCell ref="BP3:BS3"/>
    <mergeCell ref="BO52:BO53"/>
    <mergeCell ref="BJ52:BJ53"/>
    <mergeCell ref="BK52:BK53"/>
    <mergeCell ref="BL52:BL53"/>
    <mergeCell ref="BM52:BM53"/>
    <mergeCell ref="BN52:BN53"/>
    <mergeCell ref="AU52:AU53"/>
    <mergeCell ref="AZ52:AZ53"/>
    <mergeCell ref="BE52:BE53"/>
    <mergeCell ref="BA52:BA53"/>
    <mergeCell ref="BB52:BB53"/>
    <mergeCell ref="BC52:BC53"/>
    <mergeCell ref="BD52:BD53"/>
    <mergeCell ref="G2:K2"/>
    <mergeCell ref="G3:G4"/>
    <mergeCell ref="C2:F2"/>
    <mergeCell ref="C3:C4"/>
    <mergeCell ref="D3:E3"/>
    <mergeCell ref="F3:F4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5" x14ac:dyDescent="0.25"/>
  <cols>
    <col min="3" max="3" width="40.85546875" customWidth="1"/>
    <col min="4" max="4" width="20.28515625" customWidth="1"/>
    <col min="5" max="5" width="16.7109375" customWidth="1"/>
    <col min="6" max="6" width="16.140625" customWidth="1"/>
    <col min="7" max="7" width="12.28515625" customWidth="1"/>
    <col min="8" max="8" width="13.42578125" customWidth="1"/>
    <col min="9" max="9" width="15.28515625" customWidth="1"/>
    <col min="10" max="10" width="14.140625" customWidth="1"/>
    <col min="11" max="12" width="18.28515625" customWidth="1"/>
    <col min="17" max="17" width="14.42578125" customWidth="1"/>
    <col min="18" max="18" width="16.42578125" customWidth="1"/>
    <col min="19" max="19" width="14.28515625" bestFit="1" customWidth="1"/>
  </cols>
  <sheetData>
    <row r="2" spans="2:19" ht="14.45" customHeight="1" x14ac:dyDescent="0.25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25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25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25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25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25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25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25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25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25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25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25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x14ac:dyDescent="0.25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12" t="s">
        <v>142</v>
      </c>
      <c r="H2" s="512"/>
      <c r="I2" s="512"/>
      <c r="J2" s="512"/>
      <c r="K2" s="512"/>
      <c r="L2" s="512" t="s">
        <v>144</v>
      </c>
      <c r="M2" s="512"/>
      <c r="N2" s="512"/>
      <c r="O2" s="512"/>
      <c r="P2" s="512"/>
      <c r="Q2" s="512" t="s">
        <v>134</v>
      </c>
      <c r="R2" s="512"/>
      <c r="S2" s="512"/>
      <c r="T2" s="512"/>
      <c r="U2" s="512"/>
      <c r="V2" s="478" t="s">
        <v>143</v>
      </c>
      <c r="W2" s="479"/>
      <c r="X2" s="479"/>
      <c r="Y2" s="479"/>
      <c r="Z2" s="480"/>
      <c r="AA2" s="512" t="s">
        <v>133</v>
      </c>
      <c r="AB2" s="512"/>
      <c r="AC2" s="512"/>
      <c r="AD2" s="512"/>
      <c r="AE2" s="512"/>
      <c r="AG2" s="507" t="s">
        <v>113</v>
      </c>
      <c r="AH2" s="508"/>
      <c r="AI2" s="1"/>
      <c r="AJ2" s="1"/>
    </row>
    <row r="3" spans="1:37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10" t="s">
        <v>87</v>
      </c>
      <c r="H3" s="511" t="s">
        <v>86</v>
      </c>
      <c r="I3" s="511"/>
      <c r="J3" s="511"/>
      <c r="K3" s="511"/>
      <c r="L3" s="510" t="s">
        <v>87</v>
      </c>
      <c r="M3" s="511" t="s">
        <v>86</v>
      </c>
      <c r="N3" s="511"/>
      <c r="O3" s="511"/>
      <c r="P3" s="511"/>
      <c r="Q3" s="510" t="s">
        <v>87</v>
      </c>
      <c r="R3" s="511" t="s">
        <v>86</v>
      </c>
      <c r="S3" s="511"/>
      <c r="T3" s="511"/>
      <c r="U3" s="511"/>
      <c r="V3" s="481" t="s">
        <v>87</v>
      </c>
      <c r="W3" s="482" t="s">
        <v>86</v>
      </c>
      <c r="X3" s="482"/>
      <c r="Y3" s="482"/>
      <c r="Z3" s="482"/>
      <c r="AA3" s="510" t="s">
        <v>87</v>
      </c>
      <c r="AB3" s="511" t="s">
        <v>86</v>
      </c>
      <c r="AC3" s="511"/>
      <c r="AD3" s="511"/>
      <c r="AE3" s="511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506"/>
      <c r="B4" s="506"/>
      <c r="C4" s="506"/>
      <c r="D4" s="91" t="s">
        <v>76</v>
      </c>
      <c r="E4" s="91" t="s">
        <v>77</v>
      </c>
      <c r="F4" s="506"/>
      <c r="G4" s="510"/>
      <c r="H4" s="85" t="s">
        <v>111</v>
      </c>
      <c r="I4" s="85" t="s">
        <v>76</v>
      </c>
      <c r="J4" s="85" t="s">
        <v>77</v>
      </c>
      <c r="K4" s="85" t="s">
        <v>75</v>
      </c>
      <c r="L4" s="510"/>
      <c r="M4" s="114" t="s">
        <v>111</v>
      </c>
      <c r="N4" s="114" t="s">
        <v>76</v>
      </c>
      <c r="O4" s="114" t="s">
        <v>77</v>
      </c>
      <c r="P4" s="114" t="s">
        <v>75</v>
      </c>
      <c r="Q4" s="510"/>
      <c r="R4" s="85" t="s">
        <v>111</v>
      </c>
      <c r="S4" s="85" t="s">
        <v>76</v>
      </c>
      <c r="T4" s="85" t="s">
        <v>77</v>
      </c>
      <c r="U4" s="85" t="s">
        <v>75</v>
      </c>
      <c r="V4" s="481"/>
      <c r="W4" s="96" t="s">
        <v>111</v>
      </c>
      <c r="X4" s="96" t="s">
        <v>76</v>
      </c>
      <c r="Y4" s="96" t="s">
        <v>77</v>
      </c>
      <c r="Z4" s="96" t="s">
        <v>75</v>
      </c>
      <c r="AA4" s="510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25">
      <c r="A5" s="505" t="s">
        <v>73</v>
      </c>
      <c r="B5" s="50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3">
        <f>SUM(U7:U9)</f>
        <v>12.3</v>
      </c>
      <c r="AH6" s="513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4"/>
      <c r="AH7" s="514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4"/>
      <c r="AH8" s="514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4"/>
      <c r="AH9" s="514"/>
      <c r="AI9" s="37"/>
      <c r="AK9" s="72">
        <f>R9-W9</f>
        <v>0.39000000000000057</v>
      </c>
    </row>
    <row r="10" spans="1:37" s="9" customFormat="1" ht="13.5" customHeight="1" x14ac:dyDescent="0.25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25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25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25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3">
        <f>SUM(U14:U16)</f>
        <v>0.65</v>
      </c>
      <c r="AH14" s="513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4"/>
      <c r="AH15" s="514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4"/>
      <c r="AH16" s="514"/>
      <c r="AI16" s="37"/>
      <c r="AK16" s="72">
        <f t="shared" si="10"/>
        <v>0.05</v>
      </c>
    </row>
    <row r="17" spans="1:39" s="9" customFormat="1" x14ac:dyDescent="0.25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3">
        <f>SUM(U18:U19)</f>
        <v>3.6</v>
      </c>
      <c r="AH18" s="513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3"/>
      <c r="AH19" s="514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3">
        <f>SUM(U20:U21)</f>
        <v>26</v>
      </c>
      <c r="AH20" s="513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4"/>
      <c r="AH21" s="514"/>
      <c r="AI21" s="37"/>
      <c r="AK21" s="72">
        <f t="shared" si="10"/>
        <v>0</v>
      </c>
    </row>
    <row r="22" spans="1:39" s="9" customFormat="1" ht="22.5" x14ac:dyDescent="0.25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25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25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25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515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515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515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16">
        <f>SUM(U28:U30)</f>
        <v>1068.18</v>
      </c>
      <c r="AH28" s="516">
        <f>SUM(Z28:Z30)</f>
        <v>1032.33</v>
      </c>
      <c r="AI28" s="522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78.75" x14ac:dyDescent="0.25">
      <c r="A29" s="515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17"/>
      <c r="AH29" s="517"/>
      <c r="AI29" s="523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515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17"/>
      <c r="AH30" s="517"/>
      <c r="AI30" s="523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16">
        <f>SUM(U34:U36)</f>
        <v>7</v>
      </c>
      <c r="AH34" s="516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17"/>
      <c r="AH35" s="517"/>
      <c r="AI35" s="37"/>
      <c r="AK35" s="72">
        <f t="shared" si="19"/>
        <v>0.22999999999999998</v>
      </c>
    </row>
    <row r="36" spans="1:37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17"/>
      <c r="AH36" s="517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16">
        <f>SUM(U41:U50)</f>
        <v>58.45</v>
      </c>
      <c r="AH41" s="516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17"/>
      <c r="AH42" s="517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17"/>
      <c r="AH43" s="517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17"/>
      <c r="AH44" s="517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17"/>
      <c r="AH45" s="517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17"/>
      <c r="AH46" s="517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17"/>
      <c r="AH47" s="517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17"/>
      <c r="AH48" s="517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17"/>
      <c r="AH49" s="517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17"/>
      <c r="AH50" s="517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524"/>
      <c r="D52" s="524"/>
      <c r="E52" s="521"/>
      <c r="F52" s="524"/>
      <c r="G52" s="524"/>
      <c r="H52" s="524"/>
      <c r="I52" s="521"/>
      <c r="J52" s="524"/>
      <c r="K52" s="524"/>
      <c r="L52" s="524"/>
      <c r="M52" s="521"/>
      <c r="N52" s="524"/>
      <c r="O52" s="521"/>
      <c r="P52" s="524"/>
      <c r="Q52" s="524"/>
      <c r="R52" s="521"/>
      <c r="S52" s="524"/>
      <c r="T52" s="521"/>
      <c r="U52" s="524"/>
      <c r="V52" s="477"/>
      <c r="W52" s="477"/>
      <c r="X52" s="477"/>
      <c r="Y52" s="477"/>
      <c r="Z52" s="477"/>
      <c r="AA52" s="521"/>
      <c r="AB52" s="521"/>
      <c r="AC52" s="521"/>
      <c r="AD52" s="521"/>
      <c r="AE52" s="521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524"/>
      <c r="D53" s="524"/>
      <c r="E53" s="521"/>
      <c r="F53" s="524"/>
      <c r="G53" s="524"/>
      <c r="H53" s="524"/>
      <c r="I53" s="521"/>
      <c r="J53" s="524"/>
      <c r="K53" s="524"/>
      <c r="L53" s="524"/>
      <c r="M53" s="521"/>
      <c r="N53" s="524"/>
      <c r="O53" s="521"/>
      <c r="P53" s="524"/>
      <c r="Q53" s="524"/>
      <c r="R53" s="521"/>
      <c r="S53" s="524"/>
      <c r="T53" s="521"/>
      <c r="U53" s="524"/>
      <c r="V53" s="477"/>
      <c r="W53" s="477"/>
      <c r="X53" s="477"/>
      <c r="Y53" s="477"/>
      <c r="Z53" s="477"/>
      <c r="AA53" s="521"/>
      <c r="AB53" s="521"/>
      <c r="AC53" s="521"/>
      <c r="AD53" s="521"/>
      <c r="AE53" s="521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525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16">
        <f>SUM(U55:U56)</f>
        <v>95.6</v>
      </c>
      <c r="AH55" s="516">
        <f>SUM(Z55:Z56)</f>
        <v>0</v>
      </c>
      <c r="AI55" s="37"/>
    </row>
    <row r="56" spans="1:37" ht="45" x14ac:dyDescent="0.25">
      <c r="A56" s="525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17"/>
      <c r="AH56" s="517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528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16">
        <f>SUM(U58:U59)</f>
        <v>0</v>
      </c>
      <c r="AH58" s="516">
        <f>SUM(Z58:Z59)</f>
        <v>0</v>
      </c>
      <c r="AI58" s="37"/>
    </row>
    <row r="59" spans="1:37" ht="33.75" x14ac:dyDescent="0.25">
      <c r="A59" s="528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17"/>
      <c r="AH59" s="517"/>
      <c r="AI59" s="37"/>
    </row>
    <row r="60" spans="1:37" ht="33.75" x14ac:dyDescent="0.25">
      <c r="A60" s="528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16">
        <f>SUM(U60:U62)</f>
        <v>2</v>
      </c>
      <c r="AH60" s="516">
        <f>SUM(Z60:Z62)</f>
        <v>1.6</v>
      </c>
      <c r="AI60" s="37"/>
    </row>
    <row r="61" spans="1:37" ht="45" x14ac:dyDescent="0.25">
      <c r="A61" s="528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17"/>
      <c r="AH61" s="517"/>
      <c r="AI61" s="37"/>
    </row>
    <row r="62" spans="1:37" ht="22.5" x14ac:dyDescent="0.25">
      <c r="A62" s="528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17"/>
      <c r="AH62" s="517"/>
      <c r="AI62" s="37"/>
    </row>
    <row r="63" spans="1:37" ht="63" x14ac:dyDescent="0.25">
      <c r="A63" s="528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16">
        <f>SUM(U63:U66)</f>
        <v>0</v>
      </c>
      <c r="AH63" s="516">
        <f>SUM(Z63:Z66)</f>
        <v>0</v>
      </c>
      <c r="AI63" s="37"/>
    </row>
    <row r="64" spans="1:37" ht="45" x14ac:dyDescent="0.25">
      <c r="A64" s="528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17"/>
      <c r="AH64" s="517"/>
      <c r="AI64" s="37"/>
    </row>
    <row r="65" spans="1:38" x14ac:dyDescent="0.25">
      <c r="A65" s="528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17"/>
      <c r="AH65" s="517"/>
      <c r="AI65" s="37"/>
    </row>
    <row r="66" spans="1:38" ht="45" x14ac:dyDescent="0.25">
      <c r="A66" s="528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17"/>
      <c r="AH66" s="517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26">
        <f>SUM(U67:U68)</f>
        <v>14</v>
      </c>
      <c r="AH67" s="526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27"/>
      <c r="AH68" s="527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16">
        <f>SUM(U72:U85)</f>
        <v>12051.5</v>
      </c>
      <c r="AH72" s="516">
        <f>SUM(Z72:Z85)</f>
        <v>11260.500000000002</v>
      </c>
      <c r="AI72" s="516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17"/>
      <c r="AH73" s="517"/>
      <c r="AI73" s="517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17"/>
      <c r="AH74" s="517"/>
      <c r="AI74" s="517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17"/>
      <c r="AH75" s="517"/>
      <c r="AI75" s="517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17"/>
      <c r="AH76" s="517"/>
      <c r="AI76" s="517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17"/>
      <c r="AH77" s="517"/>
      <c r="AI77" s="517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17"/>
      <c r="AH78" s="517"/>
      <c r="AI78" s="517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17"/>
      <c r="AH79" s="517"/>
      <c r="AI79" s="517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17"/>
      <c r="AH80" s="517"/>
      <c r="AI80" s="517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17"/>
      <c r="AH81" s="517"/>
      <c r="AI81" s="517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7"/>
      <c r="AH82" s="517"/>
      <c r="AI82" s="517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17"/>
      <c r="AH83" s="517"/>
      <c r="AI83" s="517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17"/>
      <c r="AH84" s="517"/>
      <c r="AI84" s="517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17"/>
      <c r="AH85" s="517"/>
      <c r="AI85" s="517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2">
        <f>AI87+AJ87</f>
        <v>11329.880000000001</v>
      </c>
      <c r="AJ89" s="523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503">
        <f>Z90+K90</f>
        <v>45560.700000000004</v>
      </c>
      <c r="Z93" s="504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5" x14ac:dyDescent="0.25"/>
  <cols>
    <col min="2" max="2" width="27.28515625" customWidth="1"/>
    <col min="3" max="3" width="19.28515625" customWidth="1"/>
    <col min="6" max="6" width="19.7109375" customWidth="1"/>
    <col min="7" max="7" width="18" customWidth="1"/>
    <col min="8" max="8" width="17.7109375" customWidth="1"/>
    <col min="10" max="10" width="12.28515625" customWidth="1"/>
  </cols>
  <sheetData>
    <row r="1" spans="1:10" ht="30" x14ac:dyDescent="0.25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25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25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x14ac:dyDescent="0.25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37" t="s">
        <v>181</v>
      </c>
      <c r="H2" s="538"/>
      <c r="I2" s="538"/>
      <c r="J2" s="538"/>
      <c r="K2" s="539"/>
      <c r="L2" s="529" t="s">
        <v>226</v>
      </c>
      <c r="M2" s="530"/>
      <c r="N2" s="530"/>
      <c r="O2" s="530"/>
      <c r="P2" s="531"/>
      <c r="Q2" s="512" t="s">
        <v>133</v>
      </c>
      <c r="R2" s="512"/>
      <c r="S2" s="512"/>
      <c r="T2" s="512"/>
      <c r="U2" s="512"/>
      <c r="V2" s="537" t="s">
        <v>225</v>
      </c>
      <c r="W2" s="538"/>
      <c r="X2" s="538"/>
      <c r="Y2" s="538"/>
      <c r="Z2" s="539"/>
      <c r="AA2" s="529" t="s">
        <v>179</v>
      </c>
      <c r="AB2" s="530"/>
      <c r="AC2" s="530"/>
      <c r="AD2" s="530"/>
      <c r="AE2" s="531"/>
      <c r="AF2" s="369"/>
      <c r="AH2" s="507" t="s">
        <v>113</v>
      </c>
      <c r="AI2" s="508"/>
      <c r="AJ2" s="1"/>
      <c r="AK2" s="1"/>
      <c r="AM2" s="478" t="s">
        <v>146</v>
      </c>
      <c r="AN2" s="479"/>
      <c r="AO2" s="479"/>
      <c r="AP2" s="479"/>
      <c r="AQ2" s="480"/>
    </row>
    <row r="3" spans="1:43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32" t="s">
        <v>87</v>
      </c>
      <c r="H3" s="534" t="s">
        <v>86</v>
      </c>
      <c r="I3" s="535"/>
      <c r="J3" s="535"/>
      <c r="K3" s="536"/>
      <c r="L3" s="546" t="s">
        <v>87</v>
      </c>
      <c r="M3" s="548" t="s">
        <v>86</v>
      </c>
      <c r="N3" s="549"/>
      <c r="O3" s="549"/>
      <c r="P3" s="550"/>
      <c r="Q3" s="510" t="s">
        <v>87</v>
      </c>
      <c r="R3" s="511" t="s">
        <v>86</v>
      </c>
      <c r="S3" s="511"/>
      <c r="T3" s="511"/>
      <c r="U3" s="511"/>
      <c r="V3" s="532" t="s">
        <v>87</v>
      </c>
      <c r="W3" s="534" t="s">
        <v>86</v>
      </c>
      <c r="X3" s="535"/>
      <c r="Y3" s="535"/>
      <c r="Z3" s="536"/>
      <c r="AA3" s="481" t="s">
        <v>87</v>
      </c>
      <c r="AB3" s="482" t="s">
        <v>86</v>
      </c>
      <c r="AC3" s="482"/>
      <c r="AD3" s="482"/>
      <c r="AE3" s="482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81" t="s">
        <v>87</v>
      </c>
      <c r="AN3" s="482" t="s">
        <v>86</v>
      </c>
      <c r="AO3" s="482"/>
      <c r="AP3" s="482"/>
      <c r="AQ3" s="482"/>
    </row>
    <row r="4" spans="1:43" x14ac:dyDescent="0.25">
      <c r="A4" s="506"/>
      <c r="B4" s="506"/>
      <c r="C4" s="506"/>
      <c r="D4" s="131" t="s">
        <v>76</v>
      </c>
      <c r="E4" s="131" t="s">
        <v>77</v>
      </c>
      <c r="F4" s="506"/>
      <c r="G4" s="533"/>
      <c r="H4" s="125" t="s">
        <v>111</v>
      </c>
      <c r="I4" s="125" t="s">
        <v>76</v>
      </c>
      <c r="J4" s="125" t="s">
        <v>77</v>
      </c>
      <c r="K4" s="125" t="s">
        <v>75</v>
      </c>
      <c r="L4" s="547"/>
      <c r="M4" s="136" t="s">
        <v>111</v>
      </c>
      <c r="N4" s="136" t="s">
        <v>76</v>
      </c>
      <c r="O4" s="136" t="s">
        <v>77</v>
      </c>
      <c r="P4" s="136" t="s">
        <v>75</v>
      </c>
      <c r="Q4" s="510"/>
      <c r="R4" s="125" t="s">
        <v>111</v>
      </c>
      <c r="S4" s="125" t="s">
        <v>76</v>
      </c>
      <c r="T4" s="125" t="s">
        <v>77</v>
      </c>
      <c r="U4" s="125" t="s">
        <v>75</v>
      </c>
      <c r="V4" s="533"/>
      <c r="W4" s="367" t="s">
        <v>111</v>
      </c>
      <c r="X4" s="367" t="s">
        <v>76</v>
      </c>
      <c r="Y4" s="367" t="s">
        <v>77</v>
      </c>
      <c r="Z4" s="367" t="s">
        <v>75</v>
      </c>
      <c r="AA4" s="481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81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25">
      <c r="A5" s="505" t="s">
        <v>73</v>
      </c>
      <c r="B5" s="505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3">
        <f>SUM(K7:K9)</f>
        <v>14.5</v>
      </c>
      <c r="AI6" s="513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4"/>
      <c r="AI7" s="514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4"/>
      <c r="AI8" s="514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4"/>
      <c r="AI9" s="514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25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25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2.5" x14ac:dyDescent="0.25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3.75" x14ac:dyDescent="0.25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3">
        <f>SUM(K14:K16)</f>
        <v>0.7</v>
      </c>
      <c r="AI14" s="513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4"/>
      <c r="AI15" s="514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4"/>
      <c r="AI16" s="514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25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3">
        <f>SUM(K18:K19)</f>
        <v>4.7</v>
      </c>
      <c r="AI18" s="513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3"/>
      <c r="AI19" s="514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3">
        <f>SUM(K20:K21)</f>
        <v>31</v>
      </c>
      <c r="AI20" s="513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4"/>
      <c r="AI21" s="514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22.5" x14ac:dyDescent="0.25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25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25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25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515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515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515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16">
        <f>SUM(K28:K30)</f>
        <v>810</v>
      </c>
      <c r="AI28" s="516">
        <f>SUM(P28:P30)</f>
        <v>443.29999999999995</v>
      </c>
      <c r="AJ28" s="522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515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17"/>
      <c r="AI29" s="517"/>
      <c r="AJ29" s="523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515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17"/>
      <c r="AI30" s="517"/>
      <c r="AJ30" s="523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25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25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2.5" x14ac:dyDescent="0.25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16">
        <f>SUM(K34:K36)</f>
        <v>7</v>
      </c>
      <c r="AI34" s="516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17"/>
      <c r="AI35" s="517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17"/>
      <c r="AI36" s="517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25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25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2.5" x14ac:dyDescent="0.25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25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16">
        <f>SUM(K41:K50)</f>
        <v>84.109999999999985</v>
      </c>
      <c r="AI41" s="516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17"/>
      <c r="AI42" s="517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17"/>
      <c r="AI43" s="517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17"/>
      <c r="AI44" s="517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17"/>
      <c r="AI45" s="517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17"/>
      <c r="AI46" s="517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17"/>
      <c r="AI47" s="517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17"/>
      <c r="AI48" s="517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17"/>
      <c r="AI49" s="517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17"/>
      <c r="AI50" s="517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524"/>
      <c r="D52" s="524"/>
      <c r="E52" s="521"/>
      <c r="F52" s="524"/>
      <c r="G52" s="542"/>
      <c r="H52" s="540"/>
      <c r="I52" s="542"/>
      <c r="J52" s="540"/>
      <c r="K52" s="542"/>
      <c r="L52" s="544"/>
      <c r="M52" s="544"/>
      <c r="N52" s="544"/>
      <c r="O52" s="544"/>
      <c r="P52" s="544"/>
      <c r="Q52" s="521"/>
      <c r="R52" s="521"/>
      <c r="S52" s="521"/>
      <c r="T52" s="521"/>
      <c r="U52" s="521"/>
      <c r="V52" s="542"/>
      <c r="W52" s="540"/>
      <c r="X52" s="542"/>
      <c r="Y52" s="540"/>
      <c r="Z52" s="542"/>
      <c r="AA52" s="477"/>
      <c r="AB52" s="477"/>
      <c r="AC52" s="477"/>
      <c r="AD52" s="477"/>
      <c r="AE52" s="477"/>
      <c r="AF52" s="375"/>
      <c r="AG52" s="105"/>
      <c r="AH52" s="105"/>
      <c r="AI52" s="105"/>
      <c r="AJ52" s="105"/>
      <c r="AM52" s="477"/>
      <c r="AN52" s="477"/>
      <c r="AO52" s="477"/>
      <c r="AP52" s="477"/>
      <c r="AQ52" s="477"/>
    </row>
    <row r="53" spans="1:43" x14ac:dyDescent="0.25">
      <c r="A53" s="102" t="s">
        <v>79</v>
      </c>
      <c r="B53" s="107"/>
      <c r="C53" s="524"/>
      <c r="D53" s="524"/>
      <c r="E53" s="521"/>
      <c r="F53" s="524"/>
      <c r="G53" s="543"/>
      <c r="H53" s="541"/>
      <c r="I53" s="543"/>
      <c r="J53" s="541"/>
      <c r="K53" s="543"/>
      <c r="L53" s="545"/>
      <c r="M53" s="545"/>
      <c r="N53" s="545"/>
      <c r="O53" s="545"/>
      <c r="P53" s="545"/>
      <c r="Q53" s="521"/>
      <c r="R53" s="521"/>
      <c r="S53" s="521"/>
      <c r="T53" s="521"/>
      <c r="U53" s="521"/>
      <c r="V53" s="543"/>
      <c r="W53" s="541"/>
      <c r="X53" s="543"/>
      <c r="Y53" s="541"/>
      <c r="Z53" s="543"/>
      <c r="AA53" s="477"/>
      <c r="AB53" s="477"/>
      <c r="AC53" s="477"/>
      <c r="AD53" s="477"/>
      <c r="AE53" s="477"/>
      <c r="AF53" s="375"/>
      <c r="AG53" s="37"/>
      <c r="AH53" s="37"/>
      <c r="AI53" s="37"/>
      <c r="AJ53" s="37"/>
      <c r="AM53" s="477"/>
      <c r="AN53" s="477"/>
      <c r="AO53" s="477"/>
      <c r="AP53" s="477"/>
      <c r="AQ53" s="477"/>
    </row>
    <row r="54" spans="1:43" x14ac:dyDescent="0.25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525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16">
        <f>SUM(K55:K56)</f>
        <v>0</v>
      </c>
      <c r="AI55" s="516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525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17"/>
      <c r="AI56" s="517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2.5" x14ac:dyDescent="0.25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528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16">
        <f>SUM(K58:K59)</f>
        <v>0</v>
      </c>
      <c r="AI58" s="516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528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17"/>
      <c r="AI59" s="517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528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16">
        <f>SUM(K60:K62)</f>
        <v>5</v>
      </c>
      <c r="AI60" s="516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528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17"/>
      <c r="AI61" s="517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528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17"/>
      <c r="AI62" s="517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528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16">
        <f>SUM(K63:K66)</f>
        <v>0</v>
      </c>
      <c r="AI63" s="516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528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17"/>
      <c r="AI64" s="517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528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17"/>
      <c r="AI65" s="517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528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17"/>
      <c r="AI66" s="517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26">
        <f>SUM(K67:K68)</f>
        <v>4</v>
      </c>
      <c r="AI67" s="526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27"/>
      <c r="AI68" s="527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2.5" x14ac:dyDescent="0.25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25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25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16">
        <f>SUM(K72:K85)</f>
        <v>16186.000000000002</v>
      </c>
      <c r="AI72" s="516">
        <f>SUM(P72:P85)</f>
        <v>11111.429999999998</v>
      </c>
      <c r="AJ72" s="516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17"/>
      <c r="AI73" s="517"/>
      <c r="AJ73" s="517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17"/>
      <c r="AI74" s="517"/>
      <c r="AJ74" s="517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17"/>
      <c r="AI75" s="517"/>
      <c r="AJ75" s="517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17"/>
      <c r="AI76" s="517"/>
      <c r="AJ76" s="517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17"/>
      <c r="AI77" s="517"/>
      <c r="AJ77" s="517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17"/>
      <c r="AI78" s="517"/>
      <c r="AJ78" s="517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17"/>
      <c r="AI79" s="517"/>
      <c r="AJ79" s="517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17"/>
      <c r="AI80" s="517"/>
      <c r="AJ80" s="517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17"/>
      <c r="AI81" s="517"/>
      <c r="AJ81" s="517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17"/>
      <c r="AI82" s="517"/>
      <c r="AJ82" s="517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17"/>
      <c r="AI83" s="517"/>
      <c r="AJ83" s="517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17"/>
      <c r="AI84" s="517"/>
      <c r="AJ84" s="517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17"/>
      <c r="AI85" s="517"/>
      <c r="AJ85" s="517"/>
      <c r="AK85" s="75"/>
      <c r="AM85" s="63"/>
      <c r="AN85" s="65"/>
      <c r="AO85" s="65"/>
      <c r="AP85" s="65"/>
      <c r="AQ85" s="65"/>
    </row>
    <row r="86" spans="1:44" x14ac:dyDescent="0.25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25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22">
        <f>AJ87+AK87</f>
        <v>10600.119999999999</v>
      </c>
      <c r="AK89" s="523"/>
      <c r="AM89" s="61"/>
      <c r="AN89" s="60"/>
      <c r="AO89" s="60"/>
      <c r="AP89" s="60"/>
      <c r="AQ89" s="60"/>
    </row>
    <row r="90" spans="1:44" x14ac:dyDescent="0.25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25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25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5.5" x14ac:dyDescent="0.25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03"/>
      <c r="AQ93" s="504"/>
    </row>
    <row r="94" spans="1:44" x14ac:dyDescent="0.25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25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25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25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25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25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25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25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L3:L4"/>
    <mergeCell ref="M3:P3"/>
    <mergeCell ref="M52:M53"/>
    <mergeCell ref="N52:N53"/>
    <mergeCell ref="O52:O53"/>
    <mergeCell ref="P52:P53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A58:A59"/>
    <mergeCell ref="AH58:AH59"/>
    <mergeCell ref="AI58:AI59"/>
    <mergeCell ref="A60:A62"/>
    <mergeCell ref="AH60:AH62"/>
    <mergeCell ref="AI60:AI62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H28:AH30"/>
    <mergeCell ref="AI28:AI30"/>
    <mergeCell ref="AJ28:AJ30"/>
    <mergeCell ref="A34:A36"/>
    <mergeCell ref="AH34:AH36"/>
    <mergeCell ref="AI34:AI36"/>
    <mergeCell ref="A26:A30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x14ac:dyDescent="0.25">
      <c r="A2" s="553" t="s">
        <v>182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</row>
    <row r="3" spans="1:22" s="301" customFormat="1" ht="33" customHeight="1" x14ac:dyDescent="0.25">
      <c r="A3" s="554" t="s">
        <v>183</v>
      </c>
      <c r="B3" s="555" t="s">
        <v>184</v>
      </c>
      <c r="C3" s="556" t="s">
        <v>185</v>
      </c>
      <c r="D3" s="557"/>
      <c r="E3" s="556" t="s">
        <v>186</v>
      </c>
      <c r="F3" s="557"/>
      <c r="G3" s="558"/>
      <c r="H3" s="556" t="s">
        <v>187</v>
      </c>
      <c r="I3" s="557"/>
      <c r="J3" s="557"/>
      <c r="K3" s="559" t="s">
        <v>188</v>
      </c>
      <c r="L3" s="554"/>
      <c r="M3" s="554"/>
      <c r="N3" s="559" t="s">
        <v>189</v>
      </c>
      <c r="O3" s="554"/>
      <c r="P3" s="554"/>
      <c r="Q3" s="559" t="s">
        <v>190</v>
      </c>
      <c r="R3" s="554"/>
      <c r="S3" s="554"/>
    </row>
    <row r="4" spans="1:22" s="301" customFormat="1" ht="18.75" customHeight="1" x14ac:dyDescent="0.25">
      <c r="A4" s="554"/>
      <c r="B4" s="555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25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25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25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5" x14ac:dyDescent="0.25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5" x14ac:dyDescent="0.25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25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25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25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25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5" x14ac:dyDescent="0.25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25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551" t="s">
        <v>220</v>
      </c>
      <c r="B19" s="552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551" t="s">
        <v>222</v>
      </c>
      <c r="B22" s="552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x14ac:dyDescent="0.25">
      <c r="B2" t="s">
        <v>165</v>
      </c>
      <c r="E2">
        <v>0.77880000000000005</v>
      </c>
    </row>
    <row r="4" spans="1:14" x14ac:dyDescent="0.25">
      <c r="A4" s="562" t="s">
        <v>161</v>
      </c>
      <c r="B4" s="562" t="s">
        <v>0</v>
      </c>
      <c r="C4" s="560" t="s">
        <v>155</v>
      </c>
      <c r="D4" s="561"/>
      <c r="E4" s="561"/>
      <c r="F4" s="561" t="s">
        <v>168</v>
      </c>
      <c r="G4" s="561"/>
      <c r="H4" s="561"/>
      <c r="I4" s="561" t="s">
        <v>156</v>
      </c>
      <c r="J4" s="561"/>
      <c r="K4" s="561"/>
      <c r="L4" s="561" t="s">
        <v>166</v>
      </c>
      <c r="M4" s="561"/>
      <c r="N4" s="561"/>
    </row>
    <row r="5" spans="1:14" x14ac:dyDescent="0.25">
      <c r="A5" s="562"/>
      <c r="B5" s="562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62"/>
      <c r="B6" s="562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25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25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25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25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25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25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25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25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x14ac:dyDescent="0.25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506" t="s">
        <v>74</v>
      </c>
      <c r="B2" s="506" t="s">
        <v>0</v>
      </c>
      <c r="C2" s="537" t="s">
        <v>176</v>
      </c>
      <c r="D2" s="538"/>
      <c r="E2" s="538"/>
      <c r="F2" s="539"/>
      <c r="G2" s="537" t="s">
        <v>145</v>
      </c>
      <c r="H2" s="538"/>
      <c r="I2" s="538"/>
      <c r="J2" s="538"/>
      <c r="K2" s="539"/>
      <c r="L2" s="537" t="s">
        <v>177</v>
      </c>
      <c r="M2" s="538"/>
      <c r="N2" s="538"/>
      <c r="O2" s="539"/>
      <c r="P2" s="537" t="s">
        <v>178</v>
      </c>
      <c r="Q2" s="538"/>
      <c r="R2" s="538"/>
      <c r="S2" s="539"/>
      <c r="T2" s="537" t="s">
        <v>177</v>
      </c>
      <c r="U2" s="538"/>
      <c r="V2" s="538"/>
      <c r="W2" s="539"/>
      <c r="X2" s="478" t="s">
        <v>167</v>
      </c>
      <c r="Y2" s="479"/>
      <c r="Z2" s="479"/>
      <c r="AA2" s="479"/>
      <c r="AB2" s="480"/>
      <c r="AC2" s="512" t="s">
        <v>133</v>
      </c>
      <c r="AD2" s="512"/>
      <c r="AE2" s="512"/>
      <c r="AF2" s="512"/>
      <c r="AG2" s="512"/>
      <c r="AI2" s="507" t="s">
        <v>113</v>
      </c>
      <c r="AJ2" s="508"/>
      <c r="AK2" s="1"/>
      <c r="AL2" s="1"/>
      <c r="AN2" s="478" t="s">
        <v>146</v>
      </c>
      <c r="AO2" s="479"/>
      <c r="AP2" s="479"/>
      <c r="AQ2" s="479"/>
      <c r="AR2" s="480"/>
    </row>
    <row r="3" spans="1:44" x14ac:dyDescent="0.25">
      <c r="A3" s="506"/>
      <c r="B3" s="506"/>
      <c r="C3" s="511" t="s">
        <v>86</v>
      </c>
      <c r="D3" s="511"/>
      <c r="E3" s="511"/>
      <c r="F3" s="511"/>
      <c r="G3" s="532" t="s">
        <v>87</v>
      </c>
      <c r="H3" s="534" t="s">
        <v>86</v>
      </c>
      <c r="I3" s="535"/>
      <c r="J3" s="535"/>
      <c r="K3" s="536"/>
      <c r="L3" s="534" t="s">
        <v>86</v>
      </c>
      <c r="M3" s="535"/>
      <c r="N3" s="535"/>
      <c r="O3" s="536"/>
      <c r="P3" s="534" t="s">
        <v>86</v>
      </c>
      <c r="Q3" s="535"/>
      <c r="R3" s="535"/>
      <c r="S3" s="536"/>
      <c r="T3" s="534" t="s">
        <v>86</v>
      </c>
      <c r="U3" s="535"/>
      <c r="V3" s="535"/>
      <c r="W3" s="536"/>
      <c r="X3" s="481" t="s">
        <v>87</v>
      </c>
      <c r="Y3" s="482" t="s">
        <v>86</v>
      </c>
      <c r="Z3" s="482"/>
      <c r="AA3" s="482"/>
      <c r="AB3" s="482"/>
      <c r="AC3" s="510" t="s">
        <v>87</v>
      </c>
      <c r="AD3" s="511" t="s">
        <v>86</v>
      </c>
      <c r="AE3" s="511"/>
      <c r="AF3" s="511"/>
      <c r="AG3" s="511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81" t="s">
        <v>87</v>
      </c>
      <c r="AO3" s="482" t="s">
        <v>86</v>
      </c>
      <c r="AP3" s="482"/>
      <c r="AQ3" s="482"/>
      <c r="AR3" s="482"/>
    </row>
    <row r="4" spans="1:44" x14ac:dyDescent="0.25">
      <c r="A4" s="506"/>
      <c r="B4" s="506"/>
      <c r="C4" s="205" t="s">
        <v>111</v>
      </c>
      <c r="D4" s="205" t="s">
        <v>76</v>
      </c>
      <c r="E4" s="205" t="s">
        <v>77</v>
      </c>
      <c r="F4" s="205" t="s">
        <v>75</v>
      </c>
      <c r="G4" s="533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81"/>
      <c r="Y4" s="198" t="s">
        <v>111</v>
      </c>
      <c r="Z4" s="198" t="s">
        <v>76</v>
      </c>
      <c r="AA4" s="198" t="s">
        <v>77</v>
      </c>
      <c r="AB4" s="198" t="s">
        <v>75</v>
      </c>
      <c r="AC4" s="510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81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25">
      <c r="A5" s="505" t="s">
        <v>73</v>
      </c>
      <c r="B5" s="50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3">
        <f>SUM(W7:W9)</f>
        <v>14.5</v>
      </c>
      <c r="AJ6" s="513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4"/>
      <c r="AJ7" s="514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4"/>
      <c r="AJ8" s="514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4"/>
      <c r="AJ9" s="514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25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25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2.5" x14ac:dyDescent="0.25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3.75" x14ac:dyDescent="0.25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3">
        <f>SUM(W14:W16)</f>
        <v>0.89999999999999991</v>
      </c>
      <c r="AJ14" s="513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4"/>
      <c r="AJ15" s="514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4"/>
      <c r="AJ16" s="514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25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3">
        <f>SUM(W18:W19)</f>
        <v>4.7</v>
      </c>
      <c r="AJ18" s="513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3"/>
      <c r="AJ19" s="514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3">
        <f>SUM(W20:W21)</f>
        <v>31</v>
      </c>
      <c r="AJ20" s="513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4"/>
      <c r="AJ21" s="514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22.5" x14ac:dyDescent="0.25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515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515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515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16">
        <f>SUM(W28:W30)</f>
        <v>848.67000000000007</v>
      </c>
      <c r="AJ28" s="516">
        <f>SUM(AB28:AB30)</f>
        <v>253.55</v>
      </c>
      <c r="AK28" s="522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78.75" x14ac:dyDescent="0.25">
      <c r="A29" s="515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17"/>
      <c r="AJ29" s="517"/>
      <c r="AK29" s="523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515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17"/>
      <c r="AJ30" s="517"/>
      <c r="AK30" s="523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518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16">
        <f>SUM(W34:W36)</f>
        <v>7</v>
      </c>
      <c r="AJ34" s="516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519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17"/>
      <c r="AJ35" s="517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520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17"/>
      <c r="AJ36" s="517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16">
        <f>SUM(W41:W50)</f>
        <v>91</v>
      </c>
      <c r="AJ41" s="516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17"/>
      <c r="AJ42" s="517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17"/>
      <c r="AJ43" s="517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17"/>
      <c r="AJ44" s="517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17"/>
      <c r="AJ45" s="517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17"/>
      <c r="AJ46" s="517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17"/>
      <c r="AJ47" s="517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17"/>
      <c r="AJ48" s="517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17"/>
      <c r="AJ49" s="517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17"/>
      <c r="AJ50" s="517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524"/>
      <c r="D52" s="521"/>
      <c r="E52" s="524"/>
      <c r="F52" s="524"/>
      <c r="G52" s="542"/>
      <c r="H52" s="540"/>
      <c r="I52" s="542"/>
      <c r="J52" s="540"/>
      <c r="K52" s="542"/>
      <c r="L52" s="540"/>
      <c r="M52" s="542"/>
      <c r="N52" s="540"/>
      <c r="O52" s="542"/>
      <c r="P52" s="540"/>
      <c r="Q52" s="542"/>
      <c r="R52" s="540"/>
      <c r="S52" s="542"/>
      <c r="T52" s="540"/>
      <c r="U52" s="542"/>
      <c r="V52" s="540"/>
      <c r="W52" s="542"/>
      <c r="X52" s="477"/>
      <c r="Y52" s="477"/>
      <c r="Z52" s="477"/>
      <c r="AA52" s="477"/>
      <c r="AB52" s="477"/>
      <c r="AC52" s="521"/>
      <c r="AD52" s="521"/>
      <c r="AE52" s="521"/>
      <c r="AF52" s="521"/>
      <c r="AG52" s="521"/>
      <c r="AH52" s="105"/>
      <c r="AI52" s="105"/>
      <c r="AJ52" s="105"/>
      <c r="AK52" s="105"/>
      <c r="AN52" s="477"/>
      <c r="AO52" s="477"/>
      <c r="AP52" s="477"/>
      <c r="AQ52" s="477"/>
      <c r="AR52" s="477"/>
    </row>
    <row r="53" spans="1:44" x14ac:dyDescent="0.25">
      <c r="A53" s="102" t="s">
        <v>79</v>
      </c>
      <c r="B53" s="107"/>
      <c r="C53" s="524"/>
      <c r="D53" s="521"/>
      <c r="E53" s="524"/>
      <c r="F53" s="524"/>
      <c r="G53" s="543"/>
      <c r="H53" s="541"/>
      <c r="I53" s="543"/>
      <c r="J53" s="541"/>
      <c r="K53" s="543"/>
      <c r="L53" s="541"/>
      <c r="M53" s="543"/>
      <c r="N53" s="541"/>
      <c r="O53" s="543"/>
      <c r="P53" s="541"/>
      <c r="Q53" s="543"/>
      <c r="R53" s="541"/>
      <c r="S53" s="543"/>
      <c r="T53" s="541"/>
      <c r="U53" s="543"/>
      <c r="V53" s="541"/>
      <c r="W53" s="543"/>
      <c r="X53" s="477"/>
      <c r="Y53" s="477"/>
      <c r="Z53" s="477"/>
      <c r="AA53" s="477"/>
      <c r="AB53" s="477"/>
      <c r="AC53" s="521"/>
      <c r="AD53" s="521"/>
      <c r="AE53" s="521"/>
      <c r="AF53" s="521"/>
      <c r="AG53" s="521"/>
      <c r="AH53" s="37"/>
      <c r="AI53" s="37"/>
      <c r="AJ53" s="37"/>
      <c r="AK53" s="37"/>
      <c r="AN53" s="477"/>
      <c r="AO53" s="477"/>
      <c r="AP53" s="477"/>
      <c r="AQ53" s="477"/>
      <c r="AR53" s="477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525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16">
        <f>SUM(W55:W56)</f>
        <v>95.6</v>
      </c>
      <c r="AJ55" s="516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525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17"/>
      <c r="AJ56" s="517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528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16">
        <f>SUM(W58:W59)</f>
        <v>0</v>
      </c>
      <c r="AJ58" s="516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528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17"/>
      <c r="AJ59" s="517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528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16">
        <f>SUM(W60:W62)</f>
        <v>5</v>
      </c>
      <c r="AJ60" s="516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528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17"/>
      <c r="AJ61" s="517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528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17"/>
      <c r="AJ62" s="517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528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16">
        <f>SUM(W63:W66)</f>
        <v>0</v>
      </c>
      <c r="AJ63" s="516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528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17"/>
      <c r="AJ64" s="517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528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17"/>
      <c r="AJ65" s="517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528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17"/>
      <c r="AJ66" s="517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26">
        <f>SUM(W67:W68)</f>
        <v>4</v>
      </c>
      <c r="AJ67" s="526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27"/>
      <c r="AJ68" s="527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16">
        <f>SUM(W72:W85)</f>
        <v>17093.009999999998</v>
      </c>
      <c r="AJ72" s="516">
        <f>SUM(AB72:AB85)</f>
        <v>1752.0599999999997</v>
      </c>
      <c r="AK72" s="516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17"/>
      <c r="AJ73" s="517"/>
      <c r="AK73" s="517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17"/>
      <c r="AJ74" s="517"/>
      <c r="AK74" s="517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17"/>
      <c r="AJ75" s="517"/>
      <c r="AK75" s="517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17"/>
      <c r="AJ76" s="517"/>
      <c r="AK76" s="517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17"/>
      <c r="AJ77" s="517"/>
      <c r="AK77" s="517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17"/>
      <c r="AJ78" s="517"/>
      <c r="AK78" s="517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17"/>
      <c r="AJ79" s="517"/>
      <c r="AK79" s="517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17"/>
      <c r="AJ80" s="517"/>
      <c r="AK80" s="517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17"/>
      <c r="AJ81" s="517"/>
      <c r="AK81" s="517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17"/>
      <c r="AJ82" s="517"/>
      <c r="AK82" s="517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17"/>
      <c r="AJ83" s="517"/>
      <c r="AK83" s="517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17"/>
      <c r="AJ84" s="517"/>
      <c r="AK84" s="517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17"/>
      <c r="AJ85" s="517"/>
      <c r="AK85" s="517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22">
        <f>AK87+AL87</f>
        <v>1893.7399999999998</v>
      </c>
      <c r="AL89" s="523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03"/>
      <c r="AR93" s="504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T3:W3"/>
    <mergeCell ref="P3:S3"/>
    <mergeCell ref="C3:F3"/>
    <mergeCell ref="G3:G4"/>
    <mergeCell ref="A2:A4"/>
    <mergeCell ref="B2:B4"/>
    <mergeCell ref="C2:F2"/>
    <mergeCell ref="G2:K2"/>
    <mergeCell ref="H3:K3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L52:L53"/>
    <mergeCell ref="T52:T53"/>
    <mergeCell ref="U52:U53"/>
    <mergeCell ref="R52:R53"/>
    <mergeCell ref="S52:S53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A58:A59"/>
    <mergeCell ref="AI58:AI59"/>
    <mergeCell ref="AJ58:AJ59"/>
    <mergeCell ref="A60:A62"/>
    <mergeCell ref="AI60:AI62"/>
    <mergeCell ref="AJ60:AJ62"/>
    <mergeCell ref="A63:A66"/>
    <mergeCell ref="AI63:AI66"/>
    <mergeCell ref="AJ63:AJ66"/>
    <mergeCell ref="AI67:AI68"/>
    <mergeCell ref="AJ67:AJ68"/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12" t="s">
        <v>180</v>
      </c>
      <c r="H2" s="512"/>
      <c r="I2" s="512"/>
      <c r="J2" s="512"/>
      <c r="K2" s="512"/>
      <c r="L2" s="537" t="s">
        <v>225</v>
      </c>
      <c r="M2" s="538"/>
      <c r="N2" s="538"/>
      <c r="O2" s="538"/>
      <c r="P2" s="539"/>
      <c r="Q2" s="537" t="s">
        <v>231</v>
      </c>
      <c r="R2" s="538"/>
      <c r="S2" s="538"/>
      <c r="T2" s="538"/>
      <c r="U2" s="539"/>
      <c r="V2" s="529" t="s">
        <v>232</v>
      </c>
      <c r="W2" s="530"/>
      <c r="X2" s="530"/>
      <c r="Y2" s="530"/>
      <c r="Z2" s="531"/>
      <c r="AA2" s="512" t="s">
        <v>133</v>
      </c>
      <c r="AB2" s="512"/>
      <c r="AC2" s="512"/>
      <c r="AD2" s="512"/>
      <c r="AE2" s="512"/>
      <c r="AG2" s="507" t="s">
        <v>113</v>
      </c>
      <c r="AH2" s="508"/>
      <c r="AI2" s="1"/>
      <c r="AJ2" s="1"/>
      <c r="AL2" s="478" t="s">
        <v>146</v>
      </c>
      <c r="AM2" s="479"/>
      <c r="AN2" s="479"/>
      <c r="AO2" s="479"/>
      <c r="AP2" s="480"/>
    </row>
    <row r="3" spans="1:42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10" t="s">
        <v>87</v>
      </c>
      <c r="H3" s="511" t="s">
        <v>86</v>
      </c>
      <c r="I3" s="511"/>
      <c r="J3" s="511"/>
      <c r="K3" s="511"/>
      <c r="L3" s="532" t="s">
        <v>87</v>
      </c>
      <c r="M3" s="534" t="s">
        <v>86</v>
      </c>
      <c r="N3" s="535"/>
      <c r="O3" s="535"/>
      <c r="P3" s="536"/>
      <c r="Q3" s="532" t="s">
        <v>87</v>
      </c>
      <c r="R3" s="534" t="s">
        <v>86</v>
      </c>
      <c r="S3" s="535"/>
      <c r="T3" s="535"/>
      <c r="U3" s="536"/>
      <c r="V3" s="481" t="s">
        <v>87</v>
      </c>
      <c r="W3" s="482" t="s">
        <v>86</v>
      </c>
      <c r="X3" s="482"/>
      <c r="Y3" s="482"/>
      <c r="Z3" s="482"/>
      <c r="AA3" s="510" t="s">
        <v>87</v>
      </c>
      <c r="AB3" s="511" t="s">
        <v>86</v>
      </c>
      <c r="AC3" s="511"/>
      <c r="AD3" s="511"/>
      <c r="AE3" s="511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81" t="s">
        <v>87</v>
      </c>
      <c r="AM3" s="482" t="s">
        <v>86</v>
      </c>
      <c r="AN3" s="482"/>
      <c r="AO3" s="482"/>
      <c r="AP3" s="482"/>
    </row>
    <row r="4" spans="1:42" x14ac:dyDescent="0.25">
      <c r="A4" s="506"/>
      <c r="B4" s="506"/>
      <c r="C4" s="506"/>
      <c r="D4" s="297" t="s">
        <v>76</v>
      </c>
      <c r="E4" s="297" t="s">
        <v>77</v>
      </c>
      <c r="F4" s="506"/>
      <c r="G4" s="510"/>
      <c r="H4" s="294" t="s">
        <v>111</v>
      </c>
      <c r="I4" s="294" t="s">
        <v>76</v>
      </c>
      <c r="J4" s="294" t="s">
        <v>77</v>
      </c>
      <c r="K4" s="294" t="s">
        <v>75</v>
      </c>
      <c r="L4" s="533"/>
      <c r="M4" s="410" t="s">
        <v>111</v>
      </c>
      <c r="N4" s="410" t="s">
        <v>76</v>
      </c>
      <c r="O4" s="410" t="s">
        <v>77</v>
      </c>
      <c r="P4" s="410" t="s">
        <v>75</v>
      </c>
      <c r="Q4" s="533"/>
      <c r="R4" s="367" t="s">
        <v>111</v>
      </c>
      <c r="S4" s="367" t="s">
        <v>76</v>
      </c>
      <c r="T4" s="367" t="s">
        <v>77</v>
      </c>
      <c r="U4" s="367" t="s">
        <v>75</v>
      </c>
      <c r="V4" s="481"/>
      <c r="W4" s="364" t="s">
        <v>111</v>
      </c>
      <c r="X4" s="364" t="s">
        <v>76</v>
      </c>
      <c r="Y4" s="364" t="s">
        <v>77</v>
      </c>
      <c r="Z4" s="364" t="s">
        <v>75</v>
      </c>
      <c r="AA4" s="510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81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505" t="s">
        <v>73</v>
      </c>
      <c r="B5" s="50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3">
        <f>SUM(R7:T9)</f>
        <v>16.25</v>
      </c>
      <c r="AH6" s="513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4"/>
      <c r="AH7" s="514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4"/>
      <c r="AH8" s="514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4"/>
      <c r="AH9" s="514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3" t="e">
        <f>SUM(#REF!)</f>
        <v>#REF!</v>
      </c>
      <c r="AH14" s="513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4"/>
      <c r="AH15" s="514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4"/>
      <c r="AH16" s="514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3" t="e">
        <f>SUM(#REF!)</f>
        <v>#REF!</v>
      </c>
      <c r="AH18" s="513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3"/>
      <c r="AH19" s="514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3" t="e">
        <f>SUM(#REF!)</f>
        <v>#REF!</v>
      </c>
      <c r="AH20" s="513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4"/>
      <c r="AH21" s="514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515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515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515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16" t="e">
        <f>SUM(#REF!)</f>
        <v>#REF!</v>
      </c>
      <c r="AH28" s="516">
        <f>SUM(Z28:Z30)</f>
        <v>0</v>
      </c>
      <c r="AI28" s="522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78.75" x14ac:dyDescent="0.25">
      <c r="A29" s="515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17"/>
      <c r="AH29" s="517"/>
      <c r="AI29" s="523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515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17"/>
      <c r="AH30" s="517"/>
      <c r="AI30" s="523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16" t="e">
        <f>SUM(#REF!)</f>
        <v>#REF!</v>
      </c>
      <c r="AH34" s="516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17"/>
      <c r="AH35" s="517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17"/>
      <c r="AH36" s="517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16" t="e">
        <f>SUM(#REF!)</f>
        <v>#REF!</v>
      </c>
      <c r="AH41" s="516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17"/>
      <c r="AH42" s="517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17"/>
      <c r="AH43" s="517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17"/>
      <c r="AH44" s="517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17"/>
      <c r="AH45" s="517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17"/>
      <c r="AH46" s="517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17"/>
      <c r="AH47" s="517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17"/>
      <c r="AH48" s="517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17"/>
      <c r="AH49" s="517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17"/>
      <c r="AH50" s="517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524"/>
      <c r="D52" s="524"/>
      <c r="E52" s="521"/>
      <c r="F52" s="524"/>
      <c r="G52" s="524"/>
      <c r="H52" s="524"/>
      <c r="I52" s="521"/>
      <c r="J52" s="524"/>
      <c r="K52" s="524"/>
      <c r="L52" s="542"/>
      <c r="M52" s="540"/>
      <c r="N52" s="542"/>
      <c r="O52" s="540"/>
      <c r="P52" s="542"/>
      <c r="Q52" s="542"/>
      <c r="R52" s="540"/>
      <c r="S52" s="542"/>
      <c r="T52" s="540"/>
      <c r="U52" s="542"/>
      <c r="V52" s="477"/>
      <c r="W52" s="477"/>
      <c r="X52" s="477"/>
      <c r="Y52" s="477"/>
      <c r="Z52" s="477"/>
      <c r="AA52" s="521"/>
      <c r="AB52" s="521"/>
      <c r="AC52" s="521"/>
      <c r="AD52" s="521"/>
      <c r="AE52" s="521"/>
      <c r="AF52" s="105"/>
      <c r="AG52" s="105"/>
      <c r="AH52" s="105"/>
      <c r="AI52" s="105"/>
      <c r="AL52" s="477"/>
      <c r="AM52" s="477"/>
      <c r="AN52" s="477"/>
      <c r="AO52" s="477"/>
      <c r="AP52" s="477"/>
    </row>
    <row r="53" spans="1:42" x14ac:dyDescent="0.25">
      <c r="A53" s="102" t="s">
        <v>79</v>
      </c>
      <c r="B53" s="107"/>
      <c r="C53" s="524"/>
      <c r="D53" s="524"/>
      <c r="E53" s="521"/>
      <c r="F53" s="524"/>
      <c r="G53" s="524"/>
      <c r="H53" s="524"/>
      <c r="I53" s="521"/>
      <c r="J53" s="524"/>
      <c r="K53" s="524"/>
      <c r="L53" s="543"/>
      <c r="M53" s="541"/>
      <c r="N53" s="543"/>
      <c r="O53" s="541"/>
      <c r="P53" s="543"/>
      <c r="Q53" s="543"/>
      <c r="R53" s="541"/>
      <c r="S53" s="543"/>
      <c r="T53" s="541"/>
      <c r="U53" s="543"/>
      <c r="V53" s="477"/>
      <c r="W53" s="477"/>
      <c r="X53" s="477"/>
      <c r="Y53" s="477"/>
      <c r="Z53" s="477"/>
      <c r="AA53" s="521"/>
      <c r="AB53" s="521"/>
      <c r="AC53" s="521"/>
      <c r="AD53" s="521"/>
      <c r="AE53" s="521"/>
      <c r="AF53" s="37"/>
      <c r="AG53" s="37"/>
      <c r="AH53" s="37"/>
      <c r="AI53" s="37"/>
      <c r="AL53" s="477"/>
      <c r="AM53" s="477"/>
      <c r="AN53" s="477"/>
      <c r="AO53" s="477"/>
      <c r="AP53" s="477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525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16" t="e">
        <f>SUM(#REF!)</f>
        <v>#REF!</v>
      </c>
      <c r="AH55" s="516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525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17"/>
      <c r="AH56" s="517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528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16" t="e">
        <f>SUM(#REF!)</f>
        <v>#REF!</v>
      </c>
      <c r="AH58" s="516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528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17"/>
      <c r="AH59" s="517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528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16" t="e">
        <f>SUM(#REF!)</f>
        <v>#REF!</v>
      </c>
      <c r="AH60" s="516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528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17"/>
      <c r="AH61" s="517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528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17"/>
      <c r="AH62" s="517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528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16" t="e">
        <f>SUM(#REF!)</f>
        <v>#REF!</v>
      </c>
      <c r="AH63" s="516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528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17"/>
      <c r="AH64" s="517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528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17"/>
      <c r="AH65" s="517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528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17"/>
      <c r="AH66" s="517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26" t="e">
        <f>SUM(#REF!)</f>
        <v>#REF!</v>
      </c>
      <c r="AH67" s="526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27"/>
      <c r="AH68" s="527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16" t="e">
        <f>SUM(#REF!)</f>
        <v>#REF!</v>
      </c>
      <c r="AH72" s="516">
        <f>SUM(Z72:Z85)</f>
        <v>46.96</v>
      </c>
      <c r="AI72" s="516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17"/>
      <c r="AH73" s="517"/>
      <c r="AI73" s="517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17"/>
      <c r="AH74" s="517"/>
      <c r="AI74" s="517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17"/>
      <c r="AH75" s="517"/>
      <c r="AI75" s="517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17"/>
      <c r="AH76" s="517"/>
      <c r="AI76" s="517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17"/>
      <c r="AH77" s="517"/>
      <c r="AI77" s="517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17"/>
      <c r="AH78" s="517"/>
      <c r="AI78" s="517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17"/>
      <c r="AH79" s="517"/>
      <c r="AI79" s="517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17"/>
      <c r="AH80" s="517"/>
      <c r="AI80" s="517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17"/>
      <c r="AH81" s="517"/>
      <c r="AI81" s="517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7"/>
      <c r="AH82" s="517"/>
      <c r="AI82" s="517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17"/>
      <c r="AH83" s="517"/>
      <c r="AI83" s="517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17"/>
      <c r="AH84" s="517"/>
      <c r="AI84" s="517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17"/>
      <c r="AH85" s="517"/>
      <c r="AI85" s="517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2">
        <f>AI87+AJ87</f>
        <v>278.73</v>
      </c>
      <c r="AJ89" s="523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03"/>
      <c r="AP93" s="504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L52:L53"/>
    <mergeCell ref="M52:M53"/>
    <mergeCell ref="N52:N53"/>
    <mergeCell ref="O52:O53"/>
    <mergeCell ref="P52:P53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L52:AL53"/>
    <mergeCell ref="AM52:AM53"/>
    <mergeCell ref="AN52:AN53"/>
    <mergeCell ref="AO52:AO53"/>
    <mergeCell ref="AP52:AP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5" x14ac:dyDescent="0.25"/>
  <cols>
    <col min="3" max="3" width="12.42578125" bestFit="1" customWidth="1"/>
    <col min="4" max="4" width="62.7109375" customWidth="1"/>
    <col min="5" max="5" width="14.28515625" customWidth="1"/>
    <col min="6" max="6" width="8.5703125" customWidth="1"/>
    <col min="10" max="10" width="15.28515625" style="421" customWidth="1"/>
    <col min="11" max="11" width="16.7109375" style="421" customWidth="1"/>
    <col min="12" max="12" width="8.85546875" style="421"/>
    <col min="13" max="13" width="20.42578125" style="421" customWidth="1"/>
  </cols>
  <sheetData>
    <row r="2" spans="1:13" x14ac:dyDescent="0.25">
      <c r="C2">
        <v>600</v>
      </c>
      <c r="D2">
        <v>4000</v>
      </c>
      <c r="F2">
        <f>C2+D2+E2</f>
        <v>4600</v>
      </c>
    </row>
    <row r="3" spans="1:13" x14ac:dyDescent="0.25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25">
      <c r="C5">
        <v>60000000</v>
      </c>
      <c r="D5">
        <v>400000000</v>
      </c>
      <c r="E5">
        <v>0</v>
      </c>
      <c r="F5">
        <v>460000000</v>
      </c>
    </row>
    <row r="7" spans="1:13" x14ac:dyDescent="0.25">
      <c r="A7" t="s">
        <v>244</v>
      </c>
      <c r="C7">
        <v>750</v>
      </c>
      <c r="D7">
        <v>5000</v>
      </c>
      <c r="F7">
        <v>5750</v>
      </c>
    </row>
    <row r="8" spans="1:13" x14ac:dyDescent="0.25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25">
      <c r="A10" t="s">
        <v>245</v>
      </c>
    </row>
    <row r="12" spans="1:13" x14ac:dyDescent="0.25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25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25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30" x14ac:dyDescent="0.25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30" x14ac:dyDescent="0.25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25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25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25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30" x14ac:dyDescent="0.25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30" x14ac:dyDescent="0.25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30" x14ac:dyDescent="0.25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25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25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2021-01-14T11:09:47Z</dcterms:modified>
</cp:coreProperties>
</file>