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chartsheets/sheet10.xml" ContentType="application/vnd.openxmlformats-officedocument.spreadsheetml.chart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5.xml" ContentType="application/vnd.openxmlformats-officedocument.drawingml.chart+xml"/>
  <Override PartName="/xl/theme/themeOverride1.xml" ContentType="application/vnd.openxmlformats-officedocument.themeOverride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charts/chart6.xml" ContentType="application/vnd.openxmlformats-officedocument.drawingml.chart+xml"/>
  <Override PartName="/xl/drawings/drawing12.xml" ContentType="application/vnd.openxmlformats-officedocument.drawingml.chartshapes+xml"/>
  <Override PartName="/xl/drawings/drawing13.xml" ContentType="application/vnd.openxmlformats-officedocument.drawing+xml"/>
  <Override PartName="/xl/charts/chart7.xml" ContentType="application/vnd.openxmlformats-officedocument.drawingml.chart+xml"/>
  <Override PartName="/xl/drawings/drawing14.xml" ContentType="application/vnd.openxmlformats-officedocument.drawingml.chartshapes+xml"/>
  <Override PartName="/xl/drawings/drawing15.xml" ContentType="application/vnd.openxmlformats-officedocument.drawing+xml"/>
  <Override PartName="/xl/charts/chart8.xml" ContentType="application/vnd.openxmlformats-officedocument.drawingml.chart+xml"/>
  <Override PartName="/xl/drawings/drawing16.xml" ContentType="application/vnd.openxmlformats-officedocument.drawingml.chartshapes+xml"/>
  <Override PartName="/xl/drawings/drawing17.xml" ContentType="application/vnd.openxmlformats-officedocument.drawing+xml"/>
  <Override PartName="/xl/charts/chart9.xml" ContentType="application/vnd.openxmlformats-officedocument.drawingml.chart+xml"/>
  <Override PartName="/xl/drawings/drawing18.xml" ContentType="application/vnd.openxmlformats-officedocument.drawingml.chartshapes+xml"/>
  <Override PartName="/xl/drawings/drawing19.xml" ContentType="application/vnd.openxmlformats-officedocument.drawing+xml"/>
  <Override PartName="/xl/charts/chart10.xml" ContentType="application/vnd.openxmlformats-officedocument.drawingml.chart+xml"/>
  <Override PartName="/xl/drawings/drawing20.xml" ContentType="application/vnd.openxmlformats-officedocument.drawingml.chartshapes+xml"/>
  <Override PartName="/xl/drawings/drawing21.xml" ContentType="application/vnd.openxmlformats-officedocument.drawing+xml"/>
  <Override PartName="/xl/charts/chart11.xml" ContentType="application/vnd.openxmlformats-officedocument.drawingml.chart+xml"/>
  <Override PartName="/xl/drawings/drawing22.xml" ContentType="application/vnd.openxmlformats-officedocument.drawingml.chartshapes+xml"/>
  <Override PartName="/xl/drawings/drawing23.xml" ContentType="application/vnd.openxmlformats-officedocument.drawing+xml"/>
  <Override PartName="/xl/charts/chart12.xml" ContentType="application/vnd.openxmlformats-officedocument.drawingml.chart+xml"/>
  <Override PartName="/xl/drawings/drawing24.xml" ContentType="application/vnd.openxmlformats-officedocument.drawingml.chartshapes+xml"/>
  <Override PartName="/xl/charts/chart13.xml" ContentType="application/vnd.openxmlformats-officedocument.drawingml.chart+xml"/>
  <Override PartName="/xl/drawings/drawing25.xml" ContentType="application/vnd.openxmlformats-officedocument.drawingml.chartshapes+xml"/>
  <Override PartName="/xl/charts/chart14.xml" ContentType="application/vnd.openxmlformats-officedocument.drawingml.chart+xml"/>
  <Override PartName="/xl/drawings/drawing26.xml" ContentType="application/vnd.openxmlformats-officedocument.drawingml.chartshapes+xml"/>
  <Override PartName="/xl/charts/chart15.xml" ContentType="application/vnd.openxmlformats-officedocument.drawingml.chart+xml"/>
  <Override PartName="/xl/drawings/drawing27.xml" ContentType="application/vnd.openxmlformats-officedocument.drawingml.chartshapes+xml"/>
  <Override PartName="/xl/charts/chart16.xml" ContentType="application/vnd.openxmlformats-officedocument.drawingml.chart+xml"/>
  <Override PartName="/xl/theme/themeOverride2.xml" ContentType="application/vnd.openxmlformats-officedocument.themeOverride+xml"/>
  <Override PartName="/xl/drawings/drawing28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19980" windowHeight="7680" firstSheet="13" activeTab="16"/>
  </bookViews>
  <sheets>
    <sheet name="Graph" sheetId="30" r:id="rId1"/>
    <sheet name="Up to June 2019" sheetId="23" r:id="rId2"/>
    <sheet name="Sheet1" sheetId="24" r:id="rId3"/>
    <sheet name="08.11.2020" sheetId="28" r:id="rId4"/>
    <sheet name="Inlet" sheetId="31" r:id="rId5"/>
    <sheet name="Rehablitation of Regulato_CW" sheetId="32" r:id="rId6"/>
    <sheet name="Reg_cons" sheetId="33" r:id="rId7"/>
    <sheet name="Khal_New Haor" sheetId="34" r:id="rId8"/>
    <sheet name="Khal River Rehab" sheetId="35" r:id="rId9"/>
    <sheet name="Full_Emb" sheetId="36" r:id="rId10"/>
    <sheet name="Sub_Emb_Rehab" sheetId="37" r:id="rId11"/>
    <sheet name="Sub_Emb_Cons" sheetId="38" r:id="rId12"/>
    <sheet name="Reg Rehab New Haor" sheetId="39" r:id="rId13"/>
    <sheet name="WMG Office Construction" sheetId="40" r:id="rId14"/>
    <sheet name="Sheet2" sheetId="29" r:id="rId15"/>
    <sheet name="Input_data" sheetId="41" r:id="rId16"/>
    <sheet name="Input_Data2" sheetId="42" r:id="rId17"/>
  </sheets>
  <externalReferences>
    <externalReference r:id="rId18"/>
  </externalReferences>
  <definedNames>
    <definedName name="_xlnm.Print_Titles" localSheetId="2">Sheet1!$1:$1</definedName>
  </definedNames>
  <calcPr calcId="162913"/>
  <fileRecoveryPr autoRecover="0"/>
</workbook>
</file>

<file path=xl/calcChain.xml><?xml version="1.0" encoding="utf-8"?>
<calcChain xmlns="http://schemas.openxmlformats.org/spreadsheetml/2006/main">
  <c r="F5" i="29" l="1"/>
  <c r="G5" i="29"/>
  <c r="H5" i="29"/>
  <c r="I5" i="29"/>
  <c r="J5" i="29"/>
  <c r="K5" i="29"/>
  <c r="L5" i="29"/>
  <c r="E5" i="29"/>
  <c r="L15" i="29" l="1"/>
  <c r="L17" i="29"/>
  <c r="AL17" i="29"/>
  <c r="AN17" i="29" s="1"/>
  <c r="AB17" i="29"/>
  <c r="AH17" i="29" s="1"/>
  <c r="AA17" i="29"/>
  <c r="AG17" i="29" s="1"/>
  <c r="Z17" i="29"/>
  <c r="AF17" i="29" s="1"/>
  <c r="AL15" i="29"/>
  <c r="AN15" i="29" s="1"/>
  <c r="AF15" i="29"/>
  <c r="AE15" i="29"/>
  <c r="AL14" i="29"/>
  <c r="AN14" i="29" s="1"/>
  <c r="AE14" i="29"/>
  <c r="AD14" i="29"/>
  <c r="Z14" i="29"/>
  <c r="AF14" i="29" s="1"/>
  <c r="Y14" i="29"/>
  <c r="AB14" i="29" s="1"/>
  <c r="X14" i="29"/>
  <c r="AA14" i="29" s="1"/>
  <c r="AL13" i="29"/>
  <c r="AN13" i="29" s="1"/>
  <c r="AE13" i="29"/>
  <c r="AD13" i="29"/>
  <c r="Z13" i="29"/>
  <c r="AF13" i="29" s="1"/>
  <c r="Y13" i="29"/>
  <c r="AB13" i="29" s="1"/>
  <c r="X13" i="29"/>
  <c r="AA13" i="29" s="1"/>
  <c r="AL12" i="29"/>
  <c r="AN12" i="29" s="1"/>
  <c r="AE12" i="29"/>
  <c r="AD12" i="29"/>
  <c r="Z12" i="29"/>
  <c r="AF12" i="29" s="1"/>
  <c r="Y12" i="29"/>
  <c r="AB12" i="29" s="1"/>
  <c r="X12" i="29"/>
  <c r="AA12" i="29" s="1"/>
  <c r="AL11" i="29"/>
  <c r="AC11" i="29"/>
  <c r="Z11" i="29"/>
  <c r="V11" i="29"/>
  <c r="AB11" i="29" s="1"/>
  <c r="AH11" i="29" s="1"/>
  <c r="U11" i="29"/>
  <c r="AA11" i="29" s="1"/>
  <c r="AG11" i="29" s="1"/>
  <c r="AL10" i="29"/>
  <c r="AC10" i="29"/>
  <c r="Z10" i="29"/>
  <c r="Y10" i="29"/>
  <c r="AB10" i="29" s="1"/>
  <c r="AH10" i="29" s="1"/>
  <c r="X10" i="29"/>
  <c r="AA10" i="29" s="1"/>
  <c r="AG10" i="29" s="1"/>
  <c r="AL9" i="29"/>
  <c r="AC9" i="29"/>
  <c r="Z9" i="29"/>
  <c r="Y9" i="29"/>
  <c r="X9" i="29"/>
  <c r="V9" i="29"/>
  <c r="U9" i="29"/>
  <c r="AL8" i="29"/>
  <c r="AC8" i="29"/>
  <c r="Z8" i="29"/>
  <c r="AF8" i="29" s="1"/>
  <c r="Y8" i="29"/>
  <c r="AB8" i="29" s="1"/>
  <c r="AH8" i="29" s="1"/>
  <c r="X8" i="29"/>
  <c r="AA8" i="29" s="1"/>
  <c r="AG8" i="29" s="1"/>
  <c r="AL7" i="29"/>
  <c r="AC7" i="29"/>
  <c r="AB7" i="29"/>
  <c r="AH7" i="29" s="1"/>
  <c r="AA7" i="29"/>
  <c r="AG7" i="29" s="1"/>
  <c r="Z7" i="29"/>
  <c r="AL6" i="29"/>
  <c r="AN6" i="29" s="1"/>
  <c r="AF6" i="29"/>
  <c r="AE6" i="29"/>
  <c r="AD6" i="29"/>
  <c r="AB6" i="29"/>
  <c r="AA6" i="29"/>
  <c r="AL3" i="29"/>
  <c r="AN3" i="29" s="1"/>
  <c r="AE3" i="29"/>
  <c r="AD3" i="29"/>
  <c r="Z3" i="29"/>
  <c r="Y3" i="29"/>
  <c r="X3" i="29"/>
  <c r="V3" i="29"/>
  <c r="U3" i="29"/>
  <c r="AG12" i="29" l="1"/>
  <c r="AG14" i="29"/>
  <c r="AH12" i="29"/>
  <c r="AN11" i="29"/>
  <c r="AF10" i="29"/>
  <c r="AG6" i="29"/>
  <c r="AB9" i="29"/>
  <c r="AH9" i="29" s="1"/>
  <c r="AH13" i="29"/>
  <c r="AA3" i="29"/>
  <c r="AG3" i="29" s="1"/>
  <c r="AA9" i="29"/>
  <c r="AG9" i="29" s="1"/>
  <c r="AF9" i="29"/>
  <c r="AN10" i="29"/>
  <c r="AF7" i="29"/>
  <c r="AN7" i="29"/>
  <c r="AN9" i="29"/>
  <c r="AG13" i="29"/>
  <c r="AH14" i="29"/>
  <c r="AN8" i="29"/>
  <c r="AF3" i="29"/>
  <c r="AH6" i="29"/>
  <c r="AF11" i="29"/>
  <c r="AB3" i="29"/>
  <c r="P22" i="28"/>
  <c r="K19" i="28"/>
  <c r="L19" i="28"/>
  <c r="L22" i="28" s="1"/>
  <c r="M19" i="28"/>
  <c r="N19" i="28"/>
  <c r="N22" i="28" s="1"/>
  <c r="O19" i="28"/>
  <c r="P19" i="28"/>
  <c r="J19" i="28"/>
  <c r="J22" i="28" s="1"/>
  <c r="D19" i="28"/>
  <c r="D22" i="28" s="1"/>
  <c r="AH3" i="29" l="1"/>
  <c r="AL16" i="28"/>
  <c r="AK13" i="28"/>
  <c r="AK12" i="28"/>
  <c r="AK11" i="28"/>
  <c r="AK9" i="28"/>
  <c r="AK8" i="28"/>
  <c r="N6" i="24" l="1"/>
  <c r="N7" i="24"/>
  <c r="N8" i="24"/>
  <c r="N9" i="24"/>
  <c r="N10" i="24"/>
  <c r="N11" i="24"/>
  <c r="N12" i="24"/>
  <c r="N13" i="24"/>
  <c r="N14" i="24"/>
  <c r="N15" i="24"/>
  <c r="N16" i="24"/>
  <c r="N17" i="24"/>
  <c r="N18" i="24"/>
  <c r="N19" i="24"/>
  <c r="N20" i="24"/>
  <c r="N21" i="24"/>
  <c r="N22" i="24"/>
  <c r="N23" i="24"/>
  <c r="N24" i="24"/>
  <c r="N25" i="24"/>
  <c r="N26" i="24"/>
  <c r="N27" i="24"/>
  <c r="N28" i="24"/>
  <c r="N29" i="24"/>
  <c r="N30" i="24"/>
  <c r="N31" i="24"/>
  <c r="N32" i="24"/>
  <c r="N33" i="24"/>
  <c r="N34" i="24"/>
  <c r="N35" i="24"/>
  <c r="N36" i="24"/>
  <c r="N37" i="24"/>
  <c r="N38" i="24"/>
  <c r="N39" i="24"/>
  <c r="N40" i="24"/>
  <c r="N41" i="24"/>
  <c r="N42" i="24"/>
  <c r="N43" i="24"/>
  <c r="N44" i="24"/>
  <c r="N45" i="24"/>
  <c r="N46" i="24"/>
  <c r="N47" i="24"/>
  <c r="N48" i="24"/>
  <c r="N49" i="24"/>
  <c r="N50" i="24"/>
  <c r="N51" i="24"/>
  <c r="N52" i="24"/>
  <c r="N53" i="24"/>
  <c r="N5" i="24"/>
  <c r="N4" i="24"/>
  <c r="AV20" i="28" l="1"/>
  <c r="AS19" i="28"/>
  <c r="AR19" i="28"/>
  <c r="AR22" i="28" s="1"/>
  <c r="AT15" i="28"/>
  <c r="AT16" i="28"/>
  <c r="AT17" i="28"/>
  <c r="AB19" i="28"/>
  <c r="AB22" i="28" s="1"/>
  <c r="AE19" i="28"/>
  <c r="AE22" i="28" s="1"/>
  <c r="AT21" i="28"/>
  <c r="AV21" i="28" s="1"/>
  <c r="AJ21" i="28"/>
  <c r="AP21" i="28" s="1"/>
  <c r="AI21" i="28"/>
  <c r="AO21" i="28" s="1"/>
  <c r="AH21" i="28"/>
  <c r="AN21" i="28" s="1"/>
  <c r="AH16" i="28"/>
  <c r="AG16" i="28"/>
  <c r="AJ16" i="28" s="1"/>
  <c r="AF16" i="28"/>
  <c r="AI16" i="28" s="1"/>
  <c r="AH15" i="28"/>
  <c r="AG15" i="28"/>
  <c r="AJ15" i="28" s="1"/>
  <c r="AF15" i="28"/>
  <c r="AI15" i="28" s="1"/>
  <c r="AT14" i="28"/>
  <c r="AH14" i="28"/>
  <c r="AG14" i="28"/>
  <c r="AJ14" i="28" s="1"/>
  <c r="AF14" i="28"/>
  <c r="AI14" i="28" s="1"/>
  <c r="AV13" i="28"/>
  <c r="AT13" i="28"/>
  <c r="AH13" i="28"/>
  <c r="AN13" i="28" s="1"/>
  <c r="AD13" i="28"/>
  <c r="AJ13" i="28" s="1"/>
  <c r="AP13" i="28" s="1"/>
  <c r="AC13" i="28"/>
  <c r="AI13" i="28" s="1"/>
  <c r="AO13" i="28" s="1"/>
  <c r="AT12" i="28"/>
  <c r="AV12" i="28" s="1"/>
  <c r="AH12" i="28"/>
  <c r="AN12" i="28" s="1"/>
  <c r="AG12" i="28"/>
  <c r="AJ12" i="28" s="1"/>
  <c r="AP12" i="28" s="1"/>
  <c r="AF12" i="28"/>
  <c r="AI12" i="28" s="1"/>
  <c r="AO12" i="28" s="1"/>
  <c r="AT11" i="28"/>
  <c r="AH11" i="28"/>
  <c r="AG11" i="28"/>
  <c r="AJ11" i="28" s="1"/>
  <c r="AF11" i="28"/>
  <c r="AD11" i="28"/>
  <c r="AC11" i="28"/>
  <c r="AV9" i="28"/>
  <c r="AT9" i="28"/>
  <c r="AH9" i="28"/>
  <c r="AN9" i="28" s="1"/>
  <c r="AG9" i="28"/>
  <c r="AJ9" i="28" s="1"/>
  <c r="AP9" i="28" s="1"/>
  <c r="AF9" i="28"/>
  <c r="AI9" i="28" s="1"/>
  <c r="AO9" i="28" s="1"/>
  <c r="AT8" i="28"/>
  <c r="AV8" i="28" s="1"/>
  <c r="AJ8" i="28"/>
  <c r="AP8" i="28" s="1"/>
  <c r="AI8" i="28"/>
  <c r="AO8" i="28" s="1"/>
  <c r="AH8" i="28"/>
  <c r="AN8" i="28" s="1"/>
  <c r="AT7" i="28"/>
  <c r="AV7" i="28" s="1"/>
  <c r="AN7" i="28"/>
  <c r="AM7" i="28"/>
  <c r="AP7" i="28" s="1"/>
  <c r="AL7" i="28"/>
  <c r="AJ7" i="28"/>
  <c r="AI7" i="28"/>
  <c r="AT5" i="28"/>
  <c r="AV5" i="28" s="1"/>
  <c r="AM5" i="28"/>
  <c r="AL5" i="28"/>
  <c r="AH5" i="28"/>
  <c r="AG5" i="28"/>
  <c r="AF5" i="28"/>
  <c r="AD5" i="28"/>
  <c r="AD19" i="28" s="1"/>
  <c r="AD22" i="28" s="1"/>
  <c r="AC5" i="28"/>
  <c r="AF19" i="28" l="1"/>
  <c r="AF22" i="28" s="1"/>
  <c r="AG19" i="28"/>
  <c r="AG22" i="28" s="1"/>
  <c r="AH19" i="28"/>
  <c r="AH22" i="28" s="1"/>
  <c r="AO7" i="28"/>
  <c r="AI11" i="28"/>
  <c r="AO11" i="28" s="1"/>
  <c r="AT19" i="28"/>
  <c r="AC19" i="28"/>
  <c r="AC22" i="28" s="1"/>
  <c r="AS22" i="28"/>
  <c r="AT22" i="28"/>
  <c r="AI5" i="28"/>
  <c r="AI19" i="28" s="1"/>
  <c r="AI22" i="28" s="1"/>
  <c r="AJ5" i="28"/>
  <c r="AJ19" i="28" s="1"/>
  <c r="AJ22" i="28" s="1"/>
  <c r="AN5" i="28"/>
  <c r="AP5" i="28" l="1"/>
  <c r="AO5" i="28"/>
  <c r="K55" i="24" l="1"/>
  <c r="P19" i="23"/>
  <c r="P7" i="23"/>
  <c r="P20" i="23" s="1"/>
  <c r="P8" i="23"/>
  <c r="P9" i="23"/>
  <c r="P10" i="23"/>
  <c r="P12" i="23"/>
  <c r="P13" i="23"/>
  <c r="P14" i="23"/>
  <c r="P15" i="23"/>
  <c r="P16" i="23"/>
  <c r="P18" i="23"/>
  <c r="P6" i="23"/>
  <c r="O7" i="23"/>
  <c r="O8" i="23"/>
  <c r="O9" i="23"/>
  <c r="O20" i="23" s="1"/>
  <c r="O10" i="23"/>
  <c r="O12" i="23"/>
  <c r="O13" i="23"/>
  <c r="O14" i="23"/>
  <c r="O15" i="23"/>
  <c r="O16" i="23"/>
  <c r="O18" i="23"/>
  <c r="O6" i="23"/>
  <c r="Q20" i="23"/>
  <c r="N20" i="23"/>
  <c r="C55" i="24" l="1"/>
  <c r="D55" i="24"/>
  <c r="E55" i="24"/>
  <c r="F55" i="24"/>
  <c r="G55" i="24"/>
  <c r="H55" i="24"/>
  <c r="I55" i="24"/>
  <c r="J55" i="24"/>
  <c r="L55" i="24"/>
  <c r="B55" i="24"/>
  <c r="M5" i="24"/>
  <c r="M6" i="24"/>
  <c r="M7" i="24"/>
  <c r="M8" i="24"/>
  <c r="M9" i="24"/>
  <c r="M10" i="24"/>
  <c r="M11" i="24"/>
  <c r="M12" i="24"/>
  <c r="M13" i="24"/>
  <c r="M14" i="24"/>
  <c r="M15" i="24"/>
  <c r="M16" i="24"/>
  <c r="M17" i="24"/>
  <c r="M18" i="24"/>
  <c r="M19" i="24"/>
  <c r="M20" i="24"/>
  <c r="M21" i="24"/>
  <c r="M22" i="24"/>
  <c r="M23" i="24"/>
  <c r="M24" i="24"/>
  <c r="M25" i="24"/>
  <c r="M26" i="24"/>
  <c r="M27" i="24"/>
  <c r="M28" i="24"/>
  <c r="M30" i="24"/>
  <c r="M32" i="24"/>
  <c r="M33" i="24"/>
  <c r="M34" i="24"/>
  <c r="M35" i="24"/>
  <c r="M36" i="24"/>
  <c r="M37" i="24"/>
  <c r="M39" i="24"/>
  <c r="M40" i="24"/>
  <c r="M41" i="24"/>
  <c r="M42" i="24"/>
  <c r="M43" i="24"/>
  <c r="M44" i="24"/>
  <c r="M45" i="24"/>
  <c r="M46" i="24"/>
  <c r="M48" i="24"/>
  <c r="M49" i="24"/>
  <c r="M50" i="24"/>
  <c r="M51" i="24"/>
  <c r="M52" i="24"/>
  <c r="M53" i="24"/>
  <c r="M4" i="24"/>
  <c r="M55" i="24" l="1"/>
  <c r="K18" i="23"/>
  <c r="J18" i="23"/>
  <c r="M18" i="23" s="1"/>
  <c r="S18" i="23" s="1"/>
  <c r="I18" i="23"/>
  <c r="L18" i="23" s="1"/>
  <c r="R18" i="23" s="1"/>
  <c r="J10" i="23" l="1"/>
  <c r="I10" i="23"/>
  <c r="J9" i="23"/>
  <c r="I9" i="23"/>
  <c r="L13" i="23" l="1"/>
  <c r="R13" i="23" s="1"/>
  <c r="L16" i="23"/>
  <c r="R16" i="23" s="1"/>
  <c r="L9" i="23"/>
  <c r="R9" i="23" s="1"/>
  <c r="L10" i="23"/>
  <c r="R10" i="23" s="1"/>
  <c r="M13" i="23"/>
  <c r="S13" i="23" s="1"/>
  <c r="M16" i="23"/>
  <c r="S16" i="23" s="1"/>
  <c r="K15" i="23"/>
  <c r="K16" i="23"/>
  <c r="K14" i="23"/>
  <c r="K12" i="23"/>
  <c r="M9" i="23"/>
  <c r="S9" i="23" s="1"/>
  <c r="M10" i="23"/>
  <c r="S10" i="23" s="1"/>
  <c r="K7" i="23"/>
  <c r="K8" i="23"/>
  <c r="K9" i="23"/>
  <c r="K10" i="23"/>
  <c r="K6" i="23"/>
  <c r="H20" i="23"/>
  <c r="E20" i="23" l="1"/>
  <c r="J7" i="23"/>
  <c r="M7" i="23" s="1"/>
  <c r="S7" i="23" s="1"/>
  <c r="I7" i="23"/>
  <c r="L7" i="23" s="1"/>
  <c r="R7" i="23" s="1"/>
  <c r="F15" i="23"/>
  <c r="G15" i="23"/>
  <c r="I14" i="23"/>
  <c r="L14" i="23" s="1"/>
  <c r="R14" i="23" s="1"/>
  <c r="J14" i="23"/>
  <c r="M14" i="23" s="1"/>
  <c r="S14" i="23" s="1"/>
  <c r="I12" i="23"/>
  <c r="J12" i="23"/>
  <c r="F12" i="23"/>
  <c r="G12" i="23"/>
  <c r="M8" i="23"/>
  <c r="S8" i="23" s="1"/>
  <c r="L8" i="23"/>
  <c r="R8" i="23" s="1"/>
  <c r="I6" i="23"/>
  <c r="J6" i="23"/>
  <c r="F6" i="23"/>
  <c r="G6" i="23"/>
  <c r="M6" i="23" l="1"/>
  <c r="S6" i="23" s="1"/>
  <c r="M15" i="23"/>
  <c r="S15" i="23" s="1"/>
  <c r="L12" i="23"/>
  <c r="R12" i="23" s="1"/>
  <c r="M12" i="23"/>
  <c r="S12" i="23" s="1"/>
  <c r="L6" i="23"/>
  <c r="R6" i="23" s="1"/>
  <c r="L15" i="23"/>
  <c r="R15" i="23" s="1"/>
  <c r="J20" i="23"/>
  <c r="F20" i="23"/>
  <c r="G20" i="23"/>
  <c r="K20" i="23"/>
  <c r="I20" i="23"/>
  <c r="R20" i="23" l="1"/>
  <c r="S20" i="23"/>
  <c r="M20" i="23"/>
  <c r="L20" i="23"/>
  <c r="AN16" i="28"/>
  <c r="AV16" i="28"/>
  <c r="AN17" i="28"/>
  <c r="AV17" i="28"/>
  <c r="AM16" i="28"/>
  <c r="AP16" i="28" s="1"/>
  <c r="AM15" i="28"/>
  <c r="AP15" i="28" s="1"/>
  <c r="AV15" i="28"/>
  <c r="AL15" i="28"/>
  <c r="AO15" i="28" s="1"/>
  <c r="AN15" i="28"/>
  <c r="AN14" i="28"/>
  <c r="AV14" i="28"/>
  <c r="AO16" i="28"/>
  <c r="AL14" i="28"/>
  <c r="AM14" i="28"/>
  <c r="AP14" i="28" s="1"/>
  <c r="AM17" i="28"/>
  <c r="AL19" i="28" l="1"/>
  <c r="AL22" i="28" s="1"/>
  <c r="AO14" i="28"/>
  <c r="AO19" i="28" s="1"/>
  <c r="AO22" i="28" s="1"/>
  <c r="AV11" i="28"/>
  <c r="AK19" i="28"/>
  <c r="AV19" i="28" s="1"/>
  <c r="AV22" i="28" s="1"/>
  <c r="AM19" i="28"/>
  <c r="AM22" i="28" s="1"/>
  <c r="AN11" i="28"/>
  <c r="AN19" i="28"/>
  <c r="AN22" i="28" s="1"/>
  <c r="AP11" i="28" l="1"/>
  <c r="AP19" i="28" s="1"/>
  <c r="AP22" i="28" s="1"/>
  <c r="AK22" i="28"/>
</calcChain>
</file>

<file path=xl/sharedStrings.xml><?xml version="1.0" encoding="utf-8"?>
<sst xmlns="http://schemas.openxmlformats.org/spreadsheetml/2006/main" count="341" uniqueCount="161">
  <si>
    <t>SL No.</t>
  </si>
  <si>
    <t>Total</t>
  </si>
  <si>
    <t xml:space="preserve">Item </t>
  </si>
  <si>
    <t>Construction of Submersible Embankment</t>
  </si>
  <si>
    <t>Re-excavation of Khal/River</t>
  </si>
  <si>
    <t>Construction of Irrigation Inlet</t>
  </si>
  <si>
    <t>Construction of Full Embankment</t>
  </si>
  <si>
    <t>Replecement of Gate (Netrokona &amp; Kishoregonj)</t>
  </si>
  <si>
    <t>RPA</t>
  </si>
  <si>
    <t>GoB</t>
  </si>
  <si>
    <t>Re-excavation of Khal/River (Rehab)</t>
  </si>
  <si>
    <t>Rehablitation of Regulator (New Haor)</t>
  </si>
  <si>
    <t>Construction of WMG office</t>
  </si>
  <si>
    <t>O&amp;M during Construction</t>
  </si>
  <si>
    <t>Construction of Regulator/ Causeway/Drainage Box Outler</t>
  </si>
  <si>
    <t>Re-installation/Construction of regulator/ Causeway (Rehablitation Sub-project)</t>
  </si>
  <si>
    <t>Construction of Submersible Embankment (Rehab)</t>
  </si>
  <si>
    <t>New Haor Sub-Project</t>
  </si>
  <si>
    <t>Rehabilitation Sub-Project</t>
  </si>
  <si>
    <t>Up to June 2018</t>
  </si>
  <si>
    <t>As Per RDPP</t>
  </si>
  <si>
    <t>Quantity</t>
  </si>
  <si>
    <t>Cost</t>
  </si>
  <si>
    <t>131 nos.</t>
  </si>
  <si>
    <t>263.24 km</t>
  </si>
  <si>
    <t>137 nos.</t>
  </si>
  <si>
    <t>318.20km</t>
  </si>
  <si>
    <t>8 nos</t>
  </si>
  <si>
    <t>143.00km</t>
  </si>
  <si>
    <t>7 nos</t>
  </si>
  <si>
    <t>L.S</t>
  </si>
  <si>
    <t>84.31km</t>
  </si>
  <si>
    <t>87.03km</t>
  </si>
  <si>
    <t>104 nos</t>
  </si>
  <si>
    <t>60 nos</t>
  </si>
  <si>
    <t>Total Cumulative up to June'19 Amount</t>
  </si>
  <si>
    <t>July'18 to June'19</t>
  </si>
  <si>
    <t>Re-installation/ Construction of regulator/ Causeway (Rehablitation Sub-project)</t>
  </si>
  <si>
    <t>Package No.</t>
  </si>
  <si>
    <t>Kishoregonj</t>
  </si>
  <si>
    <t>PW-02</t>
  </si>
  <si>
    <t>PW-03</t>
  </si>
  <si>
    <t>PW-04</t>
  </si>
  <si>
    <t>PW-05</t>
  </si>
  <si>
    <t>PW-06</t>
  </si>
  <si>
    <t>PW-07</t>
  </si>
  <si>
    <t>PW-08</t>
  </si>
  <si>
    <t>PW-09</t>
  </si>
  <si>
    <t>PW-10</t>
  </si>
  <si>
    <t>PW-11</t>
  </si>
  <si>
    <t>PW-12</t>
  </si>
  <si>
    <t>PW-13</t>
  </si>
  <si>
    <t>PW-14</t>
  </si>
  <si>
    <t>PW-15</t>
  </si>
  <si>
    <t>PW-16</t>
  </si>
  <si>
    <t>PW-17</t>
  </si>
  <si>
    <t>PW-18</t>
  </si>
  <si>
    <t>PW-24</t>
  </si>
  <si>
    <t>PW-19</t>
  </si>
  <si>
    <t>PW-20</t>
  </si>
  <si>
    <t>PW-21</t>
  </si>
  <si>
    <t>PW-26</t>
  </si>
  <si>
    <t>PW-28</t>
  </si>
  <si>
    <t>PW-25</t>
  </si>
  <si>
    <t>PW-22</t>
  </si>
  <si>
    <t>PW-23</t>
  </si>
  <si>
    <t>PW-01</t>
  </si>
  <si>
    <t>Hobigonj</t>
  </si>
  <si>
    <t>Netrokona</t>
  </si>
  <si>
    <t>Sunamgonj</t>
  </si>
  <si>
    <t>Package wise Total (In Lac Taka)</t>
  </si>
  <si>
    <t>July'2019 to June'2020</t>
  </si>
  <si>
    <t>Total Cumulative up to June'20 Amount</t>
  </si>
  <si>
    <t>Cumulative Expenditure of 47 nos Packages up to 30.06.2020 (Including Gate)</t>
  </si>
  <si>
    <t>Gate Repleacement</t>
  </si>
  <si>
    <t>Construction of Regulator/ Causeway/ Drainage Box Outler</t>
  </si>
  <si>
    <t>Budget 2019-20</t>
  </si>
  <si>
    <t>Balance Budget</t>
  </si>
  <si>
    <t>Irrigation Structure</t>
  </si>
  <si>
    <t>Drainage Structure</t>
  </si>
  <si>
    <t>Others Structure</t>
  </si>
  <si>
    <t>Construction of Submersible Embankment (New Haor)</t>
  </si>
  <si>
    <t>Gate Replacement</t>
  </si>
  <si>
    <t>Total Physical Work</t>
  </si>
  <si>
    <t>Physical Progress</t>
  </si>
  <si>
    <t>Contract Amount</t>
  </si>
  <si>
    <t>PW-27</t>
  </si>
  <si>
    <t>Year-3 (2016-17)</t>
  </si>
  <si>
    <t>Year-4 (2017-18)</t>
  </si>
  <si>
    <t>Year-5 (2018-19)</t>
  </si>
  <si>
    <t>Year-6 (2019-20)</t>
  </si>
  <si>
    <t>5 nos</t>
  </si>
  <si>
    <t>108.974km</t>
  </si>
  <si>
    <t>67.110km</t>
  </si>
  <si>
    <t>61.210km</t>
  </si>
  <si>
    <t>261.653 km</t>
  </si>
  <si>
    <t>30 nos</t>
  </si>
  <si>
    <t>Threshing Floor Construction</t>
  </si>
  <si>
    <t>86 nos</t>
  </si>
  <si>
    <t>As Per 2nd RDPP</t>
  </si>
  <si>
    <t>7 Nos (Part)</t>
  </si>
  <si>
    <t>1no. (Part)</t>
  </si>
  <si>
    <t>5nos. (Part)</t>
  </si>
  <si>
    <t>116 nos.</t>
  </si>
  <si>
    <t>112 nos.</t>
  </si>
  <si>
    <t>337.954 km</t>
  </si>
  <si>
    <t>50 km (Full) &amp; 50 km  (Part)</t>
  </si>
  <si>
    <t>10 km (Full) &amp; 30 km  (Part)</t>
  </si>
  <si>
    <t>26 nos</t>
  </si>
  <si>
    <t>7 Nos (Full) &amp; 20 nos (Part)</t>
  </si>
  <si>
    <t>100 km (Full) &amp; 50 km  (Part)</t>
  </si>
  <si>
    <t>20 km (Full) &amp; 80 km  (Part)</t>
  </si>
  <si>
    <t>26 nos.</t>
  </si>
  <si>
    <t>12 Nos (Full) &amp; 8 nos (Part)</t>
  </si>
  <si>
    <t>1No. (Part)</t>
  </si>
  <si>
    <t>30 Nos (Full) &amp; 50 nos (Part)</t>
  </si>
  <si>
    <t>150 km (Full) &amp; 100 km  (Part)</t>
  </si>
  <si>
    <t>30 km (Full) &amp; 30 km  (Part)</t>
  </si>
  <si>
    <t>30 km (Full) &amp; 23 km  (Part)</t>
  </si>
  <si>
    <t>30 km (Full) &amp; 21 km  (Part)</t>
  </si>
  <si>
    <t>110 km (Full) &amp; 90 km  (Part)</t>
  </si>
  <si>
    <t>31 Nos (Full) &amp; 17 nos (Part)</t>
  </si>
  <si>
    <t>1No. (Full)</t>
  </si>
  <si>
    <t>50 Nos (Full) &amp; 30 nos (Part)</t>
  </si>
  <si>
    <t>187 km (Full) &amp; 73 km  (Part)</t>
  </si>
  <si>
    <t>65 km (Full) &amp; 15 km  (Part)</t>
  </si>
  <si>
    <t>53 km (Full) &amp; 12 km  (Part)</t>
  </si>
  <si>
    <t>51 km (Full) &amp; 4km  (Part)</t>
  </si>
  <si>
    <t>156 km (Full) &amp; 54 km  (Part)</t>
  </si>
  <si>
    <t>1 Nos (Full) &amp; 3 nos (Part)</t>
  </si>
  <si>
    <t>4 Nos (Full) &amp; 4 nos (Part)</t>
  </si>
  <si>
    <t>Year-1 
(2014-15)</t>
  </si>
  <si>
    <t>Year-2 
(2015-16)</t>
  </si>
  <si>
    <t>Year-7 
(2020-21)</t>
  </si>
  <si>
    <t>Year-8 
(2021-22)</t>
  </si>
  <si>
    <t>Year-3 
(2016-17)</t>
  </si>
  <si>
    <t>Year-4
 (2017-18)</t>
  </si>
  <si>
    <t>Year-5 
(2018-19)</t>
  </si>
  <si>
    <t>Year-6
 (2019-20)</t>
  </si>
  <si>
    <t>Unit</t>
  </si>
  <si>
    <t>No.</t>
  </si>
  <si>
    <t>Km</t>
  </si>
  <si>
    <t xml:space="preserve"> Inlet</t>
  </si>
  <si>
    <t>StructureName</t>
  </si>
  <si>
    <t>Nos</t>
  </si>
  <si>
    <t>2014-15</t>
  </si>
  <si>
    <t>2015-16</t>
  </si>
  <si>
    <t>2016-17</t>
  </si>
  <si>
    <t>2017-18</t>
  </si>
  <si>
    <t>2018-19</t>
  </si>
  <si>
    <t>2019-20</t>
  </si>
  <si>
    <t>2020-21</t>
  </si>
  <si>
    <t>2021-22</t>
  </si>
  <si>
    <t>Regulator Re-installation (Rehablitation Sub-project)</t>
  </si>
  <si>
    <t>Construction of Regulator/ Causeway/Drainage Box Outler (New Haor)</t>
  </si>
  <si>
    <t>Re-excavation of Khal/River (New Haor)</t>
  </si>
  <si>
    <t>Construction of Full Embankment (Rehab Haor)</t>
  </si>
  <si>
    <t>Re-excavation of Khal/River (Rehab Haor)</t>
  </si>
  <si>
    <t>Construction of Submersible Embankment (Rehab Haor)</t>
  </si>
  <si>
    <t>Construction of Threshing Floor</t>
  </si>
  <si>
    <t>Total Physical Work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</si>
</sst>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8"/>
      <color theme="1"/>
      <name val="Times New Roman"/>
      <family val="1"/>
    </font>
    <font>
      <sz val="12"/>
      <color rgb="FFFF0000"/>
      <name val="Times New Roman"/>
      <family val="1"/>
    </font>
    <font>
      <sz val="12"/>
      <name val="Times New Roman"/>
      <family val="1"/>
    </font>
    <font>
      <sz val="12"/>
      <name val="Calibri"/>
      <family val="2"/>
      <scheme val="minor"/>
    </font>
    <font>
      <b/>
      <sz val="12"/>
      <name val="Times New Roman"/>
      <family val="1"/>
    </font>
    <font>
      <b/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8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center"/>
    </xf>
    <xf numFmtId="0" fontId="2" fillId="0" borderId="0" xfId="0" applyFont="1"/>
    <xf numFmtId="0" fontId="2" fillId="0" borderId="1" xfId="0" applyFont="1" applyBorder="1" applyAlignment="1">
      <alignment horizontal="center" vertical="top"/>
    </xf>
    <xf numFmtId="2" fontId="4" fillId="0" borderId="1" xfId="0" applyNumberFormat="1" applyFont="1" applyBorder="1" applyAlignment="1">
      <alignment horizontal="center" vertical="top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6" fillId="0" borderId="0" xfId="0" applyFont="1"/>
    <xf numFmtId="0" fontId="2" fillId="0" borderId="1" xfId="0" applyFont="1" applyBorder="1" applyAlignment="1">
      <alignment wrapText="1"/>
    </xf>
    <xf numFmtId="2" fontId="2" fillId="0" borderId="0" xfId="0" applyNumberFormat="1" applyFont="1"/>
    <xf numFmtId="0" fontId="2" fillId="0" borderId="1" xfId="0" applyFont="1" applyFill="1" applyBorder="1" applyAlignment="1">
      <alignment wrapText="1"/>
    </xf>
    <xf numFmtId="2" fontId="3" fillId="2" borderId="1" xfId="0" applyNumberFormat="1" applyFont="1" applyFill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2" fontId="5" fillId="2" borderId="1" xfId="0" applyNumberFormat="1" applyFont="1" applyFill="1" applyBorder="1" applyAlignment="1">
      <alignment horizontal="center" vertical="top"/>
    </xf>
    <xf numFmtId="0" fontId="3" fillId="2" borderId="1" xfId="0" applyFont="1" applyFill="1" applyBorder="1" applyAlignment="1">
      <alignment horizontal="center" vertical="center" wrapText="1"/>
    </xf>
    <xf numFmtId="2" fontId="7" fillId="2" borderId="1" xfId="0" applyNumberFormat="1" applyFont="1" applyFill="1" applyBorder="1"/>
    <xf numFmtId="1" fontId="6" fillId="2" borderId="1" xfId="0" applyNumberFormat="1" applyFont="1" applyFill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1" fontId="6" fillId="2" borderId="1" xfId="0" applyNumberFormat="1" applyFont="1" applyFill="1" applyBorder="1" applyAlignment="1">
      <alignment horizontal="center" vertical="center"/>
    </xf>
    <xf numFmtId="1" fontId="6" fillId="0" borderId="1" xfId="0" applyNumberFormat="1" applyFont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vertical="top" wrapText="1"/>
    </xf>
    <xf numFmtId="0" fontId="7" fillId="2" borderId="1" xfId="0" applyFont="1" applyFill="1" applyBorder="1"/>
    <xf numFmtId="0" fontId="7" fillId="2" borderId="1" xfId="0" applyFont="1" applyFill="1" applyBorder="1" applyAlignment="1">
      <alignment horizontal="right"/>
    </xf>
    <xf numFmtId="0" fontId="7" fillId="2" borderId="0" xfId="0" applyFont="1" applyFill="1"/>
    <xf numFmtId="2" fontId="6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1" fontId="7" fillId="2" borderId="1" xfId="0" applyNumberFormat="1" applyFont="1" applyFill="1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2" fontId="6" fillId="0" borderId="1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2" fontId="7" fillId="2" borderId="1" xfId="0" applyNumberFormat="1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2" fontId="2" fillId="0" borderId="6" xfId="0" applyNumberFormat="1" applyFont="1" applyBorder="1" applyAlignment="1">
      <alignment horizontal="center" vertical="center"/>
    </xf>
    <xf numFmtId="0" fontId="2" fillId="0" borderId="6" xfId="0" applyFont="1" applyBorder="1"/>
    <xf numFmtId="0" fontId="2" fillId="0" borderId="8" xfId="0" applyFont="1" applyBorder="1"/>
    <xf numFmtId="2" fontId="2" fillId="0" borderId="8" xfId="0" applyNumberFormat="1" applyFont="1" applyBorder="1" applyAlignment="1">
      <alignment horizontal="center" vertical="center"/>
    </xf>
    <xf numFmtId="0" fontId="2" fillId="0" borderId="1" xfId="0" applyFont="1" applyBorder="1"/>
    <xf numFmtId="0" fontId="8" fillId="0" borderId="0" xfId="0" applyFont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8" fillId="0" borderId="0" xfId="0" applyFont="1"/>
    <xf numFmtId="2" fontId="3" fillId="0" borderId="3" xfId="0" applyNumberFormat="1" applyFont="1" applyBorder="1" applyAlignment="1">
      <alignment vertical="center"/>
    </xf>
    <xf numFmtId="2" fontId="7" fillId="2" borderId="1" xfId="0" applyNumberFormat="1" applyFont="1" applyFill="1" applyBorder="1" applyAlignment="1">
      <alignment horizontal="center" vertical="center"/>
    </xf>
    <xf numFmtId="2" fontId="7" fillId="2" borderId="0" xfId="0" applyNumberFormat="1" applyFont="1" applyFill="1"/>
    <xf numFmtId="2" fontId="6" fillId="2" borderId="1" xfId="0" applyNumberFormat="1" applyFont="1" applyFill="1" applyBorder="1" applyAlignment="1">
      <alignment horizontal="center" vertical="center"/>
    </xf>
    <xf numFmtId="2" fontId="6" fillId="2" borderId="1" xfId="0" applyNumberFormat="1" applyFont="1" applyFill="1" applyBorder="1" applyAlignment="1">
      <alignment horizontal="center"/>
    </xf>
    <xf numFmtId="2" fontId="6" fillId="2" borderId="1" xfId="0" applyNumberFormat="1" applyFont="1" applyFill="1" applyBorder="1"/>
    <xf numFmtId="0" fontId="2" fillId="0" borderId="3" xfId="0" applyFont="1" applyBorder="1"/>
    <xf numFmtId="0" fontId="2" fillId="0" borderId="4" xfId="0" applyFont="1" applyBorder="1"/>
    <xf numFmtId="2" fontId="2" fillId="0" borderId="3" xfId="0" applyNumberFormat="1" applyFont="1" applyBorder="1" applyAlignment="1">
      <alignment horizontal="center" vertical="center"/>
    </xf>
    <xf numFmtId="2" fontId="2" fillId="0" borderId="4" xfId="0" applyNumberFormat="1" applyFont="1" applyBorder="1" applyAlignment="1">
      <alignment horizontal="center" vertical="center"/>
    </xf>
    <xf numFmtId="0" fontId="6" fillId="0" borderId="3" xfId="0" applyFont="1" applyBorder="1"/>
    <xf numFmtId="2" fontId="6" fillId="0" borderId="3" xfId="0" applyNumberFormat="1" applyFont="1" applyBorder="1"/>
    <xf numFmtId="2" fontId="7" fillId="0" borderId="3" xfId="0" applyNumberFormat="1" applyFont="1" applyBorder="1"/>
    <xf numFmtId="0" fontId="2" fillId="0" borderId="0" xfId="0" applyFont="1" applyBorder="1"/>
    <xf numFmtId="2" fontId="2" fillId="0" borderId="0" xfId="0" applyNumberFormat="1" applyFont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 wrapText="1"/>
    </xf>
    <xf numFmtId="0" fontId="2" fillId="0" borderId="0" xfId="0" applyFont="1" applyFill="1"/>
    <xf numFmtId="0" fontId="2" fillId="0" borderId="0" xfId="0" applyFont="1" applyFill="1" applyAlignment="1">
      <alignment vertical="center"/>
    </xf>
    <xf numFmtId="0" fontId="3" fillId="0" borderId="2" xfId="0" applyFont="1" applyFill="1" applyBorder="1" applyAlignment="1">
      <alignment vertical="center" wrapText="1"/>
    </xf>
    <xf numFmtId="0" fontId="3" fillId="0" borderId="3" xfId="0" applyFont="1" applyFill="1" applyBorder="1" applyAlignment="1">
      <alignment vertical="center" wrapText="1"/>
    </xf>
    <xf numFmtId="0" fontId="2" fillId="0" borderId="3" xfId="0" applyFont="1" applyFill="1" applyBorder="1"/>
    <xf numFmtId="0" fontId="2" fillId="0" borderId="4" xfId="0" applyFont="1" applyFill="1" applyBorder="1"/>
    <xf numFmtId="0" fontId="2" fillId="0" borderId="1" xfId="0" applyFont="1" applyFill="1" applyBorder="1"/>
    <xf numFmtId="2" fontId="3" fillId="0" borderId="1" xfId="0" applyNumberFormat="1" applyFont="1" applyFill="1" applyBorder="1" applyAlignment="1">
      <alignment horizontal="center" vertical="center"/>
    </xf>
    <xf numFmtId="2" fontId="2" fillId="0" borderId="1" xfId="0" applyNumberFormat="1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/>
    </xf>
    <xf numFmtId="2" fontId="3" fillId="0" borderId="3" xfId="0" applyNumberFormat="1" applyFont="1" applyFill="1" applyBorder="1" applyAlignment="1">
      <alignment horizontal="center" vertical="center"/>
    </xf>
    <xf numFmtId="2" fontId="2" fillId="0" borderId="3" xfId="0" applyNumberFormat="1" applyFont="1" applyFill="1" applyBorder="1" applyAlignment="1">
      <alignment horizontal="center" vertical="center"/>
    </xf>
    <xf numFmtId="2" fontId="2" fillId="0" borderId="4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vertical="top" wrapText="1"/>
    </xf>
    <xf numFmtId="2" fontId="6" fillId="0" borderId="1" xfId="0" applyNumberFormat="1" applyFont="1" applyFill="1" applyBorder="1" applyAlignment="1">
      <alignment horizontal="center" vertical="center"/>
    </xf>
    <xf numFmtId="1" fontId="6" fillId="0" borderId="1" xfId="0" applyNumberFormat="1" applyFont="1" applyFill="1" applyBorder="1" applyAlignment="1">
      <alignment horizontal="center" vertical="center"/>
    </xf>
    <xf numFmtId="2" fontId="10" fillId="0" borderId="1" xfId="0" applyNumberFormat="1" applyFont="1" applyFill="1" applyBorder="1" applyAlignment="1">
      <alignment horizontal="center" vertical="center"/>
    </xf>
    <xf numFmtId="0" fontId="6" fillId="0" borderId="0" xfId="0" applyFont="1" applyFill="1"/>
    <xf numFmtId="0" fontId="6" fillId="0" borderId="0" xfId="0" applyFont="1" applyFill="1" applyAlignment="1">
      <alignment horizontal="center"/>
    </xf>
    <xf numFmtId="2" fontId="10" fillId="0" borderId="3" xfId="0" applyNumberFormat="1" applyFont="1" applyFill="1" applyBorder="1" applyAlignment="1">
      <alignment horizontal="center" vertical="center"/>
    </xf>
    <xf numFmtId="2" fontId="12" fillId="0" borderId="3" xfId="0" applyNumberFormat="1" applyFont="1" applyFill="1" applyBorder="1" applyAlignment="1">
      <alignment horizontal="center" vertical="center"/>
    </xf>
    <xf numFmtId="2" fontId="10" fillId="0" borderId="4" xfId="0" applyNumberFormat="1" applyFon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/>
    </xf>
    <xf numFmtId="1" fontId="6" fillId="0" borderId="1" xfId="0" applyNumberFormat="1" applyFont="1" applyFill="1" applyBorder="1" applyAlignment="1">
      <alignment horizontal="center"/>
    </xf>
    <xf numFmtId="2" fontId="7" fillId="0" borderId="1" xfId="0" applyNumberFormat="1" applyFont="1" applyFill="1" applyBorder="1" applyAlignment="1">
      <alignment horizontal="center"/>
    </xf>
    <xf numFmtId="1" fontId="7" fillId="0" borderId="1" xfId="0" applyNumberFormat="1" applyFont="1" applyFill="1" applyBorder="1" applyAlignment="1">
      <alignment horizontal="center"/>
    </xf>
    <xf numFmtId="0" fontId="1" fillId="0" borderId="0" xfId="0" applyFont="1" applyFill="1"/>
    <xf numFmtId="1" fontId="11" fillId="0" borderId="1" xfId="0" applyNumberFormat="1" applyFont="1" applyFill="1" applyBorder="1" applyAlignment="1">
      <alignment horizontal="center"/>
    </xf>
    <xf numFmtId="2" fontId="6" fillId="0" borderId="3" xfId="0" applyNumberFormat="1" applyFont="1" applyFill="1" applyBorder="1" applyAlignment="1">
      <alignment horizontal="center"/>
    </xf>
    <xf numFmtId="1" fontId="6" fillId="0" borderId="3" xfId="0" applyNumberFormat="1" applyFont="1" applyFill="1" applyBorder="1" applyAlignment="1">
      <alignment horizontal="center"/>
    </xf>
    <xf numFmtId="1" fontId="11" fillId="0" borderId="3" xfId="0" applyNumberFormat="1" applyFont="1" applyFill="1" applyBorder="1" applyAlignment="1">
      <alignment horizontal="center"/>
    </xf>
    <xf numFmtId="1" fontId="11" fillId="0" borderId="4" xfId="0" applyNumberFormat="1" applyFont="1" applyFill="1" applyBorder="1" applyAlignment="1">
      <alignment horizontal="center"/>
    </xf>
    <xf numFmtId="2" fontId="5" fillId="0" borderId="1" xfId="0" applyNumberFormat="1" applyFont="1" applyFill="1" applyBorder="1" applyAlignment="1">
      <alignment horizontal="center" vertical="top"/>
    </xf>
    <xf numFmtId="2" fontId="4" fillId="0" borderId="1" xfId="0" applyNumberFormat="1" applyFont="1" applyFill="1" applyBorder="1" applyAlignment="1">
      <alignment horizontal="center" vertical="top"/>
    </xf>
    <xf numFmtId="0" fontId="1" fillId="0" borderId="0" xfId="0" applyFont="1" applyFill="1" applyAlignment="1">
      <alignment horizontal="center"/>
    </xf>
    <xf numFmtId="0" fontId="7" fillId="0" borderId="1" xfId="0" applyFont="1" applyFill="1" applyBorder="1"/>
    <xf numFmtId="0" fontId="7" fillId="0" borderId="1" xfId="0" applyFont="1" applyFill="1" applyBorder="1" applyAlignment="1">
      <alignment horizontal="right"/>
    </xf>
    <xf numFmtId="2" fontId="7" fillId="0" borderId="1" xfId="0" applyNumberFormat="1" applyFont="1" applyFill="1" applyBorder="1"/>
    <xf numFmtId="0" fontId="7" fillId="0" borderId="0" xfId="0" applyFont="1" applyFill="1"/>
    <xf numFmtId="0" fontId="2" fillId="0" borderId="1" xfId="0" applyFont="1" applyFill="1" applyBorder="1" applyAlignment="1">
      <alignment horizontal="center" vertical="top"/>
    </xf>
    <xf numFmtId="0" fontId="2" fillId="0" borderId="2" xfId="0" applyFont="1" applyFill="1" applyBorder="1" applyAlignment="1">
      <alignment horizontal="center" vertical="top"/>
    </xf>
    <xf numFmtId="0" fontId="6" fillId="0" borderId="1" xfId="0" applyFont="1" applyFill="1" applyBorder="1" applyAlignment="1">
      <alignment horizontal="center" vertical="top"/>
    </xf>
    <xf numFmtId="0" fontId="6" fillId="0" borderId="2" xfId="0" applyFont="1" applyFill="1" applyBorder="1" applyAlignment="1">
      <alignment horizontal="center" vertical="top"/>
    </xf>
    <xf numFmtId="0" fontId="1" fillId="0" borderId="1" xfId="0" applyFont="1" applyFill="1" applyBorder="1" applyAlignment="1">
      <alignment horizontal="center" vertical="top"/>
    </xf>
    <xf numFmtId="0" fontId="2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2" fontId="2" fillId="0" borderId="0" xfId="0" applyNumberFormat="1" applyFont="1" applyFill="1"/>
    <xf numFmtId="2" fontId="6" fillId="0" borderId="0" xfId="0" applyNumberFormat="1" applyFont="1" applyFill="1" applyAlignment="1">
      <alignment horizontal="center"/>
    </xf>
    <xf numFmtId="2" fontId="2" fillId="0" borderId="0" xfId="0" applyNumberFormat="1" applyFont="1" applyFill="1" applyAlignment="1">
      <alignment horizontal="center"/>
    </xf>
    <xf numFmtId="2" fontId="6" fillId="0" borderId="0" xfId="0" applyNumberFormat="1" applyFont="1" applyFill="1"/>
    <xf numFmtId="2" fontId="1" fillId="0" borderId="0" xfId="0" applyNumberFormat="1" applyFont="1" applyFill="1"/>
    <xf numFmtId="0" fontId="2" fillId="0" borderId="0" xfId="0" applyFont="1" applyAlignment="1">
      <alignment wrapText="1"/>
    </xf>
    <xf numFmtId="0" fontId="2" fillId="0" borderId="0" xfId="0" applyFont="1" applyAlignment="1">
      <alignment horizontal="center"/>
    </xf>
    <xf numFmtId="2" fontId="2" fillId="0" borderId="0" xfId="0" applyNumberFormat="1" applyFont="1" applyAlignment="1">
      <alignment horizontal="center"/>
    </xf>
    <xf numFmtId="2" fontId="9" fillId="0" borderId="6" xfId="0" applyNumberFormat="1" applyFont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 wrapText="1"/>
    </xf>
    <xf numFmtId="2" fontId="10" fillId="0" borderId="2" xfId="0" applyNumberFormat="1" applyFont="1" applyFill="1" applyBorder="1" applyAlignment="1">
      <alignment horizontal="center" vertical="center"/>
    </xf>
    <xf numFmtId="1" fontId="11" fillId="0" borderId="2" xfId="0" applyNumberFormat="1" applyFont="1" applyFill="1" applyBorder="1" applyAlignment="1">
      <alignment horizontal="center"/>
    </xf>
    <xf numFmtId="2" fontId="7" fillId="0" borderId="2" xfId="0" applyNumberFormat="1" applyFont="1" applyFill="1" applyBorder="1" applyAlignment="1">
      <alignment horizontal="center"/>
    </xf>
    <xf numFmtId="2" fontId="7" fillId="0" borderId="2" xfId="0" applyNumberFormat="1" applyFont="1" applyFill="1" applyBorder="1"/>
    <xf numFmtId="0" fontId="3" fillId="0" borderId="10" xfId="0" applyFont="1" applyFill="1" applyBorder="1" applyAlignment="1">
      <alignment horizontal="center" vertical="center" wrapText="1"/>
    </xf>
    <xf numFmtId="2" fontId="12" fillId="0" borderId="4" xfId="0" applyNumberFormat="1" applyFont="1" applyFill="1" applyBorder="1" applyAlignment="1">
      <alignment horizontal="center" vertical="center"/>
    </xf>
    <xf numFmtId="2" fontId="7" fillId="0" borderId="4" xfId="0" applyNumberFormat="1" applyFont="1" applyFill="1" applyBorder="1" applyAlignment="1">
      <alignment horizontal="center"/>
    </xf>
    <xf numFmtId="2" fontId="7" fillId="0" borderId="4" xfId="0" applyNumberFormat="1" applyFont="1" applyFill="1" applyBorder="1"/>
    <xf numFmtId="0" fontId="3" fillId="0" borderId="14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2" fillId="0" borderId="16" xfId="0" applyFont="1" applyFill="1" applyBorder="1"/>
    <xf numFmtId="0" fontId="2" fillId="0" borderId="17" xfId="0" applyFont="1" applyFill="1" applyBorder="1"/>
    <xf numFmtId="2" fontId="3" fillId="0" borderId="16" xfId="0" applyNumberFormat="1" applyFont="1" applyFill="1" applyBorder="1" applyAlignment="1">
      <alignment horizontal="center" vertical="center"/>
    </xf>
    <xf numFmtId="2" fontId="2" fillId="0" borderId="17" xfId="0" applyNumberFormat="1" applyFont="1" applyFill="1" applyBorder="1" applyAlignment="1">
      <alignment horizontal="center" vertical="center"/>
    </xf>
    <xf numFmtId="2" fontId="11" fillId="0" borderId="18" xfId="0" applyNumberFormat="1" applyFont="1" applyFill="1" applyBorder="1" applyAlignment="1">
      <alignment horizontal="center" vertical="center"/>
    </xf>
    <xf numFmtId="2" fontId="10" fillId="0" borderId="19" xfId="0" applyNumberFormat="1" applyFont="1" applyFill="1" applyBorder="1" applyAlignment="1">
      <alignment horizontal="center" vertical="center"/>
    </xf>
    <xf numFmtId="2" fontId="12" fillId="0" borderId="16" xfId="0" applyNumberFormat="1" applyFont="1" applyFill="1" applyBorder="1" applyAlignment="1">
      <alignment horizontal="center" vertical="center"/>
    </xf>
    <xf numFmtId="2" fontId="10" fillId="0" borderId="17" xfId="0" applyNumberFormat="1" applyFont="1" applyFill="1" applyBorder="1" applyAlignment="1">
      <alignment horizontal="center" vertical="center"/>
    </xf>
    <xf numFmtId="1" fontId="13" fillId="0" borderId="18" xfId="0" applyNumberFormat="1" applyFont="1" applyFill="1" applyBorder="1" applyAlignment="1">
      <alignment horizontal="center"/>
    </xf>
    <xf numFmtId="1" fontId="11" fillId="0" borderId="19" xfId="0" applyNumberFormat="1" applyFont="1" applyFill="1" applyBorder="1" applyAlignment="1">
      <alignment horizontal="center"/>
    </xf>
    <xf numFmtId="2" fontId="7" fillId="0" borderId="18" xfId="0" applyNumberFormat="1" applyFont="1" applyFill="1" applyBorder="1" applyAlignment="1">
      <alignment horizontal="center"/>
    </xf>
    <xf numFmtId="2" fontId="7" fillId="0" borderId="19" xfId="0" applyNumberFormat="1" applyFont="1" applyFill="1" applyBorder="1" applyAlignment="1">
      <alignment horizontal="center"/>
    </xf>
    <xf numFmtId="1" fontId="11" fillId="0" borderId="16" xfId="0" applyNumberFormat="1" applyFont="1" applyFill="1" applyBorder="1" applyAlignment="1">
      <alignment horizontal="center"/>
    </xf>
    <xf numFmtId="1" fontId="11" fillId="0" borderId="17" xfId="0" applyNumberFormat="1" applyFont="1" applyFill="1" applyBorder="1" applyAlignment="1">
      <alignment horizontal="center"/>
    </xf>
    <xf numFmtId="2" fontId="7" fillId="0" borderId="20" xfId="0" applyNumberFormat="1" applyFont="1" applyFill="1" applyBorder="1"/>
    <xf numFmtId="2" fontId="7" fillId="0" borderId="21" xfId="0" applyNumberFormat="1" applyFont="1" applyFill="1" applyBorder="1"/>
    <xf numFmtId="2" fontId="7" fillId="0" borderId="22" xfId="0" applyNumberFormat="1" applyFont="1" applyFill="1" applyBorder="1"/>
    <xf numFmtId="2" fontId="12" fillId="0" borderId="18" xfId="0" applyNumberFormat="1" applyFont="1" applyFill="1" applyBorder="1" applyAlignment="1">
      <alignment horizontal="center" vertical="center"/>
    </xf>
    <xf numFmtId="2" fontId="6" fillId="0" borderId="7" xfId="0" applyNumberFormat="1" applyFont="1" applyFill="1" applyBorder="1" applyAlignment="1">
      <alignment horizontal="center" vertical="center"/>
    </xf>
    <xf numFmtId="2" fontId="13" fillId="0" borderId="18" xfId="0" applyNumberFormat="1" applyFont="1" applyFill="1" applyBorder="1" applyAlignment="1">
      <alignment horizontal="center"/>
    </xf>
    <xf numFmtId="2" fontId="4" fillId="0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0" fontId="1" fillId="0" borderId="0" xfId="0" applyFont="1" applyFill="1" applyAlignment="1">
      <alignment vertical="center"/>
    </xf>
    <xf numFmtId="2" fontId="1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vertical="top" wrapText="1"/>
    </xf>
    <xf numFmtId="0" fontId="3" fillId="0" borderId="1" xfId="0" applyFont="1" applyFill="1" applyBorder="1" applyAlignment="1">
      <alignment vertical="top" wrapText="1"/>
    </xf>
    <xf numFmtId="2" fontId="3" fillId="0" borderId="3" xfId="0" applyNumberFormat="1" applyFont="1" applyFill="1" applyBorder="1" applyAlignment="1">
      <alignment horizontal="center" vertical="top"/>
    </xf>
    <xf numFmtId="2" fontId="2" fillId="0" borderId="3" xfId="0" applyNumberFormat="1" applyFont="1" applyFill="1" applyBorder="1" applyAlignment="1">
      <alignment horizontal="center" vertical="top"/>
    </xf>
    <xf numFmtId="1" fontId="3" fillId="0" borderId="1" xfId="0" applyNumberFormat="1" applyFont="1" applyFill="1" applyBorder="1" applyAlignment="1">
      <alignment horizontal="center" vertical="top"/>
    </xf>
    <xf numFmtId="2" fontId="6" fillId="0" borderId="1" xfId="0" applyNumberFormat="1" applyFont="1" applyFill="1" applyBorder="1" applyAlignment="1">
      <alignment horizontal="center" vertical="top"/>
    </xf>
    <xf numFmtId="2" fontId="3" fillId="0" borderId="1" xfId="0" applyNumberFormat="1" applyFont="1" applyFill="1" applyBorder="1" applyAlignment="1">
      <alignment horizontal="center" vertical="top"/>
    </xf>
    <xf numFmtId="2" fontId="2" fillId="0" borderId="1" xfId="0" applyNumberFormat="1" applyFont="1" applyFill="1" applyBorder="1" applyAlignment="1">
      <alignment horizontal="center" vertical="top"/>
    </xf>
    <xf numFmtId="1" fontId="7" fillId="0" borderId="1" xfId="0" applyNumberFormat="1" applyFont="1" applyFill="1" applyBorder="1" applyAlignment="1">
      <alignment horizontal="center" vertical="top"/>
    </xf>
    <xf numFmtId="2" fontId="7" fillId="0" borderId="1" xfId="0" applyNumberFormat="1" applyFont="1" applyFill="1" applyBorder="1" applyAlignment="1">
      <alignment horizontal="center" vertical="top"/>
    </xf>
    <xf numFmtId="1" fontId="7" fillId="0" borderId="3" xfId="0" applyNumberFormat="1" applyFont="1" applyFill="1" applyBorder="1" applyAlignment="1">
      <alignment horizontal="center" vertical="top"/>
    </xf>
    <xf numFmtId="2" fontId="6" fillId="0" borderId="3" xfId="0" applyNumberFormat="1" applyFont="1" applyFill="1" applyBorder="1" applyAlignment="1">
      <alignment horizontal="center" vertical="top"/>
    </xf>
    <xf numFmtId="2" fontId="2" fillId="0" borderId="2" xfId="0" applyNumberFormat="1" applyFont="1" applyFill="1" applyBorder="1" applyAlignment="1">
      <alignment horizontal="center" vertical="center"/>
    </xf>
    <xf numFmtId="2" fontId="3" fillId="0" borderId="18" xfId="0" applyNumberFormat="1" applyFont="1" applyFill="1" applyBorder="1" applyAlignment="1">
      <alignment horizontal="center" vertical="center"/>
    </xf>
    <xf numFmtId="2" fontId="2" fillId="0" borderId="19" xfId="0" applyNumberFormat="1" applyFont="1" applyFill="1" applyBorder="1" applyAlignment="1">
      <alignment horizontal="center" vertical="center"/>
    </xf>
    <xf numFmtId="2" fontId="3" fillId="0" borderId="4" xfId="0" applyNumberFormat="1" applyFont="1" applyFill="1" applyBorder="1" applyAlignment="1">
      <alignment horizontal="center" vertical="center"/>
    </xf>
    <xf numFmtId="2" fontId="2" fillId="0" borderId="1" xfId="0" applyNumberFormat="1" applyFont="1" applyFill="1" applyBorder="1" applyAlignment="1">
      <alignment horizontal="center" vertical="center" wrapText="1"/>
    </xf>
    <xf numFmtId="2" fontId="2" fillId="0" borderId="3" xfId="0" applyNumberFormat="1" applyFont="1" applyFill="1" applyBorder="1" applyAlignment="1">
      <alignment horizontal="center" vertical="center" wrapText="1"/>
    </xf>
    <xf numFmtId="2" fontId="6" fillId="0" borderId="1" xfId="0" applyNumberFormat="1" applyFont="1" applyFill="1" applyBorder="1" applyAlignment="1">
      <alignment horizontal="center" vertical="center" wrapText="1"/>
    </xf>
    <xf numFmtId="2" fontId="6" fillId="0" borderId="1" xfId="0" applyNumberFormat="1" applyFont="1" applyFill="1" applyBorder="1" applyAlignment="1">
      <alignment horizontal="center" wrapText="1"/>
    </xf>
    <xf numFmtId="2" fontId="6" fillId="0" borderId="3" xfId="0" applyNumberFormat="1" applyFont="1" applyFill="1" applyBorder="1" applyAlignment="1">
      <alignment horizontal="center" wrapText="1"/>
    </xf>
    <xf numFmtId="2" fontId="4" fillId="0" borderId="1" xfId="0" applyNumberFormat="1" applyFont="1" applyFill="1" applyBorder="1" applyAlignment="1">
      <alignment horizontal="center" vertical="center" wrapText="1"/>
    </xf>
    <xf numFmtId="1" fontId="6" fillId="0" borderId="4" xfId="0" applyNumberFormat="1" applyFont="1" applyFill="1" applyBorder="1" applyAlignment="1">
      <alignment horizontal="center" vertical="center"/>
    </xf>
    <xf numFmtId="1" fontId="3" fillId="0" borderId="4" xfId="0" applyNumberFormat="1" applyFont="1" applyFill="1" applyBorder="1" applyAlignment="1">
      <alignment horizontal="center" vertical="center"/>
    </xf>
    <xf numFmtId="1" fontId="6" fillId="0" borderId="4" xfId="0" applyNumberFormat="1" applyFont="1" applyFill="1" applyBorder="1" applyAlignment="1">
      <alignment horizontal="center"/>
    </xf>
    <xf numFmtId="2" fontId="5" fillId="0" borderId="4" xfId="0" applyNumberFormat="1" applyFont="1" applyFill="1" applyBorder="1" applyAlignment="1">
      <alignment horizontal="center" vertical="center"/>
    </xf>
    <xf numFmtId="0" fontId="6" fillId="0" borderId="0" xfId="0" applyFont="1" applyFill="1" applyBorder="1"/>
    <xf numFmtId="0" fontId="3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vertical="center" wrapText="1"/>
    </xf>
    <xf numFmtId="2" fontId="2" fillId="0" borderId="0" xfId="0" applyNumberFormat="1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/>
    </xf>
    <xf numFmtId="2" fontId="7" fillId="0" borderId="0" xfId="0" applyNumberFormat="1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 vertical="center"/>
    </xf>
    <xf numFmtId="2" fontId="7" fillId="0" borderId="0" xfId="0" applyNumberFormat="1" applyFont="1" applyFill="1" applyBorder="1"/>
    <xf numFmtId="0" fontId="3" fillId="0" borderId="4" xfId="0" applyFont="1" applyFill="1" applyBorder="1" applyAlignment="1">
      <alignment vertical="center" wrapText="1"/>
    </xf>
    <xf numFmtId="1" fontId="2" fillId="0" borderId="1" xfId="0" applyNumberFormat="1" applyFont="1" applyFill="1" applyBorder="1" applyAlignment="1">
      <alignment horizontal="center" vertical="center" wrapText="1"/>
    </xf>
    <xf numFmtId="1" fontId="2" fillId="0" borderId="3" xfId="0" applyNumberFormat="1" applyFont="1" applyFill="1" applyBorder="1" applyAlignment="1">
      <alignment horizontal="center" vertical="center"/>
    </xf>
    <xf numFmtId="1" fontId="2" fillId="0" borderId="3" xfId="0" applyNumberFormat="1" applyFont="1" applyFill="1" applyBorder="1" applyAlignment="1">
      <alignment horizontal="center" vertical="center" wrapText="1"/>
    </xf>
    <xf numFmtId="1" fontId="6" fillId="0" borderId="1" xfId="0" applyNumberFormat="1" applyFont="1" applyFill="1" applyBorder="1" applyAlignment="1">
      <alignment horizontal="center" vertical="center" wrapText="1"/>
    </xf>
    <xf numFmtId="1" fontId="4" fillId="0" borderId="1" xfId="0" applyNumberFormat="1" applyFont="1" applyFill="1" applyBorder="1" applyAlignment="1">
      <alignment horizontal="center" vertical="center"/>
    </xf>
    <xf numFmtId="1" fontId="2" fillId="0" borderId="4" xfId="0" applyNumberFormat="1" applyFont="1" applyFill="1" applyBorder="1" applyAlignment="1">
      <alignment horizontal="center" vertical="center"/>
    </xf>
    <xf numFmtId="2" fontId="3" fillId="0" borderId="1" xfId="0" applyNumberFormat="1" applyFont="1" applyFill="1" applyBorder="1" applyAlignment="1">
      <alignment horizontal="center" vertical="top" wrapText="1"/>
    </xf>
    <xf numFmtId="0" fontId="3" fillId="0" borderId="1" xfId="0" applyFont="1" applyFill="1" applyBorder="1" applyAlignment="1">
      <alignment horizontal="center" vertical="center" wrapText="1"/>
    </xf>
    <xf numFmtId="2" fontId="3" fillId="0" borderId="1" xfId="0" applyNumberFormat="1" applyFont="1" applyFill="1" applyBorder="1" applyAlignment="1">
      <alignment horizontal="center" vertical="center" wrapText="1"/>
    </xf>
    <xf numFmtId="2" fontId="7" fillId="0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/>
    </xf>
    <xf numFmtId="0" fontId="0" fillId="3" borderId="0" xfId="0" applyFill="1"/>
    <xf numFmtId="10" fontId="0" fillId="3" borderId="0" xfId="0" applyNumberFormat="1" applyFill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 wrapText="1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 wrapText="1"/>
    </xf>
    <xf numFmtId="0" fontId="3" fillId="0" borderId="12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4.xml"/><Relationship Id="rId13" Type="http://schemas.openxmlformats.org/officeDocument/2006/relationships/chartsheet" Target="chartsheets/sheet9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chartsheet" Target="chartsheets/sheet3.xml"/><Relationship Id="rId12" Type="http://schemas.openxmlformats.org/officeDocument/2006/relationships/chartsheet" Target="chartsheets/sheet8.xml"/><Relationship Id="rId1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2.xml"/><Relationship Id="rId11" Type="http://schemas.openxmlformats.org/officeDocument/2006/relationships/chartsheet" Target="chartsheets/sheet7.xml"/><Relationship Id="rId5" Type="http://schemas.openxmlformats.org/officeDocument/2006/relationships/chartsheet" Target="chartsheets/sheet1.xml"/><Relationship Id="rId15" Type="http://schemas.openxmlformats.org/officeDocument/2006/relationships/worksheet" Target="worksheets/sheet5.xml"/><Relationship Id="rId10" Type="http://schemas.openxmlformats.org/officeDocument/2006/relationships/chartsheet" Target="chartsheets/sheet6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5.xml"/><Relationship Id="rId14" Type="http://schemas.openxmlformats.org/officeDocument/2006/relationships/chartsheet" Target="chartsheets/sheet10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5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6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7.xml"/></Relationships>
</file>

<file path=xl/charts/_rels/chart16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8.xml"/><Relationship Id="rId1" Type="http://schemas.openxmlformats.org/officeDocument/2006/relationships/themeOverride" Target="../theme/themeOverride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5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0.xml"/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Cumulative Financial Progress of</a:t>
            </a:r>
            <a:r>
              <a:rPr lang="en-US" sz="1400" baseline="0"/>
              <a:t> The Project Upto 31</a:t>
            </a:r>
            <a:r>
              <a:rPr lang="en-US" sz="1400" baseline="30000"/>
              <a:t> st </a:t>
            </a:r>
            <a:r>
              <a:rPr lang="en-US" sz="1400" baseline="0"/>
              <a:t>August,2020 in  Different Categories</a:t>
            </a:r>
            <a:endParaRPr lang="en-US" sz="1400"/>
          </a:p>
        </c:rich>
      </c:tx>
      <c:layout>
        <c:manualLayout>
          <c:xMode val="edge"/>
          <c:yMode val="edge"/>
          <c:x val="0.16341857472524224"/>
          <c:y val="1.2545684536685661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7237849286563631E-2"/>
          <c:y val="5.7413834242506852E-2"/>
          <c:w val="0.9051910916904925"/>
          <c:h val="0.8693733920984033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[1]Data_Table!$B$33</c:f>
              <c:strCache>
                <c:ptCount val="1"/>
                <c:pt idx="0">
                  <c:v>Consultant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>
              <a:glow rad="228600">
                <a:schemeClr val="accent3">
                  <a:satMod val="175000"/>
                  <a:alpha val="40000"/>
                </a:schemeClr>
              </a:glow>
              <a:outerShdw blurRad="50800" dist="50800" dir="5400000" algn="ctr" rotWithShape="0">
                <a:srgbClr val="000000">
                  <a:alpha val="95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([1]Data_Table!$C$32,[1]Data_Table!$H$32)</c:f>
              <c:strCache>
                <c:ptCount val="2"/>
                <c:pt idx="0">
                  <c:v>RDPP Allocation</c:v>
                </c:pt>
                <c:pt idx="1">
                  <c:v>Cumulative Expenditure Upto 31st August, 2020</c:v>
                </c:pt>
              </c:strCache>
            </c:strRef>
          </c:cat>
          <c:val>
            <c:numRef>
              <c:f>([1]Data_Table!$C$33,[1]Data_Table!$H$33)</c:f>
              <c:numCache>
                <c:formatCode>General</c:formatCode>
                <c:ptCount val="2"/>
                <c:pt idx="0">
                  <c:v>79.010000000000005</c:v>
                </c:pt>
                <c:pt idx="1">
                  <c:v>56.18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22-46CE-92B9-F2D854C344B5}"/>
            </c:ext>
          </c:extLst>
        </c:ser>
        <c:ser>
          <c:idx val="1"/>
          <c:order val="1"/>
          <c:tx>
            <c:strRef>
              <c:f>[1]Data_Table!$B$34</c:f>
              <c:strCache>
                <c:ptCount val="1"/>
                <c:pt idx="0">
                  <c:v>Physiacal Works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([1]Data_Table!$C$32,[1]Data_Table!$H$32)</c:f>
              <c:strCache>
                <c:ptCount val="2"/>
                <c:pt idx="0">
                  <c:v>RDPP Allocation</c:v>
                </c:pt>
                <c:pt idx="1">
                  <c:v>Cumulative Expenditure Upto 31st August, 2020</c:v>
                </c:pt>
              </c:strCache>
            </c:strRef>
          </c:cat>
          <c:val>
            <c:numRef>
              <c:f>([1]Data_Table!$C$34,[1]Data_Table!$H$34)</c:f>
              <c:numCache>
                <c:formatCode>General</c:formatCode>
                <c:ptCount val="2"/>
                <c:pt idx="0">
                  <c:v>537.27</c:v>
                </c:pt>
                <c:pt idx="1">
                  <c:v>308.75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22-46CE-92B9-F2D854C344B5}"/>
            </c:ext>
          </c:extLst>
        </c:ser>
        <c:ser>
          <c:idx val="2"/>
          <c:order val="2"/>
          <c:tx>
            <c:strRef>
              <c:f>[1]Data_Table!$B$35</c:f>
              <c:strCache>
                <c:ptCount val="1"/>
                <c:pt idx="0">
                  <c:v>Agriculture Promotion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([1]Data_Table!$C$32,[1]Data_Table!$H$32)</c:f>
              <c:strCache>
                <c:ptCount val="2"/>
                <c:pt idx="0">
                  <c:v>RDPP Allocation</c:v>
                </c:pt>
                <c:pt idx="1">
                  <c:v>Cumulative Expenditure Upto 31st August, 2020</c:v>
                </c:pt>
              </c:strCache>
            </c:strRef>
          </c:cat>
          <c:val>
            <c:numRef>
              <c:f>([1]Data_Table!$C$35,[1]Data_Table!$H$35)</c:f>
              <c:numCache>
                <c:formatCode>General</c:formatCode>
                <c:ptCount val="2"/>
                <c:pt idx="0">
                  <c:v>42.53</c:v>
                </c:pt>
                <c:pt idx="1">
                  <c:v>26.7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F22-46CE-92B9-F2D854C344B5}"/>
            </c:ext>
          </c:extLst>
        </c:ser>
        <c:ser>
          <c:idx val="3"/>
          <c:order val="3"/>
          <c:tx>
            <c:strRef>
              <c:f>[1]Data_Table!$B$36</c:f>
              <c:strCache>
                <c:ptCount val="1"/>
                <c:pt idx="0">
                  <c:v>Land Acquisition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([1]Data_Table!$C$32,[1]Data_Table!$H$32)</c:f>
              <c:strCache>
                <c:ptCount val="2"/>
                <c:pt idx="0">
                  <c:v>RDPP Allocation</c:v>
                </c:pt>
                <c:pt idx="1">
                  <c:v>Cumulative Expenditure Upto 31st August, 2020</c:v>
                </c:pt>
              </c:strCache>
            </c:strRef>
          </c:cat>
          <c:val>
            <c:numRef>
              <c:f>([1]Data_Table!$C$36,[1]Data_Table!$H$36)</c:f>
              <c:numCache>
                <c:formatCode>General</c:formatCode>
                <c:ptCount val="2"/>
                <c:pt idx="0">
                  <c:v>240</c:v>
                </c:pt>
                <c:pt idx="1">
                  <c:v>153.24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F22-46CE-92B9-F2D854C344B5}"/>
            </c:ext>
          </c:extLst>
        </c:ser>
        <c:ser>
          <c:idx val="4"/>
          <c:order val="4"/>
          <c:tx>
            <c:strRef>
              <c:f>[1]Data_Table!$B$37</c:f>
              <c:strCache>
                <c:ptCount val="1"/>
                <c:pt idx="0">
                  <c:v>Procurements of Goods &amp; Vehicles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([1]Data_Table!$C$32,[1]Data_Table!$H$32)</c:f>
              <c:strCache>
                <c:ptCount val="2"/>
                <c:pt idx="0">
                  <c:v>RDPP Allocation</c:v>
                </c:pt>
                <c:pt idx="1">
                  <c:v>Cumulative Expenditure Upto 31st August, 2020</c:v>
                </c:pt>
              </c:strCache>
            </c:strRef>
          </c:cat>
          <c:val>
            <c:numRef>
              <c:f>([1]Data_Table!$C$37,[1]Data_Table!$H$37)</c:f>
              <c:numCache>
                <c:formatCode>General</c:formatCode>
                <c:ptCount val="2"/>
                <c:pt idx="0">
                  <c:v>10.66</c:v>
                </c:pt>
                <c:pt idx="1">
                  <c:v>8.57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F22-46CE-92B9-F2D854C344B5}"/>
            </c:ext>
          </c:extLst>
        </c:ser>
        <c:ser>
          <c:idx val="5"/>
          <c:order val="5"/>
          <c:tx>
            <c:strRef>
              <c:f>[1]Data_Table!$B$38</c:f>
              <c:strCache>
                <c:ptCount val="1"/>
                <c:pt idx="0">
                  <c:v>TAX &amp; VAT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([1]Data_Table!$C$32,[1]Data_Table!$H$32)</c:f>
              <c:strCache>
                <c:ptCount val="2"/>
                <c:pt idx="0">
                  <c:v>RDPP Allocation</c:v>
                </c:pt>
                <c:pt idx="1">
                  <c:v>Cumulative Expenditure Upto 31st August, 2020</c:v>
                </c:pt>
              </c:strCache>
            </c:strRef>
          </c:cat>
          <c:val>
            <c:numRef>
              <c:f>([1]Data_Table!$C$38,[1]Data_Table!$H$38)</c:f>
              <c:numCache>
                <c:formatCode>General</c:formatCode>
                <c:ptCount val="2"/>
                <c:pt idx="0">
                  <c:v>25.96</c:v>
                </c:pt>
                <c:pt idx="1">
                  <c:v>17.8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F22-46CE-92B9-F2D854C344B5}"/>
            </c:ext>
          </c:extLst>
        </c:ser>
        <c:ser>
          <c:idx val="6"/>
          <c:order val="6"/>
          <c:tx>
            <c:strRef>
              <c:f>[1]Data_Table!$B$39</c:f>
              <c:strCache>
                <c:ptCount val="1"/>
                <c:pt idx="0">
                  <c:v>Office Administration(Outsourcing,office rent,petrol &amp; lubricant)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eparator> </c:separator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([1]Data_Table!$C$32,[1]Data_Table!$H$32)</c:f>
              <c:strCache>
                <c:ptCount val="2"/>
                <c:pt idx="0">
                  <c:v>RDPP Allocation</c:v>
                </c:pt>
                <c:pt idx="1">
                  <c:v>Cumulative Expenditure Upto 31st August, 2020</c:v>
                </c:pt>
              </c:strCache>
            </c:strRef>
          </c:cat>
          <c:val>
            <c:numRef>
              <c:f>([1]Data_Table!$C$39,[1]Data_Table!$H$39)</c:f>
              <c:numCache>
                <c:formatCode>General</c:formatCode>
                <c:ptCount val="2"/>
                <c:pt idx="0">
                  <c:v>36.6</c:v>
                </c:pt>
                <c:pt idx="1">
                  <c:v>21.58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F22-46CE-92B9-F2D854C344B5}"/>
            </c:ext>
          </c:extLst>
        </c:ser>
        <c:ser>
          <c:idx val="7"/>
          <c:order val="7"/>
          <c:tx>
            <c:strRef>
              <c:f>[1]Data_Table!$B$40</c:f>
              <c:strCache>
                <c:ptCount val="1"/>
                <c:pt idx="0">
                  <c:v>Contingency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([1]Data_Table!$C$32,[1]Data_Table!$H$32)</c:f>
              <c:strCache>
                <c:ptCount val="2"/>
                <c:pt idx="0">
                  <c:v>RDPP Allocation</c:v>
                </c:pt>
                <c:pt idx="1">
                  <c:v>Cumulative Expenditure Upto 31st August, 2020</c:v>
                </c:pt>
              </c:strCache>
            </c:strRef>
          </c:cat>
          <c:val>
            <c:numRef>
              <c:f>([1]Data_Table!$C$40,[1]Data_Table!$H$40)</c:f>
              <c:numCache>
                <c:formatCode>General</c:formatCode>
                <c:ptCount val="2"/>
                <c:pt idx="0">
                  <c:v>6.6013999999999999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F22-46CE-92B9-F2D854C344B5}"/>
            </c:ext>
          </c:extLst>
        </c:ser>
        <c:ser>
          <c:idx val="8"/>
          <c:order val="8"/>
          <c:tx>
            <c:strRef>
              <c:f>[1]Data_Table!$B$41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1.3629596283883953E-3"/>
                  <c:y val="1.8997027672588443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8-5F22-46CE-92B9-F2D854C344B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([1]Data_Table!$C$32,[1]Data_Table!$H$32)</c:f>
              <c:strCache>
                <c:ptCount val="2"/>
                <c:pt idx="0">
                  <c:v>RDPP Allocation</c:v>
                </c:pt>
                <c:pt idx="1">
                  <c:v>Cumulative Expenditure Upto 31st August, 2020</c:v>
                </c:pt>
              </c:strCache>
            </c:strRef>
          </c:cat>
          <c:val>
            <c:numRef>
              <c:f>([1]Data_Table!$C$41,[1]Data_Table!$H$41)</c:f>
              <c:numCache>
                <c:formatCode>General</c:formatCode>
                <c:ptCount val="2"/>
                <c:pt idx="0">
                  <c:v>978.65139999999997</c:v>
                </c:pt>
                <c:pt idx="1">
                  <c:v>592.82000000000005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F22-46CE-92B9-F2D854C344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4"/>
        <c:overlap val="1"/>
        <c:axId val="174001536"/>
        <c:axId val="174040192"/>
      </c:barChart>
      <c:catAx>
        <c:axId val="174001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40192"/>
        <c:crosses val="autoZero"/>
        <c:auto val="1"/>
        <c:lblAlgn val="ctr"/>
        <c:lblOffset val="100"/>
        <c:noMultiLvlLbl val="0"/>
      </c:catAx>
      <c:valAx>
        <c:axId val="174040192"/>
        <c:scaling>
          <c:orientation val="minMax"/>
          <c:max val="11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/>
                  <a:t>BDT  Crore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in"/>
        <c:minorTickMark val="out"/>
        <c:tickLblPos val="low"/>
        <c:spPr>
          <a:noFill/>
          <a:ln>
            <a:solidFill>
              <a:schemeClr val="accent1"/>
            </a:solidFill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01536"/>
        <c:crosses val="autoZero"/>
        <c:crossBetween val="between"/>
        <c:majorUnit val="200"/>
        <c:minorUnit val="5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52504936371182853"/>
          <c:y val="6.587885305545596E-2"/>
          <c:w val="0.46539758272283532"/>
          <c:h val="0.177581187931446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000000000000167" l="0.70000000000000062" r="0.70000000000000062" t="0.75000000000000167" header="0.30000000000000032" footer="0.30000000000000032"/>
    <c:pageSetup paperSize="9" orientation="landscape"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Cumulative</a:t>
            </a:r>
            <a:r>
              <a:rPr lang="en-US" sz="1600" baseline="0"/>
              <a:t> Progress of Regulator Rehabilation New Haor</a:t>
            </a:r>
            <a:endParaRPr lang="en-US" sz="1600"/>
          </a:p>
        </c:rich>
      </c:tx>
      <c:layout>
        <c:manualLayout>
          <c:xMode val="edge"/>
          <c:yMode val="edge"/>
          <c:x val="0.20911487081171926"/>
          <c:y val="5.512644907647306E-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7237849286563631E-2"/>
          <c:y val="5.7413834242506852E-2"/>
          <c:w val="0.9051910916904925"/>
          <c:h val="0.86937339209840336"/>
        </c:manualLayout>
      </c:layout>
      <c:barChart>
        <c:barDir val="col"/>
        <c:grouping val="clustered"/>
        <c:varyColors val="0"/>
        <c:ser>
          <c:idx val="1"/>
          <c:order val="0"/>
          <c:spPr>
            <a:solidFill>
              <a:schemeClr val="accent1"/>
            </a:solidFill>
            <a:ln>
              <a:noFill/>
            </a:ln>
            <a:effectLst>
              <a:glow rad="228600">
                <a:schemeClr val="accent3">
                  <a:satMod val="175000"/>
                  <a:alpha val="40000"/>
                </a:schemeClr>
              </a:glow>
              <a:outerShdw blurRad="50800" dist="50800" dir="5400000" algn="ctr" rotWithShape="0">
                <a:srgbClr val="000000">
                  <a:alpha val="95000"/>
                </a:srgbClr>
              </a:outerShdw>
            </a:effectLst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Sheet2!$D$2:$L$2</c:f>
              <c:strCache>
                <c:ptCount val="9"/>
                <c:pt idx="0">
                  <c:v>As Per 2nd RDPP</c:v>
                </c:pt>
                <c:pt idx="1">
                  <c:v>Year-1 
(2014-15)</c:v>
                </c:pt>
                <c:pt idx="2">
                  <c:v>Year-2 
(2015-16)</c:v>
                </c:pt>
                <c:pt idx="3">
                  <c:v>Year-3 
(2016-17)</c:v>
                </c:pt>
                <c:pt idx="4">
                  <c:v>Year-4
 (2017-18)</c:v>
                </c:pt>
                <c:pt idx="5">
                  <c:v>Year-5 
(2018-19)</c:v>
                </c:pt>
                <c:pt idx="6">
                  <c:v>Year-6
 (2019-20)</c:v>
                </c:pt>
                <c:pt idx="7">
                  <c:v>Year-7 
(2020-21)</c:v>
                </c:pt>
                <c:pt idx="8">
                  <c:v>Year-8 
(2021-22)</c:v>
                </c:pt>
              </c:strCache>
            </c:strRef>
          </c:cat>
          <c:val>
            <c:numRef>
              <c:f>Sheet2!$D$13:$L$13</c:f>
              <c:numCache>
                <c:formatCode>0.00</c:formatCode>
                <c:ptCount val="9"/>
                <c:pt idx="0">
                  <c:v>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3</c:v>
                </c:pt>
                <c:pt idx="7">
                  <c:v>7</c:v>
                </c:pt>
                <c:pt idx="8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10-4F83-8D05-41F71659F5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4"/>
        <c:overlap val="1"/>
        <c:axId val="174001536"/>
        <c:axId val="174040192"/>
      </c:barChart>
      <c:catAx>
        <c:axId val="174001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40192"/>
        <c:crosses val="autoZero"/>
        <c:auto val="1"/>
        <c:lblAlgn val="ctr"/>
        <c:lblOffset val="100"/>
        <c:noMultiLvlLbl val="0"/>
      </c:catAx>
      <c:valAx>
        <c:axId val="174040192"/>
        <c:scaling>
          <c:orientation val="minMax"/>
          <c:max val="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Km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in"/>
        <c:minorTickMark val="out"/>
        <c:tickLblPos val="low"/>
        <c:spPr>
          <a:noFill/>
          <a:ln>
            <a:solidFill>
              <a:schemeClr val="accent1"/>
            </a:solidFill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01536"/>
        <c:crosses val="autoZero"/>
        <c:crossBetween val="between"/>
        <c:majorUnit val="50"/>
        <c:min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Cumulative</a:t>
            </a:r>
            <a:r>
              <a:rPr lang="en-US" sz="1600" baseline="0"/>
              <a:t> Progress of WMG Office Construction </a:t>
            </a:r>
            <a:endParaRPr lang="en-US" sz="1600"/>
          </a:p>
        </c:rich>
      </c:tx>
      <c:layout>
        <c:manualLayout>
          <c:xMode val="edge"/>
          <c:yMode val="edge"/>
          <c:x val="0.20911487081171926"/>
          <c:y val="5.512644907647306E-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7237849286563631E-2"/>
          <c:y val="5.7413834242506852E-2"/>
          <c:w val="0.9051910916904925"/>
          <c:h val="0.86937339209840336"/>
        </c:manualLayout>
      </c:layout>
      <c:barChart>
        <c:barDir val="col"/>
        <c:grouping val="clustered"/>
        <c:varyColors val="0"/>
        <c:ser>
          <c:idx val="1"/>
          <c:order val="0"/>
          <c:spPr>
            <a:solidFill>
              <a:schemeClr val="accent1"/>
            </a:solidFill>
            <a:ln>
              <a:noFill/>
            </a:ln>
            <a:effectLst>
              <a:glow rad="228600">
                <a:schemeClr val="accent3">
                  <a:satMod val="175000"/>
                  <a:alpha val="40000"/>
                </a:schemeClr>
              </a:glow>
              <a:outerShdw blurRad="50800" dist="50800" dir="5400000" algn="ctr" rotWithShape="0">
                <a:srgbClr val="000000">
                  <a:alpha val="95000"/>
                </a:srgbClr>
              </a:outerShdw>
            </a:effectLst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Sheet2!$D$2:$L$2</c:f>
              <c:strCache>
                <c:ptCount val="9"/>
                <c:pt idx="0">
                  <c:v>As Per 2nd RDPP</c:v>
                </c:pt>
                <c:pt idx="1">
                  <c:v>Year-1 
(2014-15)</c:v>
                </c:pt>
                <c:pt idx="2">
                  <c:v>Year-2 
(2015-16)</c:v>
                </c:pt>
                <c:pt idx="3">
                  <c:v>Year-3 
(2016-17)</c:v>
                </c:pt>
                <c:pt idx="4">
                  <c:v>Year-4
 (2017-18)</c:v>
                </c:pt>
                <c:pt idx="5">
                  <c:v>Year-5 
(2018-19)</c:v>
                </c:pt>
                <c:pt idx="6">
                  <c:v>Year-6
 (2019-20)</c:v>
                </c:pt>
                <c:pt idx="7">
                  <c:v>Year-7 
(2020-21)</c:v>
                </c:pt>
                <c:pt idx="8">
                  <c:v>Year-8 
(2021-22)</c:v>
                </c:pt>
              </c:strCache>
            </c:strRef>
          </c:cat>
          <c:val>
            <c:numRef>
              <c:f>Sheet2!$D$14:$L$14</c:f>
              <c:numCache>
                <c:formatCode>0.00</c:formatCode>
                <c:ptCount val="9"/>
                <c:pt idx="0">
                  <c:v>30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6</c:v>
                </c:pt>
                <c:pt idx="7">
                  <c:v>19</c:v>
                </c:pt>
                <c:pt idx="8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0E-48C4-871B-ADE184C4D6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4"/>
        <c:overlap val="1"/>
        <c:axId val="174001536"/>
        <c:axId val="174040192"/>
      </c:barChart>
      <c:catAx>
        <c:axId val="174001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40192"/>
        <c:crosses val="autoZero"/>
        <c:auto val="1"/>
        <c:lblAlgn val="ctr"/>
        <c:lblOffset val="100"/>
        <c:noMultiLvlLbl val="0"/>
      </c:catAx>
      <c:valAx>
        <c:axId val="174040192"/>
        <c:scaling>
          <c:orientation val="minMax"/>
          <c:max val="3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Km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in"/>
        <c:minorTickMark val="out"/>
        <c:tickLblPos val="low"/>
        <c:spPr>
          <a:noFill/>
          <a:ln>
            <a:solidFill>
              <a:schemeClr val="accent1"/>
            </a:solidFill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01536"/>
        <c:crosses val="autoZero"/>
        <c:crossBetween val="between"/>
        <c:majorUnit val="10"/>
        <c:min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Cumulative</a:t>
            </a:r>
            <a:r>
              <a:rPr lang="en-US" sz="1600" baseline="0"/>
              <a:t> Progress of Irrigation Inlet</a:t>
            </a:r>
            <a:endParaRPr lang="en-US" sz="1600"/>
          </a:p>
        </c:rich>
      </c:tx>
      <c:layout>
        <c:manualLayout>
          <c:xMode val="edge"/>
          <c:yMode val="edge"/>
          <c:x val="0.39150721664185817"/>
          <c:y val="3.9735832258325901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7237849286563631E-2"/>
          <c:y val="5.7413834242506852E-2"/>
          <c:w val="0.9051910916904925"/>
          <c:h val="0.8693733920984033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>
              <a:glow rad="228600">
                <a:schemeClr val="accent3">
                  <a:satMod val="175000"/>
                  <a:alpha val="40000"/>
                </a:schemeClr>
              </a:glow>
              <a:outerShdw blurRad="50800" dist="50800" dir="5400000" algn="ctr" rotWithShape="0">
                <a:srgbClr val="000000">
                  <a:alpha val="95000"/>
                </a:srgbClr>
              </a:outerShdw>
            </a:effectLst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Sheet2!$D$2:$L$2</c:f>
              <c:strCache>
                <c:ptCount val="9"/>
                <c:pt idx="0">
                  <c:v>As Per 2nd RDPP</c:v>
                </c:pt>
                <c:pt idx="1">
                  <c:v>Year-1 
(2014-15)</c:v>
                </c:pt>
                <c:pt idx="2">
                  <c:v>Year-2 
(2015-16)</c:v>
                </c:pt>
                <c:pt idx="3">
                  <c:v>Year-3 
(2016-17)</c:v>
                </c:pt>
                <c:pt idx="4">
                  <c:v>Year-4
 (2017-18)</c:v>
                </c:pt>
                <c:pt idx="5">
                  <c:v>Year-5 
(2018-19)</c:v>
                </c:pt>
                <c:pt idx="6">
                  <c:v>Year-6
 (2019-20)</c:v>
                </c:pt>
                <c:pt idx="7">
                  <c:v>Year-7 
(2020-21)</c:v>
                </c:pt>
                <c:pt idx="8">
                  <c:v>Year-8 
(2021-22)</c:v>
                </c:pt>
              </c:strCache>
            </c:strRef>
          </c:cat>
          <c:val>
            <c:numRef>
              <c:f>Sheet2!$D$3:$L$3</c:f>
              <c:numCache>
                <c:formatCode>0.00</c:formatCode>
                <c:ptCount val="9"/>
                <c:pt idx="0">
                  <c:v>116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17</c:v>
                </c:pt>
                <c:pt idx="6">
                  <c:v>45</c:v>
                </c:pt>
                <c:pt idx="7">
                  <c:v>95</c:v>
                </c:pt>
                <c:pt idx="8">
                  <c:v>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2C-49C1-9B96-28C3F8852C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4"/>
        <c:overlap val="1"/>
        <c:axId val="174001536"/>
        <c:axId val="174040192"/>
      </c:barChart>
      <c:catAx>
        <c:axId val="174001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40192"/>
        <c:crosses val="autoZero"/>
        <c:auto val="1"/>
        <c:lblAlgn val="ctr"/>
        <c:lblOffset val="100"/>
        <c:noMultiLvlLbl val="0"/>
      </c:catAx>
      <c:valAx>
        <c:axId val="174040192"/>
        <c:scaling>
          <c:orientation val="minMax"/>
          <c:max val="1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Nos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in"/>
        <c:minorTickMark val="out"/>
        <c:tickLblPos val="low"/>
        <c:spPr>
          <a:noFill/>
          <a:ln>
            <a:solidFill>
              <a:schemeClr val="accent1"/>
            </a:solidFill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01536"/>
        <c:crosses val="autoZero"/>
        <c:crossBetween val="between"/>
        <c:majorUnit val="10"/>
        <c:min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Cumulative</a:t>
            </a:r>
            <a:r>
              <a:rPr lang="en-US" sz="1600" baseline="0"/>
              <a:t> Progress of     Regulator /Causeway/Box Drainage Outlet Construction </a:t>
            </a:r>
            <a:endParaRPr lang="en-US" sz="1600"/>
          </a:p>
        </c:rich>
      </c:tx>
      <c:layout>
        <c:manualLayout>
          <c:xMode val="edge"/>
          <c:yMode val="edge"/>
          <c:x val="0.13733142772112081"/>
          <c:y val="7.597216302160848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7237849286563631E-2"/>
          <c:y val="5.7413834242506852E-2"/>
          <c:w val="0.9051910916904925"/>
          <c:h val="0.8693733920984033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>
              <a:glow rad="228600">
                <a:schemeClr val="accent3">
                  <a:satMod val="175000"/>
                  <a:alpha val="40000"/>
                </a:schemeClr>
              </a:glow>
              <a:outerShdw blurRad="50800" dist="50800" dir="5400000" algn="ctr" rotWithShape="0">
                <a:srgbClr val="000000">
                  <a:alpha val="95000"/>
                </a:srgbClr>
              </a:outerShdw>
            </a:effectLst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Sheet2!$E$2:$L$2</c:f>
              <c:strCache>
                <c:ptCount val="8"/>
                <c:pt idx="0">
                  <c:v>Year-1 
(2014-15)</c:v>
                </c:pt>
                <c:pt idx="1">
                  <c:v>Year-2 
(2015-16)</c:v>
                </c:pt>
                <c:pt idx="2">
                  <c:v>Year-3 
(2016-17)</c:v>
                </c:pt>
                <c:pt idx="3">
                  <c:v>Year-4
 (2017-18)</c:v>
                </c:pt>
                <c:pt idx="4">
                  <c:v>Year-5 
(2018-19)</c:v>
                </c:pt>
                <c:pt idx="5">
                  <c:v>Year-6
 (2019-20)</c:v>
                </c:pt>
                <c:pt idx="6">
                  <c:v>Year-7 
(2020-21)</c:v>
                </c:pt>
                <c:pt idx="7">
                  <c:v>Year-8 
(2021-22)</c:v>
                </c:pt>
              </c:strCache>
            </c:strRef>
          </c:cat>
          <c:val>
            <c:numRef>
              <c:f>Sheet2!$D$7:$L$7</c:f>
              <c:numCache>
                <c:formatCode>0.00</c:formatCode>
                <c:ptCount val="9"/>
                <c:pt idx="0">
                  <c:v>112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19</c:v>
                </c:pt>
                <c:pt idx="5">
                  <c:v>60</c:v>
                </c:pt>
                <c:pt idx="6">
                  <c:v>68</c:v>
                </c:pt>
                <c:pt idx="7">
                  <c:v>98</c:v>
                </c:pt>
                <c:pt idx="8">
                  <c:v>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34-4B77-B0E7-10D597A68B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4"/>
        <c:overlap val="1"/>
        <c:axId val="174001536"/>
        <c:axId val="174040192"/>
      </c:barChart>
      <c:catAx>
        <c:axId val="174001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40192"/>
        <c:crosses val="autoZero"/>
        <c:auto val="1"/>
        <c:lblAlgn val="ctr"/>
        <c:lblOffset val="100"/>
        <c:noMultiLvlLbl val="0"/>
      </c:catAx>
      <c:valAx>
        <c:axId val="174040192"/>
        <c:scaling>
          <c:orientation val="minMax"/>
          <c:max val="11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Nos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in"/>
        <c:minorTickMark val="out"/>
        <c:tickLblPos val="low"/>
        <c:spPr>
          <a:noFill/>
          <a:ln>
            <a:solidFill>
              <a:schemeClr val="accent1"/>
            </a:solidFill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01536"/>
        <c:crosses val="autoZero"/>
        <c:crossBetween val="between"/>
        <c:minorUnit val="1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Cumulative</a:t>
            </a:r>
            <a:r>
              <a:rPr lang="en-US" sz="1600" baseline="0"/>
              <a:t> Progress of     Khal/River Re-excavation in New Haor</a:t>
            </a:r>
            <a:endParaRPr lang="en-US" sz="1600"/>
          </a:p>
        </c:rich>
      </c:tx>
      <c:layout>
        <c:manualLayout>
          <c:xMode val="edge"/>
          <c:yMode val="edge"/>
          <c:x val="0.20911487081171926"/>
          <c:y val="2.765706488632082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7237849286563631E-2"/>
          <c:y val="5.7413834242506852E-2"/>
          <c:w val="0.9051910916904925"/>
          <c:h val="0.8693733920984033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>
              <a:glow rad="228600">
                <a:schemeClr val="accent3">
                  <a:satMod val="175000"/>
                  <a:alpha val="40000"/>
                </a:schemeClr>
              </a:glow>
              <a:outerShdw blurRad="50800" dist="50800" dir="5400000" algn="ctr" rotWithShape="0">
                <a:srgbClr val="000000">
                  <a:alpha val="95000"/>
                </a:srgbClr>
              </a:outerShdw>
            </a:effectLst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Sheet2!$E$2:$L$2</c:f>
              <c:strCache>
                <c:ptCount val="8"/>
                <c:pt idx="0">
                  <c:v>Year-1 
(2014-15)</c:v>
                </c:pt>
                <c:pt idx="1">
                  <c:v>Year-2 
(2015-16)</c:v>
                </c:pt>
                <c:pt idx="2">
                  <c:v>Year-3 
(2016-17)</c:v>
                </c:pt>
                <c:pt idx="3">
                  <c:v>Year-4
 (2017-18)</c:v>
                </c:pt>
                <c:pt idx="4">
                  <c:v>Year-5 
(2018-19)</c:v>
                </c:pt>
                <c:pt idx="5">
                  <c:v>Year-6
 (2019-20)</c:v>
                </c:pt>
                <c:pt idx="6">
                  <c:v>Year-7 
(2020-21)</c:v>
                </c:pt>
                <c:pt idx="7">
                  <c:v>Year-8 
(2021-22)</c:v>
                </c:pt>
              </c:strCache>
            </c:strRef>
          </c:cat>
          <c:val>
            <c:numRef>
              <c:f>Sheet2!$D$8:$L$8</c:f>
              <c:numCache>
                <c:formatCode>0.00</c:formatCode>
                <c:ptCount val="9"/>
                <c:pt idx="0">
                  <c:v>337.95400000000001</c:v>
                </c:pt>
                <c:pt idx="1">
                  <c:v>0</c:v>
                </c:pt>
                <c:pt idx="2">
                  <c:v>0</c:v>
                </c:pt>
                <c:pt idx="3">
                  <c:v>80</c:v>
                </c:pt>
                <c:pt idx="4">
                  <c:v>130</c:v>
                </c:pt>
                <c:pt idx="5">
                  <c:v>210</c:v>
                </c:pt>
                <c:pt idx="6">
                  <c:v>231</c:v>
                </c:pt>
                <c:pt idx="7">
                  <c:v>306</c:v>
                </c:pt>
                <c:pt idx="8">
                  <c:v>337.95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1B-4615-8EBC-CF67ECF1F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4"/>
        <c:overlap val="1"/>
        <c:axId val="174001536"/>
        <c:axId val="174040192"/>
      </c:barChart>
      <c:catAx>
        <c:axId val="174001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40192"/>
        <c:crosses val="autoZero"/>
        <c:auto val="1"/>
        <c:lblAlgn val="ctr"/>
        <c:lblOffset val="100"/>
        <c:noMultiLvlLbl val="0"/>
      </c:catAx>
      <c:valAx>
        <c:axId val="174040192"/>
        <c:scaling>
          <c:orientation val="minMax"/>
          <c:max val="337.9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Km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in"/>
        <c:minorTickMark val="out"/>
        <c:tickLblPos val="low"/>
        <c:spPr>
          <a:noFill/>
          <a:ln>
            <a:solidFill>
              <a:schemeClr val="accent1"/>
            </a:solidFill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01536"/>
        <c:crosses val="autoZero"/>
        <c:crossBetween val="between"/>
        <c:minorUnit val="1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Cumulative</a:t>
            </a:r>
            <a:r>
              <a:rPr lang="en-US" sz="1600" baseline="0"/>
              <a:t> Progress of     Khal/River Re-excavation in New Haor</a:t>
            </a:r>
            <a:endParaRPr lang="en-US" sz="1600"/>
          </a:p>
        </c:rich>
      </c:tx>
      <c:layout>
        <c:manualLayout>
          <c:xMode val="edge"/>
          <c:yMode val="edge"/>
          <c:x val="0.20911487081171926"/>
          <c:y val="2.765706488632082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7237849286563631E-2"/>
          <c:y val="5.7413834242506852E-2"/>
          <c:w val="0.9051910916904925"/>
          <c:h val="0.8693733920984033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>
              <a:glow rad="228600">
                <a:schemeClr val="accent3">
                  <a:satMod val="175000"/>
                  <a:alpha val="40000"/>
                </a:schemeClr>
              </a:glow>
              <a:outerShdw blurRad="50800" dist="50800" dir="5400000" algn="ctr" rotWithShape="0">
                <a:srgbClr val="000000">
                  <a:alpha val="95000"/>
                </a:srgbClr>
              </a:outerShdw>
            </a:effectLst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Sheet2!$E$2:$L$2</c:f>
              <c:strCache>
                <c:ptCount val="8"/>
                <c:pt idx="0">
                  <c:v>Year-1 
(2014-15)</c:v>
                </c:pt>
                <c:pt idx="1">
                  <c:v>Year-2 
(2015-16)</c:v>
                </c:pt>
                <c:pt idx="2">
                  <c:v>Year-3 
(2016-17)</c:v>
                </c:pt>
                <c:pt idx="3">
                  <c:v>Year-4
 (2017-18)</c:v>
                </c:pt>
                <c:pt idx="4">
                  <c:v>Year-5 
(2018-19)</c:v>
                </c:pt>
                <c:pt idx="5">
                  <c:v>Year-6
 (2019-20)</c:v>
                </c:pt>
                <c:pt idx="6">
                  <c:v>Year-7 
(2020-21)</c:v>
                </c:pt>
                <c:pt idx="7">
                  <c:v>Year-8 
(2021-22)</c:v>
                </c:pt>
              </c:strCache>
            </c:strRef>
          </c:cat>
          <c:val>
            <c:numRef>
              <c:f>Sheet2!$D$8:$L$8</c:f>
              <c:numCache>
                <c:formatCode>0.00</c:formatCode>
                <c:ptCount val="9"/>
                <c:pt idx="0">
                  <c:v>337.95400000000001</c:v>
                </c:pt>
                <c:pt idx="1">
                  <c:v>0</c:v>
                </c:pt>
                <c:pt idx="2">
                  <c:v>0</c:v>
                </c:pt>
                <c:pt idx="3">
                  <c:v>80</c:v>
                </c:pt>
                <c:pt idx="4">
                  <c:v>130</c:v>
                </c:pt>
                <c:pt idx="5">
                  <c:v>210</c:v>
                </c:pt>
                <c:pt idx="6">
                  <c:v>231</c:v>
                </c:pt>
                <c:pt idx="7">
                  <c:v>306</c:v>
                </c:pt>
                <c:pt idx="8">
                  <c:v>337.95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56-4BE1-82FC-E763D7149B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4"/>
        <c:overlap val="1"/>
        <c:axId val="174001536"/>
        <c:axId val="174040192"/>
      </c:barChart>
      <c:catAx>
        <c:axId val="174001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40192"/>
        <c:crosses val="autoZero"/>
        <c:auto val="1"/>
        <c:lblAlgn val="ctr"/>
        <c:lblOffset val="100"/>
        <c:noMultiLvlLbl val="0"/>
      </c:catAx>
      <c:valAx>
        <c:axId val="174040192"/>
        <c:scaling>
          <c:orientation val="minMax"/>
          <c:max val="337.9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Km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in"/>
        <c:minorTickMark val="out"/>
        <c:tickLblPos val="low"/>
        <c:spPr>
          <a:noFill/>
          <a:ln>
            <a:solidFill>
              <a:schemeClr val="accent1"/>
            </a:solidFill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01536"/>
        <c:crosses val="autoZero"/>
        <c:crossBetween val="between"/>
        <c:minorUnit val="1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Cumulative</a:t>
            </a:r>
            <a:r>
              <a:rPr lang="en-US" sz="1600" baseline="0"/>
              <a:t> Progress of Threshing Floor Construction</a:t>
            </a:r>
            <a:endParaRPr lang="en-US" sz="1600"/>
          </a:p>
        </c:rich>
      </c:tx>
      <c:layout>
        <c:manualLayout>
          <c:xMode val="edge"/>
          <c:yMode val="edge"/>
          <c:x val="0.20911487081171926"/>
          <c:y val="2.765706488632082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7237849286563631E-2"/>
          <c:y val="5.7413834242506852E-2"/>
          <c:w val="0.9051910916904925"/>
          <c:h val="0.86937339209840336"/>
        </c:manualLayout>
      </c:layout>
      <c:barChart>
        <c:barDir val="col"/>
        <c:grouping val="clustered"/>
        <c:varyColors val="0"/>
        <c:ser>
          <c:idx val="1"/>
          <c:order val="0"/>
          <c:spPr>
            <a:solidFill>
              <a:schemeClr val="accent1"/>
            </a:solidFill>
            <a:ln>
              <a:noFill/>
            </a:ln>
            <a:effectLst>
              <a:glow rad="228600">
                <a:schemeClr val="accent3">
                  <a:satMod val="175000"/>
                  <a:alpha val="40000"/>
                </a:schemeClr>
              </a:glow>
              <a:outerShdw blurRad="50800" dist="50800" dir="5400000" algn="ctr" rotWithShape="0">
                <a:srgbClr val="000000">
                  <a:alpha val="95000"/>
                </a:srgbClr>
              </a:outerShdw>
            </a:effectLst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Sheet2!$D$2:$L$2</c:f>
              <c:strCache>
                <c:ptCount val="9"/>
                <c:pt idx="0">
                  <c:v>As Per 2nd RDPP</c:v>
                </c:pt>
                <c:pt idx="1">
                  <c:v>Year-1 
(2014-15)</c:v>
                </c:pt>
                <c:pt idx="2">
                  <c:v>Year-2 
(2015-16)</c:v>
                </c:pt>
                <c:pt idx="3">
                  <c:v>Year-3 
(2016-17)</c:v>
                </c:pt>
                <c:pt idx="4">
                  <c:v>Year-4
 (2017-18)</c:v>
                </c:pt>
                <c:pt idx="5">
                  <c:v>Year-5 
(2018-19)</c:v>
                </c:pt>
                <c:pt idx="6">
                  <c:v>Year-6
 (2019-20)</c:v>
                </c:pt>
                <c:pt idx="7">
                  <c:v>Year-7 
(2020-21)</c:v>
                </c:pt>
                <c:pt idx="8">
                  <c:v>Year-8 
(2021-22)</c:v>
                </c:pt>
              </c:strCache>
            </c:strRef>
          </c:cat>
          <c:val>
            <c:numRef>
              <c:f>Sheet2!$D$16:$L$16</c:f>
              <c:numCache>
                <c:formatCode>0.00</c:formatCode>
                <c:ptCount val="9"/>
                <c:pt idx="0">
                  <c:v>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  <c:pt idx="8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9B-42EE-A5A1-86D62D7C9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4"/>
        <c:overlap val="1"/>
        <c:axId val="174001536"/>
        <c:axId val="174040192"/>
      </c:barChart>
      <c:catAx>
        <c:axId val="174001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40192"/>
        <c:crosses val="autoZero"/>
        <c:auto val="1"/>
        <c:lblAlgn val="ctr"/>
        <c:lblOffset val="100"/>
        <c:noMultiLvlLbl val="0"/>
      </c:catAx>
      <c:valAx>
        <c:axId val="174040192"/>
        <c:scaling>
          <c:orientation val="minMax"/>
          <c:max val="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Km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in"/>
        <c:minorTickMark val="out"/>
        <c:tickLblPos val="low"/>
        <c:spPr>
          <a:noFill/>
          <a:ln>
            <a:solidFill>
              <a:schemeClr val="accent1"/>
            </a:solidFill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01536"/>
        <c:crosses val="autoZero"/>
        <c:crossBetween val="between"/>
        <c:majorUnit val="1"/>
        <c:min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2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Cumulative</a:t>
            </a:r>
            <a:r>
              <a:rPr lang="en-US" sz="1600" baseline="0"/>
              <a:t> Progress of Irrigation Inlet</a:t>
            </a:r>
            <a:endParaRPr lang="en-US" sz="1600"/>
          </a:p>
        </c:rich>
      </c:tx>
      <c:layout>
        <c:manualLayout>
          <c:xMode val="edge"/>
          <c:yMode val="edge"/>
          <c:x val="0.39150721664185817"/>
          <c:y val="3.9735832258325901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7237849286563631E-2"/>
          <c:y val="5.7413834242506852E-2"/>
          <c:w val="0.9051910916904925"/>
          <c:h val="0.8693733920984033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>
              <a:glow rad="228600">
                <a:schemeClr val="accent3">
                  <a:satMod val="175000"/>
                  <a:alpha val="40000"/>
                </a:schemeClr>
              </a:glow>
              <a:outerShdw blurRad="50800" dist="50800" dir="5400000" algn="ctr" rotWithShape="0">
                <a:srgbClr val="000000">
                  <a:alpha val="95000"/>
                </a:srgbClr>
              </a:outerShdw>
            </a:effectLst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Sheet2!$D$2:$L$2</c:f>
              <c:strCache>
                <c:ptCount val="9"/>
                <c:pt idx="0">
                  <c:v>As Per 2nd RDPP</c:v>
                </c:pt>
                <c:pt idx="1">
                  <c:v>Year-1 
(2014-15)</c:v>
                </c:pt>
                <c:pt idx="2">
                  <c:v>Year-2 
(2015-16)</c:v>
                </c:pt>
                <c:pt idx="3">
                  <c:v>Year-3 
(2016-17)</c:v>
                </c:pt>
                <c:pt idx="4">
                  <c:v>Year-4
 (2017-18)</c:v>
                </c:pt>
                <c:pt idx="5">
                  <c:v>Year-5 
(2018-19)</c:v>
                </c:pt>
                <c:pt idx="6">
                  <c:v>Year-6
 (2019-20)</c:v>
                </c:pt>
                <c:pt idx="7">
                  <c:v>Year-7 
(2020-21)</c:v>
                </c:pt>
                <c:pt idx="8">
                  <c:v>Year-8 
(2021-22)</c:v>
                </c:pt>
              </c:strCache>
            </c:strRef>
          </c:cat>
          <c:val>
            <c:numRef>
              <c:f>Sheet2!$D$3:$L$3</c:f>
              <c:numCache>
                <c:formatCode>0.00</c:formatCode>
                <c:ptCount val="9"/>
                <c:pt idx="0">
                  <c:v>116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17</c:v>
                </c:pt>
                <c:pt idx="6">
                  <c:v>45</c:v>
                </c:pt>
                <c:pt idx="7">
                  <c:v>95</c:v>
                </c:pt>
                <c:pt idx="8">
                  <c:v>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52-4765-8FE8-6F419127E5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4"/>
        <c:overlap val="1"/>
        <c:axId val="174001536"/>
        <c:axId val="174040192"/>
      </c:barChart>
      <c:catAx>
        <c:axId val="174001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40192"/>
        <c:crosses val="autoZero"/>
        <c:auto val="1"/>
        <c:lblAlgn val="ctr"/>
        <c:lblOffset val="100"/>
        <c:noMultiLvlLbl val="0"/>
      </c:catAx>
      <c:valAx>
        <c:axId val="174040192"/>
        <c:scaling>
          <c:orientation val="minMax"/>
          <c:max val="1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Nos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in"/>
        <c:minorTickMark val="out"/>
        <c:tickLblPos val="low"/>
        <c:spPr>
          <a:noFill/>
          <a:ln>
            <a:solidFill>
              <a:schemeClr val="accent1"/>
            </a:solidFill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01536"/>
        <c:crosses val="autoZero"/>
        <c:crossBetween val="between"/>
        <c:majorUnit val="10"/>
        <c:min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Cumulative</a:t>
            </a:r>
            <a:r>
              <a:rPr lang="en-US" sz="1600" baseline="0"/>
              <a:t> Progress of    Structure  Rehablilitation</a:t>
            </a:r>
            <a:endParaRPr lang="en-US" sz="1600"/>
          </a:p>
        </c:rich>
      </c:tx>
      <c:layout>
        <c:manualLayout>
          <c:xMode val="edge"/>
          <c:yMode val="edge"/>
          <c:x val="0.27138290754553229"/>
          <c:y val="2.153039142263372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7237849286563631E-2"/>
          <c:y val="5.7413834242506852E-2"/>
          <c:w val="0.9051910916904925"/>
          <c:h val="0.8693733920984033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>
              <a:glow rad="228600">
                <a:schemeClr val="accent3">
                  <a:satMod val="175000"/>
                  <a:alpha val="40000"/>
                </a:schemeClr>
              </a:glow>
              <a:outerShdw blurRad="50800" dist="50800" dir="5400000" algn="ctr" rotWithShape="0">
                <a:srgbClr val="000000">
                  <a:alpha val="95000"/>
                </a:srgbClr>
              </a:outerShdw>
            </a:effectLst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Sheet2!$D$2:$L$2</c:f>
              <c:strCache>
                <c:ptCount val="9"/>
                <c:pt idx="0">
                  <c:v>As Per 2nd RDPP</c:v>
                </c:pt>
                <c:pt idx="1">
                  <c:v>Year-1 
(2014-15)</c:v>
                </c:pt>
                <c:pt idx="2">
                  <c:v>Year-2 
(2015-16)</c:v>
                </c:pt>
                <c:pt idx="3">
                  <c:v>Year-3 
(2016-17)</c:v>
                </c:pt>
                <c:pt idx="4">
                  <c:v>Year-4
 (2017-18)</c:v>
                </c:pt>
                <c:pt idx="5">
                  <c:v>Year-5 
(2018-19)</c:v>
                </c:pt>
                <c:pt idx="6">
                  <c:v>Year-6
 (2019-20)</c:v>
                </c:pt>
                <c:pt idx="7">
                  <c:v>Year-7 
(2020-21)</c:v>
                </c:pt>
                <c:pt idx="8">
                  <c:v>Year-8 
(2021-22)</c:v>
                </c:pt>
              </c:strCache>
            </c:strRef>
          </c:cat>
          <c:val>
            <c:numRef>
              <c:f>Sheet2!$D$6:$L$6</c:f>
              <c:numCache>
                <c:formatCode>0.00</c:formatCode>
                <c:ptCount val="9"/>
                <c:pt idx="0">
                  <c:v>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4</c:v>
                </c:pt>
                <c:pt idx="8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AF-4954-BA77-E1BB5DF38D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4"/>
        <c:overlap val="1"/>
        <c:axId val="174001536"/>
        <c:axId val="174040192"/>
      </c:barChart>
      <c:catAx>
        <c:axId val="174001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40192"/>
        <c:crosses val="autoZero"/>
        <c:auto val="1"/>
        <c:lblAlgn val="ctr"/>
        <c:lblOffset val="100"/>
        <c:noMultiLvlLbl val="0"/>
      </c:catAx>
      <c:valAx>
        <c:axId val="174040192"/>
        <c:scaling>
          <c:orientation val="minMax"/>
          <c:max val="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Nos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in"/>
        <c:minorTickMark val="out"/>
        <c:tickLblPos val="low"/>
        <c:spPr>
          <a:noFill/>
          <a:ln>
            <a:solidFill>
              <a:schemeClr val="accent1"/>
            </a:solidFill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01536"/>
        <c:crosses val="autoZero"/>
        <c:crossBetween val="between"/>
        <c:majorUnit val="1"/>
        <c:min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Cumulative</a:t>
            </a:r>
            <a:r>
              <a:rPr lang="en-US" sz="1600" baseline="0"/>
              <a:t> Progress of     Regulator /Causeway/Box Drainage Outlet Construction </a:t>
            </a:r>
            <a:endParaRPr lang="en-US" sz="1600"/>
          </a:p>
        </c:rich>
      </c:tx>
      <c:layout>
        <c:manualLayout>
          <c:xMode val="edge"/>
          <c:yMode val="edge"/>
          <c:x val="0.14026756868854029"/>
          <c:y val="1.9429935237259319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7237849286563631E-2"/>
          <c:y val="5.7413834242506852E-2"/>
          <c:w val="0.9051910916904925"/>
          <c:h val="0.8693733920984033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>
              <a:glow rad="228600">
                <a:schemeClr val="accent3">
                  <a:satMod val="175000"/>
                  <a:alpha val="40000"/>
                </a:schemeClr>
              </a:glow>
              <a:outerShdw blurRad="50800" dist="50800" dir="5400000" algn="ctr" rotWithShape="0">
                <a:srgbClr val="000000">
                  <a:alpha val="95000"/>
                </a:srgbClr>
              </a:outerShdw>
            </a:effectLst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Sheet2!$D$2:$L$2</c:f>
              <c:strCache>
                <c:ptCount val="9"/>
                <c:pt idx="0">
                  <c:v>As Per 2nd RDPP</c:v>
                </c:pt>
                <c:pt idx="1">
                  <c:v>Year-1 
(2014-15)</c:v>
                </c:pt>
                <c:pt idx="2">
                  <c:v>Year-2 
(2015-16)</c:v>
                </c:pt>
                <c:pt idx="3">
                  <c:v>Year-3 
(2016-17)</c:v>
                </c:pt>
                <c:pt idx="4">
                  <c:v>Year-4
 (2017-18)</c:v>
                </c:pt>
                <c:pt idx="5">
                  <c:v>Year-5 
(2018-19)</c:v>
                </c:pt>
                <c:pt idx="6">
                  <c:v>Year-6
 (2019-20)</c:v>
                </c:pt>
                <c:pt idx="7">
                  <c:v>Year-7 
(2020-21)</c:v>
                </c:pt>
                <c:pt idx="8">
                  <c:v>Year-8 
(2021-22)</c:v>
                </c:pt>
              </c:strCache>
            </c:strRef>
          </c:cat>
          <c:val>
            <c:numRef>
              <c:f>Sheet2!$D$7:$L$7</c:f>
              <c:numCache>
                <c:formatCode>0.00</c:formatCode>
                <c:ptCount val="9"/>
                <c:pt idx="0">
                  <c:v>112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19</c:v>
                </c:pt>
                <c:pt idx="5">
                  <c:v>60</c:v>
                </c:pt>
                <c:pt idx="6">
                  <c:v>68</c:v>
                </c:pt>
                <c:pt idx="7">
                  <c:v>98</c:v>
                </c:pt>
                <c:pt idx="8">
                  <c:v>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CE-47FA-AD40-67A3B399B3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4"/>
        <c:overlap val="1"/>
        <c:axId val="174001536"/>
        <c:axId val="174040192"/>
      </c:barChart>
      <c:catAx>
        <c:axId val="174001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40192"/>
        <c:crosses val="autoZero"/>
        <c:auto val="1"/>
        <c:lblAlgn val="ctr"/>
        <c:lblOffset val="100"/>
        <c:noMultiLvlLbl val="0"/>
      </c:catAx>
      <c:valAx>
        <c:axId val="174040192"/>
        <c:scaling>
          <c:orientation val="minMax"/>
          <c:max val="11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Nos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in"/>
        <c:minorTickMark val="out"/>
        <c:tickLblPos val="low"/>
        <c:spPr>
          <a:noFill/>
          <a:ln>
            <a:solidFill>
              <a:schemeClr val="accent1"/>
            </a:solidFill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01536"/>
        <c:crosses val="autoZero"/>
        <c:crossBetween val="between"/>
        <c:minorUnit val="1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Cumulative</a:t>
            </a:r>
            <a:r>
              <a:rPr lang="en-US" sz="1600" baseline="0"/>
              <a:t> Progress of     Khal/River Re-excavation in New Haor</a:t>
            </a:r>
            <a:endParaRPr lang="en-US" sz="1600"/>
          </a:p>
        </c:rich>
      </c:tx>
      <c:layout>
        <c:manualLayout>
          <c:xMode val="edge"/>
          <c:yMode val="edge"/>
          <c:x val="0.20911487081171926"/>
          <c:y val="2.765706488632082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7237849286563631E-2"/>
          <c:y val="5.7413834242506852E-2"/>
          <c:w val="0.9051910916904925"/>
          <c:h val="0.86937339209840336"/>
        </c:manualLayout>
      </c:layout>
      <c:barChart>
        <c:barDir val="col"/>
        <c:grouping val="clustered"/>
        <c:varyColors val="0"/>
        <c:ser>
          <c:idx val="1"/>
          <c:order val="0"/>
          <c:spPr>
            <a:solidFill>
              <a:schemeClr val="accent1"/>
            </a:solidFill>
            <a:ln>
              <a:noFill/>
            </a:ln>
            <a:effectLst>
              <a:glow rad="228600">
                <a:schemeClr val="accent3">
                  <a:satMod val="175000"/>
                  <a:alpha val="40000"/>
                </a:schemeClr>
              </a:glow>
              <a:outerShdw blurRad="50800" dist="50800" dir="5400000" algn="ctr" rotWithShape="0">
                <a:srgbClr val="000000">
                  <a:alpha val="95000"/>
                </a:srgbClr>
              </a:outerShdw>
            </a:effectLst>
          </c:spPr>
          <c:invertIfNegative val="0"/>
          <c:cat>
            <c:strRef>
              <c:f>Sheet2!$D$2:$L$2</c:f>
              <c:strCache>
                <c:ptCount val="9"/>
                <c:pt idx="0">
                  <c:v>As Per 2nd RDPP</c:v>
                </c:pt>
                <c:pt idx="1">
                  <c:v>Year-1 
(2014-15)</c:v>
                </c:pt>
                <c:pt idx="2">
                  <c:v>Year-2 
(2015-16)</c:v>
                </c:pt>
                <c:pt idx="3">
                  <c:v>Year-3 
(2016-17)</c:v>
                </c:pt>
                <c:pt idx="4">
                  <c:v>Year-4
 (2017-18)</c:v>
                </c:pt>
                <c:pt idx="5">
                  <c:v>Year-5 
(2018-19)</c:v>
                </c:pt>
                <c:pt idx="6">
                  <c:v>Year-6
 (2019-20)</c:v>
                </c:pt>
                <c:pt idx="7">
                  <c:v>Year-7 
(2020-21)</c:v>
                </c:pt>
                <c:pt idx="8">
                  <c:v>Year-8 
(2021-22)</c:v>
                </c:pt>
              </c:strCache>
            </c:strRef>
          </c:cat>
          <c:val>
            <c:numRef>
              <c:f>Sheet2!$D$8:$L$8</c:f>
              <c:numCache>
                <c:formatCode>0.00</c:formatCode>
                <c:ptCount val="9"/>
                <c:pt idx="0">
                  <c:v>337.95400000000001</c:v>
                </c:pt>
                <c:pt idx="1">
                  <c:v>0</c:v>
                </c:pt>
                <c:pt idx="2">
                  <c:v>0</c:v>
                </c:pt>
                <c:pt idx="3">
                  <c:v>80</c:v>
                </c:pt>
                <c:pt idx="4">
                  <c:v>130</c:v>
                </c:pt>
                <c:pt idx="5">
                  <c:v>210</c:v>
                </c:pt>
                <c:pt idx="6">
                  <c:v>231</c:v>
                </c:pt>
                <c:pt idx="7">
                  <c:v>306</c:v>
                </c:pt>
                <c:pt idx="8">
                  <c:v>337.95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36-4E48-8350-1EC63F44ED0A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>
              <a:glow rad="228600">
                <a:schemeClr val="accent3">
                  <a:satMod val="175000"/>
                  <a:alpha val="40000"/>
                </a:schemeClr>
              </a:glow>
              <a:outerShdw blurRad="50800" dist="50800" dir="5400000" algn="ctr" rotWithShape="0">
                <a:srgbClr val="000000">
                  <a:alpha val="95000"/>
                </a:srgbClr>
              </a:outerShdw>
            </a:effectLst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Sheet2!$D$2:$L$2</c:f>
              <c:strCache>
                <c:ptCount val="9"/>
                <c:pt idx="0">
                  <c:v>As Per 2nd RDPP</c:v>
                </c:pt>
                <c:pt idx="1">
                  <c:v>Year-1 
(2014-15)</c:v>
                </c:pt>
                <c:pt idx="2">
                  <c:v>Year-2 
(2015-16)</c:v>
                </c:pt>
                <c:pt idx="3">
                  <c:v>Year-3 
(2016-17)</c:v>
                </c:pt>
                <c:pt idx="4">
                  <c:v>Year-4
 (2017-18)</c:v>
                </c:pt>
                <c:pt idx="5">
                  <c:v>Year-5 
(2018-19)</c:v>
                </c:pt>
                <c:pt idx="6">
                  <c:v>Year-6
 (2019-20)</c:v>
                </c:pt>
                <c:pt idx="7">
                  <c:v>Year-7 
(2020-21)</c:v>
                </c:pt>
                <c:pt idx="8">
                  <c:v>Year-8 
(2021-22)</c:v>
                </c:pt>
              </c:strCache>
            </c:strRef>
          </c:cat>
          <c:val>
            <c:numRef>
              <c:f>Sheet2!$D$8:$L$8</c:f>
              <c:numCache>
                <c:formatCode>0.00</c:formatCode>
                <c:ptCount val="9"/>
                <c:pt idx="0">
                  <c:v>337.95400000000001</c:v>
                </c:pt>
                <c:pt idx="1">
                  <c:v>0</c:v>
                </c:pt>
                <c:pt idx="2">
                  <c:v>0</c:v>
                </c:pt>
                <c:pt idx="3">
                  <c:v>80</c:v>
                </c:pt>
                <c:pt idx="4">
                  <c:v>130</c:v>
                </c:pt>
                <c:pt idx="5">
                  <c:v>210</c:v>
                </c:pt>
                <c:pt idx="6">
                  <c:v>231</c:v>
                </c:pt>
                <c:pt idx="7">
                  <c:v>306</c:v>
                </c:pt>
                <c:pt idx="8">
                  <c:v>337.95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36-4E48-8350-1EC63F44ED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4"/>
        <c:overlap val="1"/>
        <c:axId val="174001536"/>
        <c:axId val="174040192"/>
      </c:barChart>
      <c:catAx>
        <c:axId val="174001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40192"/>
        <c:crosses val="autoZero"/>
        <c:auto val="1"/>
        <c:lblAlgn val="ctr"/>
        <c:lblOffset val="100"/>
        <c:noMultiLvlLbl val="0"/>
      </c:catAx>
      <c:valAx>
        <c:axId val="174040192"/>
        <c:scaling>
          <c:orientation val="minMax"/>
          <c:max val="3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Km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in"/>
        <c:minorTickMark val="out"/>
        <c:tickLblPos val="low"/>
        <c:spPr>
          <a:noFill/>
          <a:ln>
            <a:solidFill>
              <a:schemeClr val="accent1"/>
            </a:solidFill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01536"/>
        <c:crosses val="autoZero"/>
        <c:crossBetween val="between"/>
        <c:minorUnit val="1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userShapes r:id="rId2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Cumulative</a:t>
            </a:r>
            <a:r>
              <a:rPr lang="en-US" sz="1600" baseline="0"/>
              <a:t> Progress of     Khal/River Re-excavation  in Rehab Haor</a:t>
            </a:r>
            <a:endParaRPr lang="en-US" sz="1600"/>
          </a:p>
        </c:rich>
      </c:tx>
      <c:layout>
        <c:manualLayout>
          <c:xMode val="edge"/>
          <c:yMode val="edge"/>
          <c:x val="0.20911487081171926"/>
          <c:y val="2.765706488632082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7237849286563631E-2"/>
          <c:y val="5.7413834242506852E-2"/>
          <c:w val="0.9051910916904925"/>
          <c:h val="0.86937339209840336"/>
        </c:manualLayout>
      </c:layout>
      <c:barChart>
        <c:barDir val="col"/>
        <c:grouping val="clustered"/>
        <c:varyColors val="0"/>
        <c:ser>
          <c:idx val="1"/>
          <c:order val="0"/>
          <c:spPr>
            <a:solidFill>
              <a:schemeClr val="accent1"/>
            </a:solidFill>
            <a:ln>
              <a:noFill/>
            </a:ln>
            <a:effectLst>
              <a:glow rad="228600">
                <a:schemeClr val="accent3">
                  <a:satMod val="175000"/>
                  <a:alpha val="40000"/>
                </a:schemeClr>
              </a:glow>
              <a:outerShdw blurRad="50800" dist="50800" dir="5400000" algn="ctr" rotWithShape="0">
                <a:srgbClr val="000000">
                  <a:alpha val="95000"/>
                </a:srgbClr>
              </a:outerShdw>
            </a:effectLst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Sheet2!$D$2:$L$2</c:f>
              <c:strCache>
                <c:ptCount val="9"/>
                <c:pt idx="0">
                  <c:v>As Per 2nd RDPP</c:v>
                </c:pt>
                <c:pt idx="1">
                  <c:v>Year-1 
(2014-15)</c:v>
                </c:pt>
                <c:pt idx="2">
                  <c:v>Year-2 
(2015-16)</c:v>
                </c:pt>
                <c:pt idx="3">
                  <c:v>Year-3 
(2016-17)</c:v>
                </c:pt>
                <c:pt idx="4">
                  <c:v>Year-4
 (2017-18)</c:v>
                </c:pt>
                <c:pt idx="5">
                  <c:v>Year-5 
(2018-19)</c:v>
                </c:pt>
                <c:pt idx="6">
                  <c:v>Year-6
 (2019-20)</c:v>
                </c:pt>
                <c:pt idx="7">
                  <c:v>Year-7 
(2020-21)</c:v>
                </c:pt>
                <c:pt idx="8">
                  <c:v>Year-8 
(2021-22)</c:v>
                </c:pt>
              </c:strCache>
            </c:strRef>
          </c:cat>
          <c:val>
            <c:numRef>
              <c:f>Sheet2!$D$9:$L$9</c:f>
              <c:numCache>
                <c:formatCode>0.00</c:formatCode>
                <c:ptCount val="9"/>
                <c:pt idx="0">
                  <c:v>108.974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48</c:v>
                </c:pt>
                <c:pt idx="6">
                  <c:v>74</c:v>
                </c:pt>
                <c:pt idx="7">
                  <c:v>108.97</c:v>
                </c:pt>
                <c:pt idx="8">
                  <c:v>108.97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EF-4325-9D5C-78E72650C3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4"/>
        <c:overlap val="1"/>
        <c:axId val="174001536"/>
        <c:axId val="174040192"/>
      </c:barChart>
      <c:catAx>
        <c:axId val="174001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40192"/>
        <c:crosses val="autoZero"/>
        <c:auto val="1"/>
        <c:lblAlgn val="ctr"/>
        <c:lblOffset val="100"/>
        <c:noMultiLvlLbl val="0"/>
      </c:catAx>
      <c:valAx>
        <c:axId val="174040192"/>
        <c:scaling>
          <c:orientation val="minMax"/>
          <c:max val="1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Km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in"/>
        <c:minorTickMark val="out"/>
        <c:tickLblPos val="low"/>
        <c:spPr>
          <a:noFill/>
          <a:ln>
            <a:solidFill>
              <a:schemeClr val="accent1"/>
            </a:solidFill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01536"/>
        <c:crosses val="autoZero"/>
        <c:crossBetween val="between"/>
        <c:majorUnit val="10"/>
        <c:min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Cumulative</a:t>
            </a:r>
            <a:r>
              <a:rPr lang="en-US" sz="1600" baseline="0"/>
              <a:t> Progress of     Full Height Embankment Rehabilitation</a:t>
            </a:r>
            <a:endParaRPr lang="en-US" sz="1600"/>
          </a:p>
        </c:rich>
      </c:tx>
      <c:layout>
        <c:manualLayout>
          <c:xMode val="edge"/>
          <c:yMode val="edge"/>
          <c:x val="0.20911487081171926"/>
          <c:y val="2.765706488632082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7237849286563631E-2"/>
          <c:y val="5.7413834242506852E-2"/>
          <c:w val="0.9051910916904925"/>
          <c:h val="0.86937339209840336"/>
        </c:manualLayout>
      </c:layout>
      <c:barChart>
        <c:barDir val="col"/>
        <c:grouping val="clustered"/>
        <c:varyColors val="0"/>
        <c:ser>
          <c:idx val="1"/>
          <c:order val="0"/>
          <c:spPr>
            <a:solidFill>
              <a:schemeClr val="accent1"/>
            </a:solidFill>
            <a:ln>
              <a:noFill/>
            </a:ln>
            <a:effectLst>
              <a:glow rad="228600">
                <a:schemeClr val="accent3">
                  <a:satMod val="175000"/>
                  <a:alpha val="40000"/>
                </a:schemeClr>
              </a:glow>
              <a:outerShdw blurRad="50800" dist="50800" dir="5400000" algn="ctr" rotWithShape="0">
                <a:srgbClr val="000000">
                  <a:alpha val="95000"/>
                </a:srgbClr>
              </a:outerShdw>
            </a:effectLst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Sheet2!$D$2:$L$2</c:f>
              <c:strCache>
                <c:ptCount val="9"/>
                <c:pt idx="0">
                  <c:v>As Per 2nd RDPP</c:v>
                </c:pt>
                <c:pt idx="1">
                  <c:v>Year-1 
(2014-15)</c:v>
                </c:pt>
                <c:pt idx="2">
                  <c:v>Year-2 
(2015-16)</c:v>
                </c:pt>
                <c:pt idx="3">
                  <c:v>Year-3 
(2016-17)</c:v>
                </c:pt>
                <c:pt idx="4">
                  <c:v>Year-4
 (2017-18)</c:v>
                </c:pt>
                <c:pt idx="5">
                  <c:v>Year-5 
(2018-19)</c:v>
                </c:pt>
                <c:pt idx="6">
                  <c:v>Year-6
 (2019-20)</c:v>
                </c:pt>
                <c:pt idx="7">
                  <c:v>Year-7 
(2020-21)</c:v>
                </c:pt>
                <c:pt idx="8">
                  <c:v>Year-8 
(2021-22)</c:v>
                </c:pt>
              </c:strCache>
            </c:strRef>
          </c:cat>
          <c:val>
            <c:numRef>
              <c:f>Sheet2!$D$10:$L$10</c:f>
              <c:numCache>
                <c:formatCode>0.00</c:formatCode>
                <c:ptCount val="9"/>
                <c:pt idx="0">
                  <c:v>67.11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44</c:v>
                </c:pt>
                <c:pt idx="6">
                  <c:v>60</c:v>
                </c:pt>
                <c:pt idx="7">
                  <c:v>67.11</c:v>
                </c:pt>
                <c:pt idx="8">
                  <c:v>67.11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32-42A5-B0AA-C967EA61C2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4"/>
        <c:overlap val="1"/>
        <c:axId val="174001536"/>
        <c:axId val="174040192"/>
      </c:barChart>
      <c:catAx>
        <c:axId val="174001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40192"/>
        <c:crosses val="autoZero"/>
        <c:auto val="1"/>
        <c:lblAlgn val="ctr"/>
        <c:lblOffset val="100"/>
        <c:noMultiLvlLbl val="0"/>
      </c:catAx>
      <c:valAx>
        <c:axId val="174040192"/>
        <c:scaling>
          <c:orientation val="minMax"/>
          <c:max val="7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Km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in"/>
        <c:minorTickMark val="out"/>
        <c:tickLblPos val="low"/>
        <c:spPr>
          <a:noFill/>
          <a:ln>
            <a:solidFill>
              <a:schemeClr val="accent1"/>
            </a:solidFill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01536"/>
        <c:crosses val="autoZero"/>
        <c:crossBetween val="between"/>
        <c:majorUnit val="10"/>
        <c:min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Cumulative</a:t>
            </a:r>
            <a:r>
              <a:rPr lang="en-US" sz="1600" baseline="0"/>
              <a:t> Progress of Submersible Embankment Rehabilitation</a:t>
            </a:r>
            <a:endParaRPr lang="en-US" sz="1600"/>
          </a:p>
        </c:rich>
      </c:tx>
      <c:layout>
        <c:manualLayout>
          <c:xMode val="edge"/>
          <c:yMode val="edge"/>
          <c:x val="0.20911487081171926"/>
          <c:y val="2.765706488632082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7237849286563631E-2"/>
          <c:y val="5.7413834242506852E-2"/>
          <c:w val="0.9051910916904925"/>
          <c:h val="0.86937339209840336"/>
        </c:manualLayout>
      </c:layout>
      <c:barChart>
        <c:barDir val="col"/>
        <c:grouping val="clustered"/>
        <c:varyColors val="0"/>
        <c:ser>
          <c:idx val="1"/>
          <c:order val="0"/>
          <c:spPr>
            <a:solidFill>
              <a:schemeClr val="accent1"/>
            </a:solidFill>
            <a:ln>
              <a:noFill/>
            </a:ln>
            <a:effectLst>
              <a:glow rad="228600">
                <a:schemeClr val="accent3">
                  <a:satMod val="175000"/>
                  <a:alpha val="40000"/>
                </a:schemeClr>
              </a:glow>
              <a:outerShdw blurRad="50800" dist="50800" dir="5400000" algn="ctr" rotWithShape="0">
                <a:srgbClr val="000000">
                  <a:alpha val="95000"/>
                </a:srgbClr>
              </a:outerShdw>
            </a:effectLst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Sheet2!$D$2:$L$2</c:f>
              <c:strCache>
                <c:ptCount val="9"/>
                <c:pt idx="0">
                  <c:v>As Per 2nd RDPP</c:v>
                </c:pt>
                <c:pt idx="1">
                  <c:v>Year-1 
(2014-15)</c:v>
                </c:pt>
                <c:pt idx="2">
                  <c:v>Year-2 
(2015-16)</c:v>
                </c:pt>
                <c:pt idx="3">
                  <c:v>Year-3 
(2016-17)</c:v>
                </c:pt>
                <c:pt idx="4">
                  <c:v>Year-4
 (2017-18)</c:v>
                </c:pt>
                <c:pt idx="5">
                  <c:v>Year-5 
(2018-19)</c:v>
                </c:pt>
                <c:pt idx="6">
                  <c:v>Year-6
 (2019-20)</c:v>
                </c:pt>
                <c:pt idx="7">
                  <c:v>Year-7 
(2020-21)</c:v>
                </c:pt>
                <c:pt idx="8">
                  <c:v>Year-8 
(2021-22)</c:v>
                </c:pt>
              </c:strCache>
            </c:strRef>
          </c:cat>
          <c:val>
            <c:numRef>
              <c:f>Sheet2!$D$11:$L$11</c:f>
              <c:numCache>
                <c:formatCode>0.00</c:formatCode>
                <c:ptCount val="9"/>
                <c:pt idx="0">
                  <c:v>61.21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43</c:v>
                </c:pt>
                <c:pt idx="6">
                  <c:v>53</c:v>
                </c:pt>
                <c:pt idx="7">
                  <c:v>61.21</c:v>
                </c:pt>
                <c:pt idx="8">
                  <c:v>61.31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3F-41EB-AE19-AE718A6C96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4"/>
        <c:overlap val="1"/>
        <c:axId val="174001536"/>
        <c:axId val="174040192"/>
      </c:barChart>
      <c:catAx>
        <c:axId val="174001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40192"/>
        <c:crosses val="autoZero"/>
        <c:auto val="1"/>
        <c:lblAlgn val="ctr"/>
        <c:lblOffset val="100"/>
        <c:noMultiLvlLbl val="0"/>
      </c:catAx>
      <c:valAx>
        <c:axId val="174040192"/>
        <c:scaling>
          <c:orientation val="minMax"/>
          <c:max val="7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Km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in"/>
        <c:minorTickMark val="out"/>
        <c:tickLblPos val="low"/>
        <c:spPr>
          <a:noFill/>
          <a:ln>
            <a:solidFill>
              <a:schemeClr val="accent1"/>
            </a:solidFill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01536"/>
        <c:crosses val="autoZero"/>
        <c:crossBetween val="between"/>
        <c:majorUnit val="10"/>
        <c:min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Cumulative</a:t>
            </a:r>
            <a:r>
              <a:rPr lang="en-US" sz="1600" baseline="0"/>
              <a:t> Progress of Submersible Embankment Construction</a:t>
            </a:r>
            <a:endParaRPr lang="en-US" sz="1600"/>
          </a:p>
        </c:rich>
      </c:tx>
      <c:layout>
        <c:manualLayout>
          <c:xMode val="edge"/>
          <c:yMode val="edge"/>
          <c:x val="0.20911487081171926"/>
          <c:y val="5.512644907647306E-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7237849286563631E-2"/>
          <c:y val="5.7413834242506852E-2"/>
          <c:w val="0.9051910916904925"/>
          <c:h val="0.86937339209840336"/>
        </c:manualLayout>
      </c:layout>
      <c:barChart>
        <c:barDir val="col"/>
        <c:grouping val="clustered"/>
        <c:varyColors val="0"/>
        <c:ser>
          <c:idx val="1"/>
          <c:order val="0"/>
          <c:spPr>
            <a:solidFill>
              <a:schemeClr val="accent1"/>
            </a:solidFill>
            <a:ln>
              <a:noFill/>
            </a:ln>
            <a:effectLst>
              <a:glow rad="228600">
                <a:schemeClr val="accent3">
                  <a:satMod val="175000"/>
                  <a:alpha val="40000"/>
                </a:schemeClr>
              </a:glow>
              <a:outerShdw blurRad="50800" dist="50800" dir="5400000" algn="ctr" rotWithShape="0">
                <a:srgbClr val="000000">
                  <a:alpha val="95000"/>
                </a:srgbClr>
              </a:outerShdw>
            </a:effectLst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Sheet2!$D$2:$L$2</c:f>
              <c:strCache>
                <c:ptCount val="9"/>
                <c:pt idx="0">
                  <c:v>As Per 2nd RDPP</c:v>
                </c:pt>
                <c:pt idx="1">
                  <c:v>Year-1 
(2014-15)</c:v>
                </c:pt>
                <c:pt idx="2">
                  <c:v>Year-2 
(2015-16)</c:v>
                </c:pt>
                <c:pt idx="3">
                  <c:v>Year-3 
(2016-17)</c:v>
                </c:pt>
                <c:pt idx="4">
                  <c:v>Year-4
 (2017-18)</c:v>
                </c:pt>
                <c:pt idx="5">
                  <c:v>Year-5 
(2018-19)</c:v>
                </c:pt>
                <c:pt idx="6">
                  <c:v>Year-6
 (2019-20)</c:v>
                </c:pt>
                <c:pt idx="7">
                  <c:v>Year-7 
(2020-21)</c:v>
                </c:pt>
                <c:pt idx="8">
                  <c:v>Year-8 
(2021-22)</c:v>
                </c:pt>
              </c:strCache>
            </c:strRef>
          </c:cat>
          <c:val>
            <c:numRef>
              <c:f>Sheet2!$D$12:$L$12</c:f>
              <c:numCache>
                <c:formatCode>0.00</c:formatCode>
                <c:ptCount val="9"/>
                <c:pt idx="0">
                  <c:v>261.65300000000002</c:v>
                </c:pt>
                <c:pt idx="1">
                  <c:v>0</c:v>
                </c:pt>
                <c:pt idx="2">
                  <c:v>0</c:v>
                </c:pt>
                <c:pt idx="3">
                  <c:v>28</c:v>
                </c:pt>
                <c:pt idx="4">
                  <c:v>68</c:v>
                </c:pt>
                <c:pt idx="5">
                  <c:v>164</c:v>
                </c:pt>
                <c:pt idx="6">
                  <c:v>188</c:v>
                </c:pt>
                <c:pt idx="7">
                  <c:v>238</c:v>
                </c:pt>
                <c:pt idx="8">
                  <c:v>261.64999999999998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F1-4D93-B417-C5736675BF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4"/>
        <c:overlap val="1"/>
        <c:axId val="174001536"/>
        <c:axId val="174040192"/>
      </c:barChart>
      <c:catAx>
        <c:axId val="174001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40192"/>
        <c:crosses val="autoZero"/>
        <c:auto val="1"/>
        <c:lblAlgn val="ctr"/>
        <c:lblOffset val="100"/>
        <c:noMultiLvlLbl val="0"/>
      </c:catAx>
      <c:valAx>
        <c:axId val="174040192"/>
        <c:scaling>
          <c:orientation val="minMax"/>
          <c:max val="28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Km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in"/>
        <c:minorTickMark val="out"/>
        <c:tickLblPos val="low"/>
        <c:spPr>
          <a:noFill/>
          <a:ln>
            <a:solidFill>
              <a:schemeClr val="accent1"/>
            </a:solidFill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01536"/>
        <c:crosses val="autoZero"/>
        <c:crossBetween val="between"/>
        <c:majorUnit val="50"/>
        <c:min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userShapes r:id="rId1"/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10.xml><?xml version="1.0" encoding="utf-8"?>
<chartsheet xmlns="http://schemas.openxmlformats.org/spreadsheetml/2006/main" xmlns:r="http://schemas.openxmlformats.org/officeDocument/2006/relationships">
  <sheetPr/>
  <sheetViews>
    <sheetView zoomScale="55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70" workbookViewId="0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5" Type="http://schemas.openxmlformats.org/officeDocument/2006/relationships/chart" Target="../charts/chart16.xml"/><Relationship Id="rId4" Type="http://schemas.openxmlformats.org/officeDocument/2006/relationships/chart" Target="../charts/chart1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8577" cy="607205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PrintsWithSheet="0"/>
  </xdr:absolute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0.14016</cdr:x>
      <cdr:y>0.12364</cdr:y>
    </cdr:from>
    <cdr:to>
      <cdr:x>0.52913</cdr:x>
      <cdr:y>0.16052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11036" y="775607"/>
          <a:ext cx="3360964" cy="2313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0.13701</cdr:x>
      <cdr:y>0.28633</cdr:y>
    </cdr:from>
    <cdr:to>
      <cdr:x>0.37638</cdr:x>
      <cdr:y>0.37093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183821" y="1796143"/>
          <a:ext cx="2068286" cy="5306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0.14016</cdr:x>
      <cdr:y>0.12364</cdr:y>
    </cdr:from>
    <cdr:to>
      <cdr:x>0.52913</cdr:x>
      <cdr:y>0.16052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1211036" y="775607"/>
          <a:ext cx="3360964" cy="2313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0.13701</cdr:x>
      <cdr:y>0.28633</cdr:y>
    </cdr:from>
    <cdr:to>
      <cdr:x>0.37638</cdr:x>
      <cdr:y>0.37093</cdr:y>
    </cdr:to>
    <cdr:sp macro="" textlink="">
      <cdr:nvSpPr>
        <cdr:cNvPr id="5" name="TextBox 2"/>
        <cdr:cNvSpPr txBox="1"/>
      </cdr:nvSpPr>
      <cdr:spPr>
        <a:xfrm xmlns:a="http://schemas.openxmlformats.org/drawingml/2006/main">
          <a:off x="1183821" y="1796143"/>
          <a:ext cx="2068286" cy="5306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638646" cy="62838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0.14016</cdr:x>
      <cdr:y>0.12364</cdr:y>
    </cdr:from>
    <cdr:to>
      <cdr:x>0.52913</cdr:x>
      <cdr:y>0.16052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11036" y="775607"/>
          <a:ext cx="3360964" cy="2313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0.13701</cdr:x>
      <cdr:y>0.28633</cdr:y>
    </cdr:from>
    <cdr:to>
      <cdr:x>0.37638</cdr:x>
      <cdr:y>0.37093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183821" y="1796143"/>
          <a:ext cx="2068286" cy="5306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0.14016</cdr:x>
      <cdr:y>0.12364</cdr:y>
    </cdr:from>
    <cdr:to>
      <cdr:x>0.52913</cdr:x>
      <cdr:y>0.16052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1211036" y="775607"/>
          <a:ext cx="3360964" cy="2313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0.13701</cdr:x>
      <cdr:y>0.28633</cdr:y>
    </cdr:from>
    <cdr:to>
      <cdr:x>0.37638</cdr:x>
      <cdr:y>0.37093</cdr:y>
    </cdr:to>
    <cdr:sp macro="" textlink="">
      <cdr:nvSpPr>
        <cdr:cNvPr id="5" name="TextBox 2"/>
        <cdr:cNvSpPr txBox="1"/>
      </cdr:nvSpPr>
      <cdr:spPr>
        <a:xfrm xmlns:a="http://schemas.openxmlformats.org/drawingml/2006/main">
          <a:off x="1183821" y="1796143"/>
          <a:ext cx="2068286" cy="5306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8640536" cy="627289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0.14016</cdr:x>
      <cdr:y>0.12364</cdr:y>
    </cdr:from>
    <cdr:to>
      <cdr:x>0.52913</cdr:x>
      <cdr:y>0.16052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11036" y="775607"/>
          <a:ext cx="3360964" cy="2313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0.13701</cdr:x>
      <cdr:y>0.28633</cdr:y>
    </cdr:from>
    <cdr:to>
      <cdr:x>0.37638</cdr:x>
      <cdr:y>0.37093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183821" y="1796143"/>
          <a:ext cx="2068286" cy="5306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0.14016</cdr:x>
      <cdr:y>0.12364</cdr:y>
    </cdr:from>
    <cdr:to>
      <cdr:x>0.52913</cdr:x>
      <cdr:y>0.16052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1211036" y="775607"/>
          <a:ext cx="3360964" cy="2313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0.13701</cdr:x>
      <cdr:y>0.28633</cdr:y>
    </cdr:from>
    <cdr:to>
      <cdr:x>0.37638</cdr:x>
      <cdr:y>0.37093</cdr:y>
    </cdr:to>
    <cdr:sp macro="" textlink="">
      <cdr:nvSpPr>
        <cdr:cNvPr id="5" name="TextBox 2"/>
        <cdr:cNvSpPr txBox="1"/>
      </cdr:nvSpPr>
      <cdr:spPr>
        <a:xfrm xmlns:a="http://schemas.openxmlformats.org/drawingml/2006/main">
          <a:off x="1183821" y="1796143"/>
          <a:ext cx="2068286" cy="5306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0" y="0"/>
    <xdr:ext cx="8638646" cy="62838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0.14016</cdr:x>
      <cdr:y>0.12364</cdr:y>
    </cdr:from>
    <cdr:to>
      <cdr:x>0.52913</cdr:x>
      <cdr:y>0.16052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11036" y="775607"/>
          <a:ext cx="3360964" cy="2313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0.13701</cdr:x>
      <cdr:y>0.28633</cdr:y>
    </cdr:from>
    <cdr:to>
      <cdr:x>0.37638</cdr:x>
      <cdr:y>0.37093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183821" y="1796143"/>
          <a:ext cx="2068286" cy="5306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0.14016</cdr:x>
      <cdr:y>0.12364</cdr:y>
    </cdr:from>
    <cdr:to>
      <cdr:x>0.52913</cdr:x>
      <cdr:y>0.16052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1211036" y="775607"/>
          <a:ext cx="3360964" cy="2313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0.13701</cdr:x>
      <cdr:y>0.28633</cdr:y>
    </cdr:from>
    <cdr:to>
      <cdr:x>0.37638</cdr:x>
      <cdr:y>0.37093</cdr:y>
    </cdr:to>
    <cdr:sp macro="" textlink="">
      <cdr:nvSpPr>
        <cdr:cNvPr id="5" name="TextBox 2"/>
        <cdr:cNvSpPr txBox="1"/>
      </cdr:nvSpPr>
      <cdr:spPr>
        <a:xfrm xmlns:a="http://schemas.openxmlformats.org/drawingml/2006/main">
          <a:off x="1183821" y="1796143"/>
          <a:ext cx="2068286" cy="5306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17.xml><?xml version="1.0" encoding="utf-8"?>
<xdr:wsDr xmlns:xdr="http://schemas.openxmlformats.org/drawingml/2006/spreadsheetDrawing" xmlns:a="http://schemas.openxmlformats.org/drawingml/2006/main">
  <xdr:absoluteAnchor>
    <xdr:pos x="0" y="0"/>
    <xdr:ext cx="8638646" cy="62838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0.14016</cdr:x>
      <cdr:y>0.12364</cdr:y>
    </cdr:from>
    <cdr:to>
      <cdr:x>0.52913</cdr:x>
      <cdr:y>0.16052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11036" y="775607"/>
          <a:ext cx="3360964" cy="2313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0.13701</cdr:x>
      <cdr:y>0.28633</cdr:y>
    </cdr:from>
    <cdr:to>
      <cdr:x>0.37638</cdr:x>
      <cdr:y>0.37093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183821" y="1796143"/>
          <a:ext cx="2068286" cy="5306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0.14016</cdr:x>
      <cdr:y>0.12364</cdr:y>
    </cdr:from>
    <cdr:to>
      <cdr:x>0.52913</cdr:x>
      <cdr:y>0.16052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1211036" y="775607"/>
          <a:ext cx="3360964" cy="2313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0.13701</cdr:x>
      <cdr:y>0.28633</cdr:y>
    </cdr:from>
    <cdr:to>
      <cdr:x>0.37638</cdr:x>
      <cdr:y>0.37093</cdr:y>
    </cdr:to>
    <cdr:sp macro="" textlink="">
      <cdr:nvSpPr>
        <cdr:cNvPr id="5" name="TextBox 2"/>
        <cdr:cNvSpPr txBox="1"/>
      </cdr:nvSpPr>
      <cdr:spPr>
        <a:xfrm xmlns:a="http://schemas.openxmlformats.org/drawingml/2006/main">
          <a:off x="1183821" y="1796143"/>
          <a:ext cx="2068286" cy="5306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19.xml><?xml version="1.0" encoding="utf-8"?>
<xdr:wsDr xmlns:xdr="http://schemas.openxmlformats.org/drawingml/2006/spreadsheetDrawing" xmlns:a="http://schemas.openxmlformats.org/drawingml/2006/main">
  <xdr:absoluteAnchor>
    <xdr:pos x="0" y="0"/>
    <xdr:ext cx="8638646" cy="62838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0.14016</cdr:x>
      <cdr:y>0.12364</cdr:y>
    </cdr:from>
    <cdr:to>
      <cdr:x>0.52913</cdr:x>
      <cdr:y>0.16052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11036" y="775607"/>
          <a:ext cx="3360964" cy="2313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0.13701</cdr:x>
      <cdr:y>0.28633</cdr:y>
    </cdr:from>
    <cdr:to>
      <cdr:x>0.37638</cdr:x>
      <cdr:y>0.37093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183821" y="1796143"/>
          <a:ext cx="2068286" cy="5306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0.14016</cdr:x>
      <cdr:y>0.12364</cdr:y>
    </cdr:from>
    <cdr:to>
      <cdr:x>0.52913</cdr:x>
      <cdr:y>0.16052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11036" y="775607"/>
          <a:ext cx="3360964" cy="2313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0.13701</cdr:x>
      <cdr:y>0.28633</cdr:y>
    </cdr:from>
    <cdr:to>
      <cdr:x>0.37638</cdr:x>
      <cdr:y>0.37093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183821" y="1796143"/>
          <a:ext cx="2068286" cy="5306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0.14016</cdr:x>
      <cdr:y>0.12364</cdr:y>
    </cdr:from>
    <cdr:to>
      <cdr:x>0.52913</cdr:x>
      <cdr:y>0.16052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1211036" y="775607"/>
          <a:ext cx="3360964" cy="2313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0.13701</cdr:x>
      <cdr:y>0.28633</cdr:y>
    </cdr:from>
    <cdr:to>
      <cdr:x>0.37638</cdr:x>
      <cdr:y>0.37093</cdr:y>
    </cdr:to>
    <cdr:sp macro="" textlink="">
      <cdr:nvSpPr>
        <cdr:cNvPr id="5" name="TextBox 2"/>
        <cdr:cNvSpPr txBox="1"/>
      </cdr:nvSpPr>
      <cdr:spPr>
        <a:xfrm xmlns:a="http://schemas.openxmlformats.org/drawingml/2006/main">
          <a:off x="1183821" y="1796143"/>
          <a:ext cx="2068286" cy="5306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21.xml><?xml version="1.0" encoding="utf-8"?>
<xdr:wsDr xmlns:xdr="http://schemas.openxmlformats.org/drawingml/2006/spreadsheetDrawing" xmlns:a="http://schemas.openxmlformats.org/drawingml/2006/main">
  <xdr:absoluteAnchor>
    <xdr:pos x="0" y="0"/>
    <xdr:ext cx="8641773" cy="6286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0.14016</cdr:x>
      <cdr:y>0.12364</cdr:y>
    </cdr:from>
    <cdr:to>
      <cdr:x>0.52913</cdr:x>
      <cdr:y>0.16052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11036" y="775607"/>
          <a:ext cx="3360964" cy="2313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0.13701</cdr:x>
      <cdr:y>0.28633</cdr:y>
    </cdr:from>
    <cdr:to>
      <cdr:x>0.37638</cdr:x>
      <cdr:y>0.37093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183821" y="1796143"/>
          <a:ext cx="2068286" cy="5306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0.14016</cdr:x>
      <cdr:y>0.12364</cdr:y>
    </cdr:from>
    <cdr:to>
      <cdr:x>0.52913</cdr:x>
      <cdr:y>0.16052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1211036" y="775607"/>
          <a:ext cx="3360964" cy="2313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0.13701</cdr:x>
      <cdr:y>0.28633</cdr:y>
    </cdr:from>
    <cdr:to>
      <cdr:x>0.37638</cdr:x>
      <cdr:y>0.37093</cdr:y>
    </cdr:to>
    <cdr:sp macro="" textlink="">
      <cdr:nvSpPr>
        <cdr:cNvPr id="5" name="TextBox 2"/>
        <cdr:cNvSpPr txBox="1"/>
      </cdr:nvSpPr>
      <cdr:spPr>
        <a:xfrm xmlns:a="http://schemas.openxmlformats.org/drawingml/2006/main">
          <a:off x="1183821" y="1796143"/>
          <a:ext cx="2068286" cy="5306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23.xml><?xml version="1.0" encoding="utf-8"?>
<xdr:wsDr xmlns:xdr="http://schemas.openxmlformats.org/drawingml/2006/spreadsheetDrawing" xmlns:a="http://schemas.openxmlformats.org/drawingml/2006/main">
  <xdr:absoluteAnchor>
    <xdr:pos x="30289500" y="3848100"/>
    <xdr:ext cx="8669130" cy="6308587"/>
    <xdr:graphicFrame macro="">
      <xdr:nvGraphicFramePr>
        <xdr:cNvPr id="3" name="Chart 2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10719955" y="25284546"/>
    <xdr:ext cx="8669130" cy="6308587"/>
    <xdr:graphicFrame macro="">
      <xdr:nvGraphicFramePr>
        <xdr:cNvPr id="8" name="Chart 7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absoluteAnchor>
    <xdr:pos x="10823864" y="24713045"/>
    <xdr:ext cx="8669130" cy="6308587"/>
    <xdr:graphicFrame macro="">
      <xdr:nvGraphicFramePr>
        <xdr:cNvPr id="9" name="Chart 8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absoluteAnchor>
  <xdr:absoluteAnchor>
    <xdr:pos x="11146594" y="31883995"/>
    <xdr:ext cx="8669130" cy="6308587"/>
    <xdr:graphicFrame macro="">
      <xdr:nvGraphicFramePr>
        <xdr:cNvPr id="10" name="Chart 9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absoluteAnchor>
  <xdr:absoluteAnchor>
    <xdr:pos x="11253356" y="1406929"/>
    <xdr:ext cx="8669130" cy="6308587"/>
    <xdr:graphicFrame macro="">
      <xdr:nvGraphicFramePr>
        <xdr:cNvPr id="17" name="Chart 16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absoluteAnchor>
</xdr:wsDr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0.14016</cdr:x>
      <cdr:y>0.12364</cdr:y>
    </cdr:from>
    <cdr:to>
      <cdr:x>0.52913</cdr:x>
      <cdr:y>0.16052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11036" y="775607"/>
          <a:ext cx="3360964" cy="2313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0.13701</cdr:x>
      <cdr:y>0.28633</cdr:y>
    </cdr:from>
    <cdr:to>
      <cdr:x>0.37638</cdr:x>
      <cdr:y>0.37093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183821" y="1796143"/>
          <a:ext cx="2068286" cy="5306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25.xml><?xml version="1.0" encoding="utf-8"?>
<c:userShapes xmlns:c="http://schemas.openxmlformats.org/drawingml/2006/chart">
  <cdr:relSizeAnchor xmlns:cdr="http://schemas.openxmlformats.org/drawingml/2006/chartDrawing">
    <cdr:from>
      <cdr:x>0.14016</cdr:x>
      <cdr:y>0.12364</cdr:y>
    </cdr:from>
    <cdr:to>
      <cdr:x>0.52913</cdr:x>
      <cdr:y>0.16052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11036" y="775607"/>
          <a:ext cx="3360964" cy="2313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0.13701</cdr:x>
      <cdr:y>0.28633</cdr:y>
    </cdr:from>
    <cdr:to>
      <cdr:x>0.37638</cdr:x>
      <cdr:y>0.37093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183821" y="1796143"/>
          <a:ext cx="2068286" cy="5306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0.14016</cdr:x>
      <cdr:y>0.12364</cdr:y>
    </cdr:from>
    <cdr:to>
      <cdr:x>0.52913</cdr:x>
      <cdr:y>0.16052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11036" y="775607"/>
          <a:ext cx="3360964" cy="2313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0.13701</cdr:x>
      <cdr:y>0.28633</cdr:y>
    </cdr:from>
    <cdr:to>
      <cdr:x>0.37638</cdr:x>
      <cdr:y>0.37093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183821" y="1796143"/>
          <a:ext cx="2068286" cy="5306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27.xml><?xml version="1.0" encoding="utf-8"?>
<c:userShapes xmlns:c="http://schemas.openxmlformats.org/drawingml/2006/chart">
  <cdr:relSizeAnchor xmlns:cdr="http://schemas.openxmlformats.org/drawingml/2006/chartDrawing">
    <cdr:from>
      <cdr:x>0.14016</cdr:x>
      <cdr:y>0.12364</cdr:y>
    </cdr:from>
    <cdr:to>
      <cdr:x>0.52913</cdr:x>
      <cdr:y>0.16052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11036" y="775607"/>
          <a:ext cx="3360964" cy="2313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0.13701</cdr:x>
      <cdr:y>0.28633</cdr:y>
    </cdr:from>
    <cdr:to>
      <cdr:x>0.37638</cdr:x>
      <cdr:y>0.37093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183821" y="1796143"/>
          <a:ext cx="2068286" cy="5306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0.14016</cdr:x>
      <cdr:y>0.12364</cdr:y>
    </cdr:from>
    <cdr:to>
      <cdr:x>0.52913</cdr:x>
      <cdr:y>0.16052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11036" y="775607"/>
          <a:ext cx="3360964" cy="2313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0.13701</cdr:x>
      <cdr:y>0.28633</cdr:y>
    </cdr:from>
    <cdr:to>
      <cdr:x>0.37638</cdr:x>
      <cdr:y>0.37093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183821" y="1796143"/>
          <a:ext cx="2068286" cy="5306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0.14016</cdr:x>
      <cdr:y>0.12364</cdr:y>
    </cdr:from>
    <cdr:to>
      <cdr:x>0.52913</cdr:x>
      <cdr:y>0.16052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1211036" y="775607"/>
          <a:ext cx="3360964" cy="2313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0.13701</cdr:x>
      <cdr:y>0.28633</cdr:y>
    </cdr:from>
    <cdr:to>
      <cdr:x>0.37638</cdr:x>
      <cdr:y>0.37093</cdr:y>
    </cdr:to>
    <cdr:sp macro="" textlink="">
      <cdr:nvSpPr>
        <cdr:cNvPr id="5" name="TextBox 2"/>
        <cdr:cNvSpPr txBox="1"/>
      </cdr:nvSpPr>
      <cdr:spPr>
        <a:xfrm xmlns:a="http://schemas.openxmlformats.org/drawingml/2006/main">
          <a:off x="1183821" y="1796143"/>
          <a:ext cx="2068286" cy="5306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38646" cy="62838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0.14016</cdr:x>
      <cdr:y>0.12364</cdr:y>
    </cdr:from>
    <cdr:to>
      <cdr:x>0.52913</cdr:x>
      <cdr:y>0.16052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11036" y="775607"/>
          <a:ext cx="3360964" cy="2313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0.13701</cdr:x>
      <cdr:y>0.28633</cdr:y>
    </cdr:from>
    <cdr:to>
      <cdr:x>0.37638</cdr:x>
      <cdr:y>0.37093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183821" y="1796143"/>
          <a:ext cx="2068286" cy="5306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38646" cy="62838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0.14016</cdr:x>
      <cdr:y>0.12364</cdr:y>
    </cdr:from>
    <cdr:to>
      <cdr:x>0.52913</cdr:x>
      <cdr:y>0.16052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11036" y="775607"/>
          <a:ext cx="3360964" cy="2313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0.13701</cdr:x>
      <cdr:y>0.28633</cdr:y>
    </cdr:from>
    <cdr:to>
      <cdr:x>0.37638</cdr:x>
      <cdr:y>0.37093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183821" y="1796143"/>
          <a:ext cx="2068286" cy="5306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38646" cy="62838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0.14016</cdr:x>
      <cdr:y>0.12364</cdr:y>
    </cdr:from>
    <cdr:to>
      <cdr:x>0.52913</cdr:x>
      <cdr:y>0.16052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11036" y="775607"/>
          <a:ext cx="3360964" cy="2313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0.13701</cdr:x>
      <cdr:y>0.28633</cdr:y>
    </cdr:from>
    <cdr:to>
      <cdr:x>0.37638</cdr:x>
      <cdr:y>0.37093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183821" y="1796143"/>
          <a:ext cx="2068286" cy="5306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638646" cy="62838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st%20Brackup%2031-08-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_Table"/>
      <sheetName val="Categoy_Wise_Cumulative_Cost_Ma"/>
      <sheetName val="Graph"/>
      <sheetName val="Sheet2"/>
    </sheetNames>
    <sheetDataSet>
      <sheetData sheetId="0">
        <row r="32">
          <cell r="C32" t="str">
            <v>RDPP Allocation</v>
          </cell>
          <cell r="H32" t="str">
            <v>Cumulative Expenditure Upto 31st August, 2020</v>
          </cell>
        </row>
        <row r="33">
          <cell r="B33" t="str">
            <v>Consultant</v>
          </cell>
          <cell r="C33">
            <v>79.010000000000005</v>
          </cell>
          <cell r="H33">
            <v>56.18</v>
          </cell>
        </row>
        <row r="34">
          <cell r="B34" t="str">
            <v>Physiacal Works</v>
          </cell>
          <cell r="C34">
            <v>537.27</v>
          </cell>
          <cell r="H34">
            <v>308.75</v>
          </cell>
        </row>
        <row r="35">
          <cell r="B35" t="str">
            <v>Agriculture Promotion</v>
          </cell>
          <cell r="C35">
            <v>42.53</v>
          </cell>
          <cell r="H35">
            <v>26.7</v>
          </cell>
        </row>
        <row r="36">
          <cell r="B36" t="str">
            <v>Land Acquisition</v>
          </cell>
          <cell r="C36">
            <v>240</v>
          </cell>
          <cell r="H36">
            <v>153.24</v>
          </cell>
        </row>
        <row r="37">
          <cell r="B37" t="str">
            <v>Procurements of Goods &amp; Vehicles</v>
          </cell>
          <cell r="C37">
            <v>10.66</v>
          </cell>
          <cell r="H37">
            <v>8.57</v>
          </cell>
        </row>
        <row r="38">
          <cell r="B38" t="str">
            <v>TAX &amp; VAT</v>
          </cell>
          <cell r="C38">
            <v>25.96</v>
          </cell>
          <cell r="H38">
            <v>17.8</v>
          </cell>
        </row>
        <row r="39">
          <cell r="B39" t="str">
            <v>Office Administration(Outsourcing,office rent,petrol &amp; lubricant)</v>
          </cell>
          <cell r="C39">
            <v>36.6</v>
          </cell>
          <cell r="H39">
            <v>21.58</v>
          </cell>
        </row>
        <row r="40">
          <cell r="B40" t="str">
            <v>Contingency</v>
          </cell>
          <cell r="C40">
            <v>6.6013999999999999</v>
          </cell>
          <cell r="H40">
            <v>0</v>
          </cell>
        </row>
        <row r="41">
          <cell r="B41" t="str">
            <v>Total</v>
          </cell>
          <cell r="C41">
            <v>978.65139999999997</v>
          </cell>
          <cell r="H41">
            <v>592.82000000000005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P10" sqref="P10"/>
    </sheetView>
  </sheetViews>
  <sheetFormatPr defaultRowHeight="15" x14ac:dyDescent="0.25"/>
  <sheetData/>
  <pageMargins left="0.7" right="0.7" top="0.75" bottom="0.75" header="0.3" footer="0.3"/>
  <pageSetup paperSize="9" scale="92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20"/>
  <sheetViews>
    <sheetView topLeftCell="A4" zoomScaleNormal="100" workbookViewId="0">
      <selection activeCell="N20" sqref="N20"/>
    </sheetView>
  </sheetViews>
  <sheetFormatPr defaultColWidth="9.140625" defaultRowHeight="15.75" x14ac:dyDescent="0.25"/>
  <cols>
    <col min="1" max="1" width="4.85546875" style="8" customWidth="1"/>
    <col min="2" max="2" width="38.140625" style="8" customWidth="1"/>
    <col min="3" max="3" width="10.85546875" style="8" customWidth="1"/>
    <col min="4" max="4" width="10" style="8" customWidth="1"/>
    <col min="5" max="5" width="10.28515625" style="8" hidden="1" customWidth="1"/>
    <col min="6" max="6" width="8.85546875" style="8" hidden="1" customWidth="1"/>
    <col min="7" max="7" width="9.28515625" style="8" hidden="1" customWidth="1"/>
    <col min="8" max="8" width="9.85546875" style="8" hidden="1" customWidth="1"/>
    <col min="9" max="9" width="10.85546875" style="8" hidden="1" customWidth="1"/>
    <col min="10" max="10" width="0" style="8" hidden="1" customWidth="1"/>
    <col min="11" max="11" width="9.5703125" style="8" customWidth="1"/>
    <col min="12" max="12" width="9.140625" style="8" customWidth="1"/>
    <col min="13" max="13" width="10.7109375" style="8" customWidth="1"/>
    <col min="14" max="14" width="9.5703125" style="8" customWidth="1"/>
    <col min="15" max="15" width="9.140625" style="8" customWidth="1"/>
    <col min="16" max="16" width="10.7109375" style="8" customWidth="1"/>
    <col min="17" max="17" width="11.140625" style="8" customWidth="1"/>
    <col min="18" max="18" width="9.140625" style="8" customWidth="1"/>
    <col min="19" max="19" width="10.7109375" style="8" customWidth="1"/>
    <col min="20" max="20" width="9.140625" style="8"/>
    <col min="21" max="21" width="12.140625" style="8" customWidth="1"/>
    <col min="22" max="16384" width="9.140625" style="8"/>
  </cols>
  <sheetData>
    <row r="2" spans="1:21" s="3" customFormat="1" x14ac:dyDescent="0.25">
      <c r="A2" s="219" t="s">
        <v>73</v>
      </c>
      <c r="B2" s="219"/>
      <c r="C2" s="219"/>
      <c r="D2" s="219"/>
      <c r="E2" s="219"/>
      <c r="F2" s="219"/>
      <c r="G2" s="219"/>
      <c r="H2" s="219"/>
      <c r="I2" s="219"/>
      <c r="J2" s="219"/>
      <c r="K2" s="219"/>
      <c r="L2" s="219"/>
      <c r="M2" s="219"/>
      <c r="N2" s="219"/>
      <c r="O2" s="219"/>
      <c r="P2" s="219"/>
      <c r="Q2" s="219"/>
      <c r="R2" s="219"/>
      <c r="S2" s="219"/>
    </row>
    <row r="3" spans="1:21" s="3" customFormat="1" ht="33" customHeight="1" x14ac:dyDescent="0.25">
      <c r="A3" s="218" t="s">
        <v>0</v>
      </c>
      <c r="B3" s="222" t="s">
        <v>2</v>
      </c>
      <c r="C3" s="223" t="s">
        <v>20</v>
      </c>
      <c r="D3" s="224"/>
      <c r="E3" s="223" t="s">
        <v>19</v>
      </c>
      <c r="F3" s="224"/>
      <c r="G3" s="225"/>
      <c r="H3" s="223" t="s">
        <v>36</v>
      </c>
      <c r="I3" s="224"/>
      <c r="J3" s="225"/>
      <c r="K3" s="218" t="s">
        <v>35</v>
      </c>
      <c r="L3" s="218"/>
      <c r="M3" s="218"/>
      <c r="N3" s="218" t="s">
        <v>71</v>
      </c>
      <c r="O3" s="218"/>
      <c r="P3" s="218"/>
      <c r="Q3" s="218" t="s">
        <v>72</v>
      </c>
      <c r="R3" s="218"/>
      <c r="S3" s="218"/>
    </row>
    <row r="4" spans="1:21" s="3" customFormat="1" ht="18.75" customHeight="1" x14ac:dyDescent="0.25">
      <c r="A4" s="218"/>
      <c r="B4" s="222"/>
      <c r="C4" s="16" t="s">
        <v>21</v>
      </c>
      <c r="D4" s="29" t="s">
        <v>22</v>
      </c>
      <c r="E4" s="16" t="s">
        <v>1</v>
      </c>
      <c r="F4" s="7" t="s">
        <v>9</v>
      </c>
      <c r="G4" s="7" t="s">
        <v>8</v>
      </c>
      <c r="H4" s="16" t="s">
        <v>1</v>
      </c>
      <c r="I4" s="7" t="s">
        <v>9</v>
      </c>
      <c r="J4" s="7" t="s">
        <v>8</v>
      </c>
      <c r="K4" s="16" t="s">
        <v>1</v>
      </c>
      <c r="L4" s="7" t="s">
        <v>9</v>
      </c>
      <c r="M4" s="7" t="s">
        <v>8</v>
      </c>
      <c r="N4" s="16" t="s">
        <v>1</v>
      </c>
      <c r="O4" s="36" t="s">
        <v>9</v>
      </c>
      <c r="P4" s="36" t="s">
        <v>8</v>
      </c>
      <c r="Q4" s="16" t="s">
        <v>1</v>
      </c>
      <c r="R4" s="36" t="s">
        <v>9</v>
      </c>
      <c r="S4" s="36" t="s">
        <v>8</v>
      </c>
    </row>
    <row r="5" spans="1:21" s="3" customFormat="1" ht="18.75" customHeight="1" x14ac:dyDescent="0.25">
      <c r="A5" s="220" t="s">
        <v>17</v>
      </c>
      <c r="B5" s="221"/>
      <c r="C5" s="221"/>
      <c r="D5" s="221"/>
      <c r="E5" s="221"/>
      <c r="F5" s="221"/>
      <c r="G5" s="221"/>
      <c r="H5" s="221"/>
      <c r="I5" s="221"/>
      <c r="J5" s="221"/>
      <c r="K5" s="221"/>
      <c r="L5" s="221"/>
      <c r="M5" s="221"/>
      <c r="N5" s="54"/>
      <c r="O5" s="54"/>
      <c r="P5" s="54"/>
      <c r="Q5" s="54"/>
      <c r="R5" s="54"/>
      <c r="S5" s="55"/>
    </row>
    <row r="6" spans="1:21" s="3" customFormat="1" x14ac:dyDescent="0.25">
      <c r="A6" s="2">
        <v>1</v>
      </c>
      <c r="B6" s="9" t="s">
        <v>5</v>
      </c>
      <c r="C6" s="12" t="s">
        <v>23</v>
      </c>
      <c r="D6" s="13">
        <v>1261</v>
      </c>
      <c r="E6" s="12">
        <v>5.27</v>
      </c>
      <c r="F6" s="13">
        <f>E6*13.04%</f>
        <v>0.68720799999999993</v>
      </c>
      <c r="G6" s="13">
        <f>E6*86.96%</f>
        <v>4.5827919999999995</v>
      </c>
      <c r="H6" s="12">
        <v>116.72</v>
      </c>
      <c r="I6" s="13">
        <f>H6*0.14</f>
        <v>16.340800000000002</v>
      </c>
      <c r="J6" s="13">
        <f>H6*0.86</f>
        <v>100.3792</v>
      </c>
      <c r="K6" s="12">
        <f>E6+H6</f>
        <v>121.99</v>
      </c>
      <c r="L6" s="13">
        <f>F6+I6</f>
        <v>17.028008</v>
      </c>
      <c r="M6" s="13">
        <f>G6+J6</f>
        <v>104.961992</v>
      </c>
      <c r="N6" s="12">
        <v>151.90999999999997</v>
      </c>
      <c r="O6" s="13">
        <f>N6*12.5%</f>
        <v>18.988749999999996</v>
      </c>
      <c r="P6" s="13">
        <f>N6*87.5%</f>
        <v>132.92124999999999</v>
      </c>
      <c r="Q6" s="12">
        <v>273.89999999999998</v>
      </c>
      <c r="R6" s="13">
        <f>L6+O6</f>
        <v>36.016757999999996</v>
      </c>
      <c r="S6" s="13">
        <f>M6+P6</f>
        <v>237.883242</v>
      </c>
      <c r="U6" s="10"/>
    </row>
    <row r="7" spans="1:21" s="3" customFormat="1" ht="19.5" customHeight="1" x14ac:dyDescent="0.25">
      <c r="A7" s="2">
        <v>2</v>
      </c>
      <c r="B7" s="24" t="s">
        <v>3</v>
      </c>
      <c r="C7" s="12" t="s">
        <v>24</v>
      </c>
      <c r="D7" s="13">
        <v>11952.5</v>
      </c>
      <c r="E7" s="12">
        <v>3895.91</v>
      </c>
      <c r="F7" s="13">
        <v>506.01</v>
      </c>
      <c r="G7" s="13">
        <v>3389.9</v>
      </c>
      <c r="H7" s="12">
        <v>2007.04</v>
      </c>
      <c r="I7" s="13">
        <f>H7*0.14</f>
        <v>280.98560000000003</v>
      </c>
      <c r="J7" s="13">
        <f>H7*0.86</f>
        <v>1726.0544</v>
      </c>
      <c r="K7" s="12">
        <f t="shared" ref="K7:K10" si="0">E7+H7</f>
        <v>5902.95</v>
      </c>
      <c r="L7" s="13">
        <f t="shared" ref="L7:L10" si="1">F7+I7</f>
        <v>786.99559999999997</v>
      </c>
      <c r="M7" s="13">
        <f t="shared" ref="M7:M10" si="2">G7+J7</f>
        <v>5115.9544000000005</v>
      </c>
      <c r="N7" s="12">
        <v>1932</v>
      </c>
      <c r="O7" s="13">
        <f t="shared" ref="O7:O18" si="3">N7*12.5%</f>
        <v>241.5</v>
      </c>
      <c r="P7" s="13">
        <f t="shared" ref="P7:P19" si="4">N7*87.5%</f>
        <v>1690.5</v>
      </c>
      <c r="Q7" s="12">
        <v>7834.95</v>
      </c>
      <c r="R7" s="13">
        <f t="shared" ref="R7:R18" si="5">L7+O7</f>
        <v>1028.4956</v>
      </c>
      <c r="S7" s="13">
        <f t="shared" ref="S7:S18" si="6">M7+P7</f>
        <v>6806.4544000000005</v>
      </c>
      <c r="U7" s="10"/>
    </row>
    <row r="8" spans="1:21" s="3" customFormat="1" ht="31.5" x14ac:dyDescent="0.25">
      <c r="A8" s="2">
        <v>3</v>
      </c>
      <c r="B8" s="9" t="s">
        <v>14</v>
      </c>
      <c r="C8" s="12" t="s">
        <v>25</v>
      </c>
      <c r="D8" s="13">
        <v>20311</v>
      </c>
      <c r="E8" s="12">
        <v>2581.71</v>
      </c>
      <c r="F8" s="13">
        <v>332.56</v>
      </c>
      <c r="G8" s="13">
        <v>2249.15</v>
      </c>
      <c r="H8" s="12">
        <v>3413.2</v>
      </c>
      <c r="I8" s="13">
        <v>471.78</v>
      </c>
      <c r="J8" s="13">
        <v>2941.42</v>
      </c>
      <c r="K8" s="12">
        <f t="shared" si="0"/>
        <v>5994.91</v>
      </c>
      <c r="L8" s="13">
        <f t="shared" si="1"/>
        <v>804.33999999999992</v>
      </c>
      <c r="M8" s="13">
        <f t="shared" si="2"/>
        <v>5190.57</v>
      </c>
      <c r="N8" s="12">
        <v>4329.57</v>
      </c>
      <c r="O8" s="13">
        <f t="shared" si="3"/>
        <v>541.19624999999996</v>
      </c>
      <c r="P8" s="13">
        <f t="shared" si="4"/>
        <v>3788.3737499999997</v>
      </c>
      <c r="Q8" s="12">
        <v>10324.48</v>
      </c>
      <c r="R8" s="13">
        <f t="shared" si="5"/>
        <v>1345.5362499999999</v>
      </c>
      <c r="S8" s="13">
        <f t="shared" si="6"/>
        <v>8978.9437499999985</v>
      </c>
      <c r="U8" s="10"/>
    </row>
    <row r="9" spans="1:21" s="3" customFormat="1" x14ac:dyDescent="0.25">
      <c r="A9" s="2">
        <v>4</v>
      </c>
      <c r="B9" s="9" t="s">
        <v>4</v>
      </c>
      <c r="C9" s="12" t="s">
        <v>26</v>
      </c>
      <c r="D9" s="13">
        <v>3729</v>
      </c>
      <c r="E9" s="12">
        <v>1958.04</v>
      </c>
      <c r="F9" s="13">
        <v>252.78</v>
      </c>
      <c r="G9" s="13">
        <v>1705.26</v>
      </c>
      <c r="H9" s="12">
        <v>2875.01</v>
      </c>
      <c r="I9" s="13">
        <f>H9*0.14</f>
        <v>402.50140000000005</v>
      </c>
      <c r="J9" s="13">
        <f>H9*0.86</f>
        <v>2472.5086000000001</v>
      </c>
      <c r="K9" s="12">
        <f t="shared" si="0"/>
        <v>4833.05</v>
      </c>
      <c r="L9" s="13">
        <f t="shared" si="1"/>
        <v>655.28140000000008</v>
      </c>
      <c r="M9" s="13">
        <f t="shared" si="2"/>
        <v>4177.7686000000003</v>
      </c>
      <c r="N9" s="12">
        <v>1805.2399999999998</v>
      </c>
      <c r="O9" s="13">
        <f t="shared" si="3"/>
        <v>225.65499999999997</v>
      </c>
      <c r="P9" s="13">
        <f t="shared" si="4"/>
        <v>1579.5849999999998</v>
      </c>
      <c r="Q9" s="12">
        <v>6638.29</v>
      </c>
      <c r="R9" s="13">
        <f t="shared" si="5"/>
        <v>880.93640000000005</v>
      </c>
      <c r="S9" s="13">
        <f t="shared" si="6"/>
        <v>5757.3536000000004</v>
      </c>
      <c r="U9" s="10"/>
    </row>
    <row r="10" spans="1:21" x14ac:dyDescent="0.25">
      <c r="A10" s="6">
        <v>5</v>
      </c>
      <c r="B10" s="11" t="s">
        <v>11</v>
      </c>
      <c r="C10" s="31" t="s">
        <v>27</v>
      </c>
      <c r="D10" s="28">
        <v>166</v>
      </c>
      <c r="E10" s="18">
        <v>0</v>
      </c>
      <c r="F10" s="19">
        <v>0</v>
      </c>
      <c r="G10" s="19">
        <v>0</v>
      </c>
      <c r="H10" s="35">
        <v>178.46</v>
      </c>
      <c r="I10" s="13">
        <f>H10*0.14</f>
        <v>24.984400000000004</v>
      </c>
      <c r="J10" s="13">
        <f>H10*0.86</f>
        <v>153.47560000000001</v>
      </c>
      <c r="K10" s="12">
        <f t="shared" si="0"/>
        <v>178.46</v>
      </c>
      <c r="L10" s="13">
        <f t="shared" si="1"/>
        <v>24.984400000000004</v>
      </c>
      <c r="M10" s="13">
        <f t="shared" si="2"/>
        <v>153.47560000000001</v>
      </c>
      <c r="N10" s="12">
        <v>12.47999999999999</v>
      </c>
      <c r="O10" s="13">
        <f t="shared" si="3"/>
        <v>1.5599999999999987</v>
      </c>
      <c r="P10" s="13">
        <f t="shared" si="4"/>
        <v>10.919999999999991</v>
      </c>
      <c r="Q10" s="12">
        <v>190.94</v>
      </c>
      <c r="R10" s="13">
        <f t="shared" si="5"/>
        <v>26.544400000000003</v>
      </c>
      <c r="S10" s="13">
        <f t="shared" si="6"/>
        <v>164.3956</v>
      </c>
      <c r="U10" s="10"/>
    </row>
    <row r="11" spans="1:21" s="3" customFormat="1" x14ac:dyDescent="0.25">
      <c r="A11" s="33" t="s">
        <v>18</v>
      </c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48"/>
      <c r="O11" s="56"/>
      <c r="P11" s="56"/>
      <c r="Q11" s="48"/>
      <c r="R11" s="56"/>
      <c r="S11" s="57"/>
      <c r="U11" s="10"/>
    </row>
    <row r="12" spans="1:21" s="3" customFormat="1" x14ac:dyDescent="0.25">
      <c r="A12" s="2">
        <v>6</v>
      </c>
      <c r="B12" s="9" t="s">
        <v>10</v>
      </c>
      <c r="C12" s="22" t="s">
        <v>28</v>
      </c>
      <c r="D12" s="13">
        <v>2515</v>
      </c>
      <c r="E12" s="22">
        <v>0</v>
      </c>
      <c r="F12" s="23">
        <f>E12*13.04%</f>
        <v>0</v>
      </c>
      <c r="G12" s="23">
        <f>E12*86.96%</f>
        <v>0</v>
      </c>
      <c r="H12" s="12">
        <v>1517.6</v>
      </c>
      <c r="I12" s="13">
        <f>H12*0.14</f>
        <v>212.464</v>
      </c>
      <c r="J12" s="13">
        <f>H12*0.86</f>
        <v>1305.136</v>
      </c>
      <c r="K12" s="12">
        <f>E12+H12</f>
        <v>1517.6</v>
      </c>
      <c r="L12" s="13">
        <f>F12+I12</f>
        <v>212.464</v>
      </c>
      <c r="M12" s="13">
        <f>G12+J12</f>
        <v>1305.136</v>
      </c>
      <c r="N12" s="12">
        <v>365.52</v>
      </c>
      <c r="O12" s="13">
        <f t="shared" si="3"/>
        <v>45.69</v>
      </c>
      <c r="P12" s="13">
        <f t="shared" si="4"/>
        <v>319.83</v>
      </c>
      <c r="Q12" s="12">
        <v>1883.12</v>
      </c>
      <c r="R12" s="13">
        <f t="shared" si="5"/>
        <v>258.154</v>
      </c>
      <c r="S12" s="13">
        <f t="shared" si="6"/>
        <v>1624.9659999999999</v>
      </c>
      <c r="U12" s="10"/>
    </row>
    <row r="13" spans="1:21" ht="32.25" customHeight="1" x14ac:dyDescent="0.25">
      <c r="A13" s="4">
        <v>7</v>
      </c>
      <c r="B13" s="24" t="s">
        <v>15</v>
      </c>
      <c r="C13" s="22" t="s">
        <v>29</v>
      </c>
      <c r="D13" s="32">
        <v>1515</v>
      </c>
      <c r="E13" s="20">
        <v>0</v>
      </c>
      <c r="F13" s="21">
        <v>0</v>
      </c>
      <c r="G13" s="21">
        <v>0</v>
      </c>
      <c r="H13" s="20">
        <v>0</v>
      </c>
      <c r="I13" s="21">
        <v>0</v>
      </c>
      <c r="J13" s="21">
        <v>0</v>
      </c>
      <c r="K13" s="20">
        <v>0</v>
      </c>
      <c r="L13" s="13">
        <f t="shared" ref="L13:L16" si="7">F13+I13</f>
        <v>0</v>
      </c>
      <c r="M13" s="13">
        <f t="shared" ref="M13:M16" si="8">G13+J13</f>
        <v>0</v>
      </c>
      <c r="N13" s="51">
        <v>733.34</v>
      </c>
      <c r="O13" s="13">
        <f t="shared" si="3"/>
        <v>91.667500000000004</v>
      </c>
      <c r="P13" s="13">
        <f t="shared" si="4"/>
        <v>641.67250000000001</v>
      </c>
      <c r="Q13" s="49">
        <v>733.34</v>
      </c>
      <c r="R13" s="13">
        <f t="shared" si="5"/>
        <v>91.667500000000004</v>
      </c>
      <c r="S13" s="13">
        <f t="shared" si="6"/>
        <v>641.67250000000001</v>
      </c>
      <c r="U13" s="10"/>
    </row>
    <row r="14" spans="1:21" s="3" customFormat="1" x14ac:dyDescent="0.25">
      <c r="A14" s="2">
        <v>8</v>
      </c>
      <c r="B14" s="9" t="s">
        <v>6</v>
      </c>
      <c r="C14" s="12" t="s">
        <v>31</v>
      </c>
      <c r="D14" s="13">
        <v>2550</v>
      </c>
      <c r="E14" s="12">
        <v>62.18</v>
      </c>
      <c r="F14" s="13">
        <v>8.85</v>
      </c>
      <c r="G14" s="13">
        <v>53.33</v>
      </c>
      <c r="H14" s="12">
        <v>477.32</v>
      </c>
      <c r="I14" s="13">
        <f>H14*0.14</f>
        <v>66.82480000000001</v>
      </c>
      <c r="J14" s="13">
        <f>H14*0.86</f>
        <v>410.49520000000001</v>
      </c>
      <c r="K14" s="12">
        <f>E14+H14</f>
        <v>539.5</v>
      </c>
      <c r="L14" s="13">
        <f t="shared" si="7"/>
        <v>75.674800000000005</v>
      </c>
      <c r="M14" s="13">
        <f t="shared" si="8"/>
        <v>463.8252</v>
      </c>
      <c r="N14" s="12">
        <v>361.19000000000005</v>
      </c>
      <c r="O14" s="13">
        <f t="shared" si="3"/>
        <v>45.148750000000007</v>
      </c>
      <c r="P14" s="13">
        <f t="shared" si="4"/>
        <v>316.04125000000005</v>
      </c>
      <c r="Q14" s="12">
        <v>900.69</v>
      </c>
      <c r="R14" s="13">
        <f t="shared" si="5"/>
        <v>120.82355000000001</v>
      </c>
      <c r="S14" s="13">
        <f t="shared" si="6"/>
        <v>779.86644999999999</v>
      </c>
      <c r="U14" s="10"/>
    </row>
    <row r="15" spans="1:21" s="3" customFormat="1" ht="33" customHeight="1" x14ac:dyDescent="0.25">
      <c r="A15" s="2">
        <v>9</v>
      </c>
      <c r="B15" s="24" t="s">
        <v>16</v>
      </c>
      <c r="C15" s="12" t="s">
        <v>32</v>
      </c>
      <c r="D15" s="13">
        <v>1785</v>
      </c>
      <c r="E15" s="22">
        <v>0</v>
      </c>
      <c r="F15" s="23">
        <f>E15*13.04%</f>
        <v>0</v>
      </c>
      <c r="G15" s="23">
        <f>E15*86.96%</f>
        <v>0</v>
      </c>
      <c r="H15" s="12">
        <v>633.05999999999995</v>
      </c>
      <c r="I15" s="13">
        <v>85.63</v>
      </c>
      <c r="J15" s="13">
        <v>547.42999999999995</v>
      </c>
      <c r="K15" s="12">
        <f t="shared" ref="K15:K16" si="9">E15+H15</f>
        <v>633.05999999999995</v>
      </c>
      <c r="L15" s="13">
        <f t="shared" si="7"/>
        <v>85.63</v>
      </c>
      <c r="M15" s="13">
        <f t="shared" si="8"/>
        <v>547.42999999999995</v>
      </c>
      <c r="N15" s="12">
        <v>738.02</v>
      </c>
      <c r="O15" s="13">
        <f t="shared" si="3"/>
        <v>92.252499999999998</v>
      </c>
      <c r="P15" s="13">
        <f t="shared" si="4"/>
        <v>645.76749999999993</v>
      </c>
      <c r="Q15" s="12">
        <v>1371.08</v>
      </c>
      <c r="R15" s="13">
        <f t="shared" si="5"/>
        <v>177.88249999999999</v>
      </c>
      <c r="S15" s="13">
        <f t="shared" si="6"/>
        <v>1193.1974999999998</v>
      </c>
      <c r="U15" s="10"/>
    </row>
    <row r="16" spans="1:21" s="1" customFormat="1" ht="32.25" x14ac:dyDescent="0.3">
      <c r="A16" s="14">
        <v>10</v>
      </c>
      <c r="B16" s="9" t="s">
        <v>7</v>
      </c>
      <c r="C16" s="15" t="s">
        <v>33</v>
      </c>
      <c r="D16" s="5">
        <v>362.5</v>
      </c>
      <c r="E16" s="15">
        <v>84.04</v>
      </c>
      <c r="F16" s="5">
        <v>9.84</v>
      </c>
      <c r="G16" s="5">
        <v>74.2</v>
      </c>
      <c r="H16" s="15">
        <v>10.99</v>
      </c>
      <c r="I16" s="5">
        <v>0.99</v>
      </c>
      <c r="J16" s="5">
        <v>10</v>
      </c>
      <c r="K16" s="12">
        <f t="shared" si="9"/>
        <v>95.03</v>
      </c>
      <c r="L16" s="13">
        <f t="shared" si="7"/>
        <v>10.83</v>
      </c>
      <c r="M16" s="13">
        <f t="shared" si="8"/>
        <v>84.2</v>
      </c>
      <c r="N16" s="12">
        <v>33.169999999999987</v>
      </c>
      <c r="O16" s="13">
        <f t="shared" si="3"/>
        <v>4.1462499999999984</v>
      </c>
      <c r="P16" s="13">
        <f t="shared" si="4"/>
        <v>29.023749999999989</v>
      </c>
      <c r="Q16" s="12">
        <v>128.19999999999999</v>
      </c>
      <c r="R16" s="13">
        <f t="shared" si="5"/>
        <v>14.976249999999999</v>
      </c>
      <c r="S16" s="13">
        <f t="shared" si="6"/>
        <v>113.22375</v>
      </c>
      <c r="U16" s="10"/>
    </row>
    <row r="17" spans="1:21" ht="8.25" customHeight="1" x14ac:dyDescent="0.25">
      <c r="L17" s="58"/>
      <c r="M17" s="58"/>
      <c r="N17" s="59"/>
      <c r="O17" s="56"/>
      <c r="P17" s="56"/>
      <c r="Q17" s="60"/>
      <c r="R17" s="56"/>
      <c r="S17" s="57"/>
      <c r="U17" s="10"/>
    </row>
    <row r="18" spans="1:21" x14ac:dyDescent="0.25">
      <c r="A18" s="6">
        <v>11</v>
      </c>
      <c r="B18" s="11" t="s">
        <v>12</v>
      </c>
      <c r="C18" s="30" t="s">
        <v>34</v>
      </c>
      <c r="D18" s="28">
        <v>1380</v>
      </c>
      <c r="E18" s="18">
        <v>0</v>
      </c>
      <c r="F18" s="19">
        <v>0</v>
      </c>
      <c r="G18" s="19">
        <v>0</v>
      </c>
      <c r="H18" s="35">
        <v>42.09</v>
      </c>
      <c r="I18" s="13">
        <f>H18*0.13</f>
        <v>5.4717000000000002</v>
      </c>
      <c r="J18" s="13">
        <f>H18*0.87</f>
        <v>36.618300000000005</v>
      </c>
      <c r="K18" s="18">
        <f>E18+H18</f>
        <v>42.09</v>
      </c>
      <c r="L18" s="13">
        <f t="shared" ref="L18" si="10">F18+I18</f>
        <v>5.4717000000000002</v>
      </c>
      <c r="M18" s="13">
        <f t="shared" ref="M18" si="11">G18+J18</f>
        <v>36.618300000000005</v>
      </c>
      <c r="N18" s="52">
        <v>93.32</v>
      </c>
      <c r="O18" s="13">
        <f t="shared" si="3"/>
        <v>11.664999999999999</v>
      </c>
      <c r="P18" s="13">
        <f t="shared" si="4"/>
        <v>81.655000000000001</v>
      </c>
      <c r="Q18" s="35">
        <v>135.41</v>
      </c>
      <c r="R18" s="13">
        <f t="shared" si="5"/>
        <v>17.136699999999998</v>
      </c>
      <c r="S18" s="13">
        <f t="shared" si="6"/>
        <v>118.27330000000001</v>
      </c>
      <c r="U18" s="10"/>
    </row>
    <row r="19" spans="1:21" x14ac:dyDescent="0.25">
      <c r="A19" s="6">
        <v>12</v>
      </c>
      <c r="B19" s="11" t="s">
        <v>13</v>
      </c>
      <c r="C19" s="30" t="s">
        <v>30</v>
      </c>
      <c r="D19" s="28">
        <v>200</v>
      </c>
      <c r="E19" s="18">
        <v>0</v>
      </c>
      <c r="F19" s="19">
        <v>0</v>
      </c>
      <c r="G19" s="19">
        <v>0</v>
      </c>
      <c r="H19" s="18">
        <v>0</v>
      </c>
      <c r="I19" s="19">
        <v>0</v>
      </c>
      <c r="J19" s="19">
        <v>0</v>
      </c>
      <c r="K19" s="18">
        <v>0</v>
      </c>
      <c r="L19" s="19">
        <v>0</v>
      </c>
      <c r="M19" s="19">
        <v>0</v>
      </c>
      <c r="N19" s="18">
        <v>0</v>
      </c>
      <c r="O19" s="19">
        <v>0</v>
      </c>
      <c r="P19" s="19">
        <f t="shared" si="4"/>
        <v>0</v>
      </c>
      <c r="Q19" s="18">
        <v>0</v>
      </c>
      <c r="R19" s="19">
        <v>0</v>
      </c>
      <c r="S19" s="19">
        <v>0</v>
      </c>
      <c r="U19" s="10"/>
    </row>
    <row r="20" spans="1:21" s="27" customFormat="1" x14ac:dyDescent="0.25">
      <c r="A20" s="25"/>
      <c r="B20" s="26" t="s">
        <v>1</v>
      </c>
      <c r="C20" s="17"/>
      <c r="D20" s="17"/>
      <c r="E20" s="17">
        <f t="shared" ref="E20:M20" si="12">SUM(E6:E19)</f>
        <v>8587.1500000000015</v>
      </c>
      <c r="F20" s="17">
        <f t="shared" si="12"/>
        <v>1110.7272079999998</v>
      </c>
      <c r="G20" s="17">
        <f t="shared" si="12"/>
        <v>7476.4227920000003</v>
      </c>
      <c r="H20" s="17">
        <f t="shared" si="12"/>
        <v>11271.489999999998</v>
      </c>
      <c r="I20" s="17">
        <f t="shared" si="12"/>
        <v>1567.9727</v>
      </c>
      <c r="J20" s="17">
        <f t="shared" si="12"/>
        <v>9703.5172999999995</v>
      </c>
      <c r="K20" s="17">
        <f t="shared" si="12"/>
        <v>19858.639999999996</v>
      </c>
      <c r="L20" s="53">
        <f t="shared" si="12"/>
        <v>2678.6999079999996</v>
      </c>
      <c r="M20" s="53">
        <f t="shared" si="12"/>
        <v>17179.940091999997</v>
      </c>
      <c r="N20" s="17">
        <f t="shared" ref="N20:S20" si="13">SUM(N6:N19)</f>
        <v>10555.76</v>
      </c>
      <c r="O20" s="53">
        <f t="shared" si="13"/>
        <v>1319.47</v>
      </c>
      <c r="P20" s="53">
        <f t="shared" si="13"/>
        <v>9236.2900000000009</v>
      </c>
      <c r="Q20" s="17">
        <f t="shared" si="13"/>
        <v>30414.399999999994</v>
      </c>
      <c r="R20" s="53">
        <f t="shared" si="13"/>
        <v>3998.1699080000008</v>
      </c>
      <c r="S20" s="53">
        <f t="shared" si="13"/>
        <v>26416.230092000002</v>
      </c>
      <c r="U20" s="50"/>
    </row>
  </sheetData>
  <mergeCells count="10">
    <mergeCell ref="N3:P3"/>
    <mergeCell ref="Q3:S3"/>
    <mergeCell ref="A2:S2"/>
    <mergeCell ref="A5:M5"/>
    <mergeCell ref="K3:M3"/>
    <mergeCell ref="A3:A4"/>
    <mergeCell ref="B3:B4"/>
    <mergeCell ref="C3:D3"/>
    <mergeCell ref="E3:G3"/>
    <mergeCell ref="H3:J3"/>
  </mergeCells>
  <pageMargins left="0.5" right="0.25" top="0.5" bottom="0.25" header="0.3" footer="0.3"/>
  <pageSetup paperSize="9" scale="8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5"/>
  <sheetViews>
    <sheetView zoomScale="115" zoomScaleNormal="115" workbookViewId="0">
      <pane ySplit="1" topLeftCell="A12" activePane="bottomLeft" state="frozen"/>
      <selection pane="bottomLeft" activeCell="N26" sqref="N26"/>
    </sheetView>
  </sheetViews>
  <sheetFormatPr defaultColWidth="9.140625" defaultRowHeight="15.75" x14ac:dyDescent="0.25"/>
  <cols>
    <col min="1" max="1" width="9.140625" style="3"/>
    <col min="2" max="2" width="13.140625" style="3" customWidth="1"/>
    <col min="3" max="3" width="15.7109375" style="3" hidden="1" customWidth="1"/>
    <col min="4" max="4" width="16.85546875" style="3" hidden="1" customWidth="1"/>
    <col min="5" max="5" width="13.7109375" style="3" hidden="1" customWidth="1"/>
    <col min="6" max="6" width="13.5703125" style="3" hidden="1" customWidth="1"/>
    <col min="7" max="7" width="14.140625" style="3" hidden="1" customWidth="1"/>
    <col min="8" max="8" width="21" style="3" hidden="1" customWidth="1"/>
    <col min="9" max="9" width="13.85546875" style="3" hidden="1" customWidth="1"/>
    <col min="10" max="10" width="16.28515625" style="3" hidden="1" customWidth="1"/>
    <col min="11" max="11" width="17.140625" style="3" hidden="1" customWidth="1"/>
    <col min="12" max="12" width="14.42578125" style="3" hidden="1" customWidth="1"/>
    <col min="13" max="13" width="9.7109375" style="3" bestFit="1" customWidth="1"/>
    <col min="14" max="14" width="14.140625" style="3" customWidth="1"/>
    <col min="15" max="15" width="10.140625" style="3" customWidth="1"/>
    <col min="16" max="16" width="9.140625" style="3"/>
    <col min="17" max="17" width="14" style="3" customWidth="1"/>
    <col min="18" max="16384" width="9.140625" style="3"/>
  </cols>
  <sheetData>
    <row r="1" spans="1:16" ht="83.25" customHeight="1" x14ac:dyDescent="0.25">
      <c r="A1" s="38" t="s">
        <v>38</v>
      </c>
      <c r="B1" s="38" t="s">
        <v>5</v>
      </c>
      <c r="C1" s="38" t="s">
        <v>3</v>
      </c>
      <c r="D1" s="38" t="s">
        <v>75</v>
      </c>
      <c r="E1" s="38" t="s">
        <v>4</v>
      </c>
      <c r="F1" s="39" t="s">
        <v>11</v>
      </c>
      <c r="G1" s="38" t="s">
        <v>10</v>
      </c>
      <c r="H1" s="38" t="s">
        <v>37</v>
      </c>
      <c r="I1" s="38" t="s">
        <v>6</v>
      </c>
      <c r="J1" s="38" t="s">
        <v>16</v>
      </c>
      <c r="K1" s="38" t="s">
        <v>7</v>
      </c>
      <c r="L1" s="39" t="s">
        <v>12</v>
      </c>
      <c r="M1" s="37" t="s">
        <v>70</v>
      </c>
      <c r="O1" s="117" t="s">
        <v>84</v>
      </c>
      <c r="P1" s="117" t="s">
        <v>85</v>
      </c>
    </row>
    <row r="2" spans="1:16" s="47" customFormat="1" ht="15" customHeight="1" x14ac:dyDescent="0.15">
      <c r="A2" s="45">
        <v>1</v>
      </c>
      <c r="B2" s="45">
        <v>2</v>
      </c>
      <c r="C2" s="45">
        <v>3</v>
      </c>
      <c r="D2" s="45">
        <v>4</v>
      </c>
      <c r="E2" s="45">
        <v>5</v>
      </c>
      <c r="F2" s="46">
        <v>6</v>
      </c>
      <c r="G2" s="45">
        <v>7</v>
      </c>
      <c r="H2" s="45">
        <v>8</v>
      </c>
      <c r="I2" s="45">
        <v>9</v>
      </c>
      <c r="J2" s="45">
        <v>10</v>
      </c>
      <c r="K2" s="45">
        <v>11</v>
      </c>
      <c r="L2" s="46">
        <v>12</v>
      </c>
      <c r="M2" s="46">
        <v>13</v>
      </c>
    </row>
    <row r="3" spans="1:16" x14ac:dyDescent="0.25">
      <c r="A3" s="41" t="s">
        <v>39</v>
      </c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</row>
    <row r="4" spans="1:16" x14ac:dyDescent="0.25">
      <c r="A4" s="41" t="s">
        <v>40</v>
      </c>
      <c r="B4" s="40"/>
      <c r="C4" s="40">
        <v>14.01</v>
      </c>
      <c r="D4" s="40">
        <v>137.44</v>
      </c>
      <c r="E4" s="40">
        <v>196.26</v>
      </c>
      <c r="F4" s="40"/>
      <c r="G4" s="40"/>
      <c r="H4" s="40"/>
      <c r="I4" s="40"/>
      <c r="J4" s="40"/>
      <c r="K4" s="40"/>
      <c r="L4" s="40"/>
      <c r="M4" s="40">
        <f>SUM(B4:L4)</f>
        <v>347.71</v>
      </c>
      <c r="N4" s="118">
        <f>(P4*O4)/100</f>
        <v>357.78</v>
      </c>
      <c r="O4" s="10">
        <v>89</v>
      </c>
      <c r="P4" s="10">
        <v>402</v>
      </c>
    </row>
    <row r="5" spans="1:16" x14ac:dyDescent="0.25">
      <c r="A5" s="41" t="s">
        <v>41</v>
      </c>
      <c r="B5" s="40"/>
      <c r="C5" s="40">
        <v>473.29</v>
      </c>
      <c r="D5" s="40">
        <v>152.63999999999999</v>
      </c>
      <c r="E5" s="40"/>
      <c r="F5" s="40"/>
      <c r="G5" s="40"/>
      <c r="H5" s="40"/>
      <c r="I5" s="40"/>
      <c r="J5" s="40"/>
      <c r="K5" s="40"/>
      <c r="L5" s="40"/>
      <c r="M5" s="40">
        <f t="shared" ref="M5:M53" si="0">SUM(B5:L5)</f>
        <v>625.93000000000006</v>
      </c>
      <c r="N5" s="119">
        <f>(P5*O5)/100</f>
        <v>668.77620000000013</v>
      </c>
      <c r="O5" s="10">
        <v>97</v>
      </c>
      <c r="P5" s="10">
        <v>689.46</v>
      </c>
    </row>
    <row r="6" spans="1:16" x14ac:dyDescent="0.25">
      <c r="A6" s="41" t="s">
        <v>42</v>
      </c>
      <c r="B6" s="40"/>
      <c r="C6" s="40">
        <v>263.82</v>
      </c>
      <c r="D6" s="40">
        <v>450.87</v>
      </c>
      <c r="E6" s="40"/>
      <c r="F6" s="40"/>
      <c r="G6" s="40"/>
      <c r="H6" s="40"/>
      <c r="I6" s="40"/>
      <c r="J6" s="40"/>
      <c r="K6" s="40"/>
      <c r="L6" s="40"/>
      <c r="M6" s="120">
        <f t="shared" si="0"/>
        <v>714.69</v>
      </c>
      <c r="N6" s="119">
        <f t="shared" ref="N6:N53" si="1">(P6*O6)/100</f>
        <v>706.9674</v>
      </c>
      <c r="O6" s="10">
        <v>99.5</v>
      </c>
      <c r="P6" s="10">
        <v>710.52</v>
      </c>
    </row>
    <row r="7" spans="1:16" x14ac:dyDescent="0.25">
      <c r="A7" s="41" t="s">
        <v>43</v>
      </c>
      <c r="B7" s="40"/>
      <c r="C7" s="40">
        <v>425.81</v>
      </c>
      <c r="D7" s="40">
        <v>149.34</v>
      </c>
      <c r="E7" s="40"/>
      <c r="F7" s="40"/>
      <c r="G7" s="40"/>
      <c r="H7" s="40"/>
      <c r="I7" s="40"/>
      <c r="J7" s="40"/>
      <c r="K7" s="40"/>
      <c r="L7" s="40"/>
      <c r="M7" s="40">
        <f t="shared" si="0"/>
        <v>575.15</v>
      </c>
      <c r="N7" s="119">
        <f t="shared" si="1"/>
        <v>662.93100000000004</v>
      </c>
      <c r="O7" s="10">
        <v>86</v>
      </c>
      <c r="P7" s="10">
        <v>770.85</v>
      </c>
    </row>
    <row r="8" spans="1:16" x14ac:dyDescent="0.25">
      <c r="A8" s="41" t="s">
        <v>44</v>
      </c>
      <c r="B8" s="40"/>
      <c r="C8" s="40"/>
      <c r="D8" s="40">
        <v>224.43</v>
      </c>
      <c r="E8" s="40">
        <v>612.82000000000005</v>
      </c>
      <c r="F8" s="40"/>
      <c r="G8" s="40"/>
      <c r="H8" s="40"/>
      <c r="I8" s="40"/>
      <c r="J8" s="40"/>
      <c r="K8" s="40"/>
      <c r="L8" s="40"/>
      <c r="M8" s="120">
        <f t="shared" si="0"/>
        <v>837.25</v>
      </c>
      <c r="N8" s="119">
        <f t="shared" si="1"/>
        <v>786.46789999999999</v>
      </c>
      <c r="O8" s="10">
        <v>99.5</v>
      </c>
      <c r="P8" s="10">
        <v>790.42</v>
      </c>
    </row>
    <row r="9" spans="1:16" x14ac:dyDescent="0.25">
      <c r="A9" s="41" t="s">
        <v>45</v>
      </c>
      <c r="B9" s="40"/>
      <c r="C9" s="40"/>
      <c r="D9" s="40"/>
      <c r="E9" s="40">
        <v>565.07000000000005</v>
      </c>
      <c r="F9" s="40"/>
      <c r="G9" s="40"/>
      <c r="H9" s="40"/>
      <c r="I9" s="40"/>
      <c r="J9" s="40"/>
      <c r="K9" s="40"/>
      <c r="L9" s="40"/>
      <c r="M9" s="40">
        <f t="shared" si="0"/>
        <v>565.07000000000005</v>
      </c>
      <c r="N9" s="119">
        <f t="shared" si="1"/>
        <v>567.15</v>
      </c>
      <c r="O9" s="10">
        <v>60</v>
      </c>
      <c r="P9" s="10">
        <v>945.25</v>
      </c>
    </row>
    <row r="10" spans="1:16" x14ac:dyDescent="0.25">
      <c r="A10" s="41" t="s">
        <v>51</v>
      </c>
      <c r="B10" s="40"/>
      <c r="C10" s="40">
        <v>235.97</v>
      </c>
      <c r="D10" s="40">
        <v>411.23</v>
      </c>
      <c r="E10" s="40"/>
      <c r="F10" s="40"/>
      <c r="G10" s="40"/>
      <c r="H10" s="40"/>
      <c r="I10" s="40"/>
      <c r="J10" s="40"/>
      <c r="K10" s="40"/>
      <c r="L10" s="40"/>
      <c r="M10" s="40">
        <f t="shared" si="0"/>
        <v>647.20000000000005</v>
      </c>
      <c r="N10" s="119">
        <f t="shared" si="1"/>
        <v>762.90320000000008</v>
      </c>
      <c r="O10" s="10">
        <v>76</v>
      </c>
      <c r="P10" s="10">
        <v>1003.82</v>
      </c>
    </row>
    <row r="11" spans="1:16" x14ac:dyDescent="0.25">
      <c r="A11" s="41" t="s">
        <v>52</v>
      </c>
      <c r="B11" s="40"/>
      <c r="C11" s="40">
        <v>638.29</v>
      </c>
      <c r="D11" s="40">
        <v>168.6</v>
      </c>
      <c r="E11" s="40"/>
      <c r="F11" s="40"/>
      <c r="G11" s="40"/>
      <c r="H11" s="40"/>
      <c r="I11" s="40"/>
      <c r="J11" s="40"/>
      <c r="K11" s="40"/>
      <c r="L11" s="40"/>
      <c r="M11" s="120">
        <f t="shared" si="0"/>
        <v>806.89</v>
      </c>
      <c r="N11" s="119">
        <f t="shared" si="1"/>
        <v>745.59</v>
      </c>
      <c r="O11" s="10">
        <v>87</v>
      </c>
      <c r="P11" s="10">
        <v>857</v>
      </c>
    </row>
    <row r="12" spans="1:16" x14ac:dyDescent="0.25">
      <c r="A12" s="41" t="s">
        <v>53</v>
      </c>
      <c r="B12" s="40"/>
      <c r="C12" s="40">
        <v>333.94</v>
      </c>
      <c r="D12" s="40"/>
      <c r="E12" s="40"/>
      <c r="F12" s="40"/>
      <c r="G12" s="40"/>
      <c r="H12" s="40"/>
      <c r="I12" s="40"/>
      <c r="J12" s="40"/>
      <c r="K12" s="40"/>
      <c r="L12" s="40"/>
      <c r="M12" s="40">
        <f t="shared" si="0"/>
        <v>333.94</v>
      </c>
      <c r="N12" s="119">
        <f t="shared" si="1"/>
        <v>470.29200000000003</v>
      </c>
      <c r="O12" s="10">
        <v>60</v>
      </c>
      <c r="P12" s="10">
        <v>783.82</v>
      </c>
    </row>
    <row r="13" spans="1:16" x14ac:dyDescent="0.25">
      <c r="A13" s="41" t="s">
        <v>47</v>
      </c>
      <c r="B13" s="40"/>
      <c r="C13" s="40"/>
      <c r="D13" s="40">
        <v>712.33</v>
      </c>
      <c r="E13" s="40"/>
      <c r="F13" s="40"/>
      <c r="G13" s="40"/>
      <c r="H13" s="40"/>
      <c r="I13" s="40"/>
      <c r="J13" s="40"/>
      <c r="K13" s="40"/>
      <c r="L13" s="40"/>
      <c r="M13" s="40">
        <f t="shared" si="0"/>
        <v>712.33</v>
      </c>
      <c r="N13" s="119">
        <f t="shared" si="1"/>
        <v>719.10440000000006</v>
      </c>
      <c r="O13" s="10">
        <v>98</v>
      </c>
      <c r="P13" s="10">
        <v>733.78</v>
      </c>
    </row>
    <row r="14" spans="1:16" x14ac:dyDescent="0.25">
      <c r="A14" s="41" t="s">
        <v>48</v>
      </c>
      <c r="B14" s="40"/>
      <c r="C14" s="40">
        <v>302.14999999999998</v>
      </c>
      <c r="D14" s="40">
        <v>107.53</v>
      </c>
      <c r="E14" s="40"/>
      <c r="F14" s="40"/>
      <c r="G14" s="40"/>
      <c r="H14" s="40"/>
      <c r="I14" s="40"/>
      <c r="J14" s="40"/>
      <c r="K14" s="40"/>
      <c r="L14" s="40"/>
      <c r="M14" s="40">
        <f t="shared" si="0"/>
        <v>409.67999999999995</v>
      </c>
      <c r="N14" s="119">
        <f t="shared" si="1"/>
        <v>530.38200000000006</v>
      </c>
      <c r="O14" s="10">
        <v>60</v>
      </c>
      <c r="P14" s="10">
        <v>883.97</v>
      </c>
    </row>
    <row r="15" spans="1:16" x14ac:dyDescent="0.25">
      <c r="A15" s="41" t="s">
        <v>49</v>
      </c>
      <c r="B15" s="40"/>
      <c r="C15" s="40">
        <v>320.79000000000002</v>
      </c>
      <c r="D15" s="40">
        <v>202.07</v>
      </c>
      <c r="E15" s="40"/>
      <c r="F15" s="40"/>
      <c r="G15" s="40"/>
      <c r="H15" s="40"/>
      <c r="I15" s="40"/>
      <c r="J15" s="40"/>
      <c r="K15" s="40"/>
      <c r="L15" s="40"/>
      <c r="M15" s="40">
        <f t="shared" si="0"/>
        <v>522.86</v>
      </c>
      <c r="N15" s="119">
        <f t="shared" si="1"/>
        <v>540.8845</v>
      </c>
      <c r="O15" s="10">
        <v>65</v>
      </c>
      <c r="P15" s="10">
        <v>832.13</v>
      </c>
    </row>
    <row r="16" spans="1:16" x14ac:dyDescent="0.25">
      <c r="A16" s="41" t="s">
        <v>54</v>
      </c>
      <c r="B16" s="40"/>
      <c r="C16" s="40">
        <v>398.08</v>
      </c>
      <c r="D16" s="40">
        <v>323.54000000000002</v>
      </c>
      <c r="E16" s="40"/>
      <c r="F16" s="40"/>
      <c r="G16" s="40"/>
      <c r="H16" s="40"/>
      <c r="I16" s="40"/>
      <c r="J16" s="40"/>
      <c r="K16" s="40"/>
      <c r="L16" s="40"/>
      <c r="M16" s="40">
        <f t="shared" si="0"/>
        <v>721.62</v>
      </c>
      <c r="N16" s="119">
        <f t="shared" si="1"/>
        <v>824.22</v>
      </c>
      <c r="O16" s="10">
        <v>90</v>
      </c>
      <c r="P16" s="10">
        <v>915.8</v>
      </c>
    </row>
    <row r="17" spans="1:16" x14ac:dyDescent="0.25">
      <c r="A17" s="41" t="s">
        <v>55</v>
      </c>
      <c r="B17" s="40">
        <v>246.59</v>
      </c>
      <c r="C17" s="40">
        <v>522.11</v>
      </c>
      <c r="D17" s="40">
        <v>683.25</v>
      </c>
      <c r="E17" s="40"/>
      <c r="F17" s="40"/>
      <c r="G17" s="40"/>
      <c r="H17" s="40"/>
      <c r="I17" s="40"/>
      <c r="J17" s="40"/>
      <c r="K17" s="40"/>
      <c r="L17" s="40"/>
      <c r="M17" s="40">
        <f t="shared" si="0"/>
        <v>1451.95</v>
      </c>
      <c r="N17" s="119">
        <f t="shared" si="1"/>
        <v>1489.7425000000001</v>
      </c>
      <c r="O17" s="10">
        <v>95</v>
      </c>
      <c r="P17" s="10">
        <v>1568.15</v>
      </c>
    </row>
    <row r="18" spans="1:16" x14ac:dyDescent="0.25">
      <c r="A18" s="41" t="s">
        <v>57</v>
      </c>
      <c r="B18" s="40"/>
      <c r="C18" s="40">
        <v>890.42</v>
      </c>
      <c r="D18" s="40"/>
      <c r="E18" s="40"/>
      <c r="F18" s="40"/>
      <c r="G18" s="40"/>
      <c r="H18" s="40"/>
      <c r="I18" s="40"/>
      <c r="J18" s="40"/>
      <c r="K18" s="40"/>
      <c r="L18" s="40"/>
      <c r="M18" s="120">
        <f t="shared" si="0"/>
        <v>890.42</v>
      </c>
      <c r="N18" s="119">
        <f t="shared" si="1"/>
        <v>881.83680000000004</v>
      </c>
      <c r="O18" s="10">
        <v>96</v>
      </c>
      <c r="P18" s="10">
        <v>918.58</v>
      </c>
    </row>
    <row r="19" spans="1:16" x14ac:dyDescent="0.25">
      <c r="A19" s="41" t="s">
        <v>50</v>
      </c>
      <c r="B19" s="40"/>
      <c r="C19" s="40"/>
      <c r="D19" s="40">
        <v>455.25</v>
      </c>
      <c r="E19" s="40">
        <v>250.34</v>
      </c>
      <c r="F19" s="40"/>
      <c r="G19" s="40"/>
      <c r="H19" s="40"/>
      <c r="I19" s="40"/>
      <c r="J19" s="40"/>
      <c r="K19" s="40"/>
      <c r="L19" s="40"/>
      <c r="M19" s="40">
        <f t="shared" si="0"/>
        <v>705.59</v>
      </c>
      <c r="N19" s="119">
        <f t="shared" si="1"/>
        <v>810.44949999999994</v>
      </c>
      <c r="O19" s="10">
        <v>85</v>
      </c>
      <c r="P19" s="10">
        <v>953.47</v>
      </c>
    </row>
    <row r="20" spans="1:16" x14ac:dyDescent="0.25">
      <c r="A20" s="41" t="s">
        <v>56</v>
      </c>
      <c r="B20" s="40"/>
      <c r="C20" s="40"/>
      <c r="D20" s="40">
        <v>349.21</v>
      </c>
      <c r="E20" s="40">
        <v>361.81</v>
      </c>
      <c r="F20" s="40"/>
      <c r="G20" s="40"/>
      <c r="H20" s="40"/>
      <c r="I20" s="40"/>
      <c r="J20" s="40"/>
      <c r="K20" s="40"/>
      <c r="L20" s="40"/>
      <c r="M20" s="40">
        <f t="shared" si="0"/>
        <v>711.02</v>
      </c>
      <c r="N20" s="119">
        <f t="shared" si="1"/>
        <v>722.43599999999992</v>
      </c>
      <c r="O20" s="10">
        <v>52</v>
      </c>
      <c r="P20" s="10">
        <v>1389.3</v>
      </c>
    </row>
    <row r="21" spans="1:16" x14ac:dyDescent="0.25">
      <c r="A21" s="41" t="s">
        <v>58</v>
      </c>
      <c r="B21" s="40"/>
      <c r="C21" s="40"/>
      <c r="D21" s="40"/>
      <c r="E21" s="40">
        <v>331.35</v>
      </c>
      <c r="F21" s="40"/>
      <c r="G21" s="40"/>
      <c r="H21" s="40"/>
      <c r="I21" s="40"/>
      <c r="J21" s="40"/>
      <c r="K21" s="40"/>
      <c r="L21" s="40"/>
      <c r="M21" s="40">
        <f t="shared" si="0"/>
        <v>331.35</v>
      </c>
      <c r="N21" s="119">
        <f t="shared" si="1"/>
        <v>474.56989999999996</v>
      </c>
      <c r="O21" s="10">
        <v>49</v>
      </c>
      <c r="P21" s="10">
        <v>968.51</v>
      </c>
    </row>
    <row r="22" spans="1:16" x14ac:dyDescent="0.25">
      <c r="A22" s="41" t="s">
        <v>59</v>
      </c>
      <c r="B22" s="40">
        <v>4.91</v>
      </c>
      <c r="C22" s="40"/>
      <c r="D22" s="40">
        <v>739.81</v>
      </c>
      <c r="E22" s="40"/>
      <c r="F22" s="40"/>
      <c r="G22" s="40"/>
      <c r="H22" s="40"/>
      <c r="I22" s="40"/>
      <c r="J22" s="40"/>
      <c r="K22" s="40"/>
      <c r="L22" s="40"/>
      <c r="M22" s="40">
        <f t="shared" si="0"/>
        <v>744.71999999999991</v>
      </c>
      <c r="N22" s="119">
        <f t="shared" si="1"/>
        <v>833.85</v>
      </c>
      <c r="O22" s="10">
        <v>75</v>
      </c>
      <c r="P22" s="10">
        <v>1111.8</v>
      </c>
    </row>
    <row r="23" spans="1:16" x14ac:dyDescent="0.25">
      <c r="A23" s="41" t="s">
        <v>61</v>
      </c>
      <c r="B23" s="40"/>
      <c r="C23" s="40">
        <v>22.52</v>
      </c>
      <c r="D23" s="40">
        <v>478.6</v>
      </c>
      <c r="E23" s="40"/>
      <c r="F23" s="40"/>
      <c r="G23" s="40"/>
      <c r="H23" s="40"/>
      <c r="I23" s="40"/>
      <c r="J23" s="40"/>
      <c r="K23" s="40"/>
      <c r="L23" s="40"/>
      <c r="M23" s="40">
        <f t="shared" si="0"/>
        <v>501.12</v>
      </c>
      <c r="N23" s="119">
        <f t="shared" si="1"/>
        <v>506.22432000000003</v>
      </c>
      <c r="O23" s="10">
        <v>99.4</v>
      </c>
      <c r="P23" s="10">
        <v>509.28</v>
      </c>
    </row>
    <row r="24" spans="1:16" x14ac:dyDescent="0.25">
      <c r="A24" s="41" t="s">
        <v>63</v>
      </c>
      <c r="B24" s="40"/>
      <c r="C24" s="40"/>
      <c r="D24" s="40">
        <v>467.31</v>
      </c>
      <c r="E24" s="40">
        <v>282.06</v>
      </c>
      <c r="F24" s="40"/>
      <c r="G24" s="40"/>
      <c r="H24" s="40"/>
      <c r="I24" s="40"/>
      <c r="J24" s="40"/>
      <c r="K24" s="40"/>
      <c r="L24" s="40"/>
      <c r="M24" s="40">
        <f t="shared" si="0"/>
        <v>749.37</v>
      </c>
      <c r="N24" s="119">
        <f t="shared" si="1"/>
        <v>795.22500000000002</v>
      </c>
      <c r="O24" s="10">
        <v>50</v>
      </c>
      <c r="P24" s="10">
        <v>1590.45</v>
      </c>
    </row>
    <row r="25" spans="1:16" x14ac:dyDescent="0.25">
      <c r="A25" s="41" t="s">
        <v>64</v>
      </c>
      <c r="B25" s="40"/>
      <c r="C25" s="40">
        <v>190.6</v>
      </c>
      <c r="D25" s="40">
        <v>29.94</v>
      </c>
      <c r="E25" s="40">
        <v>60.51</v>
      </c>
      <c r="F25" s="40"/>
      <c r="G25" s="40"/>
      <c r="H25" s="40"/>
      <c r="I25" s="40"/>
      <c r="J25" s="40"/>
      <c r="K25" s="40"/>
      <c r="L25" s="40"/>
      <c r="M25" s="40">
        <f t="shared" si="0"/>
        <v>281.05</v>
      </c>
      <c r="N25" s="119">
        <f t="shared" si="1"/>
        <v>296.16300000000001</v>
      </c>
      <c r="O25" s="10">
        <v>35</v>
      </c>
      <c r="P25" s="10">
        <v>846.18</v>
      </c>
    </row>
    <row r="26" spans="1:16" x14ac:dyDescent="0.25">
      <c r="A26" s="41" t="s">
        <v>65</v>
      </c>
      <c r="B26" s="40">
        <v>40.31</v>
      </c>
      <c r="C26" s="40">
        <v>102.27</v>
      </c>
      <c r="D26" s="40">
        <v>577.75</v>
      </c>
      <c r="E26" s="40"/>
      <c r="F26" s="40"/>
      <c r="G26" s="40"/>
      <c r="H26" s="40"/>
      <c r="I26" s="40"/>
      <c r="J26" s="40"/>
      <c r="K26" s="40"/>
      <c r="L26" s="40"/>
      <c r="M26" s="120">
        <f t="shared" si="0"/>
        <v>720.32999999999993</v>
      </c>
      <c r="N26" s="119">
        <f t="shared" si="1"/>
        <v>668.48249999999996</v>
      </c>
      <c r="O26" s="10">
        <v>85</v>
      </c>
      <c r="P26" s="10">
        <v>786.45</v>
      </c>
    </row>
    <row r="27" spans="1:16" x14ac:dyDescent="0.25">
      <c r="A27" s="41" t="s">
        <v>66</v>
      </c>
      <c r="B27" s="40"/>
      <c r="C27" s="40"/>
      <c r="D27" s="40"/>
      <c r="E27" s="40"/>
      <c r="F27" s="40"/>
      <c r="G27" s="40">
        <v>51.09</v>
      </c>
      <c r="H27" s="40"/>
      <c r="I27" s="40"/>
      <c r="J27" s="40"/>
      <c r="K27" s="40"/>
      <c r="L27" s="40"/>
      <c r="M27" s="40">
        <f t="shared" si="0"/>
        <v>51.09</v>
      </c>
      <c r="N27" s="119">
        <f t="shared" si="1"/>
        <v>64.550200000000004</v>
      </c>
      <c r="O27" s="10">
        <v>13</v>
      </c>
      <c r="P27" s="10">
        <v>496.54</v>
      </c>
    </row>
    <row r="28" spans="1:16" x14ac:dyDescent="0.25">
      <c r="A28" s="41" t="s">
        <v>60</v>
      </c>
      <c r="B28" s="40"/>
      <c r="C28" s="40">
        <v>76.84</v>
      </c>
      <c r="D28" s="40">
        <v>191.4</v>
      </c>
      <c r="E28" s="40"/>
      <c r="F28" s="40"/>
      <c r="G28" s="40"/>
      <c r="H28" s="40"/>
      <c r="I28" s="40"/>
      <c r="J28" s="40"/>
      <c r="K28" s="40"/>
      <c r="L28" s="40"/>
      <c r="M28" s="40">
        <f t="shared" si="0"/>
        <v>268.24</v>
      </c>
      <c r="N28" s="119">
        <f t="shared" si="1"/>
        <v>311.5136</v>
      </c>
      <c r="O28" s="10">
        <v>32</v>
      </c>
      <c r="P28" s="10">
        <v>973.48</v>
      </c>
    </row>
    <row r="29" spans="1:16" x14ac:dyDescent="0.25">
      <c r="A29" s="41" t="s">
        <v>86</v>
      </c>
      <c r="B29" s="40"/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119">
        <f t="shared" si="1"/>
        <v>0</v>
      </c>
      <c r="O29" s="10"/>
      <c r="P29" s="10">
        <v>929.77</v>
      </c>
    </row>
    <row r="30" spans="1:16" x14ac:dyDescent="0.25">
      <c r="A30" s="41" t="s">
        <v>62</v>
      </c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>
        <v>135.41</v>
      </c>
      <c r="M30" s="40">
        <f t="shared" si="0"/>
        <v>135.41</v>
      </c>
      <c r="N30" s="119">
        <f t="shared" si="1"/>
        <v>220.79599999999999</v>
      </c>
      <c r="O30" s="10">
        <v>17</v>
      </c>
      <c r="P30" s="10">
        <v>1298.8</v>
      </c>
    </row>
    <row r="31" spans="1:16" x14ac:dyDescent="0.25">
      <c r="A31" s="41" t="s">
        <v>67</v>
      </c>
      <c r="B31" s="40"/>
      <c r="C31" s="40"/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119">
        <f t="shared" si="1"/>
        <v>0</v>
      </c>
      <c r="O31" s="10"/>
      <c r="P31" s="10"/>
    </row>
    <row r="32" spans="1:16" x14ac:dyDescent="0.25">
      <c r="A32" s="41" t="s">
        <v>42</v>
      </c>
      <c r="B32" s="40"/>
      <c r="C32" s="40">
        <v>655.94</v>
      </c>
      <c r="D32" s="40"/>
      <c r="E32" s="40"/>
      <c r="F32" s="40"/>
      <c r="G32" s="40"/>
      <c r="H32" s="40"/>
      <c r="I32" s="40"/>
      <c r="J32" s="40"/>
      <c r="K32" s="40"/>
      <c r="L32" s="40"/>
      <c r="M32" s="40">
        <f t="shared" si="0"/>
        <v>655.94</v>
      </c>
      <c r="N32" s="119">
        <f t="shared" si="1"/>
        <v>847.8877</v>
      </c>
      <c r="O32" s="10">
        <v>73</v>
      </c>
      <c r="P32" s="10">
        <v>1161.49</v>
      </c>
    </row>
    <row r="33" spans="1:16" x14ac:dyDescent="0.25">
      <c r="A33" s="41" t="s">
        <v>43</v>
      </c>
      <c r="B33" s="40"/>
      <c r="C33" s="40"/>
      <c r="D33" s="40">
        <v>307.8</v>
      </c>
      <c r="E33" s="40"/>
      <c r="F33" s="40"/>
      <c r="G33" s="40"/>
      <c r="H33" s="40"/>
      <c r="I33" s="40"/>
      <c r="J33" s="40"/>
      <c r="K33" s="40"/>
      <c r="L33" s="40"/>
      <c r="M33" s="40">
        <f t="shared" si="0"/>
        <v>307.8</v>
      </c>
      <c r="N33" s="119">
        <f t="shared" si="1"/>
        <v>522.99189999999999</v>
      </c>
      <c r="O33" s="10">
        <v>41</v>
      </c>
      <c r="P33" s="10">
        <v>1275.5899999999999</v>
      </c>
    </row>
    <row r="34" spans="1:16" x14ac:dyDescent="0.25">
      <c r="A34" s="41" t="s">
        <v>44</v>
      </c>
      <c r="B34" s="40">
        <v>22.4</v>
      </c>
      <c r="C34" s="40"/>
      <c r="D34" s="40">
        <v>1071.9100000000001</v>
      </c>
      <c r="E34" s="40"/>
      <c r="F34" s="40"/>
      <c r="G34" s="40"/>
      <c r="H34" s="40"/>
      <c r="I34" s="40"/>
      <c r="J34" s="40"/>
      <c r="K34" s="40"/>
      <c r="L34" s="40"/>
      <c r="M34" s="40">
        <f t="shared" si="0"/>
        <v>1094.3100000000002</v>
      </c>
      <c r="N34" s="119">
        <f t="shared" si="1"/>
        <v>1343.8992000000001</v>
      </c>
      <c r="O34" s="10">
        <v>84</v>
      </c>
      <c r="P34" s="10">
        <v>1599.88</v>
      </c>
    </row>
    <row r="35" spans="1:16" x14ac:dyDescent="0.25">
      <c r="A35" s="41" t="s">
        <v>45</v>
      </c>
      <c r="B35" s="40"/>
      <c r="C35" s="40"/>
      <c r="D35" s="40"/>
      <c r="E35" s="40">
        <v>673.81</v>
      </c>
      <c r="F35" s="40"/>
      <c r="G35" s="40"/>
      <c r="H35" s="40"/>
      <c r="I35" s="40"/>
      <c r="J35" s="40"/>
      <c r="K35" s="40"/>
      <c r="L35" s="40"/>
      <c r="M35" s="40">
        <f t="shared" si="0"/>
        <v>673.81</v>
      </c>
      <c r="N35" s="119">
        <f t="shared" si="1"/>
        <v>769.21080000000006</v>
      </c>
      <c r="O35" s="10">
        <v>83</v>
      </c>
      <c r="P35" s="10">
        <v>926.76</v>
      </c>
    </row>
    <row r="36" spans="1:16" x14ac:dyDescent="0.25">
      <c r="A36" s="41" t="s">
        <v>66</v>
      </c>
      <c r="B36" s="40"/>
      <c r="C36" s="40"/>
      <c r="D36" s="40"/>
      <c r="E36" s="40"/>
      <c r="F36" s="40"/>
      <c r="G36" s="40">
        <v>646.97</v>
      </c>
      <c r="H36" s="40"/>
      <c r="I36" s="40"/>
      <c r="J36" s="40">
        <v>291.3</v>
      </c>
      <c r="K36" s="40"/>
      <c r="L36" s="40"/>
      <c r="M36" s="40">
        <f t="shared" si="0"/>
        <v>938.27</v>
      </c>
      <c r="N36" s="119">
        <f t="shared" si="1"/>
        <v>1136.6260500000001</v>
      </c>
      <c r="O36" s="10">
        <v>73.5</v>
      </c>
      <c r="P36" s="10">
        <v>1546.43</v>
      </c>
    </row>
    <row r="37" spans="1:16" x14ac:dyDescent="0.25">
      <c r="A37" s="41" t="s">
        <v>40</v>
      </c>
      <c r="B37" s="40"/>
      <c r="C37" s="40"/>
      <c r="D37" s="40"/>
      <c r="E37" s="40"/>
      <c r="F37" s="40"/>
      <c r="G37" s="40">
        <v>120</v>
      </c>
      <c r="H37" s="40">
        <v>98</v>
      </c>
      <c r="I37" s="40"/>
      <c r="J37" s="40">
        <v>861.52</v>
      </c>
      <c r="K37" s="40"/>
      <c r="L37" s="40"/>
      <c r="M37" s="40">
        <f t="shared" si="0"/>
        <v>1079.52</v>
      </c>
      <c r="N37" s="119">
        <f t="shared" si="1"/>
        <v>1192.8136</v>
      </c>
      <c r="O37" s="10">
        <v>88</v>
      </c>
      <c r="P37" s="10">
        <v>1355.47</v>
      </c>
    </row>
    <row r="38" spans="1:16" x14ac:dyDescent="0.25">
      <c r="A38" s="41" t="s">
        <v>68</v>
      </c>
      <c r="B38" s="40"/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119">
        <f t="shared" si="1"/>
        <v>0</v>
      </c>
      <c r="O38" s="10"/>
      <c r="P38" s="10"/>
    </row>
    <row r="39" spans="1:16" x14ac:dyDescent="0.25">
      <c r="A39" s="41" t="s">
        <v>66</v>
      </c>
      <c r="B39" s="40"/>
      <c r="C39" s="40"/>
      <c r="D39" s="40"/>
      <c r="E39" s="40"/>
      <c r="F39" s="40"/>
      <c r="G39" s="40"/>
      <c r="H39" s="40"/>
      <c r="I39" s="40">
        <v>817.97</v>
      </c>
      <c r="J39" s="40"/>
      <c r="K39" s="40"/>
      <c r="L39" s="40"/>
      <c r="M39" s="40">
        <f t="shared" si="0"/>
        <v>817.97</v>
      </c>
      <c r="N39" s="119">
        <f t="shared" si="1"/>
        <v>953.77099999999996</v>
      </c>
      <c r="O39" s="10">
        <v>70</v>
      </c>
      <c r="P39" s="10">
        <v>1362.53</v>
      </c>
    </row>
    <row r="40" spans="1:16" x14ac:dyDescent="0.25">
      <c r="A40" s="41" t="s">
        <v>45</v>
      </c>
      <c r="B40" s="40"/>
      <c r="C40" s="40"/>
      <c r="D40" s="40"/>
      <c r="E40" s="40">
        <v>567.71</v>
      </c>
      <c r="F40" s="40"/>
      <c r="G40" s="40"/>
      <c r="H40" s="40"/>
      <c r="I40" s="40"/>
      <c r="J40" s="40"/>
      <c r="K40" s="40"/>
      <c r="L40" s="40"/>
      <c r="M40" s="40">
        <f t="shared" si="0"/>
        <v>567.71</v>
      </c>
      <c r="N40" s="119">
        <f t="shared" si="1"/>
        <v>901.84809999999993</v>
      </c>
      <c r="O40" s="10">
        <v>99.5</v>
      </c>
      <c r="P40" s="10">
        <v>906.38</v>
      </c>
    </row>
    <row r="41" spans="1:16" x14ac:dyDescent="0.25">
      <c r="A41" s="41" t="s">
        <v>40</v>
      </c>
      <c r="B41" s="40"/>
      <c r="C41" s="40"/>
      <c r="D41" s="40"/>
      <c r="E41" s="40"/>
      <c r="F41" s="40"/>
      <c r="G41" s="40">
        <v>475.86</v>
      </c>
      <c r="H41" s="40"/>
      <c r="I41" s="40"/>
      <c r="J41" s="40"/>
      <c r="K41" s="40"/>
      <c r="L41" s="40"/>
      <c r="M41" s="40">
        <f t="shared" si="0"/>
        <v>475.86</v>
      </c>
      <c r="N41" s="119">
        <f t="shared" si="1"/>
        <v>621.87450000000001</v>
      </c>
      <c r="O41" s="10">
        <v>65</v>
      </c>
      <c r="P41" s="10">
        <v>956.73</v>
      </c>
    </row>
    <row r="42" spans="1:16" x14ac:dyDescent="0.25">
      <c r="A42" s="41" t="s">
        <v>41</v>
      </c>
      <c r="B42" s="40"/>
      <c r="C42" s="40"/>
      <c r="D42" s="40"/>
      <c r="E42" s="40"/>
      <c r="F42" s="40">
        <v>310.37</v>
      </c>
      <c r="G42" s="40"/>
      <c r="H42" s="40">
        <v>0</v>
      </c>
      <c r="I42" s="40">
        <v>402.36</v>
      </c>
      <c r="J42" s="40"/>
      <c r="K42" s="40"/>
      <c r="L42" s="40"/>
      <c r="M42" s="40">
        <f t="shared" si="0"/>
        <v>712.73</v>
      </c>
      <c r="N42" s="119">
        <f t="shared" si="1"/>
        <v>776.43340000000001</v>
      </c>
      <c r="O42" s="10">
        <v>82</v>
      </c>
      <c r="P42" s="10">
        <v>946.87</v>
      </c>
    </row>
    <row r="43" spans="1:16" x14ac:dyDescent="0.25">
      <c r="A43" s="41" t="s">
        <v>42</v>
      </c>
      <c r="B43" s="40"/>
      <c r="C43" s="40"/>
      <c r="D43" s="40"/>
      <c r="E43" s="40"/>
      <c r="F43" s="40"/>
      <c r="G43" s="40">
        <v>625.91</v>
      </c>
      <c r="H43" s="40"/>
      <c r="I43" s="40"/>
      <c r="J43" s="40">
        <v>218.26</v>
      </c>
      <c r="K43" s="40"/>
      <c r="L43" s="40"/>
      <c r="M43" s="40">
        <f t="shared" si="0"/>
        <v>844.17</v>
      </c>
      <c r="N43" s="119">
        <f t="shared" si="1"/>
        <v>1020.6438000000001</v>
      </c>
      <c r="O43" s="10">
        <v>66</v>
      </c>
      <c r="P43" s="10">
        <v>1546.43</v>
      </c>
    </row>
    <row r="44" spans="1:16" x14ac:dyDescent="0.25">
      <c r="A44" s="41" t="s">
        <v>43</v>
      </c>
      <c r="B44" s="40"/>
      <c r="C44" s="40"/>
      <c r="D44" s="40"/>
      <c r="E44" s="40"/>
      <c r="F44" s="40"/>
      <c r="G44" s="40"/>
      <c r="H44" s="40">
        <v>635.34</v>
      </c>
      <c r="I44" s="40"/>
      <c r="J44" s="40"/>
      <c r="K44" s="40"/>
      <c r="L44" s="40"/>
      <c r="M44" s="40">
        <f t="shared" si="0"/>
        <v>635.34</v>
      </c>
      <c r="N44" s="119">
        <f t="shared" si="1"/>
        <v>725.5218000000001</v>
      </c>
      <c r="O44" s="10">
        <v>61</v>
      </c>
      <c r="P44" s="10">
        <v>1189.3800000000001</v>
      </c>
    </row>
    <row r="45" spans="1:16" x14ac:dyDescent="0.25">
      <c r="A45" s="41" t="s">
        <v>44</v>
      </c>
      <c r="B45" s="40"/>
      <c r="C45" s="40"/>
      <c r="D45" s="40">
        <v>44.77</v>
      </c>
      <c r="E45" s="40">
        <v>318.57</v>
      </c>
      <c r="F45" s="40">
        <v>12.48</v>
      </c>
      <c r="G45" s="40"/>
      <c r="H45" s="40"/>
      <c r="I45" s="40"/>
      <c r="J45" s="40"/>
      <c r="K45" s="40"/>
      <c r="L45" s="40"/>
      <c r="M45" s="40">
        <f t="shared" si="0"/>
        <v>375.82</v>
      </c>
      <c r="N45" s="119">
        <f t="shared" si="1"/>
        <v>590.18355000000008</v>
      </c>
      <c r="O45" s="10">
        <v>90.75</v>
      </c>
      <c r="P45" s="10">
        <v>650.34</v>
      </c>
    </row>
    <row r="46" spans="1:16" x14ac:dyDescent="0.25">
      <c r="A46" s="41" t="s">
        <v>46</v>
      </c>
      <c r="B46" s="40"/>
      <c r="C46" s="40"/>
      <c r="D46" s="40">
        <v>136.46</v>
      </c>
      <c r="E46" s="40"/>
      <c r="F46" s="40"/>
      <c r="G46" s="40"/>
      <c r="H46" s="40"/>
      <c r="I46" s="40"/>
      <c r="J46" s="40"/>
      <c r="K46" s="40"/>
      <c r="L46" s="40"/>
      <c r="M46" s="40">
        <f t="shared" si="0"/>
        <v>136.46</v>
      </c>
      <c r="N46" s="119">
        <f t="shared" si="1"/>
        <v>216.94960000000003</v>
      </c>
      <c r="O46" s="10">
        <v>28</v>
      </c>
      <c r="P46" s="10">
        <v>774.82</v>
      </c>
    </row>
    <row r="47" spans="1:16" x14ac:dyDescent="0.25">
      <c r="A47" s="41" t="s">
        <v>69</v>
      </c>
      <c r="B47" s="40"/>
      <c r="C47" s="40"/>
      <c r="D47" s="40"/>
      <c r="E47" s="40"/>
      <c r="F47" s="40"/>
      <c r="G47" s="40"/>
      <c r="H47" s="40"/>
      <c r="I47" s="40"/>
      <c r="J47" s="40"/>
      <c r="K47" s="40"/>
      <c r="L47" s="40"/>
      <c r="M47" s="40"/>
      <c r="N47" s="119">
        <f t="shared" si="1"/>
        <v>0</v>
      </c>
      <c r="O47" s="10"/>
      <c r="P47" s="10"/>
    </row>
    <row r="48" spans="1:16" x14ac:dyDescent="0.25">
      <c r="A48" s="41" t="s">
        <v>66</v>
      </c>
      <c r="B48" s="40"/>
      <c r="C48" s="40">
        <v>459.73</v>
      </c>
      <c r="D48" s="40">
        <v>195.82</v>
      </c>
      <c r="E48" s="40">
        <v>89.53</v>
      </c>
      <c r="F48" s="40"/>
      <c r="G48" s="40"/>
      <c r="H48" s="40"/>
      <c r="I48" s="40"/>
      <c r="J48" s="40"/>
      <c r="K48" s="40"/>
      <c r="L48" s="40"/>
      <c r="M48" s="40">
        <f t="shared" si="0"/>
        <v>745.07999999999993</v>
      </c>
      <c r="N48" s="119">
        <f t="shared" si="1"/>
        <v>922.88390000000004</v>
      </c>
      <c r="O48" s="10">
        <v>59</v>
      </c>
      <c r="P48" s="10">
        <v>1564.21</v>
      </c>
    </row>
    <row r="49" spans="1:16" x14ac:dyDescent="0.25">
      <c r="A49" s="41" t="s">
        <v>40</v>
      </c>
      <c r="B49" s="40"/>
      <c r="C49" s="40"/>
      <c r="D49" s="40"/>
      <c r="E49" s="40">
        <v>1094.77</v>
      </c>
      <c r="F49" s="40"/>
      <c r="G49" s="40"/>
      <c r="H49" s="40"/>
      <c r="I49" s="40"/>
      <c r="J49" s="40"/>
      <c r="K49" s="40"/>
      <c r="L49" s="40"/>
      <c r="M49" s="120">
        <f t="shared" si="0"/>
        <v>1094.77</v>
      </c>
      <c r="N49" s="119">
        <f t="shared" si="1"/>
        <v>955</v>
      </c>
      <c r="O49" s="10">
        <v>80</v>
      </c>
      <c r="P49" s="10">
        <v>1193.75</v>
      </c>
    </row>
    <row r="50" spans="1:16" x14ac:dyDescent="0.25">
      <c r="A50" s="41" t="s">
        <v>41</v>
      </c>
      <c r="B50" s="40"/>
      <c r="C50" s="40"/>
      <c r="D50" s="40">
        <v>511.73</v>
      </c>
      <c r="E50" s="40"/>
      <c r="F50" s="40"/>
      <c r="G50" s="40"/>
      <c r="H50" s="40"/>
      <c r="I50" s="40"/>
      <c r="J50" s="40"/>
      <c r="K50" s="40"/>
      <c r="L50" s="40"/>
      <c r="M50" s="40">
        <f t="shared" si="0"/>
        <v>511.73</v>
      </c>
      <c r="N50" s="119">
        <f t="shared" si="1"/>
        <v>601.32539999999995</v>
      </c>
      <c r="O50" s="10">
        <v>39</v>
      </c>
      <c r="P50" s="10">
        <v>1541.86</v>
      </c>
    </row>
    <row r="51" spans="1:16" x14ac:dyDescent="0.25">
      <c r="A51" s="41" t="s">
        <v>42</v>
      </c>
      <c r="B51" s="40"/>
      <c r="C51" s="40">
        <v>1521.41</v>
      </c>
      <c r="D51" s="40"/>
      <c r="E51" s="40"/>
      <c r="F51" s="40"/>
      <c r="G51" s="40"/>
      <c r="H51" s="40"/>
      <c r="I51" s="40"/>
      <c r="J51" s="40"/>
      <c r="K51" s="40"/>
      <c r="L51" s="40"/>
      <c r="M51" s="40">
        <f t="shared" si="0"/>
        <v>1521.41</v>
      </c>
      <c r="N51" s="119">
        <f t="shared" si="1"/>
        <v>1533.0335999999998</v>
      </c>
      <c r="O51" s="10">
        <v>98</v>
      </c>
      <c r="P51" s="10">
        <v>1564.32</v>
      </c>
    </row>
    <row r="52" spans="1:16" x14ac:dyDescent="0.25">
      <c r="A52" s="41" t="s">
        <v>43</v>
      </c>
      <c r="B52" s="40"/>
      <c r="C52" s="40"/>
      <c r="D52" s="40">
        <v>1061.82</v>
      </c>
      <c r="E52" s="40"/>
      <c r="F52" s="40"/>
      <c r="G52" s="40"/>
      <c r="H52" s="40"/>
      <c r="I52" s="40"/>
      <c r="J52" s="40"/>
      <c r="K52" s="40"/>
      <c r="L52" s="40"/>
      <c r="M52" s="40">
        <f t="shared" si="0"/>
        <v>1061.82</v>
      </c>
      <c r="N52" s="119">
        <f t="shared" si="1"/>
        <v>1130.7375</v>
      </c>
      <c r="O52" s="10">
        <v>75</v>
      </c>
      <c r="P52" s="10">
        <v>1507.65</v>
      </c>
    </row>
    <row r="53" spans="1:16" x14ac:dyDescent="0.25">
      <c r="A53" s="42" t="s">
        <v>44</v>
      </c>
      <c r="B53" s="43"/>
      <c r="C53" s="43"/>
      <c r="D53" s="43"/>
      <c r="E53" s="43">
        <v>1268.67</v>
      </c>
      <c r="F53" s="43"/>
      <c r="G53" s="43"/>
      <c r="H53" s="43"/>
      <c r="I53" s="43"/>
      <c r="J53" s="43"/>
      <c r="K53" s="43"/>
      <c r="L53" s="43"/>
      <c r="M53" s="43">
        <f t="shared" si="0"/>
        <v>1268.67</v>
      </c>
      <c r="N53" s="119">
        <f t="shared" si="1"/>
        <v>1341.7844999999998</v>
      </c>
      <c r="O53" s="10">
        <v>85</v>
      </c>
      <c r="P53" s="10">
        <v>1578.57</v>
      </c>
    </row>
    <row r="54" spans="1:16" x14ac:dyDescent="0.25">
      <c r="A54" s="61" t="s">
        <v>74</v>
      </c>
      <c r="B54" s="62"/>
      <c r="C54" s="62"/>
      <c r="D54" s="62"/>
      <c r="E54" s="62"/>
      <c r="F54" s="62"/>
      <c r="G54" s="62"/>
      <c r="H54" s="62"/>
      <c r="I54" s="62"/>
      <c r="J54" s="62"/>
      <c r="K54" s="62">
        <v>128.19999999999999</v>
      </c>
      <c r="L54" s="62"/>
      <c r="M54" s="62"/>
    </row>
    <row r="55" spans="1:16" x14ac:dyDescent="0.25">
      <c r="A55" s="44" t="s">
        <v>1</v>
      </c>
      <c r="B55" s="13">
        <f>SUM(B4:B53)</f>
        <v>314.20999999999998</v>
      </c>
      <c r="C55" s="13">
        <f t="shared" ref="C55:L55" si="2">SUM(C4:C53)</f>
        <v>7847.9900000000016</v>
      </c>
      <c r="D55" s="13">
        <f t="shared" si="2"/>
        <v>10342.85</v>
      </c>
      <c r="E55" s="13">
        <f t="shared" si="2"/>
        <v>6673.2800000000007</v>
      </c>
      <c r="F55" s="13">
        <f t="shared" si="2"/>
        <v>322.85000000000002</v>
      </c>
      <c r="G55" s="13">
        <f t="shared" si="2"/>
        <v>1919.83</v>
      </c>
      <c r="H55" s="13">
        <f t="shared" si="2"/>
        <v>733.34</v>
      </c>
      <c r="I55" s="13">
        <f t="shared" si="2"/>
        <v>1220.33</v>
      </c>
      <c r="J55" s="13">
        <f t="shared" si="2"/>
        <v>1371.08</v>
      </c>
      <c r="K55" s="13">
        <f>SUM(K4:K54)</f>
        <v>128.19999999999999</v>
      </c>
      <c r="L55" s="13">
        <f t="shared" si="2"/>
        <v>135.41</v>
      </c>
      <c r="M55" s="13">
        <f>SUM(M4:M53)</f>
        <v>30881.170000000006</v>
      </c>
    </row>
  </sheetData>
  <pageMargins left="0.5" right="0.25" top="0.5" bottom="0.25" header="0.3" footer="0.3"/>
  <pageSetup paperSize="9" scale="72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24"/>
  <sheetViews>
    <sheetView zoomScale="25" zoomScaleNormal="25" workbookViewId="0">
      <selection sqref="A1:XFD1048576"/>
    </sheetView>
  </sheetViews>
  <sheetFormatPr defaultColWidth="9.140625" defaultRowHeight="15.75" x14ac:dyDescent="0.25"/>
  <cols>
    <col min="1" max="1" width="4.85546875" style="82" customWidth="1"/>
    <col min="2" max="2" width="34.28515625" style="82" customWidth="1"/>
    <col min="3" max="3" width="10.85546875" style="82" customWidth="1"/>
    <col min="4" max="5" width="10" style="82" customWidth="1"/>
    <col min="6" max="6" width="6.5703125" style="82" customWidth="1"/>
    <col min="7" max="7" width="10" style="82" customWidth="1"/>
    <col min="8" max="8" width="6.28515625" style="82" customWidth="1"/>
    <col min="9" max="9" width="15.140625" style="82" customWidth="1"/>
    <col min="10" max="10" width="8.85546875" style="82" customWidth="1"/>
    <col min="11" max="11" width="15.42578125" style="82" customWidth="1"/>
    <col min="12" max="12" width="10" style="82" customWidth="1"/>
    <col min="13" max="13" width="16.42578125" style="82" customWidth="1"/>
    <col min="14" max="14" width="10" style="82" customWidth="1"/>
    <col min="15" max="15" width="16" style="82" customWidth="1"/>
    <col min="16" max="17" width="10" style="82" customWidth="1"/>
    <col min="18" max="18" width="7" style="82" customWidth="1"/>
    <col min="19" max="19" width="10" style="82" customWidth="1"/>
    <col min="20" max="20" width="7.28515625" style="82" customWidth="1"/>
    <col min="21" max="27" width="10" style="184" customWidth="1"/>
    <col min="28" max="28" width="10.28515625" style="82" customWidth="1"/>
    <col min="29" max="29" width="8.85546875" style="82" customWidth="1"/>
    <col min="30" max="30" width="9.28515625" style="82" customWidth="1"/>
    <col min="31" max="31" width="9.85546875" style="82" customWidth="1"/>
    <col min="32" max="32" width="10.85546875" style="82" customWidth="1"/>
    <col min="33" max="33" width="9.140625" style="82" customWidth="1"/>
    <col min="34" max="34" width="11.85546875" style="82" customWidth="1"/>
    <col min="35" max="35" width="9.140625" style="82" customWidth="1"/>
    <col min="36" max="36" width="10.7109375" style="82" customWidth="1"/>
    <col min="37" max="37" width="12.140625" style="82" customWidth="1"/>
    <col min="38" max="38" width="9.140625" style="82" customWidth="1"/>
    <col min="39" max="39" width="10.7109375" style="82" customWidth="1"/>
    <col min="40" max="40" width="11.140625" style="82" customWidth="1"/>
    <col min="41" max="41" width="9.140625" style="82" customWidth="1"/>
    <col min="42" max="42" width="10.7109375" style="82" customWidth="1"/>
    <col min="43" max="43" width="1.28515625" style="82" customWidth="1"/>
    <col min="44" max="44" width="9.28515625" style="82" bestFit="1" customWidth="1"/>
    <col min="45" max="45" width="9.7109375" style="82" bestFit="1" customWidth="1"/>
    <col min="46" max="46" width="10.5703125" style="82" customWidth="1"/>
    <col min="47" max="47" width="1.7109375" style="82" customWidth="1"/>
    <col min="48" max="48" width="9.85546875" style="82" customWidth="1"/>
    <col min="49" max="49" width="3.28515625" style="82" customWidth="1"/>
    <col min="50" max="51" width="9.140625" style="82"/>
    <col min="52" max="52" width="9.140625" style="82" customWidth="1"/>
    <col min="53" max="16384" width="9.140625" style="82"/>
  </cols>
  <sheetData>
    <row r="1" spans="1:56" ht="16.5" thickBot="1" x14ac:dyDescent="0.3"/>
    <row r="2" spans="1:56" s="64" customFormat="1" ht="33" customHeight="1" x14ac:dyDescent="0.25">
      <c r="A2" s="226" t="s">
        <v>0</v>
      </c>
      <c r="B2" s="228" t="s">
        <v>2</v>
      </c>
      <c r="C2" s="226" t="s">
        <v>99</v>
      </c>
      <c r="D2" s="226"/>
      <c r="E2" s="230" t="s">
        <v>131</v>
      </c>
      <c r="F2" s="232"/>
      <c r="G2" s="230" t="s">
        <v>132</v>
      </c>
      <c r="H2" s="232"/>
      <c r="I2" s="230" t="s">
        <v>87</v>
      </c>
      <c r="J2" s="232"/>
      <c r="K2" s="230" t="s">
        <v>88</v>
      </c>
      <c r="L2" s="232"/>
      <c r="M2" s="230" t="s">
        <v>89</v>
      </c>
      <c r="N2" s="232"/>
      <c r="O2" s="230" t="s">
        <v>90</v>
      </c>
      <c r="P2" s="232"/>
      <c r="Q2" s="230" t="s">
        <v>133</v>
      </c>
      <c r="R2" s="232"/>
      <c r="S2" s="230" t="s">
        <v>134</v>
      </c>
      <c r="T2" s="232"/>
      <c r="U2" s="185"/>
      <c r="V2" s="185"/>
      <c r="W2" s="185"/>
      <c r="X2" s="185"/>
      <c r="Y2" s="185"/>
      <c r="Z2" s="185"/>
      <c r="AA2" s="185"/>
      <c r="AB2" s="230" t="s">
        <v>19</v>
      </c>
      <c r="AC2" s="231"/>
      <c r="AD2" s="232"/>
      <c r="AE2" s="230" t="s">
        <v>36</v>
      </c>
      <c r="AF2" s="231"/>
      <c r="AG2" s="232"/>
      <c r="AH2" s="226" t="s">
        <v>35</v>
      </c>
      <c r="AI2" s="226"/>
      <c r="AJ2" s="230"/>
      <c r="AK2" s="234" t="s">
        <v>71</v>
      </c>
      <c r="AL2" s="235"/>
      <c r="AM2" s="236"/>
      <c r="AN2" s="232" t="s">
        <v>72</v>
      </c>
      <c r="AO2" s="226"/>
      <c r="AP2" s="226"/>
      <c r="AR2" s="233" t="s">
        <v>76</v>
      </c>
      <c r="AS2" s="233"/>
      <c r="AT2" s="233"/>
      <c r="AU2" s="65"/>
      <c r="AV2" s="226" t="s">
        <v>77</v>
      </c>
    </row>
    <row r="3" spans="1:56" s="64" customFormat="1" ht="18.75" customHeight="1" x14ac:dyDescent="0.25">
      <c r="A3" s="227"/>
      <c r="B3" s="229"/>
      <c r="C3" s="156" t="s">
        <v>21</v>
      </c>
      <c r="D3" s="156" t="s">
        <v>22</v>
      </c>
      <c r="E3" s="156" t="s">
        <v>21</v>
      </c>
      <c r="F3" s="156" t="s">
        <v>22</v>
      </c>
      <c r="G3" s="156" t="s">
        <v>21</v>
      </c>
      <c r="H3" s="156" t="s">
        <v>22</v>
      </c>
      <c r="I3" s="157" t="s">
        <v>21</v>
      </c>
      <c r="J3" s="157" t="s">
        <v>22</v>
      </c>
      <c r="K3" s="157" t="s">
        <v>21</v>
      </c>
      <c r="L3" s="157" t="s">
        <v>22</v>
      </c>
      <c r="M3" s="157" t="s">
        <v>21</v>
      </c>
      <c r="N3" s="157" t="s">
        <v>22</v>
      </c>
      <c r="O3" s="157" t="s">
        <v>21</v>
      </c>
      <c r="P3" s="157" t="s">
        <v>22</v>
      </c>
      <c r="Q3" s="156" t="s">
        <v>21</v>
      </c>
      <c r="R3" s="156" t="s">
        <v>22</v>
      </c>
      <c r="S3" s="157" t="s">
        <v>21</v>
      </c>
      <c r="T3" s="157" t="s">
        <v>22</v>
      </c>
      <c r="U3" s="185"/>
      <c r="V3" s="185"/>
      <c r="W3" s="185"/>
      <c r="X3" s="185"/>
      <c r="Y3" s="185"/>
      <c r="Z3" s="185"/>
      <c r="AA3" s="185"/>
      <c r="AB3" s="126" t="s">
        <v>1</v>
      </c>
      <c r="AC3" s="63" t="s">
        <v>9</v>
      </c>
      <c r="AD3" s="63" t="s">
        <v>8</v>
      </c>
      <c r="AE3" s="63" t="s">
        <v>1</v>
      </c>
      <c r="AF3" s="63" t="s">
        <v>9</v>
      </c>
      <c r="AG3" s="63" t="s">
        <v>8</v>
      </c>
      <c r="AH3" s="63" t="s">
        <v>1</v>
      </c>
      <c r="AI3" s="63" t="s">
        <v>9</v>
      </c>
      <c r="AJ3" s="121" t="s">
        <v>8</v>
      </c>
      <c r="AK3" s="130" t="s">
        <v>1</v>
      </c>
      <c r="AL3" s="63" t="s">
        <v>9</v>
      </c>
      <c r="AM3" s="131" t="s">
        <v>8</v>
      </c>
      <c r="AN3" s="126" t="s">
        <v>1</v>
      </c>
      <c r="AO3" s="63" t="s">
        <v>9</v>
      </c>
      <c r="AP3" s="63" t="s">
        <v>8</v>
      </c>
      <c r="AR3" s="6" t="s">
        <v>9</v>
      </c>
      <c r="AS3" s="6" t="s">
        <v>8</v>
      </c>
      <c r="AT3" s="6" t="s">
        <v>1</v>
      </c>
      <c r="AU3" s="65"/>
      <c r="AV3" s="226"/>
    </row>
    <row r="4" spans="1:56" s="64" customFormat="1" ht="18.75" customHeight="1" x14ac:dyDescent="0.25">
      <c r="A4" s="66"/>
      <c r="B4" s="158" t="s">
        <v>78</v>
      </c>
      <c r="C4" s="67"/>
      <c r="D4" s="67"/>
      <c r="E4" s="67"/>
      <c r="F4" s="67"/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  <c r="S4" s="67"/>
      <c r="T4" s="193"/>
      <c r="U4" s="186"/>
      <c r="V4" s="186"/>
      <c r="W4" s="186"/>
      <c r="X4" s="186"/>
      <c r="Y4" s="186"/>
      <c r="Z4" s="186"/>
      <c r="AA4" s="186"/>
      <c r="AB4" s="67"/>
      <c r="AC4" s="67"/>
      <c r="AD4" s="67"/>
      <c r="AE4" s="67"/>
      <c r="AF4" s="67"/>
      <c r="AG4" s="67"/>
      <c r="AH4" s="67"/>
      <c r="AI4" s="67"/>
      <c r="AJ4" s="67"/>
      <c r="AK4" s="132"/>
      <c r="AL4" s="68"/>
      <c r="AM4" s="133"/>
      <c r="AN4" s="68"/>
      <c r="AO4" s="68"/>
      <c r="AP4" s="69"/>
      <c r="AR4" s="70"/>
      <c r="AS4" s="70"/>
      <c r="AT4" s="70"/>
      <c r="AV4" s="70"/>
    </row>
    <row r="5" spans="1:56" s="64" customFormat="1" ht="31.5" x14ac:dyDescent="0.25">
      <c r="A5" s="104">
        <v>1</v>
      </c>
      <c r="B5" s="78" t="s">
        <v>5</v>
      </c>
      <c r="C5" s="164" t="s">
        <v>103</v>
      </c>
      <c r="D5" s="165">
        <v>1089.26</v>
      </c>
      <c r="E5" s="87">
        <v>0</v>
      </c>
      <c r="F5" s="87">
        <v>0</v>
      </c>
      <c r="G5" s="87">
        <v>0</v>
      </c>
      <c r="H5" s="87">
        <v>0</v>
      </c>
      <c r="I5" s="194">
        <v>0</v>
      </c>
      <c r="J5" s="194">
        <v>0</v>
      </c>
      <c r="K5" s="194">
        <v>0</v>
      </c>
      <c r="L5" s="194">
        <v>0</v>
      </c>
      <c r="M5" s="174" t="s">
        <v>113</v>
      </c>
      <c r="N5" s="174">
        <v>116.72</v>
      </c>
      <c r="O5" s="174" t="s">
        <v>121</v>
      </c>
      <c r="P5" s="174">
        <v>192.22</v>
      </c>
      <c r="Q5" s="87">
        <v>0</v>
      </c>
      <c r="R5" s="87">
        <v>0</v>
      </c>
      <c r="S5" s="87">
        <v>0</v>
      </c>
      <c r="T5" s="87">
        <v>0</v>
      </c>
      <c r="U5" s="187"/>
      <c r="V5" s="187"/>
      <c r="W5" s="187"/>
      <c r="X5" s="187"/>
      <c r="Y5" s="187"/>
      <c r="Z5" s="187"/>
      <c r="AA5" s="187"/>
      <c r="AB5" s="173">
        <v>5.27</v>
      </c>
      <c r="AC5" s="72">
        <f>AB5*13.04%</f>
        <v>0.68720799999999993</v>
      </c>
      <c r="AD5" s="72">
        <f>AB5*86.96%</f>
        <v>4.5827919999999995</v>
      </c>
      <c r="AE5" s="71">
        <v>116.72</v>
      </c>
      <c r="AF5" s="72">
        <f>AE5*0.14</f>
        <v>16.340800000000002</v>
      </c>
      <c r="AG5" s="72">
        <f>AE5*0.86</f>
        <v>100.3792</v>
      </c>
      <c r="AH5" s="71">
        <f>AB5+AE5</f>
        <v>121.99</v>
      </c>
      <c r="AI5" s="72">
        <f>AC5+AF5</f>
        <v>17.028008</v>
      </c>
      <c r="AJ5" s="170">
        <f>AD5+AG5</f>
        <v>104.961992</v>
      </c>
      <c r="AK5" s="171">
        <v>192.22</v>
      </c>
      <c r="AL5" s="72">
        <f>AK5*12.5%</f>
        <v>24.0275</v>
      </c>
      <c r="AM5" s="172">
        <f>AK5*87.5%</f>
        <v>168.1925</v>
      </c>
      <c r="AN5" s="173">
        <f>AH5+AK5</f>
        <v>314.20999999999998</v>
      </c>
      <c r="AO5" s="72">
        <f>AI5+AL5</f>
        <v>41.055508000000003</v>
      </c>
      <c r="AP5" s="72">
        <f>AJ5+AM5</f>
        <v>273.154492</v>
      </c>
      <c r="AR5" s="72">
        <v>30.93</v>
      </c>
      <c r="AS5" s="72">
        <v>354</v>
      </c>
      <c r="AT5" s="71">
        <f>AR5+AS5</f>
        <v>384.93</v>
      </c>
      <c r="AU5" s="109"/>
      <c r="AV5" s="72">
        <f>AT5-AK5</f>
        <v>192.71</v>
      </c>
      <c r="AX5" s="73"/>
    </row>
    <row r="6" spans="1:56" s="64" customFormat="1" x14ac:dyDescent="0.25">
      <c r="A6" s="105"/>
      <c r="B6" s="158" t="s">
        <v>79</v>
      </c>
      <c r="C6" s="160"/>
      <c r="D6" s="161"/>
      <c r="E6" s="195"/>
      <c r="F6" s="195"/>
      <c r="G6" s="195"/>
      <c r="H6" s="195"/>
      <c r="I6" s="196"/>
      <c r="J6" s="196"/>
      <c r="K6" s="196"/>
      <c r="L6" s="196"/>
      <c r="M6" s="175"/>
      <c r="N6" s="175"/>
      <c r="O6" s="175"/>
      <c r="P6" s="175"/>
      <c r="Q6" s="195"/>
      <c r="R6" s="195"/>
      <c r="S6" s="195"/>
      <c r="T6" s="199"/>
      <c r="U6" s="187"/>
      <c r="V6" s="187"/>
      <c r="W6" s="187"/>
      <c r="X6" s="187"/>
      <c r="Y6" s="187"/>
      <c r="Z6" s="187"/>
      <c r="AA6" s="187"/>
      <c r="AB6" s="74"/>
      <c r="AC6" s="75"/>
      <c r="AD6" s="75"/>
      <c r="AE6" s="74"/>
      <c r="AF6" s="75"/>
      <c r="AG6" s="75"/>
      <c r="AH6" s="74"/>
      <c r="AI6" s="75"/>
      <c r="AJ6" s="75"/>
      <c r="AK6" s="134"/>
      <c r="AL6" s="75"/>
      <c r="AM6" s="135"/>
      <c r="AN6" s="74"/>
      <c r="AO6" s="75"/>
      <c r="AP6" s="76"/>
      <c r="AR6" s="72"/>
      <c r="AS6" s="72"/>
      <c r="AT6" s="71"/>
      <c r="AU6" s="109"/>
      <c r="AV6" s="72"/>
      <c r="AX6" s="114"/>
      <c r="AY6" s="114"/>
      <c r="AZ6" s="114"/>
    </row>
    <row r="7" spans="1:56" s="64" customFormat="1" ht="52.5" customHeight="1" x14ac:dyDescent="0.25">
      <c r="A7" s="106">
        <v>2</v>
      </c>
      <c r="B7" s="78" t="s">
        <v>15</v>
      </c>
      <c r="C7" s="162" t="s">
        <v>91</v>
      </c>
      <c r="D7" s="163">
        <v>1175.5</v>
      </c>
      <c r="E7" s="80">
        <v>0</v>
      </c>
      <c r="F7" s="80">
        <v>0</v>
      </c>
      <c r="G7" s="80">
        <v>0</v>
      </c>
      <c r="H7" s="80">
        <v>0</v>
      </c>
      <c r="I7" s="197">
        <v>0</v>
      </c>
      <c r="J7" s="197">
        <v>0</v>
      </c>
      <c r="K7" s="197">
        <v>0</v>
      </c>
      <c r="L7" s="197">
        <v>0</v>
      </c>
      <c r="M7" s="176" t="s">
        <v>114</v>
      </c>
      <c r="N7" s="176">
        <v>0</v>
      </c>
      <c r="O7" s="176" t="s">
        <v>122</v>
      </c>
      <c r="P7" s="176">
        <v>0</v>
      </c>
      <c r="Q7" s="80">
        <v>0</v>
      </c>
      <c r="R7" s="80">
        <v>0</v>
      </c>
      <c r="S7" s="80">
        <v>0</v>
      </c>
      <c r="T7" s="80">
        <v>0</v>
      </c>
      <c r="U7" s="188"/>
      <c r="V7" s="188"/>
      <c r="W7" s="188"/>
      <c r="X7" s="188"/>
      <c r="Y7" s="188"/>
      <c r="Z7" s="188"/>
      <c r="AA7" s="188"/>
      <c r="AB7" s="180">
        <v>0</v>
      </c>
      <c r="AC7" s="80">
        <v>0</v>
      </c>
      <c r="AD7" s="80">
        <v>0</v>
      </c>
      <c r="AE7" s="80">
        <v>0</v>
      </c>
      <c r="AF7" s="80">
        <v>0</v>
      </c>
      <c r="AG7" s="80">
        <v>0</v>
      </c>
      <c r="AH7" s="80">
        <v>0</v>
      </c>
      <c r="AI7" s="72">
        <f t="shared" ref="AI7:AJ9" si="0">AC7+AF7</f>
        <v>0</v>
      </c>
      <c r="AJ7" s="122">
        <f t="shared" si="0"/>
        <v>0</v>
      </c>
      <c r="AK7" s="136">
        <v>0</v>
      </c>
      <c r="AL7" s="81">
        <f>AK7*12.5%</f>
        <v>0</v>
      </c>
      <c r="AM7" s="137">
        <f>AK7*87.5%</f>
        <v>0</v>
      </c>
      <c r="AN7" s="127">
        <f t="shared" ref="AN7:AP9" si="1">AH7+AK7</f>
        <v>0</v>
      </c>
      <c r="AO7" s="81">
        <f t="shared" si="1"/>
        <v>0</v>
      </c>
      <c r="AP7" s="81">
        <f t="shared" si="1"/>
        <v>0</v>
      </c>
      <c r="AQ7" s="82"/>
      <c r="AR7" s="79">
        <v>0</v>
      </c>
      <c r="AS7" s="79">
        <v>0</v>
      </c>
      <c r="AT7" s="71">
        <f>AR7+AS7</f>
        <v>0</v>
      </c>
      <c r="AU7" s="110"/>
      <c r="AV7" s="72">
        <f>AT7-AK7</f>
        <v>0</v>
      </c>
      <c r="AW7" s="82"/>
      <c r="AX7" s="113"/>
      <c r="AZ7" s="112"/>
    </row>
    <row r="8" spans="1:56" s="64" customFormat="1" ht="31.5" x14ac:dyDescent="0.25">
      <c r="A8" s="104">
        <v>3</v>
      </c>
      <c r="B8" s="78" t="s">
        <v>14</v>
      </c>
      <c r="C8" s="164" t="s">
        <v>104</v>
      </c>
      <c r="D8" s="165">
        <v>18686.36</v>
      </c>
      <c r="E8" s="87">
        <v>0</v>
      </c>
      <c r="F8" s="87">
        <v>0</v>
      </c>
      <c r="G8" s="87">
        <v>0</v>
      </c>
      <c r="H8" s="87">
        <v>0</v>
      </c>
      <c r="I8" s="176" t="s">
        <v>100</v>
      </c>
      <c r="J8" s="176">
        <v>293.14999999999998</v>
      </c>
      <c r="K8" s="176" t="s">
        <v>109</v>
      </c>
      <c r="L8" s="176">
        <v>2774.9</v>
      </c>
      <c r="M8" s="174" t="s">
        <v>115</v>
      </c>
      <c r="N8" s="174">
        <v>3076.61</v>
      </c>
      <c r="O8" s="174" t="s">
        <v>123</v>
      </c>
      <c r="P8" s="174">
        <v>4075.22</v>
      </c>
      <c r="Q8" s="80">
        <v>0</v>
      </c>
      <c r="R8" s="80">
        <v>0</v>
      </c>
      <c r="S8" s="80">
        <v>0</v>
      </c>
      <c r="T8" s="80">
        <v>0</v>
      </c>
      <c r="U8" s="187"/>
      <c r="V8" s="187"/>
      <c r="W8" s="187"/>
      <c r="X8" s="187"/>
      <c r="Y8" s="187"/>
      <c r="Z8" s="187"/>
      <c r="AA8" s="187"/>
      <c r="AB8" s="173">
        <v>2581.71</v>
      </c>
      <c r="AC8" s="72">
        <v>332.56</v>
      </c>
      <c r="AD8" s="72">
        <v>2249.15</v>
      </c>
      <c r="AE8" s="71">
        <v>3413.2</v>
      </c>
      <c r="AF8" s="72">
        <v>471.78</v>
      </c>
      <c r="AG8" s="72">
        <v>2941.42</v>
      </c>
      <c r="AH8" s="71">
        <f>AB8+AE8</f>
        <v>5994.91</v>
      </c>
      <c r="AI8" s="72">
        <f t="shared" si="0"/>
        <v>804.33999999999992</v>
      </c>
      <c r="AJ8" s="122">
        <f t="shared" si="0"/>
        <v>5190.57</v>
      </c>
      <c r="AK8" s="149">
        <f>AL8+AM8</f>
        <v>4075.2200000000003</v>
      </c>
      <c r="AL8" s="81">
        <v>512.09</v>
      </c>
      <c r="AM8" s="137">
        <v>3563.13</v>
      </c>
      <c r="AN8" s="127">
        <f t="shared" si="1"/>
        <v>10070.130000000001</v>
      </c>
      <c r="AO8" s="81">
        <f t="shared" si="1"/>
        <v>1316.4299999999998</v>
      </c>
      <c r="AP8" s="81">
        <f t="shared" si="1"/>
        <v>8753.7000000000007</v>
      </c>
      <c r="AR8" s="72">
        <v>523.12</v>
      </c>
      <c r="AS8" s="72">
        <v>5857</v>
      </c>
      <c r="AT8" s="71">
        <f>AR8+AS8</f>
        <v>6380.12</v>
      </c>
      <c r="AU8" s="109"/>
      <c r="AV8" s="72">
        <f>AT8-AK8</f>
        <v>2304.8999999999996</v>
      </c>
      <c r="AX8" s="114"/>
      <c r="AZ8" s="112"/>
    </row>
    <row r="9" spans="1:56" s="64" customFormat="1" ht="38.25" customHeight="1" x14ac:dyDescent="0.25">
      <c r="A9" s="104">
        <v>4</v>
      </c>
      <c r="B9" s="78" t="s">
        <v>4</v>
      </c>
      <c r="C9" s="200" t="s">
        <v>105</v>
      </c>
      <c r="D9" s="165">
        <v>10223.64</v>
      </c>
      <c r="E9" s="87">
        <v>0</v>
      </c>
      <c r="F9" s="87">
        <v>0</v>
      </c>
      <c r="G9" s="87">
        <v>0</v>
      </c>
      <c r="H9" s="87">
        <v>0</v>
      </c>
      <c r="I9" s="176" t="s">
        <v>106</v>
      </c>
      <c r="J9" s="174">
        <v>349.16</v>
      </c>
      <c r="K9" s="176" t="s">
        <v>110</v>
      </c>
      <c r="L9" s="174">
        <v>840</v>
      </c>
      <c r="M9" s="176" t="s">
        <v>116</v>
      </c>
      <c r="N9" s="174">
        <v>4822.32</v>
      </c>
      <c r="O9" s="176" t="s">
        <v>124</v>
      </c>
      <c r="P9" s="174">
        <v>2667.18</v>
      </c>
      <c r="Q9" s="80">
        <v>0</v>
      </c>
      <c r="R9" s="80">
        <v>0</v>
      </c>
      <c r="S9" s="80">
        <v>0</v>
      </c>
      <c r="T9" s="80">
        <v>0</v>
      </c>
      <c r="U9" s="187"/>
      <c r="V9" s="187"/>
      <c r="W9" s="187"/>
      <c r="X9" s="187"/>
      <c r="Y9" s="187"/>
      <c r="Z9" s="187"/>
      <c r="AA9" s="187"/>
      <c r="AB9" s="173">
        <v>1958.04</v>
      </c>
      <c r="AC9" s="72">
        <v>252.78</v>
      </c>
      <c r="AD9" s="72">
        <v>1705.26</v>
      </c>
      <c r="AE9" s="71">
        <v>2875.01</v>
      </c>
      <c r="AF9" s="72">
        <f>AE9*0.14</f>
        <v>402.50140000000005</v>
      </c>
      <c r="AG9" s="72">
        <f>AE9*0.86</f>
        <v>2472.5086000000001</v>
      </c>
      <c r="AH9" s="71">
        <f>AB9+AE9</f>
        <v>4833.05</v>
      </c>
      <c r="AI9" s="72">
        <f t="shared" si="0"/>
        <v>655.28140000000008</v>
      </c>
      <c r="AJ9" s="122">
        <f t="shared" si="0"/>
        <v>4177.7686000000003</v>
      </c>
      <c r="AK9" s="149">
        <f>AL9+AM9</f>
        <v>2667.19</v>
      </c>
      <c r="AL9" s="81">
        <v>319.57</v>
      </c>
      <c r="AM9" s="137">
        <v>2347.62</v>
      </c>
      <c r="AN9" s="127">
        <f t="shared" si="1"/>
        <v>7500.24</v>
      </c>
      <c r="AO9" s="81">
        <f t="shared" si="1"/>
        <v>974.85140000000001</v>
      </c>
      <c r="AP9" s="81">
        <f t="shared" si="1"/>
        <v>6525.3886000000002</v>
      </c>
      <c r="AR9" s="72">
        <v>322.33</v>
      </c>
      <c r="AS9" s="72">
        <v>2858</v>
      </c>
      <c r="AT9" s="71">
        <f>AR9+AS9</f>
        <v>3180.33</v>
      </c>
      <c r="AU9" s="109"/>
      <c r="AV9" s="72">
        <f>AT9-AK9</f>
        <v>513.13999999999987</v>
      </c>
      <c r="AX9" s="114"/>
      <c r="AY9" s="112"/>
      <c r="AZ9" s="112"/>
      <c r="BA9" s="112"/>
      <c r="BB9" s="112"/>
      <c r="BC9" s="112"/>
    </row>
    <row r="10" spans="1:56" s="64" customFormat="1" x14ac:dyDescent="0.25">
      <c r="A10" s="105"/>
      <c r="B10" s="158" t="s">
        <v>80</v>
      </c>
      <c r="C10" s="160"/>
      <c r="D10" s="161"/>
      <c r="E10" s="75"/>
      <c r="F10" s="75"/>
      <c r="G10" s="75"/>
      <c r="H10" s="75"/>
      <c r="I10" s="175"/>
      <c r="J10" s="175"/>
      <c r="K10" s="175"/>
      <c r="L10" s="175"/>
      <c r="M10" s="175"/>
      <c r="N10" s="175"/>
      <c r="O10" s="175"/>
      <c r="P10" s="175"/>
      <c r="Q10" s="195"/>
      <c r="R10" s="195"/>
      <c r="S10" s="195"/>
      <c r="T10" s="199"/>
      <c r="U10" s="187"/>
      <c r="V10" s="187"/>
      <c r="W10" s="187"/>
      <c r="X10" s="187"/>
      <c r="Y10" s="187"/>
      <c r="Z10" s="187"/>
      <c r="AA10" s="187"/>
      <c r="AB10" s="74"/>
      <c r="AC10" s="75"/>
      <c r="AD10" s="75"/>
      <c r="AE10" s="74"/>
      <c r="AF10" s="75"/>
      <c r="AG10" s="75"/>
      <c r="AH10" s="74"/>
      <c r="AI10" s="75"/>
      <c r="AJ10" s="84"/>
      <c r="AK10" s="138"/>
      <c r="AL10" s="84"/>
      <c r="AM10" s="139"/>
      <c r="AN10" s="85"/>
      <c r="AO10" s="84"/>
      <c r="AP10" s="86"/>
      <c r="AR10" s="72"/>
      <c r="AS10" s="72"/>
      <c r="AT10" s="71"/>
      <c r="AU10" s="109"/>
      <c r="AV10" s="72"/>
      <c r="AX10" s="73"/>
      <c r="BA10" s="112"/>
      <c r="BB10" s="112"/>
      <c r="BC10" s="112"/>
    </row>
    <row r="11" spans="1:56" ht="34.5" customHeight="1" x14ac:dyDescent="0.25">
      <c r="A11" s="104">
        <v>5</v>
      </c>
      <c r="B11" s="78" t="s">
        <v>10</v>
      </c>
      <c r="C11" s="162" t="s">
        <v>92</v>
      </c>
      <c r="D11" s="165">
        <v>3397.9416000000001</v>
      </c>
      <c r="E11" s="87">
        <v>0</v>
      </c>
      <c r="F11" s="87">
        <v>0</v>
      </c>
      <c r="G11" s="87">
        <v>0</v>
      </c>
      <c r="H11" s="87">
        <v>0</v>
      </c>
      <c r="I11" s="194">
        <v>0</v>
      </c>
      <c r="J11" s="194">
        <v>0</v>
      </c>
      <c r="K11" s="194">
        <v>0</v>
      </c>
      <c r="L11" s="194">
        <v>0</v>
      </c>
      <c r="M11" s="176" t="s">
        <v>117</v>
      </c>
      <c r="N11" s="174">
        <v>455.04</v>
      </c>
      <c r="O11" s="176" t="s">
        <v>125</v>
      </c>
      <c r="P11" s="174">
        <v>726.54</v>
      </c>
      <c r="Q11" s="87">
        <v>0</v>
      </c>
      <c r="R11" s="87">
        <v>0</v>
      </c>
      <c r="S11" s="87">
        <v>0</v>
      </c>
      <c r="T11" s="87">
        <v>0</v>
      </c>
      <c r="U11" s="187"/>
      <c r="V11" s="187"/>
      <c r="W11" s="187"/>
      <c r="X11" s="187"/>
      <c r="Y11" s="187"/>
      <c r="Z11" s="187"/>
      <c r="AA11" s="187"/>
      <c r="AB11" s="181">
        <v>0</v>
      </c>
      <c r="AC11" s="87">
        <f>AB11*13.04%</f>
        <v>0</v>
      </c>
      <c r="AD11" s="87">
        <f>AB11*86.96%</f>
        <v>0</v>
      </c>
      <c r="AE11" s="71">
        <v>1517.6</v>
      </c>
      <c r="AF11" s="72">
        <f>AE11*0.14</f>
        <v>212.464</v>
      </c>
      <c r="AG11" s="72">
        <f>AE11*0.86</f>
        <v>1305.136</v>
      </c>
      <c r="AH11" s="71">
        <f t="shared" ref="AH11:AJ16" si="2">AB11+AE11</f>
        <v>1517.6</v>
      </c>
      <c r="AI11" s="72">
        <f t="shared" si="2"/>
        <v>212.464</v>
      </c>
      <c r="AJ11" s="122">
        <f t="shared" si="2"/>
        <v>1305.136</v>
      </c>
      <c r="AK11" s="149">
        <f>AL11+AM11</f>
        <v>726.54</v>
      </c>
      <c r="AL11" s="81">
        <v>94.32</v>
      </c>
      <c r="AM11" s="137">
        <v>632.22</v>
      </c>
      <c r="AN11" s="127">
        <f t="shared" ref="AN11:AP16" si="3">AH11+AK11</f>
        <v>2244.14</v>
      </c>
      <c r="AO11" s="81">
        <f t="shared" si="3"/>
        <v>306.78399999999999</v>
      </c>
      <c r="AP11" s="81">
        <f t="shared" si="3"/>
        <v>1937.356</v>
      </c>
      <c r="AQ11" s="64"/>
      <c r="AR11" s="72">
        <v>150.74</v>
      </c>
      <c r="AS11" s="72">
        <v>650</v>
      </c>
      <c r="AT11" s="71">
        <f>AR11+AS11</f>
        <v>800.74</v>
      </c>
      <c r="AU11" s="109"/>
      <c r="AV11" s="72">
        <f>AT11-AK11</f>
        <v>74.200000000000045</v>
      </c>
      <c r="AW11" s="64"/>
      <c r="AX11" s="73"/>
    </row>
    <row r="12" spans="1:56" s="64" customFormat="1" ht="34.5" customHeight="1" x14ac:dyDescent="0.25">
      <c r="A12" s="104">
        <v>6</v>
      </c>
      <c r="B12" s="78" t="s">
        <v>6</v>
      </c>
      <c r="C12" s="164" t="s">
        <v>93</v>
      </c>
      <c r="D12" s="165">
        <v>2035.4302</v>
      </c>
      <c r="E12" s="87">
        <v>0</v>
      </c>
      <c r="F12" s="87">
        <v>0</v>
      </c>
      <c r="G12" s="87">
        <v>0</v>
      </c>
      <c r="H12" s="87">
        <v>0</v>
      </c>
      <c r="I12" s="194">
        <v>0</v>
      </c>
      <c r="J12" s="194">
        <v>0</v>
      </c>
      <c r="K12" s="194">
        <v>0</v>
      </c>
      <c r="L12" s="194">
        <v>0</v>
      </c>
      <c r="M12" s="176" t="s">
        <v>118</v>
      </c>
      <c r="N12" s="174">
        <v>452.46</v>
      </c>
      <c r="O12" s="176" t="s">
        <v>126</v>
      </c>
      <c r="P12" s="174">
        <v>253.65</v>
      </c>
      <c r="Q12" s="87">
        <v>0</v>
      </c>
      <c r="R12" s="87">
        <v>0</v>
      </c>
      <c r="S12" s="87">
        <v>0</v>
      </c>
      <c r="T12" s="87">
        <v>0</v>
      </c>
      <c r="U12" s="187"/>
      <c r="V12" s="187"/>
      <c r="W12" s="187"/>
      <c r="X12" s="187"/>
      <c r="Y12" s="187"/>
      <c r="Z12" s="187"/>
      <c r="AA12" s="187"/>
      <c r="AB12" s="173">
        <v>62.18</v>
      </c>
      <c r="AC12" s="72">
        <v>8.85</v>
      </c>
      <c r="AD12" s="72">
        <v>53.33</v>
      </c>
      <c r="AE12" s="71">
        <v>477.32</v>
      </c>
      <c r="AF12" s="72">
        <f>AE12*0.14</f>
        <v>66.82480000000001</v>
      </c>
      <c r="AG12" s="72">
        <f>AE12*0.86</f>
        <v>410.49520000000001</v>
      </c>
      <c r="AH12" s="71">
        <f t="shared" si="2"/>
        <v>539.5</v>
      </c>
      <c r="AI12" s="72">
        <f t="shared" si="2"/>
        <v>75.674800000000005</v>
      </c>
      <c r="AJ12" s="122">
        <f t="shared" si="2"/>
        <v>463.8252</v>
      </c>
      <c r="AK12" s="149">
        <f>AL12+AM12</f>
        <v>253.65124999999998</v>
      </c>
      <c r="AL12" s="81">
        <v>35.79</v>
      </c>
      <c r="AM12" s="137">
        <v>217.86124999999998</v>
      </c>
      <c r="AN12" s="127">
        <f t="shared" si="3"/>
        <v>793.15125</v>
      </c>
      <c r="AO12" s="81">
        <f t="shared" si="3"/>
        <v>111.4648</v>
      </c>
      <c r="AP12" s="81">
        <f t="shared" si="3"/>
        <v>681.68644999999992</v>
      </c>
      <c r="AR12" s="72">
        <v>36.79</v>
      </c>
      <c r="AS12" s="72">
        <v>660</v>
      </c>
      <c r="AT12" s="71">
        <f>AR12+AS12</f>
        <v>696.79</v>
      </c>
      <c r="AU12" s="109"/>
      <c r="AV12" s="72">
        <f>AT12-AK12</f>
        <v>443.13874999999996</v>
      </c>
      <c r="AX12" s="114"/>
      <c r="AZ12" s="112"/>
      <c r="BB12" s="112"/>
      <c r="BC12" s="112"/>
      <c r="BD12" s="112"/>
    </row>
    <row r="13" spans="1:56" ht="32.25" customHeight="1" x14ac:dyDescent="0.25">
      <c r="A13" s="104">
        <v>7</v>
      </c>
      <c r="B13" s="78" t="s">
        <v>16</v>
      </c>
      <c r="C13" s="164" t="s">
        <v>94</v>
      </c>
      <c r="D13" s="165">
        <v>1747.8134</v>
      </c>
      <c r="E13" s="87">
        <v>0</v>
      </c>
      <c r="F13" s="87">
        <v>0</v>
      </c>
      <c r="G13" s="87">
        <v>0</v>
      </c>
      <c r="H13" s="87">
        <v>0</v>
      </c>
      <c r="I13" s="194">
        <v>0</v>
      </c>
      <c r="J13" s="194">
        <v>0</v>
      </c>
      <c r="K13" s="194">
        <v>0</v>
      </c>
      <c r="L13" s="194">
        <v>0</v>
      </c>
      <c r="M13" s="176" t="s">
        <v>119</v>
      </c>
      <c r="N13" s="174">
        <v>341.85</v>
      </c>
      <c r="O13" s="176" t="s">
        <v>127</v>
      </c>
      <c r="P13" s="174">
        <v>179.68</v>
      </c>
      <c r="Q13" s="87">
        <v>0</v>
      </c>
      <c r="R13" s="87">
        <v>0</v>
      </c>
      <c r="S13" s="87">
        <v>0</v>
      </c>
      <c r="T13" s="87">
        <v>0</v>
      </c>
      <c r="U13" s="187"/>
      <c r="V13" s="187"/>
      <c r="W13" s="187"/>
      <c r="X13" s="187"/>
      <c r="Y13" s="187"/>
      <c r="Z13" s="187"/>
      <c r="AA13" s="187"/>
      <c r="AB13" s="181">
        <v>0</v>
      </c>
      <c r="AC13" s="87">
        <f>AB13*13.04%</f>
        <v>0</v>
      </c>
      <c r="AD13" s="87">
        <f>AB13*86.96%</f>
        <v>0</v>
      </c>
      <c r="AE13" s="71">
        <v>633.05999999999995</v>
      </c>
      <c r="AF13" s="72">
        <v>85.63</v>
      </c>
      <c r="AG13" s="72">
        <v>547.42999999999995</v>
      </c>
      <c r="AH13" s="71">
        <f t="shared" si="2"/>
        <v>633.05999999999995</v>
      </c>
      <c r="AI13" s="72">
        <f t="shared" si="2"/>
        <v>85.63</v>
      </c>
      <c r="AJ13" s="122">
        <f t="shared" si="2"/>
        <v>547.42999999999995</v>
      </c>
      <c r="AK13" s="149">
        <f>AL13+AM13</f>
        <v>179.67749999999998</v>
      </c>
      <c r="AL13" s="81">
        <v>26.02</v>
      </c>
      <c r="AM13" s="137">
        <v>153.65749999999997</v>
      </c>
      <c r="AN13" s="127">
        <f t="shared" si="3"/>
        <v>812.73749999999995</v>
      </c>
      <c r="AO13" s="81">
        <f t="shared" si="3"/>
        <v>111.64999999999999</v>
      </c>
      <c r="AP13" s="81">
        <f t="shared" si="3"/>
        <v>701.08749999999986</v>
      </c>
      <c r="AQ13" s="64"/>
      <c r="AR13" s="72">
        <v>27.02</v>
      </c>
      <c r="AS13" s="72">
        <v>475</v>
      </c>
      <c r="AT13" s="71">
        <f>AR13+AS13</f>
        <v>502.02</v>
      </c>
      <c r="AU13" s="109"/>
      <c r="AV13" s="72">
        <f>AT13-AK13</f>
        <v>322.34249999999997</v>
      </c>
      <c r="AW13" s="64"/>
      <c r="AX13" s="114"/>
      <c r="AY13" s="64"/>
      <c r="AZ13" s="112"/>
      <c r="BB13" s="115"/>
      <c r="BC13" s="115"/>
      <c r="BD13" s="115"/>
    </row>
    <row r="14" spans="1:56" s="64" customFormat="1" ht="31.5" customHeight="1" x14ac:dyDescent="0.25">
      <c r="A14" s="104">
        <v>8</v>
      </c>
      <c r="B14" s="78" t="s">
        <v>81</v>
      </c>
      <c r="C14" s="164" t="s">
        <v>95</v>
      </c>
      <c r="D14" s="165">
        <v>19669.708199999997</v>
      </c>
      <c r="E14" s="87">
        <v>0</v>
      </c>
      <c r="F14" s="87">
        <v>0</v>
      </c>
      <c r="G14" s="87">
        <v>0</v>
      </c>
      <c r="H14" s="87">
        <v>0</v>
      </c>
      <c r="I14" s="176" t="s">
        <v>107</v>
      </c>
      <c r="J14" s="174">
        <v>336.9</v>
      </c>
      <c r="K14" s="176" t="s">
        <v>111</v>
      </c>
      <c r="L14" s="174">
        <v>3910</v>
      </c>
      <c r="M14" s="176" t="s">
        <v>120</v>
      </c>
      <c r="N14" s="174">
        <v>1880.15</v>
      </c>
      <c r="O14" s="176" t="s">
        <v>128</v>
      </c>
      <c r="P14" s="174">
        <v>2923.61</v>
      </c>
      <c r="Q14" s="87">
        <v>0</v>
      </c>
      <c r="R14" s="87">
        <v>0</v>
      </c>
      <c r="S14" s="87">
        <v>0</v>
      </c>
      <c r="T14" s="87">
        <v>0</v>
      </c>
      <c r="U14" s="187"/>
      <c r="V14" s="187"/>
      <c r="W14" s="187"/>
      <c r="X14" s="187"/>
      <c r="Y14" s="187"/>
      <c r="Z14" s="187"/>
      <c r="AA14" s="187"/>
      <c r="AB14" s="173">
        <v>3895.91</v>
      </c>
      <c r="AC14" s="72">
        <v>506.01</v>
      </c>
      <c r="AD14" s="72">
        <v>3389.9</v>
      </c>
      <c r="AE14" s="71">
        <v>2007.04</v>
      </c>
      <c r="AF14" s="72">
        <f>AE14*0.14</f>
        <v>280.98560000000003</v>
      </c>
      <c r="AG14" s="72">
        <f>AE14*0.86</f>
        <v>1726.0544</v>
      </c>
      <c r="AH14" s="71">
        <f t="shared" si="2"/>
        <v>5902.95</v>
      </c>
      <c r="AI14" s="72">
        <f t="shared" si="2"/>
        <v>786.99559999999997</v>
      </c>
      <c r="AJ14" s="122">
        <f t="shared" si="2"/>
        <v>5115.9544000000005</v>
      </c>
      <c r="AK14" s="149">
        <v>2923.61</v>
      </c>
      <c r="AL14" s="81">
        <f>AK14*12.5%</f>
        <v>365.45125000000002</v>
      </c>
      <c r="AM14" s="137">
        <f>AK14*87.5%</f>
        <v>2558.1587500000001</v>
      </c>
      <c r="AN14" s="127">
        <f t="shared" si="3"/>
        <v>8826.56</v>
      </c>
      <c r="AO14" s="81">
        <f t="shared" si="3"/>
        <v>1152.44685</v>
      </c>
      <c r="AP14" s="81">
        <f t="shared" si="3"/>
        <v>7674.113150000001</v>
      </c>
      <c r="AR14" s="72">
        <v>378.79</v>
      </c>
      <c r="AS14" s="72">
        <v>3591</v>
      </c>
      <c r="AT14" s="71">
        <f>AR14+AS14</f>
        <v>3969.79</v>
      </c>
      <c r="AU14" s="109"/>
      <c r="AV14" s="72">
        <f>AT14-AK14</f>
        <v>1046.1799999999998</v>
      </c>
      <c r="AX14" s="73"/>
    </row>
    <row r="15" spans="1:56" s="64" customFormat="1" ht="33" customHeight="1" x14ac:dyDescent="0.25">
      <c r="A15" s="106">
        <v>9</v>
      </c>
      <c r="B15" s="78" t="s">
        <v>11</v>
      </c>
      <c r="C15" s="162" t="s">
        <v>29</v>
      </c>
      <c r="D15" s="163">
        <v>160.79060000000001</v>
      </c>
      <c r="E15" s="87">
        <v>0</v>
      </c>
      <c r="F15" s="87">
        <v>0</v>
      </c>
      <c r="G15" s="87">
        <v>0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177" t="s">
        <v>101</v>
      </c>
      <c r="N15" s="177">
        <v>73.260000000000005</v>
      </c>
      <c r="O15" s="174" t="s">
        <v>129</v>
      </c>
      <c r="P15" s="177">
        <v>0</v>
      </c>
      <c r="Q15" s="87">
        <v>0</v>
      </c>
      <c r="R15" s="87">
        <v>0</v>
      </c>
      <c r="S15" s="87">
        <v>0</v>
      </c>
      <c r="T15" s="87">
        <v>0</v>
      </c>
      <c r="U15" s="189"/>
      <c r="V15" s="189"/>
      <c r="W15" s="189"/>
      <c r="X15" s="189"/>
      <c r="Y15" s="189"/>
      <c r="Z15" s="189"/>
      <c r="AA15" s="189"/>
      <c r="AB15" s="182">
        <v>0</v>
      </c>
      <c r="AC15" s="88">
        <v>0</v>
      </c>
      <c r="AD15" s="88">
        <v>0</v>
      </c>
      <c r="AE15" s="89">
        <v>178.46</v>
      </c>
      <c r="AF15" s="72">
        <f>AE15*0.14</f>
        <v>24.984400000000004</v>
      </c>
      <c r="AG15" s="72">
        <f>AE15*0.86</f>
        <v>153.47560000000001</v>
      </c>
      <c r="AH15" s="71">
        <f t="shared" si="2"/>
        <v>178.46</v>
      </c>
      <c r="AI15" s="72">
        <f t="shared" si="2"/>
        <v>24.984400000000004</v>
      </c>
      <c r="AJ15" s="122">
        <f t="shared" si="2"/>
        <v>153.47560000000001</v>
      </c>
      <c r="AK15" s="149">
        <v>0</v>
      </c>
      <c r="AL15" s="81">
        <f t="shared" ref="AL15:AL16" si="4">AK15*12.5%</f>
        <v>0</v>
      </c>
      <c r="AM15" s="137">
        <f t="shared" ref="AM15:AM17" si="5">AK15*87.5%</f>
        <v>0</v>
      </c>
      <c r="AN15" s="127">
        <f t="shared" si="3"/>
        <v>178.46</v>
      </c>
      <c r="AO15" s="81">
        <f t="shared" si="3"/>
        <v>24.984400000000004</v>
      </c>
      <c r="AP15" s="81">
        <f t="shared" si="3"/>
        <v>153.47560000000001</v>
      </c>
      <c r="AQ15" s="82"/>
      <c r="AR15" s="150">
        <v>0</v>
      </c>
      <c r="AS15" s="150">
        <v>0</v>
      </c>
      <c r="AT15" s="71">
        <f t="shared" ref="AT15:AT19" si="6">AR15+AS15</f>
        <v>0</v>
      </c>
      <c r="AU15" s="110"/>
      <c r="AV15" s="72">
        <f t="shared" ref="AV15:AV20" si="7">AT15-AK15</f>
        <v>0</v>
      </c>
      <c r="AW15" s="82"/>
      <c r="AX15" s="83"/>
    </row>
    <row r="16" spans="1:56" s="91" customFormat="1" ht="39" customHeight="1" x14ac:dyDescent="0.3">
      <c r="A16" s="106">
        <v>10</v>
      </c>
      <c r="B16" s="78" t="s">
        <v>12</v>
      </c>
      <c r="C16" s="166" t="s">
        <v>96</v>
      </c>
      <c r="D16" s="163">
        <v>1050</v>
      </c>
      <c r="E16" s="87">
        <v>0</v>
      </c>
      <c r="F16" s="87">
        <v>0</v>
      </c>
      <c r="G16" s="87">
        <v>0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177" t="s">
        <v>102</v>
      </c>
      <c r="N16" s="177">
        <v>42.09</v>
      </c>
      <c r="O16" s="174" t="s">
        <v>130</v>
      </c>
      <c r="P16" s="177">
        <v>93.33</v>
      </c>
      <c r="Q16" s="87">
        <v>0</v>
      </c>
      <c r="R16" s="87">
        <v>0</v>
      </c>
      <c r="S16" s="87">
        <v>0</v>
      </c>
      <c r="T16" s="87">
        <v>0</v>
      </c>
      <c r="U16" s="189"/>
      <c r="V16" s="189"/>
      <c r="W16" s="189"/>
      <c r="X16" s="189"/>
      <c r="Y16" s="189"/>
      <c r="Z16" s="189"/>
      <c r="AA16" s="189"/>
      <c r="AB16" s="182">
        <v>0</v>
      </c>
      <c r="AC16" s="88">
        <v>0</v>
      </c>
      <c r="AD16" s="88">
        <v>0</v>
      </c>
      <c r="AE16" s="89">
        <v>42.09</v>
      </c>
      <c r="AF16" s="72">
        <f>AE16*0.13</f>
        <v>5.4717000000000002</v>
      </c>
      <c r="AG16" s="72">
        <f>AE16*0.87</f>
        <v>36.618300000000005</v>
      </c>
      <c r="AH16" s="90">
        <f t="shared" si="2"/>
        <v>42.09</v>
      </c>
      <c r="AI16" s="72">
        <f t="shared" si="2"/>
        <v>5.4717000000000002</v>
      </c>
      <c r="AJ16" s="122">
        <f t="shared" si="2"/>
        <v>36.618300000000005</v>
      </c>
      <c r="AK16" s="151">
        <v>93.32</v>
      </c>
      <c r="AL16" s="81">
        <f t="shared" si="4"/>
        <v>11.664999999999999</v>
      </c>
      <c r="AM16" s="137">
        <f t="shared" si="5"/>
        <v>81.655000000000001</v>
      </c>
      <c r="AN16" s="127">
        <f t="shared" si="3"/>
        <v>135.41</v>
      </c>
      <c r="AO16" s="81">
        <f t="shared" si="3"/>
        <v>17.136699999999998</v>
      </c>
      <c r="AP16" s="81">
        <f t="shared" si="3"/>
        <v>118.27330000000001</v>
      </c>
      <c r="AQ16" s="82"/>
      <c r="AR16" s="77">
        <v>16.28</v>
      </c>
      <c r="AS16" s="77">
        <v>255</v>
      </c>
      <c r="AT16" s="71">
        <f t="shared" si="6"/>
        <v>271.27999999999997</v>
      </c>
      <c r="AU16" s="83"/>
      <c r="AV16" s="72">
        <f t="shared" si="7"/>
        <v>177.95999999999998</v>
      </c>
      <c r="AW16" s="82"/>
      <c r="AX16" s="113"/>
      <c r="AY16" s="116"/>
      <c r="AZ16" s="116"/>
    </row>
    <row r="17" spans="1:52" ht="39" customHeight="1" x14ac:dyDescent="0.25">
      <c r="A17" s="106">
        <v>11</v>
      </c>
      <c r="B17" s="78" t="s">
        <v>13</v>
      </c>
      <c r="C17" s="166" t="s">
        <v>30</v>
      </c>
      <c r="D17" s="163">
        <v>100</v>
      </c>
      <c r="E17" s="87">
        <v>0</v>
      </c>
      <c r="F17" s="87">
        <v>0</v>
      </c>
      <c r="G17" s="87">
        <v>0</v>
      </c>
      <c r="H17" s="87">
        <v>0</v>
      </c>
      <c r="I17" s="87">
        <v>0</v>
      </c>
      <c r="J17" s="87">
        <v>0</v>
      </c>
      <c r="K17" s="87">
        <v>0</v>
      </c>
      <c r="L17" s="87">
        <v>0</v>
      </c>
      <c r="M17" s="176">
        <v>0</v>
      </c>
      <c r="N17" s="176">
        <v>0</v>
      </c>
      <c r="O17" s="176">
        <v>0</v>
      </c>
      <c r="P17" s="176">
        <v>0</v>
      </c>
      <c r="Q17" s="87">
        <v>0</v>
      </c>
      <c r="R17" s="87">
        <v>0</v>
      </c>
      <c r="S17" s="87">
        <v>0</v>
      </c>
      <c r="T17" s="87">
        <v>0</v>
      </c>
      <c r="U17" s="189"/>
      <c r="V17" s="189"/>
      <c r="W17" s="189"/>
      <c r="X17" s="189"/>
      <c r="Y17" s="189"/>
      <c r="Z17" s="189"/>
      <c r="AA17" s="189"/>
      <c r="AB17" s="182">
        <v>0</v>
      </c>
      <c r="AC17" s="88">
        <v>0</v>
      </c>
      <c r="AD17" s="88">
        <v>0</v>
      </c>
      <c r="AE17" s="88">
        <v>0</v>
      </c>
      <c r="AF17" s="88">
        <v>0</v>
      </c>
      <c r="AG17" s="88">
        <v>0</v>
      </c>
      <c r="AH17" s="90">
        <v>0</v>
      </c>
      <c r="AI17" s="88">
        <v>0</v>
      </c>
      <c r="AJ17" s="123">
        <v>0</v>
      </c>
      <c r="AK17" s="140">
        <v>0</v>
      </c>
      <c r="AL17" s="92">
        <v>0</v>
      </c>
      <c r="AM17" s="141">
        <f t="shared" si="5"/>
        <v>0</v>
      </c>
      <c r="AN17" s="127">
        <f>AH17+AK17</f>
        <v>0</v>
      </c>
      <c r="AO17" s="92">
        <v>0</v>
      </c>
      <c r="AP17" s="92">
        <v>0</v>
      </c>
      <c r="AR17" s="77">
        <v>0</v>
      </c>
      <c r="AS17" s="77">
        <v>0</v>
      </c>
      <c r="AT17" s="71">
        <f t="shared" si="6"/>
        <v>0</v>
      </c>
      <c r="AU17" s="83"/>
      <c r="AV17" s="72">
        <f t="shared" si="7"/>
        <v>0</v>
      </c>
      <c r="AX17" s="113"/>
      <c r="AY17" s="115"/>
      <c r="AZ17" s="115"/>
    </row>
    <row r="18" spans="1:52" ht="39" customHeight="1" x14ac:dyDescent="0.25">
      <c r="A18" s="106">
        <v>12</v>
      </c>
      <c r="B18" s="78" t="s">
        <v>97</v>
      </c>
      <c r="C18" s="166">
        <v>5</v>
      </c>
      <c r="D18" s="163">
        <v>225</v>
      </c>
      <c r="E18" s="87">
        <v>0</v>
      </c>
      <c r="F18" s="87">
        <v>0</v>
      </c>
      <c r="G18" s="87">
        <v>0</v>
      </c>
      <c r="H18" s="87">
        <v>0</v>
      </c>
      <c r="I18" s="87">
        <v>0</v>
      </c>
      <c r="J18" s="87">
        <v>0</v>
      </c>
      <c r="K18" s="87">
        <v>0</v>
      </c>
      <c r="L18" s="87">
        <v>0</v>
      </c>
      <c r="M18" s="176">
        <v>0</v>
      </c>
      <c r="N18" s="176">
        <v>0</v>
      </c>
      <c r="O18" s="176">
        <v>0</v>
      </c>
      <c r="P18" s="176">
        <v>0</v>
      </c>
      <c r="Q18" s="87">
        <v>0</v>
      </c>
      <c r="R18" s="87">
        <v>0</v>
      </c>
      <c r="S18" s="87">
        <v>0</v>
      </c>
      <c r="T18" s="87">
        <v>0</v>
      </c>
      <c r="U18" s="189"/>
      <c r="V18" s="189"/>
      <c r="W18" s="189"/>
      <c r="X18" s="189"/>
      <c r="Y18" s="189"/>
      <c r="Z18" s="189"/>
      <c r="AA18" s="189"/>
      <c r="AB18" s="182"/>
      <c r="AC18" s="88"/>
      <c r="AD18" s="88"/>
      <c r="AE18" s="88"/>
      <c r="AF18" s="88"/>
      <c r="AG18" s="88"/>
      <c r="AH18" s="90"/>
      <c r="AI18" s="88"/>
      <c r="AJ18" s="123"/>
      <c r="AK18" s="140"/>
      <c r="AL18" s="92"/>
      <c r="AM18" s="141"/>
      <c r="AN18" s="127"/>
      <c r="AO18" s="92"/>
      <c r="AP18" s="92"/>
      <c r="AR18" s="77"/>
      <c r="AS18" s="77"/>
      <c r="AT18" s="71"/>
      <c r="AU18" s="83"/>
      <c r="AV18" s="72"/>
      <c r="AX18" s="113"/>
      <c r="AY18" s="115"/>
      <c r="AZ18" s="115"/>
    </row>
    <row r="19" spans="1:52" ht="17.25" customHeight="1" x14ac:dyDescent="0.25">
      <c r="A19" s="106"/>
      <c r="B19" s="159" t="s">
        <v>83</v>
      </c>
      <c r="C19" s="166"/>
      <c r="D19" s="167">
        <f>SUM(D5:D18)</f>
        <v>59561.443999999996</v>
      </c>
      <c r="E19" s="87">
        <v>0</v>
      </c>
      <c r="F19" s="87">
        <v>0</v>
      </c>
      <c r="G19" s="87">
        <v>0</v>
      </c>
      <c r="H19" s="87">
        <v>0</v>
      </c>
      <c r="I19" s="87">
        <v>0</v>
      </c>
      <c r="J19" s="72">
        <f>SUM(J5:J18)</f>
        <v>979.20999999999992</v>
      </c>
      <c r="K19" s="72">
        <f t="shared" ref="K19:P19" si="8">SUM(K5:K18)</f>
        <v>0</v>
      </c>
      <c r="L19" s="72">
        <f t="shared" si="8"/>
        <v>7524.9</v>
      </c>
      <c r="M19" s="72">
        <f t="shared" si="8"/>
        <v>0</v>
      </c>
      <c r="N19" s="72">
        <f t="shared" si="8"/>
        <v>11260.5</v>
      </c>
      <c r="O19" s="72">
        <f t="shared" si="8"/>
        <v>0</v>
      </c>
      <c r="P19" s="72">
        <f t="shared" si="8"/>
        <v>11111.429999999998</v>
      </c>
      <c r="Q19" s="87">
        <v>0</v>
      </c>
      <c r="R19" s="87">
        <v>0</v>
      </c>
      <c r="S19" s="87">
        <v>0</v>
      </c>
      <c r="T19" s="87">
        <v>0</v>
      </c>
      <c r="U19" s="190"/>
      <c r="V19" s="190"/>
      <c r="W19" s="190"/>
      <c r="X19" s="190"/>
      <c r="Y19" s="190"/>
      <c r="Z19" s="190"/>
      <c r="AA19" s="190"/>
      <c r="AB19" s="128">
        <f t="shared" ref="AB19:AP19" si="9">SUM(AB5:AB17)</f>
        <v>8503.11</v>
      </c>
      <c r="AC19" s="89">
        <f t="shared" si="9"/>
        <v>1100.8872080000001</v>
      </c>
      <c r="AD19" s="89">
        <f t="shared" si="9"/>
        <v>7402.2227920000005</v>
      </c>
      <c r="AE19" s="89">
        <f t="shared" si="9"/>
        <v>11260.5</v>
      </c>
      <c r="AF19" s="89">
        <f t="shared" si="9"/>
        <v>1566.9827000000002</v>
      </c>
      <c r="AG19" s="89">
        <f t="shared" si="9"/>
        <v>9693.5173000000013</v>
      </c>
      <c r="AH19" s="89">
        <f t="shared" si="9"/>
        <v>19763.61</v>
      </c>
      <c r="AI19" s="89">
        <f t="shared" si="9"/>
        <v>2667.8699080000001</v>
      </c>
      <c r="AJ19" s="124">
        <f t="shared" si="9"/>
        <v>17095.740092</v>
      </c>
      <c r="AK19" s="142">
        <f t="shared" si="9"/>
        <v>11111.428750000001</v>
      </c>
      <c r="AL19" s="89">
        <f t="shared" si="9"/>
        <v>1388.9337499999999</v>
      </c>
      <c r="AM19" s="143">
        <f t="shared" si="9"/>
        <v>9722.4950000000008</v>
      </c>
      <c r="AN19" s="128">
        <f t="shared" si="9"/>
        <v>30875.038749999996</v>
      </c>
      <c r="AO19" s="89">
        <f t="shared" si="9"/>
        <v>4056.8036580000003</v>
      </c>
      <c r="AP19" s="89">
        <f t="shared" si="9"/>
        <v>26818.235092000006</v>
      </c>
      <c r="AR19" s="89">
        <f>SUM(AR5:AR17)</f>
        <v>1485.9999999999998</v>
      </c>
      <c r="AS19" s="89">
        <f>SUM(AS5:AS17)</f>
        <v>14700</v>
      </c>
      <c r="AT19" s="71">
        <f t="shared" si="6"/>
        <v>16186</v>
      </c>
      <c r="AU19" s="83"/>
      <c r="AV19" s="72">
        <f t="shared" si="7"/>
        <v>5074.5712499999991</v>
      </c>
      <c r="AX19" s="112"/>
      <c r="AY19" s="112"/>
      <c r="AZ19" s="112"/>
    </row>
    <row r="20" spans="1:52" ht="17.25" customHeight="1" x14ac:dyDescent="0.25">
      <c r="A20" s="107"/>
      <c r="B20" s="158" t="s">
        <v>82</v>
      </c>
      <c r="C20" s="168"/>
      <c r="D20" s="169"/>
      <c r="E20" s="93"/>
      <c r="F20" s="93"/>
      <c r="G20" s="93"/>
      <c r="H20" s="93"/>
      <c r="I20" s="178"/>
      <c r="J20" s="178"/>
      <c r="K20" s="178"/>
      <c r="L20" s="178"/>
      <c r="M20" s="178"/>
      <c r="N20" s="178"/>
      <c r="O20" s="178"/>
      <c r="P20" s="178"/>
      <c r="Q20" s="94"/>
      <c r="R20" s="94"/>
      <c r="S20" s="94"/>
      <c r="T20" s="182"/>
      <c r="U20" s="189"/>
      <c r="V20" s="189"/>
      <c r="W20" s="189"/>
      <c r="X20" s="189"/>
      <c r="Y20" s="189"/>
      <c r="Z20" s="189"/>
      <c r="AA20" s="189"/>
      <c r="AB20" s="94"/>
      <c r="AC20" s="94"/>
      <c r="AD20" s="94"/>
      <c r="AE20" s="94"/>
      <c r="AF20" s="94"/>
      <c r="AG20" s="94"/>
      <c r="AH20" s="94"/>
      <c r="AI20" s="94"/>
      <c r="AJ20" s="95"/>
      <c r="AK20" s="144"/>
      <c r="AL20" s="95"/>
      <c r="AM20" s="145"/>
      <c r="AN20" s="85"/>
      <c r="AO20" s="95"/>
      <c r="AP20" s="96"/>
      <c r="AR20" s="77"/>
      <c r="AS20" s="77"/>
      <c r="AT20" s="71"/>
      <c r="AU20" s="83"/>
      <c r="AV20" s="72">
        <f t="shared" si="7"/>
        <v>0</v>
      </c>
      <c r="AX20" s="113"/>
      <c r="AY20" s="115"/>
      <c r="AZ20" s="115"/>
    </row>
    <row r="21" spans="1:52" ht="31.5" x14ac:dyDescent="0.3">
      <c r="A21" s="108">
        <v>13</v>
      </c>
      <c r="B21" s="78" t="s">
        <v>7</v>
      </c>
      <c r="C21" s="97" t="s">
        <v>98</v>
      </c>
      <c r="D21" s="98">
        <v>404.24</v>
      </c>
      <c r="E21" s="198">
        <v>0</v>
      </c>
      <c r="F21" s="198">
        <v>0</v>
      </c>
      <c r="G21" s="198">
        <v>0</v>
      </c>
      <c r="H21" s="198">
        <v>0</v>
      </c>
      <c r="I21" s="179" t="s">
        <v>108</v>
      </c>
      <c r="J21" s="179">
        <v>59.7</v>
      </c>
      <c r="K21" s="179" t="s">
        <v>112</v>
      </c>
      <c r="L21" s="179">
        <v>24.35</v>
      </c>
      <c r="M21" s="179" t="s">
        <v>30</v>
      </c>
      <c r="N21" s="179">
        <v>10.99</v>
      </c>
      <c r="O21" s="179" t="s">
        <v>30</v>
      </c>
      <c r="P21" s="179">
        <v>33.17</v>
      </c>
      <c r="Q21" s="198">
        <v>0</v>
      </c>
      <c r="R21" s="198">
        <v>0</v>
      </c>
      <c r="S21" s="198">
        <v>0</v>
      </c>
      <c r="T21" s="198">
        <v>0</v>
      </c>
      <c r="U21" s="191"/>
      <c r="V21" s="191"/>
      <c r="W21" s="191"/>
      <c r="X21" s="191"/>
      <c r="Y21" s="191"/>
      <c r="Z21" s="191"/>
      <c r="AA21" s="191"/>
      <c r="AB21" s="183">
        <v>84.04</v>
      </c>
      <c r="AC21" s="152">
        <v>9.84</v>
      </c>
      <c r="AD21" s="152">
        <v>74.2</v>
      </c>
      <c r="AE21" s="153">
        <v>10.99</v>
      </c>
      <c r="AF21" s="152">
        <v>0.99</v>
      </c>
      <c r="AG21" s="152">
        <v>10</v>
      </c>
      <c r="AH21" s="71">
        <f>AB21+AE21</f>
        <v>95.03</v>
      </c>
      <c r="AI21" s="72">
        <f>AC21+AF21</f>
        <v>10.83</v>
      </c>
      <c r="AJ21" s="122">
        <f>AD21+AG21</f>
        <v>84.2</v>
      </c>
      <c r="AK21" s="149">
        <v>33.169999999999987</v>
      </c>
      <c r="AL21" s="81">
        <v>3.71</v>
      </c>
      <c r="AM21" s="137">
        <v>29.46</v>
      </c>
      <c r="AN21" s="127">
        <f>AH21+AK21</f>
        <v>128.19999999999999</v>
      </c>
      <c r="AO21" s="81">
        <f>AI21+AL21</f>
        <v>14.54</v>
      </c>
      <c r="AP21" s="81">
        <f>AJ21+AM21</f>
        <v>113.66</v>
      </c>
      <c r="AQ21" s="154"/>
      <c r="AR21" s="155">
        <v>4.12</v>
      </c>
      <c r="AS21" s="155">
        <v>50</v>
      </c>
      <c r="AT21" s="71">
        <f>AR21+AS21</f>
        <v>54.12</v>
      </c>
      <c r="AU21" s="111"/>
      <c r="AV21" s="72">
        <f>AT21-AK21</f>
        <v>20.95000000000001</v>
      </c>
      <c r="AW21" s="91"/>
      <c r="AX21" s="99"/>
    </row>
    <row r="22" spans="1:52" s="103" customFormat="1" ht="16.5" thickBot="1" x14ac:dyDescent="0.3">
      <c r="A22" s="100"/>
      <c r="B22" s="101" t="s">
        <v>1</v>
      </c>
      <c r="C22" s="102"/>
      <c r="D22" s="102">
        <f>D19+D21</f>
        <v>59965.683999999994</v>
      </c>
      <c r="E22" s="102"/>
      <c r="F22" s="102"/>
      <c r="G22" s="102"/>
      <c r="H22" s="102"/>
      <c r="I22" s="102"/>
      <c r="J22" s="102">
        <f>J19+J21</f>
        <v>1038.9099999999999</v>
      </c>
      <c r="K22" s="102"/>
      <c r="L22" s="102">
        <f t="shared" ref="L22:P22" si="10">L19+L21</f>
        <v>7549.25</v>
      </c>
      <c r="M22" s="102"/>
      <c r="N22" s="102">
        <f t="shared" si="10"/>
        <v>11271.49</v>
      </c>
      <c r="O22" s="102"/>
      <c r="P22" s="102">
        <f t="shared" si="10"/>
        <v>11144.599999999999</v>
      </c>
      <c r="Q22" s="102"/>
      <c r="R22" s="102"/>
      <c r="S22" s="102"/>
      <c r="T22" s="102"/>
      <c r="U22" s="192"/>
      <c r="V22" s="192"/>
      <c r="W22" s="192"/>
      <c r="X22" s="192"/>
      <c r="Y22" s="192"/>
      <c r="Z22" s="192"/>
      <c r="AA22" s="192"/>
      <c r="AB22" s="129">
        <f t="shared" ref="AB22:AP22" si="11">AB19+AB21</f>
        <v>8587.1500000000015</v>
      </c>
      <c r="AC22" s="102">
        <f t="shared" si="11"/>
        <v>1110.727208</v>
      </c>
      <c r="AD22" s="102">
        <f t="shared" si="11"/>
        <v>7476.4227920000003</v>
      </c>
      <c r="AE22" s="102">
        <f t="shared" si="11"/>
        <v>11271.49</v>
      </c>
      <c r="AF22" s="102">
        <f t="shared" si="11"/>
        <v>1567.9727000000003</v>
      </c>
      <c r="AG22" s="102">
        <f t="shared" si="11"/>
        <v>9703.5173000000013</v>
      </c>
      <c r="AH22" s="102">
        <f t="shared" si="11"/>
        <v>19858.64</v>
      </c>
      <c r="AI22" s="102">
        <f t="shared" si="11"/>
        <v>2678.6999080000001</v>
      </c>
      <c r="AJ22" s="125">
        <f t="shared" si="11"/>
        <v>17179.940092000001</v>
      </c>
      <c r="AK22" s="146">
        <f t="shared" si="11"/>
        <v>11144.598750000001</v>
      </c>
      <c r="AL22" s="147">
        <f t="shared" si="11"/>
        <v>1392.64375</v>
      </c>
      <c r="AM22" s="148">
        <f t="shared" si="11"/>
        <v>9751.9549999999999</v>
      </c>
      <c r="AN22" s="129">
        <f t="shared" si="11"/>
        <v>31003.238749999997</v>
      </c>
      <c r="AO22" s="102">
        <f t="shared" si="11"/>
        <v>4071.3436580000002</v>
      </c>
      <c r="AP22" s="102">
        <f t="shared" si="11"/>
        <v>26931.895092000006</v>
      </c>
      <c r="AR22" s="102">
        <f>AR19+AR21</f>
        <v>1490.1199999999997</v>
      </c>
      <c r="AS22" s="102">
        <f>AS19+AS21</f>
        <v>14750</v>
      </c>
      <c r="AT22" s="102">
        <f>AT19+AT21</f>
        <v>16240.12</v>
      </c>
      <c r="AV22" s="102">
        <f>SUM(AV5:AV21)</f>
        <v>10170.092499999999</v>
      </c>
    </row>
    <row r="24" spans="1:52" x14ac:dyDescent="0.25">
      <c r="M24" s="115"/>
      <c r="O24" s="115"/>
    </row>
  </sheetData>
  <mergeCells count="18">
    <mergeCell ref="AR2:AT2"/>
    <mergeCell ref="AV2:AV3"/>
    <mergeCell ref="AH2:AJ2"/>
    <mergeCell ref="AK2:AM2"/>
    <mergeCell ref="AN2:AP2"/>
    <mergeCell ref="A2:A3"/>
    <mergeCell ref="B2:B3"/>
    <mergeCell ref="C2:D2"/>
    <mergeCell ref="AB2:AD2"/>
    <mergeCell ref="AE2:AG2"/>
    <mergeCell ref="E2:F2"/>
    <mergeCell ref="G2:H2"/>
    <mergeCell ref="I2:J2"/>
    <mergeCell ref="K2:L2"/>
    <mergeCell ref="M2:N2"/>
    <mergeCell ref="O2:P2"/>
    <mergeCell ref="Q2:R2"/>
    <mergeCell ref="S2:T2"/>
  </mergeCells>
  <pageMargins left="0.5" right="0.2" top="0.75" bottom="0.25" header="0.3" footer="0.3"/>
  <pageSetup paperSize="5" scale="73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9"/>
  <sheetViews>
    <sheetView zoomScale="85" zoomScaleNormal="85" workbookViewId="0">
      <selection activeCell="D6" sqref="D6:L17"/>
    </sheetView>
  </sheetViews>
  <sheetFormatPr defaultColWidth="9.140625" defaultRowHeight="15.75" x14ac:dyDescent="0.25"/>
  <cols>
    <col min="1" max="1" width="4.85546875" style="82" customWidth="1"/>
    <col min="2" max="2" width="41.85546875" style="82" customWidth="1"/>
    <col min="3" max="3" width="6.85546875" style="82" customWidth="1"/>
    <col min="4" max="4" width="15.5703125" style="82" customWidth="1"/>
    <col min="5" max="10" width="10.28515625" style="82" customWidth="1"/>
    <col min="11" max="11" width="18" style="82" customWidth="1"/>
    <col min="12" max="12" width="17.42578125" style="82" customWidth="1"/>
    <col min="13" max="19" width="10" style="184" customWidth="1"/>
    <col min="20" max="20" width="10.28515625" style="82" customWidth="1"/>
    <col min="21" max="21" width="8.85546875" style="82" customWidth="1"/>
    <col min="22" max="22" width="9.28515625" style="82" customWidth="1"/>
    <col min="23" max="23" width="9.85546875" style="82" customWidth="1"/>
    <col min="24" max="24" width="10.85546875" style="82" customWidth="1"/>
    <col min="25" max="25" width="9.140625" style="82" customWidth="1"/>
    <col min="26" max="26" width="11.85546875" style="82" customWidth="1"/>
    <col min="27" max="27" width="9.140625" style="82" customWidth="1"/>
    <col min="28" max="28" width="10.7109375" style="82" customWidth="1"/>
    <col min="29" max="29" width="12.140625" style="82" customWidth="1"/>
    <col min="30" max="30" width="9.140625" style="82" customWidth="1"/>
    <col min="31" max="31" width="10.7109375" style="82" customWidth="1"/>
    <col min="32" max="32" width="11.140625" style="82" customWidth="1"/>
    <col min="33" max="33" width="9.140625" style="82" customWidth="1"/>
    <col min="34" max="34" width="10.7109375" style="82" customWidth="1"/>
    <col min="35" max="35" width="1.28515625" style="82" customWidth="1"/>
    <col min="36" max="36" width="9.28515625" style="82" bestFit="1" customWidth="1"/>
    <col min="37" max="37" width="9.7109375" style="82" bestFit="1" customWidth="1"/>
    <col min="38" max="38" width="10.5703125" style="82" customWidth="1"/>
    <col min="39" max="39" width="1.7109375" style="82" customWidth="1"/>
    <col min="40" max="40" width="9.85546875" style="82" customWidth="1"/>
    <col min="41" max="41" width="3.28515625" style="82" customWidth="1"/>
    <col min="42" max="43" width="9.140625" style="82"/>
    <col min="44" max="44" width="9.140625" style="82" customWidth="1"/>
    <col min="45" max="16384" width="9.140625" style="82"/>
  </cols>
  <sheetData>
    <row r="1" spans="1:48" ht="16.5" thickBot="1" x14ac:dyDescent="0.3"/>
    <row r="2" spans="1:48" s="64" customFormat="1" ht="33" customHeight="1" x14ac:dyDescent="0.25">
      <c r="A2" s="204" t="s">
        <v>0</v>
      </c>
      <c r="B2" s="205" t="s">
        <v>2</v>
      </c>
      <c r="C2" s="207" t="s">
        <v>139</v>
      </c>
      <c r="D2" s="16" t="s">
        <v>99</v>
      </c>
      <c r="E2" s="206" t="s">
        <v>131</v>
      </c>
      <c r="F2" s="206" t="s">
        <v>132</v>
      </c>
      <c r="G2" s="206" t="s">
        <v>135</v>
      </c>
      <c r="H2" s="206" t="s">
        <v>136</v>
      </c>
      <c r="I2" s="206" t="s">
        <v>137</v>
      </c>
      <c r="J2" s="206" t="s">
        <v>138</v>
      </c>
      <c r="K2" s="206" t="s">
        <v>133</v>
      </c>
      <c r="L2" s="16" t="s">
        <v>134</v>
      </c>
      <c r="M2" s="185"/>
      <c r="N2" s="185"/>
      <c r="O2" s="185"/>
      <c r="P2" s="185"/>
      <c r="Q2" s="185"/>
      <c r="R2" s="185"/>
      <c r="S2" s="185"/>
      <c r="T2" s="230" t="s">
        <v>19</v>
      </c>
      <c r="U2" s="231"/>
      <c r="V2" s="232"/>
      <c r="W2" s="230" t="s">
        <v>36</v>
      </c>
      <c r="X2" s="231"/>
      <c r="Y2" s="232"/>
      <c r="Z2" s="226" t="s">
        <v>35</v>
      </c>
      <c r="AA2" s="226"/>
      <c r="AB2" s="230"/>
      <c r="AC2" s="234" t="s">
        <v>71</v>
      </c>
      <c r="AD2" s="235"/>
      <c r="AE2" s="236"/>
      <c r="AF2" s="232" t="s">
        <v>72</v>
      </c>
      <c r="AG2" s="226"/>
      <c r="AH2" s="226"/>
      <c r="AJ2" s="233" t="s">
        <v>76</v>
      </c>
      <c r="AK2" s="233"/>
      <c r="AL2" s="233"/>
      <c r="AM2" s="65"/>
      <c r="AN2" s="201" t="s">
        <v>77</v>
      </c>
    </row>
    <row r="3" spans="1:48" s="64" customFormat="1" x14ac:dyDescent="0.25">
      <c r="A3" s="104">
        <v>1</v>
      </c>
      <c r="B3" s="78" t="s">
        <v>142</v>
      </c>
      <c r="C3" s="208" t="s">
        <v>140</v>
      </c>
      <c r="D3" s="71">
        <v>116</v>
      </c>
      <c r="E3" s="72">
        <v>0</v>
      </c>
      <c r="F3" s="72">
        <v>0</v>
      </c>
      <c r="G3" s="174">
        <v>0</v>
      </c>
      <c r="H3" s="174">
        <v>0</v>
      </c>
      <c r="I3" s="174">
        <v>17</v>
      </c>
      <c r="J3" s="174">
        <v>45</v>
      </c>
      <c r="K3" s="72">
        <v>95</v>
      </c>
      <c r="L3" s="72">
        <v>116</v>
      </c>
      <c r="M3" s="187"/>
      <c r="N3" s="187"/>
      <c r="O3" s="187"/>
      <c r="P3" s="187"/>
      <c r="Q3" s="187"/>
      <c r="R3" s="187"/>
      <c r="S3" s="187"/>
      <c r="T3" s="173">
        <v>5.27</v>
      </c>
      <c r="U3" s="72">
        <f>T3*13.04%</f>
        <v>0.68720799999999993</v>
      </c>
      <c r="V3" s="72">
        <f>T3*86.96%</f>
        <v>4.5827919999999995</v>
      </c>
      <c r="W3" s="71">
        <v>116.72</v>
      </c>
      <c r="X3" s="72">
        <f>W3*0.14</f>
        <v>16.340800000000002</v>
      </c>
      <c r="Y3" s="72">
        <f>W3*0.86</f>
        <v>100.3792</v>
      </c>
      <c r="Z3" s="71">
        <f>T3+W3</f>
        <v>121.99</v>
      </c>
      <c r="AA3" s="72">
        <f>U3+X3</f>
        <v>17.028008</v>
      </c>
      <c r="AB3" s="170">
        <f>V3+Y3</f>
        <v>104.961992</v>
      </c>
      <c r="AC3" s="171">
        <v>192.22</v>
      </c>
      <c r="AD3" s="72">
        <f>AC3*12.5%</f>
        <v>24.0275</v>
      </c>
      <c r="AE3" s="172">
        <f>AC3*87.5%</f>
        <v>168.1925</v>
      </c>
      <c r="AF3" s="173">
        <f>Z3+AC3</f>
        <v>314.20999999999998</v>
      </c>
      <c r="AG3" s="72">
        <f>AA3+AD3</f>
        <v>41.055508000000003</v>
      </c>
      <c r="AH3" s="72">
        <f>AB3+AE3</f>
        <v>273.154492</v>
      </c>
      <c r="AJ3" s="72">
        <v>30.93</v>
      </c>
      <c r="AK3" s="72">
        <v>354</v>
      </c>
      <c r="AL3" s="71">
        <f t="shared" ref="AL3:AL12" si="0">AJ3+AK3</f>
        <v>384.93</v>
      </c>
      <c r="AM3" s="109"/>
      <c r="AN3" s="72">
        <f t="shared" ref="AN3:AN12" si="1">AL3-AC3</f>
        <v>192.71</v>
      </c>
      <c r="AP3" s="73"/>
    </row>
    <row r="4" spans="1:48" s="64" customFormat="1" x14ac:dyDescent="0.25">
      <c r="A4" s="104"/>
      <c r="B4" s="78"/>
      <c r="C4" s="208"/>
      <c r="D4" s="71">
        <v>116</v>
      </c>
      <c r="E4" s="71">
        <v>116</v>
      </c>
      <c r="F4" s="71">
        <v>116</v>
      </c>
      <c r="G4" s="71">
        <v>116</v>
      </c>
      <c r="H4" s="71">
        <v>116</v>
      </c>
      <c r="I4" s="71">
        <v>116</v>
      </c>
      <c r="J4" s="71">
        <v>116</v>
      </c>
      <c r="K4" s="71">
        <v>116</v>
      </c>
      <c r="L4" s="71">
        <v>116</v>
      </c>
      <c r="M4" s="187"/>
      <c r="N4" s="187"/>
      <c r="O4" s="187"/>
      <c r="P4" s="187"/>
      <c r="Q4" s="187"/>
      <c r="R4" s="187"/>
      <c r="S4" s="187"/>
      <c r="T4" s="173"/>
      <c r="U4" s="72"/>
      <c r="V4" s="72"/>
      <c r="W4" s="71"/>
      <c r="X4" s="72"/>
      <c r="Y4" s="72"/>
      <c r="Z4" s="71"/>
      <c r="AA4" s="72"/>
      <c r="AB4" s="170"/>
      <c r="AC4" s="171"/>
      <c r="AD4" s="72"/>
      <c r="AE4" s="172"/>
      <c r="AF4" s="173"/>
      <c r="AG4" s="72"/>
      <c r="AH4" s="72"/>
      <c r="AJ4" s="72"/>
      <c r="AK4" s="72"/>
      <c r="AL4" s="71"/>
      <c r="AM4" s="109"/>
      <c r="AN4" s="72"/>
      <c r="AP4" s="73"/>
    </row>
    <row r="5" spans="1:48" s="64" customFormat="1" x14ac:dyDescent="0.25">
      <c r="A5" s="104"/>
      <c r="B5" s="78"/>
      <c r="C5" s="208"/>
      <c r="D5" s="71"/>
      <c r="E5" s="71" t="str">
        <f>CONCATENATE(E3," Of ",E4)</f>
        <v>0 Of 116</v>
      </c>
      <c r="F5" s="71" t="str">
        <f t="shared" ref="F5:L5" si="2">CONCATENATE(F3," Of ",F4)</f>
        <v>0 Of 116</v>
      </c>
      <c r="G5" s="71" t="str">
        <f t="shared" si="2"/>
        <v>0 Of 116</v>
      </c>
      <c r="H5" s="71" t="str">
        <f t="shared" si="2"/>
        <v>0 Of 116</v>
      </c>
      <c r="I5" s="71" t="str">
        <f t="shared" si="2"/>
        <v>17 Of 116</v>
      </c>
      <c r="J5" s="71" t="str">
        <f t="shared" si="2"/>
        <v>45 Of 116</v>
      </c>
      <c r="K5" s="71" t="str">
        <f t="shared" si="2"/>
        <v>95 Of 116</v>
      </c>
      <c r="L5" s="71" t="str">
        <f t="shared" si="2"/>
        <v>116 Of 116</v>
      </c>
      <c r="M5" s="187"/>
      <c r="N5" s="187"/>
      <c r="O5" s="187"/>
      <c r="P5" s="187"/>
      <c r="Q5" s="187"/>
      <c r="R5" s="187"/>
      <c r="S5" s="187"/>
      <c r="T5" s="173"/>
      <c r="U5" s="72"/>
      <c r="V5" s="72"/>
      <c r="W5" s="71"/>
      <c r="X5" s="72"/>
      <c r="Y5" s="72"/>
      <c r="Z5" s="71"/>
      <c r="AA5" s="72"/>
      <c r="AB5" s="170"/>
      <c r="AC5" s="171"/>
      <c r="AD5" s="72"/>
      <c r="AE5" s="172"/>
      <c r="AF5" s="173"/>
      <c r="AG5" s="72"/>
      <c r="AH5" s="72"/>
      <c r="AJ5" s="72"/>
      <c r="AK5" s="72"/>
      <c r="AL5" s="71"/>
      <c r="AM5" s="109"/>
      <c r="AN5" s="72"/>
      <c r="AP5" s="73"/>
    </row>
    <row r="6" spans="1:48" s="64" customFormat="1" ht="46.5" customHeight="1" x14ac:dyDescent="0.25">
      <c r="A6" s="106">
        <v>2</v>
      </c>
      <c r="B6" s="78" t="s">
        <v>15</v>
      </c>
      <c r="C6" s="208" t="s">
        <v>140</v>
      </c>
      <c r="D6" s="71">
        <v>5</v>
      </c>
      <c r="E6" s="79">
        <v>0</v>
      </c>
      <c r="F6" s="79">
        <v>0</v>
      </c>
      <c r="G6" s="176">
        <v>0</v>
      </c>
      <c r="H6" s="176">
        <v>0</v>
      </c>
      <c r="I6" s="176">
        <v>1</v>
      </c>
      <c r="J6" s="176">
        <v>1</v>
      </c>
      <c r="K6" s="79">
        <v>4</v>
      </c>
      <c r="L6" s="72">
        <v>5</v>
      </c>
      <c r="M6" s="188"/>
      <c r="N6" s="188"/>
      <c r="O6" s="188"/>
      <c r="P6" s="188"/>
      <c r="Q6" s="188"/>
      <c r="R6" s="188"/>
      <c r="S6" s="188"/>
      <c r="T6" s="180">
        <v>0</v>
      </c>
      <c r="U6" s="80">
        <v>0</v>
      </c>
      <c r="V6" s="80">
        <v>0</v>
      </c>
      <c r="W6" s="80">
        <v>0</v>
      </c>
      <c r="X6" s="80">
        <v>0</v>
      </c>
      <c r="Y6" s="80">
        <v>0</v>
      </c>
      <c r="Z6" s="80">
        <v>0</v>
      </c>
      <c r="AA6" s="72">
        <f t="shared" ref="AA6:AB8" si="3">U6+X6</f>
        <v>0</v>
      </c>
      <c r="AB6" s="122">
        <f t="shared" si="3"/>
        <v>0</v>
      </c>
      <c r="AC6" s="136">
        <v>0</v>
      </c>
      <c r="AD6" s="81">
        <f>AC6*12.5%</f>
        <v>0</v>
      </c>
      <c r="AE6" s="137">
        <f>AC6*87.5%</f>
        <v>0</v>
      </c>
      <c r="AF6" s="127">
        <f t="shared" ref="AF6:AH8" si="4">Z6+AC6</f>
        <v>0</v>
      </c>
      <c r="AG6" s="81">
        <f t="shared" si="4"/>
        <v>0</v>
      </c>
      <c r="AH6" s="81">
        <f t="shared" si="4"/>
        <v>0</v>
      </c>
      <c r="AI6" s="82"/>
      <c r="AJ6" s="79">
        <v>0</v>
      </c>
      <c r="AK6" s="79">
        <v>0</v>
      </c>
      <c r="AL6" s="71">
        <f t="shared" si="0"/>
        <v>0</v>
      </c>
      <c r="AM6" s="110"/>
      <c r="AN6" s="72">
        <f t="shared" si="1"/>
        <v>0</v>
      </c>
      <c r="AO6" s="82"/>
      <c r="AP6" s="113"/>
      <c r="AR6" s="112"/>
    </row>
    <row r="7" spans="1:48" s="64" customFormat="1" ht="31.5" x14ac:dyDescent="0.25">
      <c r="A7" s="104">
        <v>3</v>
      </c>
      <c r="B7" s="78" t="s">
        <v>14</v>
      </c>
      <c r="C7" s="208" t="s">
        <v>140</v>
      </c>
      <c r="D7" s="71">
        <v>112</v>
      </c>
      <c r="E7" s="72">
        <v>0</v>
      </c>
      <c r="F7" s="72">
        <v>0</v>
      </c>
      <c r="G7" s="176">
        <v>2</v>
      </c>
      <c r="H7" s="176">
        <v>19</v>
      </c>
      <c r="I7" s="174">
        <v>60</v>
      </c>
      <c r="J7" s="174">
        <v>68</v>
      </c>
      <c r="K7" s="79">
        <v>98</v>
      </c>
      <c r="L7" s="72">
        <v>112</v>
      </c>
      <c r="M7" s="187"/>
      <c r="N7" s="187"/>
      <c r="O7" s="187"/>
      <c r="P7" s="187"/>
      <c r="Q7" s="187"/>
      <c r="R7" s="187"/>
      <c r="S7" s="187"/>
      <c r="T7" s="173">
        <v>2581.71</v>
      </c>
      <c r="U7" s="72">
        <v>332.56</v>
      </c>
      <c r="V7" s="72">
        <v>2249.15</v>
      </c>
      <c r="W7" s="71">
        <v>3413.2</v>
      </c>
      <c r="X7" s="72">
        <v>471.78</v>
      </c>
      <c r="Y7" s="72">
        <v>2941.42</v>
      </c>
      <c r="Z7" s="71">
        <f>T7+W7</f>
        <v>5994.91</v>
      </c>
      <c r="AA7" s="72">
        <f t="shared" si="3"/>
        <v>804.33999999999992</v>
      </c>
      <c r="AB7" s="122">
        <f t="shared" si="3"/>
        <v>5190.57</v>
      </c>
      <c r="AC7" s="149">
        <f>AD7+AE7</f>
        <v>4075.2200000000003</v>
      </c>
      <c r="AD7" s="81">
        <v>512.09</v>
      </c>
      <c r="AE7" s="137">
        <v>3563.13</v>
      </c>
      <c r="AF7" s="127">
        <f t="shared" si="4"/>
        <v>10070.130000000001</v>
      </c>
      <c r="AG7" s="81">
        <f t="shared" si="4"/>
        <v>1316.4299999999998</v>
      </c>
      <c r="AH7" s="81">
        <f t="shared" si="4"/>
        <v>8753.7000000000007</v>
      </c>
      <c r="AJ7" s="72">
        <v>523.12</v>
      </c>
      <c r="AK7" s="72">
        <v>5857</v>
      </c>
      <c r="AL7" s="71">
        <f t="shared" si="0"/>
        <v>6380.12</v>
      </c>
      <c r="AM7" s="109"/>
      <c r="AN7" s="72">
        <f t="shared" si="1"/>
        <v>2304.8999999999996</v>
      </c>
      <c r="AP7" s="114"/>
      <c r="AR7" s="112"/>
    </row>
    <row r="8" spans="1:48" s="64" customFormat="1" ht="30.75" customHeight="1" x14ac:dyDescent="0.25">
      <c r="A8" s="104">
        <v>4</v>
      </c>
      <c r="B8" s="78" t="s">
        <v>4</v>
      </c>
      <c r="C8" s="208" t="s">
        <v>141</v>
      </c>
      <c r="D8" s="202">
        <v>337.95400000000001</v>
      </c>
      <c r="E8" s="72">
        <v>0</v>
      </c>
      <c r="F8" s="72">
        <v>0</v>
      </c>
      <c r="G8" s="176">
        <v>80</v>
      </c>
      <c r="H8" s="176">
        <v>130</v>
      </c>
      <c r="I8" s="176">
        <v>210</v>
      </c>
      <c r="J8" s="176">
        <v>231</v>
      </c>
      <c r="K8" s="79">
        <v>306</v>
      </c>
      <c r="L8" s="72">
        <v>337.95</v>
      </c>
      <c r="M8" s="187"/>
      <c r="N8" s="187"/>
      <c r="O8" s="187"/>
      <c r="P8" s="187"/>
      <c r="Q8" s="187"/>
      <c r="R8" s="187"/>
      <c r="S8" s="187"/>
      <c r="T8" s="173">
        <v>1958.04</v>
      </c>
      <c r="U8" s="72">
        <v>252.78</v>
      </c>
      <c r="V8" s="72">
        <v>1705.26</v>
      </c>
      <c r="W8" s="71">
        <v>2875.01</v>
      </c>
      <c r="X8" s="72">
        <f>W8*0.14</f>
        <v>402.50140000000005</v>
      </c>
      <c r="Y8" s="72">
        <f>W8*0.86</f>
        <v>2472.5086000000001</v>
      </c>
      <c r="Z8" s="71">
        <f>T8+W8</f>
        <v>4833.05</v>
      </c>
      <c r="AA8" s="72">
        <f t="shared" si="3"/>
        <v>655.28140000000008</v>
      </c>
      <c r="AB8" s="122">
        <f t="shared" si="3"/>
        <v>4177.7686000000003</v>
      </c>
      <c r="AC8" s="149">
        <f>AD8+AE8</f>
        <v>2667.19</v>
      </c>
      <c r="AD8" s="81">
        <v>319.57</v>
      </c>
      <c r="AE8" s="137">
        <v>2347.62</v>
      </c>
      <c r="AF8" s="127">
        <f t="shared" si="4"/>
        <v>7500.24</v>
      </c>
      <c r="AG8" s="81">
        <f t="shared" si="4"/>
        <v>974.85140000000001</v>
      </c>
      <c r="AH8" s="81">
        <f t="shared" si="4"/>
        <v>6525.3886000000002</v>
      </c>
      <c r="AJ8" s="72">
        <v>322.33</v>
      </c>
      <c r="AK8" s="72">
        <v>2858</v>
      </c>
      <c r="AL8" s="71">
        <f t="shared" si="0"/>
        <v>3180.33</v>
      </c>
      <c r="AM8" s="109"/>
      <c r="AN8" s="72">
        <f t="shared" si="1"/>
        <v>513.13999999999987</v>
      </c>
      <c r="AP8" s="114"/>
      <c r="AQ8" s="112"/>
      <c r="AR8" s="112"/>
      <c r="AS8" s="112"/>
      <c r="AT8" s="112"/>
      <c r="AU8" s="112"/>
    </row>
    <row r="9" spans="1:48" ht="20.25" customHeight="1" x14ac:dyDescent="0.25">
      <c r="A9" s="104">
        <v>5</v>
      </c>
      <c r="B9" s="78" t="s">
        <v>10</v>
      </c>
      <c r="C9" s="208" t="s">
        <v>141</v>
      </c>
      <c r="D9" s="71">
        <v>108.974</v>
      </c>
      <c r="E9" s="72">
        <v>0</v>
      </c>
      <c r="F9" s="72">
        <v>0</v>
      </c>
      <c r="G9" s="174">
        <v>0</v>
      </c>
      <c r="H9" s="174">
        <v>0</v>
      </c>
      <c r="I9" s="176">
        <v>48</v>
      </c>
      <c r="J9" s="176">
        <v>74</v>
      </c>
      <c r="K9" s="72">
        <v>108.97</v>
      </c>
      <c r="L9" s="72">
        <v>108.97</v>
      </c>
      <c r="M9" s="187"/>
      <c r="N9" s="187"/>
      <c r="O9" s="187"/>
      <c r="P9" s="187"/>
      <c r="Q9" s="187"/>
      <c r="R9" s="187"/>
      <c r="S9" s="187"/>
      <c r="T9" s="181">
        <v>0</v>
      </c>
      <c r="U9" s="87">
        <f>T9*13.04%</f>
        <v>0</v>
      </c>
      <c r="V9" s="87">
        <f>T9*86.96%</f>
        <v>0</v>
      </c>
      <c r="W9" s="71">
        <v>1517.6</v>
      </c>
      <c r="X9" s="72">
        <f>W9*0.14</f>
        <v>212.464</v>
      </c>
      <c r="Y9" s="72">
        <f>W9*0.86</f>
        <v>1305.136</v>
      </c>
      <c r="Z9" s="71">
        <f t="shared" ref="Z9:AB14" si="5">T9+W9</f>
        <v>1517.6</v>
      </c>
      <c r="AA9" s="72">
        <f t="shared" si="5"/>
        <v>212.464</v>
      </c>
      <c r="AB9" s="122">
        <f t="shared" si="5"/>
        <v>1305.136</v>
      </c>
      <c r="AC9" s="149">
        <f>AD9+AE9</f>
        <v>726.54</v>
      </c>
      <c r="AD9" s="81">
        <v>94.32</v>
      </c>
      <c r="AE9" s="137">
        <v>632.22</v>
      </c>
      <c r="AF9" s="127">
        <f t="shared" ref="AF9:AH14" si="6">Z9+AC9</f>
        <v>2244.14</v>
      </c>
      <c r="AG9" s="81">
        <f t="shared" si="6"/>
        <v>306.78399999999999</v>
      </c>
      <c r="AH9" s="81">
        <f t="shared" si="6"/>
        <v>1937.356</v>
      </c>
      <c r="AI9" s="64"/>
      <c r="AJ9" s="72">
        <v>150.74</v>
      </c>
      <c r="AK9" s="72">
        <v>650</v>
      </c>
      <c r="AL9" s="71">
        <f t="shared" si="0"/>
        <v>800.74</v>
      </c>
      <c r="AM9" s="109"/>
      <c r="AN9" s="72">
        <f t="shared" si="1"/>
        <v>74.200000000000045</v>
      </c>
      <c r="AO9" s="64"/>
      <c r="AP9" s="73"/>
    </row>
    <row r="10" spans="1:48" s="64" customFormat="1" ht="19.5" customHeight="1" x14ac:dyDescent="0.25">
      <c r="A10" s="104">
        <v>6</v>
      </c>
      <c r="B10" s="78" t="s">
        <v>6</v>
      </c>
      <c r="C10" s="208" t="s">
        <v>141</v>
      </c>
      <c r="D10" s="71">
        <v>67.11</v>
      </c>
      <c r="E10" s="72">
        <v>0</v>
      </c>
      <c r="F10" s="72">
        <v>0</v>
      </c>
      <c r="G10" s="174">
        <v>0</v>
      </c>
      <c r="H10" s="174">
        <v>0</v>
      </c>
      <c r="I10" s="176">
        <v>44</v>
      </c>
      <c r="J10" s="176">
        <v>60</v>
      </c>
      <c r="K10" s="72">
        <v>67.11</v>
      </c>
      <c r="L10" s="72">
        <v>67.11</v>
      </c>
      <c r="M10" s="187"/>
      <c r="N10" s="187"/>
      <c r="O10" s="187"/>
      <c r="P10" s="187"/>
      <c r="Q10" s="187"/>
      <c r="R10" s="187"/>
      <c r="S10" s="187"/>
      <c r="T10" s="173">
        <v>62.18</v>
      </c>
      <c r="U10" s="72">
        <v>8.85</v>
      </c>
      <c r="V10" s="72">
        <v>53.33</v>
      </c>
      <c r="W10" s="71">
        <v>477.32</v>
      </c>
      <c r="X10" s="72">
        <f>W10*0.14</f>
        <v>66.82480000000001</v>
      </c>
      <c r="Y10" s="72">
        <f>W10*0.86</f>
        <v>410.49520000000001</v>
      </c>
      <c r="Z10" s="71">
        <f t="shared" si="5"/>
        <v>539.5</v>
      </c>
      <c r="AA10" s="72">
        <f t="shared" si="5"/>
        <v>75.674800000000005</v>
      </c>
      <c r="AB10" s="122">
        <f t="shared" si="5"/>
        <v>463.8252</v>
      </c>
      <c r="AC10" s="149">
        <f>AD10+AE10</f>
        <v>253.65124999999998</v>
      </c>
      <c r="AD10" s="81">
        <v>35.79</v>
      </c>
      <c r="AE10" s="137">
        <v>217.86124999999998</v>
      </c>
      <c r="AF10" s="127">
        <f t="shared" si="6"/>
        <v>793.15125</v>
      </c>
      <c r="AG10" s="81">
        <f t="shared" si="6"/>
        <v>111.4648</v>
      </c>
      <c r="AH10" s="81">
        <f t="shared" si="6"/>
        <v>681.68644999999992</v>
      </c>
      <c r="AJ10" s="72">
        <v>36.79</v>
      </c>
      <c r="AK10" s="72">
        <v>660</v>
      </c>
      <c r="AL10" s="71">
        <f t="shared" si="0"/>
        <v>696.79</v>
      </c>
      <c r="AM10" s="109"/>
      <c r="AN10" s="72">
        <f t="shared" si="1"/>
        <v>443.13874999999996</v>
      </c>
      <c r="AP10" s="114"/>
      <c r="AR10" s="112"/>
      <c r="AT10" s="112"/>
      <c r="AU10" s="112"/>
      <c r="AV10" s="112"/>
    </row>
    <row r="11" spans="1:48" ht="32.25" customHeight="1" x14ac:dyDescent="0.25">
      <c r="A11" s="104">
        <v>7</v>
      </c>
      <c r="B11" s="78" t="s">
        <v>16</v>
      </c>
      <c r="C11" s="208" t="s">
        <v>141</v>
      </c>
      <c r="D11" s="71">
        <v>61.21</v>
      </c>
      <c r="E11" s="72">
        <v>0</v>
      </c>
      <c r="F11" s="72">
        <v>0</v>
      </c>
      <c r="G11" s="174">
        <v>0</v>
      </c>
      <c r="H11" s="174">
        <v>0</v>
      </c>
      <c r="I11" s="176">
        <v>43</v>
      </c>
      <c r="J11" s="176">
        <v>53</v>
      </c>
      <c r="K11" s="72">
        <v>61.21</v>
      </c>
      <c r="L11" s="72">
        <v>61.31</v>
      </c>
      <c r="M11" s="187"/>
      <c r="N11" s="187"/>
      <c r="O11" s="187"/>
      <c r="P11" s="187"/>
      <c r="Q11" s="187"/>
      <c r="R11" s="187"/>
      <c r="S11" s="187"/>
      <c r="T11" s="181">
        <v>0</v>
      </c>
      <c r="U11" s="87">
        <f>T11*13.04%</f>
        <v>0</v>
      </c>
      <c r="V11" s="87">
        <f>T11*86.96%</f>
        <v>0</v>
      </c>
      <c r="W11" s="71">
        <v>633.05999999999995</v>
      </c>
      <c r="X11" s="72">
        <v>85.63</v>
      </c>
      <c r="Y11" s="72">
        <v>547.42999999999995</v>
      </c>
      <c r="Z11" s="71">
        <f t="shared" si="5"/>
        <v>633.05999999999995</v>
      </c>
      <c r="AA11" s="72">
        <f t="shared" si="5"/>
        <v>85.63</v>
      </c>
      <c r="AB11" s="122">
        <f t="shared" si="5"/>
        <v>547.42999999999995</v>
      </c>
      <c r="AC11" s="149">
        <f>AD11+AE11</f>
        <v>179.67749999999998</v>
      </c>
      <c r="AD11" s="81">
        <v>26.02</v>
      </c>
      <c r="AE11" s="137">
        <v>153.65749999999997</v>
      </c>
      <c r="AF11" s="127">
        <f t="shared" si="6"/>
        <v>812.73749999999995</v>
      </c>
      <c r="AG11" s="81">
        <f t="shared" si="6"/>
        <v>111.64999999999999</v>
      </c>
      <c r="AH11" s="81">
        <f t="shared" si="6"/>
        <v>701.08749999999986</v>
      </c>
      <c r="AI11" s="64"/>
      <c r="AJ11" s="72">
        <v>27.02</v>
      </c>
      <c r="AK11" s="72">
        <v>475</v>
      </c>
      <c r="AL11" s="71">
        <f t="shared" si="0"/>
        <v>502.02</v>
      </c>
      <c r="AM11" s="109"/>
      <c r="AN11" s="72">
        <f t="shared" si="1"/>
        <v>322.34249999999997</v>
      </c>
      <c r="AO11" s="64"/>
      <c r="AP11" s="114"/>
      <c r="AQ11" s="64"/>
      <c r="AR11" s="112"/>
      <c r="AT11" s="115"/>
      <c r="AU11" s="115"/>
      <c r="AV11" s="115"/>
    </row>
    <row r="12" spans="1:48" s="64" customFormat="1" ht="31.5" customHeight="1" x14ac:dyDescent="0.25">
      <c r="A12" s="104">
        <v>8</v>
      </c>
      <c r="B12" s="78" t="s">
        <v>81</v>
      </c>
      <c r="C12" s="208" t="s">
        <v>141</v>
      </c>
      <c r="D12" s="71">
        <v>261.65300000000002</v>
      </c>
      <c r="E12" s="72">
        <v>0</v>
      </c>
      <c r="F12" s="72">
        <v>0</v>
      </c>
      <c r="G12" s="176">
        <v>28</v>
      </c>
      <c r="H12" s="176">
        <v>68</v>
      </c>
      <c r="I12" s="176">
        <v>164</v>
      </c>
      <c r="J12" s="176">
        <v>188</v>
      </c>
      <c r="K12" s="72">
        <v>238</v>
      </c>
      <c r="L12" s="72">
        <v>261.64999999999998</v>
      </c>
      <c r="M12" s="187"/>
      <c r="N12" s="187"/>
      <c r="O12" s="187"/>
      <c r="P12" s="187"/>
      <c r="Q12" s="187"/>
      <c r="R12" s="187"/>
      <c r="S12" s="187"/>
      <c r="T12" s="173">
        <v>3895.91</v>
      </c>
      <c r="U12" s="72">
        <v>506.01</v>
      </c>
      <c r="V12" s="72">
        <v>3389.9</v>
      </c>
      <c r="W12" s="71">
        <v>2007.04</v>
      </c>
      <c r="X12" s="72">
        <f>W12*0.14</f>
        <v>280.98560000000003</v>
      </c>
      <c r="Y12" s="72">
        <f>W12*0.86</f>
        <v>1726.0544</v>
      </c>
      <c r="Z12" s="71">
        <f t="shared" si="5"/>
        <v>5902.95</v>
      </c>
      <c r="AA12" s="72">
        <f t="shared" si="5"/>
        <v>786.99559999999997</v>
      </c>
      <c r="AB12" s="122">
        <f t="shared" si="5"/>
        <v>5115.9544000000005</v>
      </c>
      <c r="AC12" s="149">
        <v>2923.61</v>
      </c>
      <c r="AD12" s="81">
        <f>AC12*12.5%</f>
        <v>365.45125000000002</v>
      </c>
      <c r="AE12" s="137">
        <f>AC12*87.5%</f>
        <v>2558.1587500000001</v>
      </c>
      <c r="AF12" s="127">
        <f t="shared" si="6"/>
        <v>8826.56</v>
      </c>
      <c r="AG12" s="81">
        <f t="shared" si="6"/>
        <v>1152.44685</v>
      </c>
      <c r="AH12" s="81">
        <f t="shared" si="6"/>
        <v>7674.113150000001</v>
      </c>
      <c r="AJ12" s="72">
        <v>378.79</v>
      </c>
      <c r="AK12" s="72">
        <v>3591</v>
      </c>
      <c r="AL12" s="71">
        <f t="shared" si="0"/>
        <v>3969.79</v>
      </c>
      <c r="AM12" s="109"/>
      <c r="AN12" s="72">
        <f t="shared" si="1"/>
        <v>1046.1799999999998</v>
      </c>
      <c r="AP12" s="73"/>
    </row>
    <row r="13" spans="1:48" s="64" customFormat="1" ht="22.5" customHeight="1" x14ac:dyDescent="0.25">
      <c r="A13" s="106">
        <v>9</v>
      </c>
      <c r="B13" s="78" t="s">
        <v>11</v>
      </c>
      <c r="C13" s="208" t="s">
        <v>140</v>
      </c>
      <c r="D13" s="71">
        <v>7</v>
      </c>
      <c r="E13" s="72">
        <v>0</v>
      </c>
      <c r="F13" s="72">
        <v>0</v>
      </c>
      <c r="G13" s="72">
        <v>0</v>
      </c>
      <c r="H13" s="72">
        <v>0</v>
      </c>
      <c r="I13" s="176">
        <v>1</v>
      </c>
      <c r="J13" s="174">
        <v>3</v>
      </c>
      <c r="K13" s="72">
        <v>7</v>
      </c>
      <c r="L13" s="72">
        <v>7</v>
      </c>
      <c r="M13" s="189"/>
      <c r="N13" s="189"/>
      <c r="O13" s="189"/>
      <c r="P13" s="189"/>
      <c r="Q13" s="189"/>
      <c r="R13" s="189"/>
      <c r="S13" s="189"/>
      <c r="T13" s="182">
        <v>0</v>
      </c>
      <c r="U13" s="88">
        <v>0</v>
      </c>
      <c r="V13" s="88">
        <v>0</v>
      </c>
      <c r="W13" s="89">
        <v>178.46</v>
      </c>
      <c r="X13" s="72">
        <f>W13*0.14</f>
        <v>24.984400000000004</v>
      </c>
      <c r="Y13" s="72">
        <f>W13*0.86</f>
        <v>153.47560000000001</v>
      </c>
      <c r="Z13" s="71">
        <f t="shared" si="5"/>
        <v>178.46</v>
      </c>
      <c r="AA13" s="72">
        <f t="shared" si="5"/>
        <v>24.984400000000004</v>
      </c>
      <c r="AB13" s="122">
        <f t="shared" si="5"/>
        <v>153.47560000000001</v>
      </c>
      <c r="AC13" s="149">
        <v>0</v>
      </c>
      <c r="AD13" s="81">
        <f t="shared" ref="AD13:AD14" si="7">AC13*12.5%</f>
        <v>0</v>
      </c>
      <c r="AE13" s="137">
        <f t="shared" ref="AE13:AE15" si="8">AC13*87.5%</f>
        <v>0</v>
      </c>
      <c r="AF13" s="127">
        <f t="shared" si="6"/>
        <v>178.46</v>
      </c>
      <c r="AG13" s="81">
        <f t="shared" si="6"/>
        <v>24.984400000000004</v>
      </c>
      <c r="AH13" s="81">
        <f t="shared" si="6"/>
        <v>153.47560000000001</v>
      </c>
      <c r="AI13" s="82"/>
      <c r="AJ13" s="150">
        <v>0</v>
      </c>
      <c r="AK13" s="150">
        <v>0</v>
      </c>
      <c r="AL13" s="71">
        <f t="shared" ref="AL13:AL15" si="9">AJ13+AK13</f>
        <v>0</v>
      </c>
      <c r="AM13" s="110"/>
      <c r="AN13" s="72">
        <f t="shared" ref="AN13:AN15" si="10">AL13-AC13</f>
        <v>0</v>
      </c>
      <c r="AO13" s="82"/>
      <c r="AP13" s="83"/>
    </row>
    <row r="14" spans="1:48" s="91" customFormat="1" ht="21" customHeight="1" x14ac:dyDescent="0.3">
      <c r="A14" s="106">
        <v>10</v>
      </c>
      <c r="B14" s="78" t="s">
        <v>12</v>
      </c>
      <c r="C14" s="208" t="s">
        <v>140</v>
      </c>
      <c r="D14" s="203">
        <v>30</v>
      </c>
      <c r="E14" s="72">
        <v>0</v>
      </c>
      <c r="F14" s="72">
        <v>0</v>
      </c>
      <c r="G14" s="72">
        <v>0</v>
      </c>
      <c r="H14" s="72">
        <v>0</v>
      </c>
      <c r="I14" s="176">
        <v>3</v>
      </c>
      <c r="J14" s="174">
        <v>6</v>
      </c>
      <c r="K14" s="72">
        <v>19</v>
      </c>
      <c r="L14" s="72">
        <v>30</v>
      </c>
      <c r="M14" s="189"/>
      <c r="N14" s="189"/>
      <c r="O14" s="189"/>
      <c r="P14" s="189"/>
      <c r="Q14" s="189"/>
      <c r="R14" s="189"/>
      <c r="S14" s="189"/>
      <c r="T14" s="182">
        <v>0</v>
      </c>
      <c r="U14" s="88">
        <v>0</v>
      </c>
      <c r="V14" s="88">
        <v>0</v>
      </c>
      <c r="W14" s="89">
        <v>42.09</v>
      </c>
      <c r="X14" s="72">
        <f>W14*0.13</f>
        <v>5.4717000000000002</v>
      </c>
      <c r="Y14" s="72">
        <f>W14*0.87</f>
        <v>36.618300000000005</v>
      </c>
      <c r="Z14" s="90">
        <f t="shared" si="5"/>
        <v>42.09</v>
      </c>
      <c r="AA14" s="72">
        <f t="shared" si="5"/>
        <v>5.4717000000000002</v>
      </c>
      <c r="AB14" s="122">
        <f t="shared" si="5"/>
        <v>36.618300000000005</v>
      </c>
      <c r="AC14" s="151">
        <v>93.32</v>
      </c>
      <c r="AD14" s="81">
        <f t="shared" si="7"/>
        <v>11.664999999999999</v>
      </c>
      <c r="AE14" s="137">
        <f t="shared" si="8"/>
        <v>81.655000000000001</v>
      </c>
      <c r="AF14" s="127">
        <f t="shared" si="6"/>
        <v>135.41</v>
      </c>
      <c r="AG14" s="81">
        <f t="shared" si="6"/>
        <v>17.136699999999998</v>
      </c>
      <c r="AH14" s="81">
        <f t="shared" si="6"/>
        <v>118.27330000000001</v>
      </c>
      <c r="AI14" s="82"/>
      <c r="AJ14" s="77">
        <v>16.28</v>
      </c>
      <c r="AK14" s="77">
        <v>255</v>
      </c>
      <c r="AL14" s="71">
        <f t="shared" si="9"/>
        <v>271.27999999999997</v>
      </c>
      <c r="AM14" s="83"/>
      <c r="AN14" s="72">
        <f t="shared" si="10"/>
        <v>177.95999999999998</v>
      </c>
      <c r="AO14" s="82"/>
      <c r="AP14" s="113"/>
      <c r="AQ14" s="116"/>
      <c r="AR14" s="116"/>
    </row>
    <row r="15" spans="1:48" ht="20.25" customHeight="1" x14ac:dyDescent="0.25">
      <c r="A15" s="106">
        <v>11</v>
      </c>
      <c r="B15" s="78" t="s">
        <v>13</v>
      </c>
      <c r="C15" s="208" t="s">
        <v>30</v>
      </c>
      <c r="D15" s="203">
        <v>1</v>
      </c>
      <c r="E15" s="72">
        <v>0</v>
      </c>
      <c r="F15" s="72">
        <v>0</v>
      </c>
      <c r="G15" s="72">
        <v>0</v>
      </c>
      <c r="H15" s="72">
        <v>0</v>
      </c>
      <c r="I15" s="176">
        <v>0</v>
      </c>
      <c r="J15" s="176">
        <v>0</v>
      </c>
      <c r="K15" s="72">
        <v>0</v>
      </c>
      <c r="L15" s="72">
        <f t="shared" ref="L15:L17" si="11">D15-K15</f>
        <v>1</v>
      </c>
      <c r="M15" s="189"/>
      <c r="N15" s="189"/>
      <c r="O15" s="189"/>
      <c r="P15" s="189"/>
      <c r="Q15" s="189"/>
      <c r="R15" s="189"/>
      <c r="S15" s="189"/>
      <c r="T15" s="182">
        <v>0</v>
      </c>
      <c r="U15" s="88">
        <v>0</v>
      </c>
      <c r="V15" s="88">
        <v>0</v>
      </c>
      <c r="W15" s="88">
        <v>0</v>
      </c>
      <c r="X15" s="88">
        <v>0</v>
      </c>
      <c r="Y15" s="88">
        <v>0</v>
      </c>
      <c r="Z15" s="90">
        <v>0</v>
      </c>
      <c r="AA15" s="88">
        <v>0</v>
      </c>
      <c r="AB15" s="123">
        <v>0</v>
      </c>
      <c r="AC15" s="140">
        <v>0</v>
      </c>
      <c r="AD15" s="92">
        <v>0</v>
      </c>
      <c r="AE15" s="141">
        <f t="shared" si="8"/>
        <v>0</v>
      </c>
      <c r="AF15" s="127">
        <f>Z15+AC15</f>
        <v>0</v>
      </c>
      <c r="AG15" s="92">
        <v>0</v>
      </c>
      <c r="AH15" s="92">
        <v>0</v>
      </c>
      <c r="AJ15" s="77">
        <v>0</v>
      </c>
      <c r="AK15" s="77">
        <v>0</v>
      </c>
      <c r="AL15" s="71">
        <f t="shared" si="9"/>
        <v>0</v>
      </c>
      <c r="AM15" s="83"/>
      <c r="AN15" s="72">
        <f t="shared" si="10"/>
        <v>0</v>
      </c>
      <c r="AP15" s="113"/>
      <c r="AQ15" s="115"/>
      <c r="AR15" s="115"/>
    </row>
    <row r="16" spans="1:48" ht="18" customHeight="1" x14ac:dyDescent="0.25">
      <c r="A16" s="106">
        <v>12</v>
      </c>
      <c r="B16" s="78" t="s">
        <v>97</v>
      </c>
      <c r="C16" s="208" t="s">
        <v>140</v>
      </c>
      <c r="D16" s="203">
        <v>5</v>
      </c>
      <c r="E16" s="72">
        <v>0</v>
      </c>
      <c r="F16" s="72">
        <v>0</v>
      </c>
      <c r="G16" s="72">
        <v>0</v>
      </c>
      <c r="H16" s="72">
        <v>0</v>
      </c>
      <c r="I16" s="176">
        <v>0</v>
      </c>
      <c r="J16" s="176">
        <v>0</v>
      </c>
      <c r="K16" s="72">
        <v>3</v>
      </c>
      <c r="L16" s="72">
        <v>5</v>
      </c>
      <c r="M16" s="189"/>
      <c r="N16" s="189"/>
      <c r="O16" s="189"/>
      <c r="P16" s="189"/>
      <c r="Q16" s="189"/>
      <c r="R16" s="189"/>
      <c r="S16" s="189"/>
      <c r="T16" s="182"/>
      <c r="U16" s="88"/>
      <c r="V16" s="88"/>
      <c r="W16" s="88"/>
      <c r="X16" s="88"/>
      <c r="Y16" s="88"/>
      <c r="Z16" s="90"/>
      <c r="AA16" s="88"/>
      <c r="AB16" s="123"/>
      <c r="AC16" s="140"/>
      <c r="AD16" s="92"/>
      <c r="AE16" s="141"/>
      <c r="AF16" s="127"/>
      <c r="AG16" s="92"/>
      <c r="AH16" s="92"/>
      <c r="AJ16" s="77"/>
      <c r="AK16" s="77"/>
      <c r="AL16" s="71"/>
      <c r="AM16" s="83"/>
      <c r="AN16" s="72"/>
      <c r="AP16" s="113"/>
      <c r="AQ16" s="115"/>
      <c r="AR16" s="115"/>
    </row>
    <row r="17" spans="1:42" ht="31.5" x14ac:dyDescent="0.3">
      <c r="A17" s="108">
        <v>13</v>
      </c>
      <c r="B17" s="78" t="s">
        <v>7</v>
      </c>
      <c r="C17" s="208" t="s">
        <v>140</v>
      </c>
      <c r="D17" s="153">
        <v>86</v>
      </c>
      <c r="E17" s="152">
        <v>0</v>
      </c>
      <c r="F17" s="152">
        <v>0</v>
      </c>
      <c r="G17" s="179">
        <v>26</v>
      </c>
      <c r="H17" s="179">
        <v>52</v>
      </c>
      <c r="I17" s="179">
        <v>53</v>
      </c>
      <c r="J17" s="179">
        <v>54</v>
      </c>
      <c r="K17" s="152">
        <v>73</v>
      </c>
      <c r="L17" s="72">
        <f t="shared" si="11"/>
        <v>13</v>
      </c>
      <c r="M17" s="191"/>
      <c r="N17" s="191"/>
      <c r="O17" s="191"/>
      <c r="P17" s="191"/>
      <c r="Q17" s="191"/>
      <c r="R17" s="191"/>
      <c r="S17" s="191"/>
      <c r="T17" s="183">
        <v>84.04</v>
      </c>
      <c r="U17" s="152">
        <v>9.84</v>
      </c>
      <c r="V17" s="152">
        <v>74.2</v>
      </c>
      <c r="W17" s="153">
        <v>10.99</v>
      </c>
      <c r="X17" s="152">
        <v>0.99</v>
      </c>
      <c r="Y17" s="152">
        <v>10</v>
      </c>
      <c r="Z17" s="71">
        <f>T17+W17</f>
        <v>95.03</v>
      </c>
      <c r="AA17" s="72">
        <f>U17+X17</f>
        <v>10.83</v>
      </c>
      <c r="AB17" s="122">
        <f>V17+Y17</f>
        <v>84.2</v>
      </c>
      <c r="AC17" s="149">
        <v>33.169999999999987</v>
      </c>
      <c r="AD17" s="81">
        <v>3.71</v>
      </c>
      <c r="AE17" s="137">
        <v>29.46</v>
      </c>
      <c r="AF17" s="127">
        <f>Z17+AC17</f>
        <v>128.19999999999999</v>
      </c>
      <c r="AG17" s="81">
        <f>AA17+AD17</f>
        <v>14.54</v>
      </c>
      <c r="AH17" s="81">
        <f>AB17+AE17</f>
        <v>113.66</v>
      </c>
      <c r="AI17" s="154"/>
      <c r="AJ17" s="155">
        <v>4.12</v>
      </c>
      <c r="AK17" s="155">
        <v>50</v>
      </c>
      <c r="AL17" s="71">
        <f>AJ17+AK17</f>
        <v>54.12</v>
      </c>
      <c r="AM17" s="111"/>
      <c r="AN17" s="72">
        <f>AL17-AC17</f>
        <v>20.95000000000001</v>
      </c>
      <c r="AO17" s="91"/>
      <c r="AP17" s="99"/>
    </row>
    <row r="19" spans="1:42" x14ac:dyDescent="0.25">
      <c r="I19" s="115"/>
      <c r="J19" s="115"/>
    </row>
  </sheetData>
  <mergeCells count="6">
    <mergeCell ref="AJ2:AL2"/>
    <mergeCell ref="T2:V2"/>
    <mergeCell ref="W2:Y2"/>
    <mergeCell ref="Z2:AB2"/>
    <mergeCell ref="AC2:AE2"/>
    <mergeCell ref="AF2:AH2"/>
  </mergeCells>
  <pageMargins left="0.7" right="0.2" top="0.75" bottom="0.5" header="0.3" footer="0.3"/>
  <pageSetup paperSize="9" scale="95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zoomScale="115" zoomScaleNormal="115" workbookViewId="0">
      <selection sqref="A1:K13"/>
    </sheetView>
  </sheetViews>
  <sheetFormatPr defaultRowHeight="15" x14ac:dyDescent="0.25"/>
  <cols>
    <col min="1" max="1" width="77.5703125" customWidth="1"/>
    <col min="2" max="2" width="9" customWidth="1"/>
    <col min="3" max="3" width="15.28515625" customWidth="1"/>
    <col min="4" max="4" width="9.85546875" style="210" customWidth="1"/>
    <col min="5" max="11" width="9.85546875" customWidth="1"/>
  </cols>
  <sheetData>
    <row r="1" spans="1:12" ht="17.45" customHeight="1" x14ac:dyDescent="0.25">
      <c r="A1" s="210" t="s">
        <v>143</v>
      </c>
      <c r="B1" s="210" t="s">
        <v>139</v>
      </c>
      <c r="C1" s="214" t="s">
        <v>99</v>
      </c>
      <c r="D1" s="215" t="s">
        <v>145</v>
      </c>
      <c r="E1" s="215" t="s">
        <v>146</v>
      </c>
      <c r="F1" s="215" t="s">
        <v>147</v>
      </c>
      <c r="G1" s="215" t="s">
        <v>148</v>
      </c>
      <c r="H1" s="215" t="s">
        <v>149</v>
      </c>
      <c r="I1" s="215" t="s">
        <v>150</v>
      </c>
      <c r="J1" s="215" t="s">
        <v>151</v>
      </c>
      <c r="K1" s="215" t="s">
        <v>152</v>
      </c>
      <c r="L1" s="212"/>
    </row>
    <row r="2" spans="1:12" x14ac:dyDescent="0.25">
      <c r="A2" s="209" t="s">
        <v>5</v>
      </c>
      <c r="B2" s="209" t="s">
        <v>144</v>
      </c>
      <c r="C2" s="209">
        <v>116</v>
      </c>
      <c r="D2" s="209">
        <v>0</v>
      </c>
      <c r="E2" s="209">
        <v>0</v>
      </c>
      <c r="F2" s="209">
        <v>0</v>
      </c>
      <c r="G2" s="209">
        <v>0</v>
      </c>
      <c r="H2" s="209">
        <v>17</v>
      </c>
      <c r="I2" s="209">
        <v>45</v>
      </c>
      <c r="J2" s="209">
        <v>95</v>
      </c>
      <c r="K2" s="209">
        <v>116</v>
      </c>
      <c r="L2" s="213"/>
    </row>
    <row r="3" spans="1:12" x14ac:dyDescent="0.25">
      <c r="A3" s="209" t="s">
        <v>153</v>
      </c>
      <c r="B3" s="209" t="s">
        <v>144</v>
      </c>
      <c r="C3" s="209">
        <v>5</v>
      </c>
      <c r="D3" s="209">
        <v>0</v>
      </c>
      <c r="E3" s="209">
        <v>0</v>
      </c>
      <c r="F3" s="209">
        <v>0</v>
      </c>
      <c r="G3" s="209">
        <v>0</v>
      </c>
      <c r="H3" s="209">
        <v>1</v>
      </c>
      <c r="I3" s="209">
        <v>1</v>
      </c>
      <c r="J3" s="209">
        <v>4</v>
      </c>
      <c r="K3" s="209">
        <v>5</v>
      </c>
      <c r="L3" s="213"/>
    </row>
    <row r="4" spans="1:12" x14ac:dyDescent="0.25">
      <c r="A4" s="209" t="s">
        <v>154</v>
      </c>
      <c r="B4" s="209" t="s">
        <v>144</v>
      </c>
      <c r="C4" s="209">
        <v>112</v>
      </c>
      <c r="D4" s="209">
        <v>0</v>
      </c>
      <c r="E4" s="209">
        <v>0</v>
      </c>
      <c r="F4" s="209">
        <v>2</v>
      </c>
      <c r="G4" s="209">
        <v>19</v>
      </c>
      <c r="H4" s="209">
        <v>60</v>
      </c>
      <c r="I4" s="209">
        <v>68</v>
      </c>
      <c r="J4" s="209">
        <v>98</v>
      </c>
      <c r="K4" s="209">
        <v>112</v>
      </c>
      <c r="L4" s="213"/>
    </row>
    <row r="5" spans="1:12" x14ac:dyDescent="0.25">
      <c r="A5" s="209" t="s">
        <v>155</v>
      </c>
      <c r="B5" s="209" t="s">
        <v>141</v>
      </c>
      <c r="C5" s="209">
        <v>337.95400000000001</v>
      </c>
      <c r="D5" s="209">
        <v>0</v>
      </c>
      <c r="E5" s="209">
        <v>0</v>
      </c>
      <c r="F5" s="209">
        <v>80</v>
      </c>
      <c r="G5" s="209">
        <v>130</v>
      </c>
      <c r="H5" s="209">
        <v>210</v>
      </c>
      <c r="I5" s="209">
        <v>231</v>
      </c>
      <c r="J5" s="209">
        <v>306</v>
      </c>
      <c r="K5" s="209">
        <v>337.95</v>
      </c>
      <c r="L5" s="213"/>
    </row>
    <row r="6" spans="1:12" x14ac:dyDescent="0.25">
      <c r="A6" s="209" t="s">
        <v>157</v>
      </c>
      <c r="B6" s="209" t="s">
        <v>141</v>
      </c>
      <c r="C6" s="209">
        <v>108.974</v>
      </c>
      <c r="D6" s="209">
        <v>0</v>
      </c>
      <c r="E6" s="209">
        <v>0</v>
      </c>
      <c r="F6" s="209">
        <v>0</v>
      </c>
      <c r="G6" s="209">
        <v>0</v>
      </c>
      <c r="H6" s="209">
        <v>48</v>
      </c>
      <c r="I6" s="209">
        <v>74</v>
      </c>
      <c r="J6" s="209">
        <v>108.97</v>
      </c>
      <c r="K6" s="209">
        <v>108.97</v>
      </c>
      <c r="L6" s="213"/>
    </row>
    <row r="7" spans="1:12" x14ac:dyDescent="0.25">
      <c r="A7" s="209" t="s">
        <v>156</v>
      </c>
      <c r="B7" s="209" t="s">
        <v>141</v>
      </c>
      <c r="C7" s="209">
        <v>67.11</v>
      </c>
      <c r="D7" s="209">
        <v>0</v>
      </c>
      <c r="E7" s="209">
        <v>0</v>
      </c>
      <c r="F7" s="209">
        <v>0</v>
      </c>
      <c r="G7" s="209">
        <v>0</v>
      </c>
      <c r="H7" s="209">
        <v>44</v>
      </c>
      <c r="I7" s="209">
        <v>60</v>
      </c>
      <c r="J7" s="209">
        <v>67.11</v>
      </c>
      <c r="K7" s="209">
        <v>67.11</v>
      </c>
      <c r="L7" s="213"/>
    </row>
    <row r="8" spans="1:12" x14ac:dyDescent="0.25">
      <c r="A8" s="209" t="s">
        <v>158</v>
      </c>
      <c r="B8" s="209" t="s">
        <v>141</v>
      </c>
      <c r="C8" s="209">
        <v>61.21</v>
      </c>
      <c r="D8" s="209">
        <v>0</v>
      </c>
      <c r="E8" s="209">
        <v>0</v>
      </c>
      <c r="F8" s="209">
        <v>0</v>
      </c>
      <c r="G8" s="209">
        <v>0</v>
      </c>
      <c r="H8" s="209">
        <v>43</v>
      </c>
      <c r="I8" s="209">
        <v>53</v>
      </c>
      <c r="J8" s="209">
        <v>61.21</v>
      </c>
      <c r="K8" s="209">
        <v>61.31</v>
      </c>
      <c r="L8" s="213"/>
    </row>
    <row r="9" spans="1:12" x14ac:dyDescent="0.25">
      <c r="A9" s="209" t="s">
        <v>81</v>
      </c>
      <c r="B9" s="209" t="s">
        <v>141</v>
      </c>
      <c r="C9" s="209">
        <v>261.65300000000002</v>
      </c>
      <c r="D9" s="209">
        <v>0</v>
      </c>
      <c r="E9" s="209">
        <v>0</v>
      </c>
      <c r="F9" s="209">
        <v>28</v>
      </c>
      <c r="G9" s="209">
        <v>68</v>
      </c>
      <c r="H9" s="209">
        <v>164</v>
      </c>
      <c r="I9" s="209">
        <v>188</v>
      </c>
      <c r="J9" s="209">
        <v>238</v>
      </c>
      <c r="K9" s="209">
        <v>261.64999999999998</v>
      </c>
      <c r="L9" s="213"/>
    </row>
    <row r="10" spans="1:12" x14ac:dyDescent="0.25">
      <c r="A10" s="209" t="s">
        <v>11</v>
      </c>
      <c r="B10" s="209" t="s">
        <v>144</v>
      </c>
      <c r="C10" s="209">
        <v>7</v>
      </c>
      <c r="D10" s="209">
        <v>0</v>
      </c>
      <c r="E10" s="209">
        <v>0</v>
      </c>
      <c r="F10" s="209">
        <v>0</v>
      </c>
      <c r="G10" s="209">
        <v>0</v>
      </c>
      <c r="H10" s="209">
        <v>1</v>
      </c>
      <c r="I10" s="209">
        <v>3</v>
      </c>
      <c r="J10" s="209">
        <v>7</v>
      </c>
      <c r="K10" s="209">
        <v>7</v>
      </c>
      <c r="L10" s="213"/>
    </row>
    <row r="11" spans="1:12" x14ac:dyDescent="0.25">
      <c r="A11" s="209" t="s">
        <v>12</v>
      </c>
      <c r="B11" s="209" t="s">
        <v>144</v>
      </c>
      <c r="C11" s="209">
        <v>30</v>
      </c>
      <c r="D11" s="209">
        <v>0</v>
      </c>
      <c r="E11" s="209">
        <v>0</v>
      </c>
      <c r="F11" s="209">
        <v>0</v>
      </c>
      <c r="G11" s="209">
        <v>0</v>
      </c>
      <c r="H11" s="209">
        <v>3</v>
      </c>
      <c r="I11" s="209">
        <v>6</v>
      </c>
      <c r="J11" s="209">
        <v>19</v>
      </c>
      <c r="K11" s="209">
        <v>30</v>
      </c>
      <c r="L11" s="213"/>
    </row>
    <row r="12" spans="1:12" x14ac:dyDescent="0.25">
      <c r="A12" s="209" t="s">
        <v>159</v>
      </c>
      <c r="B12" s="209" t="s">
        <v>144</v>
      </c>
      <c r="C12" s="209">
        <v>5</v>
      </c>
      <c r="D12" s="209">
        <v>0</v>
      </c>
      <c r="E12" s="209">
        <v>0</v>
      </c>
      <c r="F12" s="209">
        <v>0</v>
      </c>
      <c r="G12" s="209">
        <v>0</v>
      </c>
      <c r="H12" s="209">
        <v>0</v>
      </c>
      <c r="I12" s="209">
        <v>0</v>
      </c>
      <c r="J12" s="209">
        <v>3</v>
      </c>
      <c r="K12" s="209">
        <v>5</v>
      </c>
      <c r="L12" s="213"/>
    </row>
    <row r="13" spans="1:12" x14ac:dyDescent="0.25">
      <c r="A13" s="209" t="s">
        <v>7</v>
      </c>
      <c r="B13" s="209" t="s">
        <v>144</v>
      </c>
      <c r="C13" s="209">
        <v>86</v>
      </c>
      <c r="D13" s="209">
        <v>0</v>
      </c>
      <c r="E13" s="209">
        <v>0</v>
      </c>
      <c r="F13" s="209">
        <v>26</v>
      </c>
      <c r="G13" s="209">
        <v>52</v>
      </c>
      <c r="H13" s="209">
        <v>53</v>
      </c>
      <c r="I13" s="209">
        <v>54</v>
      </c>
      <c r="J13" s="209">
        <v>73</v>
      </c>
      <c r="K13" s="209">
        <v>86</v>
      </c>
      <c r="L13" s="211"/>
    </row>
    <row r="14" spans="1:12" x14ac:dyDescent="0.25">
      <c r="A14" s="237" t="s">
        <v>160</v>
      </c>
      <c r="B14" s="216"/>
      <c r="C14" s="217"/>
      <c r="D14" s="216"/>
      <c r="E14" s="217"/>
      <c r="F14" s="216"/>
      <c r="G14" s="217"/>
      <c r="H14" s="216"/>
      <c r="I14" s="217"/>
      <c r="J14" s="216"/>
      <c r="K14" s="21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3"/>
  <sheetViews>
    <sheetView tabSelected="1" topLeftCell="C1" workbookViewId="0">
      <selection activeCell="R12" sqref="R12"/>
    </sheetView>
  </sheetViews>
  <sheetFormatPr defaultRowHeight="15" x14ac:dyDescent="0.25"/>
  <cols>
    <col min="2" max="2" width="63.42578125" style="210" customWidth="1"/>
  </cols>
  <sheetData>
    <row r="1" spans="2:12" x14ac:dyDescent="0.25">
      <c r="B1" s="210" t="s">
        <v>143</v>
      </c>
      <c r="C1" t="s">
        <v>139</v>
      </c>
      <c r="D1" t="s">
        <v>99</v>
      </c>
      <c r="E1" t="s">
        <v>145</v>
      </c>
      <c r="F1" t="s">
        <v>146</v>
      </c>
      <c r="G1" t="s">
        <v>147</v>
      </c>
      <c r="H1" t="s">
        <v>148</v>
      </c>
      <c r="I1" t="s">
        <v>149</v>
      </c>
      <c r="J1" t="s">
        <v>150</v>
      </c>
      <c r="K1" t="s">
        <v>151</v>
      </c>
      <c r="L1" t="s">
        <v>152</v>
      </c>
    </row>
    <row r="2" spans="2:12" x14ac:dyDescent="0.25">
      <c r="B2" s="210" t="s">
        <v>1</v>
      </c>
      <c r="C2" t="s">
        <v>144</v>
      </c>
      <c r="D2">
        <v>116</v>
      </c>
      <c r="E2">
        <v>0</v>
      </c>
      <c r="F2">
        <v>0</v>
      </c>
      <c r="G2">
        <v>0</v>
      </c>
      <c r="H2">
        <v>0</v>
      </c>
      <c r="I2">
        <v>17</v>
      </c>
      <c r="J2">
        <v>45</v>
      </c>
      <c r="K2">
        <v>95</v>
      </c>
      <c r="L2">
        <v>116</v>
      </c>
    </row>
    <row r="3" spans="2:12" x14ac:dyDescent="0.25">
      <c r="C3" t="s">
        <v>144</v>
      </c>
      <c r="D3">
        <v>5</v>
      </c>
      <c r="E3">
        <v>0</v>
      </c>
      <c r="F3">
        <v>0</v>
      </c>
      <c r="G3">
        <v>0</v>
      </c>
      <c r="H3">
        <v>0</v>
      </c>
      <c r="I3">
        <v>1</v>
      </c>
      <c r="J3">
        <v>1</v>
      </c>
      <c r="K3">
        <v>4</v>
      </c>
      <c r="L3">
        <v>5</v>
      </c>
    </row>
    <row r="4" spans="2:12" x14ac:dyDescent="0.25">
      <c r="C4" t="s">
        <v>144</v>
      </c>
      <c r="D4">
        <v>112</v>
      </c>
      <c r="E4">
        <v>0</v>
      </c>
      <c r="F4">
        <v>0</v>
      </c>
      <c r="G4">
        <v>2</v>
      </c>
      <c r="H4">
        <v>19</v>
      </c>
      <c r="I4">
        <v>60</v>
      </c>
      <c r="J4">
        <v>68</v>
      </c>
      <c r="K4">
        <v>98</v>
      </c>
      <c r="L4">
        <v>112</v>
      </c>
    </row>
    <row r="5" spans="2:12" x14ac:dyDescent="0.25">
      <c r="C5" t="s">
        <v>141</v>
      </c>
      <c r="D5">
        <v>337.95400000000001</v>
      </c>
      <c r="E5">
        <v>0</v>
      </c>
      <c r="F5">
        <v>0</v>
      </c>
      <c r="G5">
        <v>80</v>
      </c>
      <c r="H5">
        <v>130</v>
      </c>
      <c r="I5">
        <v>210</v>
      </c>
      <c r="J5">
        <v>231</v>
      </c>
      <c r="K5">
        <v>306</v>
      </c>
      <c r="L5">
        <v>337.95</v>
      </c>
    </row>
    <row r="6" spans="2:12" x14ac:dyDescent="0.25">
      <c r="C6" t="s">
        <v>141</v>
      </c>
      <c r="D6">
        <v>108.974</v>
      </c>
      <c r="E6">
        <v>0</v>
      </c>
      <c r="F6">
        <v>0</v>
      </c>
      <c r="G6">
        <v>0</v>
      </c>
      <c r="H6">
        <v>0</v>
      </c>
      <c r="I6">
        <v>48</v>
      </c>
      <c r="J6">
        <v>74</v>
      </c>
      <c r="K6">
        <v>108.97</v>
      </c>
      <c r="L6">
        <v>108.97</v>
      </c>
    </row>
    <row r="7" spans="2:12" x14ac:dyDescent="0.25">
      <c r="C7" t="s">
        <v>141</v>
      </c>
      <c r="D7">
        <v>67.11</v>
      </c>
      <c r="E7">
        <v>0</v>
      </c>
      <c r="F7">
        <v>0</v>
      </c>
      <c r="G7">
        <v>0</v>
      </c>
      <c r="H7">
        <v>0</v>
      </c>
      <c r="I7">
        <v>44</v>
      </c>
      <c r="J7">
        <v>60</v>
      </c>
      <c r="K7">
        <v>67.11</v>
      </c>
      <c r="L7">
        <v>67.11</v>
      </c>
    </row>
    <row r="8" spans="2:12" x14ac:dyDescent="0.25">
      <c r="C8" t="s">
        <v>141</v>
      </c>
      <c r="D8">
        <v>61.21</v>
      </c>
      <c r="E8">
        <v>0</v>
      </c>
      <c r="F8">
        <v>0</v>
      </c>
      <c r="G8">
        <v>0</v>
      </c>
      <c r="H8">
        <v>0</v>
      </c>
      <c r="I8">
        <v>43</v>
      </c>
      <c r="J8">
        <v>53</v>
      </c>
      <c r="K8">
        <v>61.21</v>
      </c>
      <c r="L8">
        <v>61.31</v>
      </c>
    </row>
    <row r="9" spans="2:12" x14ac:dyDescent="0.25">
      <c r="C9" t="s">
        <v>141</v>
      </c>
      <c r="D9">
        <v>261.65300000000002</v>
      </c>
      <c r="E9">
        <v>0</v>
      </c>
      <c r="F9">
        <v>0</v>
      </c>
      <c r="G9">
        <v>28</v>
      </c>
      <c r="H9">
        <v>68</v>
      </c>
      <c r="I9">
        <v>164</v>
      </c>
      <c r="J9">
        <v>188</v>
      </c>
      <c r="K9">
        <v>238</v>
      </c>
      <c r="L9">
        <v>261.64999999999998</v>
      </c>
    </row>
    <row r="10" spans="2:12" x14ac:dyDescent="0.25">
      <c r="C10" t="s">
        <v>144</v>
      </c>
      <c r="D10">
        <v>7</v>
      </c>
      <c r="E10">
        <v>0</v>
      </c>
      <c r="F10">
        <v>0</v>
      </c>
      <c r="G10">
        <v>0</v>
      </c>
      <c r="H10">
        <v>0</v>
      </c>
      <c r="I10">
        <v>1</v>
      </c>
      <c r="J10">
        <v>3</v>
      </c>
      <c r="K10">
        <v>7</v>
      </c>
      <c r="L10">
        <v>7</v>
      </c>
    </row>
    <row r="11" spans="2:12" x14ac:dyDescent="0.25">
      <c r="C11" t="s">
        <v>144</v>
      </c>
      <c r="D11">
        <v>30</v>
      </c>
      <c r="E11">
        <v>0</v>
      </c>
      <c r="F11">
        <v>0</v>
      </c>
      <c r="G11">
        <v>0</v>
      </c>
      <c r="H11">
        <v>0</v>
      </c>
      <c r="I11">
        <v>3</v>
      </c>
      <c r="J11">
        <v>6</v>
      </c>
      <c r="K11">
        <v>19</v>
      </c>
      <c r="L11">
        <v>30</v>
      </c>
    </row>
    <row r="12" spans="2:12" x14ac:dyDescent="0.25">
      <c r="C12" t="s">
        <v>144</v>
      </c>
      <c r="D12">
        <v>5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3</v>
      </c>
      <c r="L12">
        <v>5</v>
      </c>
    </row>
    <row r="13" spans="2:12" x14ac:dyDescent="0.25">
      <c r="C13" t="s">
        <v>144</v>
      </c>
      <c r="D13">
        <v>86</v>
      </c>
      <c r="E13">
        <v>0</v>
      </c>
      <c r="F13">
        <v>0</v>
      </c>
      <c r="G13">
        <v>26</v>
      </c>
      <c r="H13">
        <v>52</v>
      </c>
      <c r="I13">
        <v>53</v>
      </c>
      <c r="J13">
        <v>54</v>
      </c>
      <c r="K13">
        <v>73</v>
      </c>
      <c r="L13">
        <v>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7</vt:i4>
      </vt:variant>
      <vt:variant>
        <vt:lpstr>Charts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8" baseType="lpstr">
      <vt:lpstr>Graph</vt:lpstr>
      <vt:lpstr>Up to June 2019</vt:lpstr>
      <vt:lpstr>Sheet1</vt:lpstr>
      <vt:lpstr>08.11.2020</vt:lpstr>
      <vt:lpstr>Sheet2</vt:lpstr>
      <vt:lpstr>Input_data</vt:lpstr>
      <vt:lpstr>Input_Data2</vt:lpstr>
      <vt:lpstr>Inlet</vt:lpstr>
      <vt:lpstr>Rehablitation of Regulato_CW</vt:lpstr>
      <vt:lpstr>Reg_cons</vt:lpstr>
      <vt:lpstr>Khal_New Haor</vt:lpstr>
      <vt:lpstr>Khal River Rehab</vt:lpstr>
      <vt:lpstr>Full_Emb</vt:lpstr>
      <vt:lpstr>Sub_Emb_Rehab</vt:lpstr>
      <vt:lpstr>Sub_Emb_Cons</vt:lpstr>
      <vt:lpstr>Reg Rehab New Haor</vt:lpstr>
      <vt:lpstr>WMG Office Construction</vt:lpstr>
      <vt:lpstr>Sheet1!Print_Titles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2020-11-24T04:08:41Z</dcterms:modified>
</cp:coreProperties>
</file>