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760" activeTab="1"/>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7" i="4"/>
  <c r="I154"/>
  <c r="I165"/>
  <c r="E165"/>
  <c r="F27" i="1"/>
  <c r="F26"/>
  <c r="F25"/>
  <c r="F24"/>
  <c r="F23"/>
  <c r="F22"/>
  <c r="F21"/>
  <c r="G171" i="4" l="1"/>
  <c r="B173" s="1"/>
  <c r="L173" s="1"/>
  <c r="C19" i="1" s="1"/>
  <c r="F19" s="1"/>
  <c r="G101" i="4"/>
  <c r="E99"/>
  <c r="G97"/>
  <c r="C99" s="1"/>
  <c r="G85"/>
  <c r="G83"/>
  <c r="E85" s="1"/>
  <c r="G70"/>
  <c r="G68"/>
  <c r="E70" s="1"/>
  <c r="G62"/>
  <c r="G60"/>
  <c r="E62" s="1"/>
  <c r="E111" l="1"/>
  <c r="E113" s="1"/>
  <c r="G99"/>
  <c r="E101" s="1"/>
  <c r="I101" s="1"/>
  <c r="E102" s="1"/>
  <c r="I102" s="1"/>
  <c r="I103" s="1"/>
  <c r="L101" s="1"/>
  <c r="I70"/>
  <c r="K62"/>
  <c r="L62" s="1"/>
  <c r="C9" i="1" s="1"/>
  <c r="F9" s="1"/>
  <c r="K85" i="4"/>
  <c r="E88" s="1"/>
  <c r="H88" s="1"/>
  <c r="C131" l="1"/>
  <c r="K131" s="1"/>
  <c r="C13" i="1"/>
  <c r="F13" s="1"/>
  <c r="L88" i="4"/>
  <c r="C11" i="1" s="1"/>
  <c r="F11" s="1"/>
  <c r="H91" i="4"/>
  <c r="L91" s="1"/>
  <c r="C12" i="1" s="1"/>
  <c r="F12" s="1"/>
  <c r="G7" i="4" l="1"/>
  <c r="E38" s="1"/>
  <c r="G23"/>
  <c r="G194"/>
  <c r="G191"/>
  <c r="G186"/>
  <c r="G185"/>
  <c r="G184"/>
  <c r="G183"/>
  <c r="G182"/>
  <c r="G181"/>
  <c r="G180"/>
  <c r="G179"/>
  <c r="G178"/>
  <c r="G78"/>
  <c r="G26"/>
  <c r="G22"/>
  <c r="G19"/>
  <c r="G18"/>
  <c r="G17"/>
  <c r="G16"/>
  <c r="G15"/>
  <c r="G14"/>
  <c r="G13"/>
  <c r="G12"/>
  <c r="G11"/>
  <c r="F74" l="1"/>
  <c r="G20"/>
  <c r="G187"/>
  <c r="G24"/>
  <c r="G189" s="1"/>
  <c r="G192" l="1"/>
  <c r="E194" s="1"/>
  <c r="I194" s="1"/>
  <c r="I195" s="1"/>
  <c r="L194" s="1"/>
  <c r="C20" i="1" s="1"/>
  <c r="E162" i="4"/>
  <c r="G27"/>
  <c r="F28" s="1"/>
  <c r="J28" s="1"/>
  <c r="L28" s="1"/>
  <c r="C5" i="1" s="1"/>
  <c r="E39" i="4"/>
  <c r="E40" s="1"/>
  <c r="B43" s="1"/>
  <c r="I43" s="1"/>
  <c r="F73"/>
  <c r="F76" s="1"/>
  <c r="E78" s="1"/>
  <c r="I78" s="1"/>
  <c r="E115"/>
  <c r="I115" s="1"/>
  <c r="E116" s="1"/>
  <c r="E125"/>
  <c r="E128" s="1"/>
  <c r="L127" s="1"/>
  <c r="E163" l="1"/>
  <c r="L166" s="1"/>
  <c r="C18" i="1" s="1"/>
  <c r="E152" i="4"/>
  <c r="E153" s="1"/>
  <c r="E154" s="1"/>
  <c r="C135"/>
  <c r="K135" s="1"/>
  <c r="C15" i="1"/>
  <c r="I79" i="4"/>
  <c r="L78" s="1"/>
  <c r="C10" i="1" s="1"/>
  <c r="C46" i="4"/>
  <c r="I46" s="1"/>
  <c r="C45"/>
  <c r="I45" s="1"/>
  <c r="I116"/>
  <c r="I117" s="1"/>
  <c r="L116" s="1"/>
  <c r="C133" l="1"/>
  <c r="K133" s="1"/>
  <c r="K136" s="1"/>
  <c r="G138" s="1"/>
  <c r="K138" s="1"/>
  <c r="H141" s="1"/>
  <c r="L141" s="1"/>
  <c r="C17" i="1" s="1"/>
  <c r="C14"/>
  <c r="I47" i="4"/>
  <c r="F48" s="1"/>
  <c r="I48" s="1"/>
  <c r="F49" s="1"/>
  <c r="F15" i="1"/>
  <c r="L138" i="4" l="1"/>
  <c r="C16" i="1" s="1"/>
  <c r="I49" i="4"/>
  <c r="L49" s="1"/>
  <c r="C6" i="1" s="1"/>
  <c r="F18"/>
  <c r="F20"/>
  <c r="G52" i="4" l="1"/>
  <c r="L52" s="1"/>
  <c r="C7" i="1" s="1"/>
  <c r="F7" s="1"/>
  <c r="F6"/>
  <c r="F10"/>
  <c r="F14"/>
  <c r="F16"/>
  <c r="F17"/>
  <c r="F5"/>
  <c r="G55" i="4" l="1"/>
  <c r="L55" s="1"/>
  <c r="C8" i="1" s="1"/>
  <c r="F8" s="1"/>
  <c r="F28" s="1"/>
</calcChain>
</file>

<file path=xl/sharedStrings.xml><?xml version="1.0" encoding="utf-8"?>
<sst xmlns="http://schemas.openxmlformats.org/spreadsheetml/2006/main" count="523" uniqueCount="159">
  <si>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</si>
  <si>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</si>
  <si>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</si>
  <si>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</si>
  <si>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</si>
  <si>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</si>
  <si>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</si>
  <si>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</si>
  <si>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</si>
  <si>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</si>
  <si>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</si>
  <si>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</si>
  <si>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</si>
  <si>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</si>
  <si>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</si>
  <si>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</si>
  <si>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</si>
  <si>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</si>
  <si>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</si>
  <si>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</si>
  <si>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</si>
  <si>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 o.</t>
  </si>
  <si>
    <t>Total Tk.</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</si>
  <si>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</si>
  <si>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(A)40-190-50. : Block Size: 30cmx30cmx30cm</t>
  </si>
  <si>
    <t>(B)40-190-06. : Block Size: 40cmx40cmx30cm</t>
  </si>
  <si>
    <t>Sl No.          Code no</t>
  </si>
  <si>
    <t>Quantity</t>
  </si>
  <si>
    <t>Erection bamboo profile</t>
  </si>
  <si>
    <t>Dakshiner Haor</t>
  </si>
  <si>
    <t>Type -B</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</si>
  <si>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</si>
  <si>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</si>
  <si>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</si>
  <si>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</si>
  <si>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</si>
  <si>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</si>
  <si>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</si>
  <si>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</si>
  <si>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</si>
  <si>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</si>
  <si>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</si>
  <si>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</si>
  <si>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</si>
  <si>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</si>
  <si>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</si>
  <si>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</si>
  <si>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</si>
  <si>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</si>
  <si>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</si>
  <si>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Type - B</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</si>
  <si>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</si>
  <si>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</si>
  <si>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</si>
  <si>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</si>
  <si>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</si>
  <si>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</si>
  <si>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</si>
  <si>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</si>
  <si>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</si>
  <si>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</si>
  <si>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</si>
  <si>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</si>
  <si>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</si>
  <si>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</si>
  <si>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</si>
  <si>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</si>
  <si>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</si>
  <si>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</si>
  <si>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Dakshiner Haor Noapara Haor &amp; Nunnir Haor</t>
  </si>
  <si>
    <t>Type-B</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</si>
  <si>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</si>
  <si>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</si>
  <si>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</si>
  <si>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</si>
  <si>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</si>
  <si>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</si>
  <si>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</si>
  <si>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</si>
  <si>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</si>
  <si>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</si>
  <si>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</si>
  <si>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</si>
  <si>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</si>
  <si>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</si>
  <si>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</si>
  <si>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</si>
  <si>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</si>
  <si>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</si>
  <si>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</si>
  <si>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</si>
  <si>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</si>
  <si>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</si>
  <si>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</si>
  <si>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</si>
  <si>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For Type - B</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</si>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</sst>
</file>

<file path=xl/styles.xml><?xml version="1.0" encoding="utf-8"?>
<styleSheet xmlns="http://schemas.openxmlformats.org/spreadsheetml/2006/main">
  <numFmts count="2">
    <numFmt numFmtId="43" formatCode="_(* #,##0.00_);_(* \(#,##0.00\);_(* &quot;-&quot;??_);_(@_)"/>
    <numFmt numFmtId="164" formatCode="0.000"/>
  </numFmts>
  <fonts count="2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1" xfId="0" applyFont="1" applyBorder="1" applyAlignment="1">
      <alignment horizontal="left" vertical="top" wrapText="1"/>
    </xf>
    <xf numFmtId="0" fontId="7" fillId="0" borderId="6" xfId="0" applyFont="1" applyBorder="1" applyAlignment="1">
      <alignment horizontal="left" vertical="top" wrapText="1"/>
    </xf>
    <xf numFmtId="0" fontId="7" fillId="0" borderId="12" xfId="0" applyFont="1" applyBorder="1" applyAlignment="1">
      <alignment horizontal="left" vertical="top" wrapText="1"/>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13" xfId="0" applyFont="1" applyBorder="1" applyAlignment="1">
      <alignment horizontal="center"/>
    </xf>
    <xf numFmtId="0" fontId="7" fillId="0" borderId="0" xfId="0" applyFont="1" applyBorder="1" applyAlignment="1">
      <alignment horizontal="center"/>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96"/>
  <sheetViews>
    <sheetView view="pageBreakPreview" topLeftCell="A159" zoomScale="118" zoomScaleSheetLayoutView="118" workbookViewId="0">
      <selection activeCell="L166" sqref="L166"/>
    </sheetView>
  </sheetViews>
  <sheetFormatPr defaultRowHeight="1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c r="A1" s="193" t="s">
        <v>155</v>
      </c>
      <c r="B1" s="193"/>
      <c r="C1" s="193"/>
      <c r="D1" s="193"/>
      <c r="E1" s="193"/>
      <c r="F1" s="193"/>
      <c r="G1" s="193"/>
      <c r="H1" s="193"/>
      <c r="I1" s="193"/>
      <c r="J1" s="193"/>
      <c r="K1" s="193"/>
      <c r="L1" s="193"/>
      <c r="O1" s="23"/>
    </row>
    <row r="2" spans="1:15" ht="29.25" customHeight="1">
      <c r="A2" s="6" t="s">
        <v>26</v>
      </c>
      <c r="B2" s="197" t="s">
        <v>1</v>
      </c>
      <c r="C2" s="198"/>
      <c r="D2" s="198"/>
      <c r="E2" s="198"/>
      <c r="F2" s="198"/>
      <c r="G2" s="198"/>
      <c r="H2" s="198"/>
      <c r="I2" s="198"/>
      <c r="J2" s="13"/>
      <c r="K2" s="13"/>
      <c r="L2" s="24" t="s">
        <v>27</v>
      </c>
    </row>
    <row r="3" spans="1:15" ht="33" customHeight="1">
      <c r="A3" s="4" t="s">
        <v>5</v>
      </c>
      <c r="B3" s="188" t="s">
        <v>6</v>
      </c>
      <c r="C3" s="188"/>
      <c r="D3" s="188"/>
      <c r="E3" s="188"/>
      <c r="F3" s="188"/>
      <c r="G3" s="188"/>
      <c r="H3" s="188"/>
      <c r="I3" s="188"/>
      <c r="J3" s="188"/>
      <c r="K3" s="188"/>
      <c r="L3" s="25"/>
    </row>
    <row r="4" spans="1:15">
      <c r="A4" s="26"/>
      <c r="B4" s="31" t="s">
        <v>28</v>
      </c>
      <c r="C4" s="31"/>
      <c r="D4" s="31"/>
      <c r="E4" s="28"/>
      <c r="F4" s="28"/>
      <c r="G4" s="28"/>
      <c r="H4" s="28"/>
      <c r="I4" s="28"/>
      <c r="J4" s="29"/>
      <c r="K4" s="29"/>
      <c r="L4" s="30"/>
    </row>
    <row r="5" spans="1:15">
      <c r="A5" s="127"/>
      <c r="B5" s="89" t="s">
        <v>99</v>
      </c>
      <c r="C5" s="31"/>
      <c r="D5" s="31"/>
      <c r="E5" s="28"/>
      <c r="F5" s="28"/>
      <c r="G5" s="28"/>
      <c r="H5" s="28"/>
      <c r="I5" s="28"/>
      <c r="J5" s="29"/>
      <c r="K5" s="29"/>
      <c r="L5" s="30"/>
    </row>
    <row r="6" spans="1:15">
      <c r="A6" s="127"/>
      <c r="B6" s="129" t="s">
        <v>40</v>
      </c>
      <c r="C6" s="84"/>
      <c r="D6" s="31"/>
      <c r="E6" s="28"/>
      <c r="F6" s="28"/>
      <c r="G6" s="28"/>
      <c r="H6" s="28"/>
      <c r="I6" s="28"/>
      <c r="J6" s="29"/>
      <c r="K6" s="29"/>
      <c r="L6" s="30"/>
    </row>
    <row r="7" spans="1:15">
      <c r="A7" s="127"/>
      <c r="B7" s="121" t="s">
        <v>32</v>
      </c>
      <c r="C7" s="122">
        <v>2.95</v>
      </c>
      <c r="D7" s="121" t="s">
        <v>33</v>
      </c>
      <c r="E7" s="122">
        <v>3.6150000000000002</v>
      </c>
      <c r="F7" s="121" t="s">
        <v>34</v>
      </c>
      <c r="G7" s="34">
        <f t="shared" ref="G7" si="0">(E7-C7)*1000</f>
        <v>665</v>
      </c>
      <c r="H7" s="28" t="s">
        <v>35</v>
      </c>
      <c r="I7" s="28"/>
      <c r="J7" s="29"/>
      <c r="K7" s="29"/>
      <c r="L7" s="30"/>
    </row>
    <row r="8" spans="1:15">
      <c r="A8" s="26"/>
      <c r="B8" s="128" t="s">
        <v>29</v>
      </c>
      <c r="C8" s="128"/>
      <c r="D8" s="28"/>
      <c r="E8" s="28"/>
      <c r="F8" s="28"/>
      <c r="G8" s="28"/>
      <c r="H8" s="28"/>
      <c r="I8" s="28"/>
      <c r="J8" s="29"/>
      <c r="K8" s="29"/>
      <c r="L8" s="30"/>
    </row>
    <row r="9" spans="1:15">
      <c r="A9" s="26"/>
      <c r="B9" s="31" t="s">
        <v>30</v>
      </c>
      <c r="C9" s="31"/>
      <c r="D9" s="28"/>
      <c r="E9" s="28"/>
      <c r="F9" s="28"/>
      <c r="G9" s="28"/>
      <c r="H9" s="28"/>
      <c r="I9" s="28"/>
      <c r="J9" s="29"/>
      <c r="K9" s="29"/>
      <c r="L9" s="30"/>
    </row>
    <row r="10" spans="1:15">
      <c r="A10" s="26"/>
      <c r="B10" s="31" t="s">
        <v>31</v>
      </c>
      <c r="C10" s="31"/>
      <c r="D10" s="28"/>
      <c r="E10" s="28"/>
      <c r="F10" s="28"/>
      <c r="G10" s="28"/>
      <c r="H10" s="28"/>
      <c r="I10" s="28"/>
      <c r="J10" s="29"/>
      <c r="K10" s="29"/>
      <c r="L10" s="30"/>
    </row>
    <row r="11" spans="1:15">
      <c r="A11" s="26"/>
      <c r="B11" s="32" t="s">
        <v>32</v>
      </c>
      <c r="C11" s="153">
        <v>6.9</v>
      </c>
      <c r="D11" s="154" t="s">
        <v>33</v>
      </c>
      <c r="E11" s="153">
        <v>6.93</v>
      </c>
      <c r="F11" s="154" t="s">
        <v>34</v>
      </c>
      <c r="G11" s="155">
        <f t="shared" ref="G11:G19" si="1">(E11-C11)*1000</f>
        <v>29.999999999999361</v>
      </c>
      <c r="H11" s="28" t="s">
        <v>35</v>
      </c>
      <c r="I11" s="28"/>
      <c r="J11" s="29"/>
      <c r="K11" s="29"/>
      <c r="L11" s="30"/>
    </row>
    <row r="12" spans="1:15">
      <c r="A12" s="26"/>
      <c r="B12" s="154" t="s">
        <v>32</v>
      </c>
      <c r="C12" s="153">
        <v>8.5500000000000007</v>
      </c>
      <c r="D12" s="154" t="s">
        <v>33</v>
      </c>
      <c r="E12" s="153">
        <v>8.76</v>
      </c>
      <c r="F12" s="154" t="s">
        <v>34</v>
      </c>
      <c r="G12" s="155">
        <f t="shared" si="1"/>
        <v>209.99999999999909</v>
      </c>
      <c r="H12" s="28" t="s">
        <v>36</v>
      </c>
      <c r="I12" s="28"/>
      <c r="J12" s="29"/>
      <c r="K12" s="29"/>
      <c r="L12" s="30"/>
    </row>
    <row r="13" spans="1:15">
      <c r="A13" s="26"/>
      <c r="B13" s="154" t="s">
        <v>32</v>
      </c>
      <c r="C13" s="153">
        <v>8.8219999999999992</v>
      </c>
      <c r="D13" s="154" t="s">
        <v>33</v>
      </c>
      <c r="E13" s="153">
        <v>9.1750000000000007</v>
      </c>
      <c r="F13" s="154" t="s">
        <v>34</v>
      </c>
      <c r="G13" s="155">
        <f t="shared" si="1"/>
        <v>353.00000000000153</v>
      </c>
      <c r="H13" s="28" t="s">
        <v>36</v>
      </c>
      <c r="I13" s="28"/>
      <c r="J13" s="29"/>
      <c r="K13" s="29"/>
      <c r="L13" s="30"/>
    </row>
    <row r="14" spans="1:15">
      <c r="A14" s="26"/>
      <c r="B14" s="154" t="s">
        <v>32</v>
      </c>
      <c r="C14" s="153">
        <v>12.44</v>
      </c>
      <c r="D14" s="154" t="s">
        <v>33</v>
      </c>
      <c r="E14" s="153">
        <v>12.651999999999999</v>
      </c>
      <c r="F14" s="154" t="s">
        <v>34</v>
      </c>
      <c r="G14" s="155">
        <f t="shared" si="1"/>
        <v>211.99999999999974</v>
      </c>
      <c r="H14" s="28" t="s">
        <v>36</v>
      </c>
      <c r="I14" s="28"/>
      <c r="J14" s="29"/>
      <c r="K14" s="29"/>
      <c r="L14" s="30"/>
    </row>
    <row r="15" spans="1:15">
      <c r="A15" s="26"/>
      <c r="B15" s="154" t="s">
        <v>32</v>
      </c>
      <c r="C15" s="153">
        <v>13.925000000000001</v>
      </c>
      <c r="D15" s="154" t="s">
        <v>33</v>
      </c>
      <c r="E15" s="153">
        <v>13.955</v>
      </c>
      <c r="F15" s="154" t="s">
        <v>34</v>
      </c>
      <c r="G15" s="155">
        <f t="shared" si="1"/>
        <v>29.999999999999361</v>
      </c>
      <c r="H15" s="28" t="s">
        <v>36</v>
      </c>
      <c r="I15" s="28"/>
      <c r="J15" s="29"/>
      <c r="K15" s="29"/>
      <c r="L15" s="30"/>
    </row>
    <row r="16" spans="1:15">
      <c r="A16" s="26"/>
      <c r="B16" s="154" t="s">
        <v>32</v>
      </c>
      <c r="C16" s="153">
        <v>17.5</v>
      </c>
      <c r="D16" s="154" t="s">
        <v>33</v>
      </c>
      <c r="E16" s="153">
        <v>17.670000000000002</v>
      </c>
      <c r="F16" s="154" t="s">
        <v>34</v>
      </c>
      <c r="G16" s="155">
        <f t="shared" si="1"/>
        <v>170.00000000000171</v>
      </c>
      <c r="H16" s="156" t="s">
        <v>36</v>
      </c>
      <c r="I16" s="28"/>
      <c r="J16" s="29"/>
      <c r="K16" s="29"/>
      <c r="L16" s="30"/>
    </row>
    <row r="17" spans="1:13">
      <c r="A17" s="26"/>
      <c r="B17" s="154" t="s">
        <v>32</v>
      </c>
      <c r="C17" s="153">
        <v>21.733000000000001</v>
      </c>
      <c r="D17" s="154" t="s">
        <v>33</v>
      </c>
      <c r="E17" s="153">
        <v>22.09</v>
      </c>
      <c r="F17" s="154" t="s">
        <v>34</v>
      </c>
      <c r="G17" s="155">
        <f t="shared" si="1"/>
        <v>356.99999999999932</v>
      </c>
      <c r="H17" s="28"/>
      <c r="I17" s="28"/>
      <c r="J17" s="29"/>
      <c r="K17" s="29"/>
      <c r="L17" s="30"/>
    </row>
    <row r="18" spans="1:13">
      <c r="A18" s="26"/>
      <c r="B18" s="154" t="s">
        <v>32</v>
      </c>
      <c r="C18" s="153">
        <v>25.625</v>
      </c>
      <c r="D18" s="154" t="s">
        <v>33</v>
      </c>
      <c r="E18" s="153">
        <v>25.72</v>
      </c>
      <c r="F18" s="154" t="s">
        <v>34</v>
      </c>
      <c r="G18" s="155">
        <f t="shared" si="1"/>
        <v>94.999999999998863</v>
      </c>
      <c r="H18" s="28"/>
      <c r="I18" s="28"/>
      <c r="J18" s="29"/>
      <c r="K18" s="29"/>
      <c r="L18" s="30"/>
    </row>
    <row r="19" spans="1:13">
      <c r="A19" s="26"/>
      <c r="B19" s="35" t="s">
        <v>32</v>
      </c>
      <c r="C19" s="36">
        <v>33.1</v>
      </c>
      <c r="D19" s="37" t="s">
        <v>33</v>
      </c>
      <c r="E19" s="36">
        <v>33.188000000000002</v>
      </c>
      <c r="F19" s="37" t="s">
        <v>34</v>
      </c>
      <c r="G19" s="38">
        <f t="shared" si="1"/>
        <v>88.000000000000966</v>
      </c>
      <c r="H19" s="28" t="s">
        <v>36</v>
      </c>
      <c r="I19" s="28"/>
      <c r="J19" s="29"/>
      <c r="K19" s="29"/>
      <c r="L19" s="30"/>
    </row>
    <row r="20" spans="1:13">
      <c r="A20" s="26"/>
      <c r="B20" s="32"/>
      <c r="C20" s="33"/>
      <c r="D20" s="39" t="s">
        <v>37</v>
      </c>
      <c r="E20" s="40" t="s">
        <v>38</v>
      </c>
      <c r="F20" s="32" t="s">
        <v>34</v>
      </c>
      <c r="G20" s="34">
        <f>SUM(G11:G19)</f>
        <v>1544.9999999999998</v>
      </c>
      <c r="H20" s="28" t="s">
        <v>39</v>
      </c>
      <c r="I20" s="28"/>
      <c r="J20" s="29"/>
      <c r="K20" s="29"/>
      <c r="L20" s="30"/>
      <c r="M20" s="157"/>
    </row>
    <row r="21" spans="1:13">
      <c r="A21" s="26"/>
      <c r="B21" s="41"/>
      <c r="C21" s="37" t="s">
        <v>40</v>
      </c>
      <c r="D21" s="32"/>
      <c r="E21" s="33"/>
      <c r="F21" s="32"/>
      <c r="G21" s="34"/>
      <c r="H21" s="28"/>
      <c r="I21" s="28"/>
      <c r="J21" s="29"/>
      <c r="K21" s="29"/>
      <c r="L21" s="30"/>
    </row>
    <row r="22" spans="1:13">
      <c r="A22" s="26"/>
      <c r="B22" s="32" t="s">
        <v>32</v>
      </c>
      <c r="C22" s="33">
        <v>15.6</v>
      </c>
      <c r="D22" s="32" t="s">
        <v>33</v>
      </c>
      <c r="E22" s="33">
        <v>16.05</v>
      </c>
      <c r="F22" s="32" t="s">
        <v>34</v>
      </c>
      <c r="G22" s="34">
        <f>(E22-C22)*1000</f>
        <v>450.00000000000108</v>
      </c>
      <c r="H22" s="28" t="s">
        <v>36</v>
      </c>
      <c r="I22" s="28"/>
      <c r="J22" s="29"/>
      <c r="K22" s="29"/>
      <c r="L22" s="30"/>
    </row>
    <row r="23" spans="1:13">
      <c r="A23" s="26"/>
      <c r="B23" s="121" t="s">
        <v>32</v>
      </c>
      <c r="C23" s="122">
        <v>3.6150000000000002</v>
      </c>
      <c r="D23" s="121" t="s">
        <v>33</v>
      </c>
      <c r="E23" s="122">
        <v>5.65</v>
      </c>
      <c r="F23" s="121" t="s">
        <v>34</v>
      </c>
      <c r="G23" s="34">
        <f>(E23-C23)*1000</f>
        <v>2035.0000000000002</v>
      </c>
      <c r="H23" s="42" t="s">
        <v>41</v>
      </c>
      <c r="I23" s="28"/>
      <c r="J23" s="29"/>
      <c r="K23" s="29"/>
      <c r="L23" s="30"/>
    </row>
    <row r="24" spans="1:13">
      <c r="A24" s="26"/>
      <c r="B24" s="32"/>
      <c r="C24" s="33"/>
      <c r="D24" s="39" t="s">
        <v>37</v>
      </c>
      <c r="E24" s="40" t="s">
        <v>38</v>
      </c>
      <c r="F24" s="32" t="s">
        <v>34</v>
      </c>
      <c r="G24" s="34">
        <f>SUM(G22:G23)</f>
        <v>2485.0000000000014</v>
      </c>
      <c r="H24" s="28" t="s">
        <v>39</v>
      </c>
      <c r="I24" s="28"/>
      <c r="J24" s="29"/>
      <c r="K24" s="29"/>
      <c r="L24" s="30"/>
    </row>
    <row r="25" spans="1:13">
      <c r="A25" s="26"/>
      <c r="B25" s="41"/>
      <c r="C25" s="32" t="s">
        <v>42</v>
      </c>
      <c r="D25" s="32"/>
      <c r="E25" s="33"/>
      <c r="F25" s="32"/>
      <c r="G25" s="34"/>
      <c r="H25" s="28"/>
      <c r="I25" s="28"/>
      <c r="J25" s="29"/>
      <c r="K25" s="29"/>
      <c r="L25" s="30"/>
    </row>
    <row r="26" spans="1:13">
      <c r="A26" s="26"/>
      <c r="B26" s="32" t="s">
        <v>32</v>
      </c>
      <c r="C26" s="36">
        <v>13.35</v>
      </c>
      <c r="D26" s="37" t="s">
        <v>33</v>
      </c>
      <c r="E26" s="36">
        <v>13.7</v>
      </c>
      <c r="F26" s="37" t="s">
        <v>34</v>
      </c>
      <c r="G26" s="38">
        <f>(E26-C26)*1000</f>
        <v>349.99999999999966</v>
      </c>
      <c r="H26" s="27" t="s">
        <v>35</v>
      </c>
      <c r="I26" s="28"/>
      <c r="J26" s="29"/>
      <c r="K26" s="29"/>
      <c r="L26" s="30"/>
    </row>
    <row r="27" spans="1:13">
      <c r="A27" s="26"/>
      <c r="B27" s="32"/>
      <c r="C27" s="33"/>
      <c r="D27" s="32"/>
      <c r="E27" s="33" t="s">
        <v>43</v>
      </c>
      <c r="F27" s="32"/>
      <c r="G27" s="34">
        <f>G26+G24+G20+G7</f>
        <v>5045.0000000000009</v>
      </c>
      <c r="H27" s="28" t="s">
        <v>35</v>
      </c>
      <c r="I27" s="28"/>
      <c r="J27" s="29"/>
      <c r="K27" s="29"/>
      <c r="L27" s="30"/>
    </row>
    <row r="28" spans="1:13">
      <c r="A28" s="26"/>
      <c r="B28" s="43" t="s">
        <v>44</v>
      </c>
      <c r="C28" s="43" t="s">
        <v>45</v>
      </c>
      <c r="D28" s="43"/>
      <c r="E28" s="43"/>
      <c r="F28" s="44">
        <f>G27</f>
        <v>5045.0000000000009</v>
      </c>
      <c r="G28" s="45" t="s">
        <v>46</v>
      </c>
      <c r="H28" s="46">
        <v>30</v>
      </c>
      <c r="I28" s="44" t="s">
        <v>47</v>
      </c>
      <c r="J28" s="47">
        <f>(F28/H28)+25</f>
        <v>193.16666666666669</v>
      </c>
      <c r="K28" s="43"/>
      <c r="L28" s="48">
        <f>J28</f>
        <v>193.16666666666669</v>
      </c>
    </row>
    <row r="29" spans="1:13" ht="14.25" customHeight="1">
      <c r="A29" s="49"/>
      <c r="B29" s="27"/>
      <c r="C29" s="27"/>
      <c r="D29" s="27"/>
      <c r="E29" s="27"/>
      <c r="F29" s="27"/>
      <c r="G29" s="27"/>
      <c r="H29" s="27"/>
      <c r="I29" s="27"/>
      <c r="J29" s="50"/>
      <c r="K29" s="51"/>
      <c r="L29" s="52" t="s">
        <v>17</v>
      </c>
    </row>
    <row r="30" spans="1:13" ht="144" customHeight="1">
      <c r="A30" s="53" t="s">
        <v>48</v>
      </c>
      <c r="B30" s="187" t="s">
        <v>122</v>
      </c>
      <c r="C30" s="188"/>
      <c r="D30" s="188"/>
      <c r="E30" s="188"/>
      <c r="F30" s="188"/>
      <c r="G30" s="188"/>
      <c r="H30" s="188"/>
      <c r="I30" s="188"/>
      <c r="J30" s="188"/>
      <c r="K30" s="189"/>
      <c r="L30" s="30"/>
    </row>
    <row r="31" spans="1:13">
      <c r="A31" s="26"/>
      <c r="B31" s="54"/>
      <c r="C31" s="55"/>
      <c r="D31" s="28"/>
      <c r="E31" s="28"/>
      <c r="F31" s="28"/>
      <c r="G31" s="28"/>
      <c r="H31" s="28"/>
      <c r="I31" s="28"/>
      <c r="J31" s="29"/>
      <c r="K31" s="41"/>
      <c r="L31" s="30"/>
    </row>
    <row r="32" spans="1:13">
      <c r="A32" s="26"/>
      <c r="B32" s="54" t="s">
        <v>29</v>
      </c>
      <c r="C32" s="55"/>
      <c r="D32" s="28"/>
      <c r="E32" s="28"/>
      <c r="F32" s="28"/>
      <c r="G32" s="28"/>
      <c r="H32" s="28"/>
      <c r="I32" s="28"/>
      <c r="J32" s="29"/>
      <c r="K32" s="41"/>
      <c r="L32" s="30"/>
    </row>
    <row r="33" spans="1:12">
      <c r="A33" s="30"/>
      <c r="B33" s="56" t="s">
        <v>49</v>
      </c>
      <c r="C33" s="57"/>
      <c r="D33" s="58"/>
      <c r="E33" s="57"/>
      <c r="F33" s="58"/>
      <c r="G33" s="59"/>
      <c r="H33" s="28"/>
      <c r="I33" s="29"/>
      <c r="J33" s="29"/>
      <c r="K33" s="41"/>
      <c r="L33" s="30"/>
    </row>
    <row r="34" spans="1:12">
      <c r="A34" s="30"/>
      <c r="B34" s="28" t="s">
        <v>50</v>
      </c>
      <c r="C34" s="28"/>
      <c r="D34" s="34" t="s">
        <v>34</v>
      </c>
      <c r="E34" s="34">
        <v>1545</v>
      </c>
      <c r="F34" s="60" t="s">
        <v>36</v>
      </c>
      <c r="G34" s="60"/>
      <c r="H34" s="61"/>
      <c r="I34" s="41"/>
      <c r="J34" s="41"/>
      <c r="K34" s="41"/>
      <c r="L34" s="30"/>
    </row>
    <row r="35" spans="1:12">
      <c r="A35" s="30"/>
      <c r="B35" s="29" t="s">
        <v>42</v>
      </c>
      <c r="C35" s="29"/>
      <c r="D35" s="29"/>
      <c r="E35" s="60"/>
      <c r="F35" s="60"/>
      <c r="G35" s="62"/>
      <c r="H35" s="60"/>
      <c r="I35" s="60"/>
      <c r="J35" s="60"/>
      <c r="K35" s="41"/>
      <c r="L35" s="30"/>
    </row>
    <row r="36" spans="1:12">
      <c r="A36" s="30"/>
      <c r="B36" s="58" t="s">
        <v>30</v>
      </c>
      <c r="C36" s="57"/>
      <c r="D36" s="58" t="s">
        <v>34</v>
      </c>
      <c r="E36" s="59">
        <v>350</v>
      </c>
      <c r="F36" s="58"/>
      <c r="G36" s="59"/>
      <c r="H36" s="28"/>
      <c r="I36" s="29"/>
      <c r="J36" s="29"/>
      <c r="K36" s="41"/>
      <c r="L36" s="30"/>
    </row>
    <row r="37" spans="1:12">
      <c r="A37" s="30"/>
      <c r="B37" s="29" t="s">
        <v>40</v>
      </c>
      <c r="C37" s="29"/>
      <c r="D37" s="29"/>
      <c r="E37" s="62"/>
      <c r="F37" s="60"/>
      <c r="G37" s="29"/>
      <c r="H37" s="29"/>
      <c r="I37" s="29"/>
      <c r="J37" s="29"/>
      <c r="K37" s="41"/>
      <c r="L37" s="30"/>
    </row>
    <row r="38" spans="1:12">
      <c r="A38" s="30"/>
      <c r="B38" s="29" t="s">
        <v>100</v>
      </c>
      <c r="C38" s="29"/>
      <c r="D38" s="60" t="s">
        <v>34</v>
      </c>
      <c r="E38" s="62">
        <f>G7</f>
        <v>665</v>
      </c>
      <c r="F38" s="60"/>
      <c r="G38" s="29"/>
      <c r="H38" s="29"/>
      <c r="I38" s="29"/>
      <c r="J38" s="29"/>
      <c r="K38" s="41"/>
      <c r="L38" s="30"/>
    </row>
    <row r="39" spans="1:12">
      <c r="A39" s="30"/>
      <c r="B39" s="63" t="s">
        <v>30</v>
      </c>
      <c r="C39" s="64"/>
      <c r="D39" s="65" t="s">
        <v>34</v>
      </c>
      <c r="E39" s="66">
        <f>G24</f>
        <v>2485.0000000000014</v>
      </c>
      <c r="F39" s="65"/>
      <c r="G39" s="60"/>
      <c r="H39" s="60"/>
      <c r="I39" s="60"/>
      <c r="J39" s="29"/>
      <c r="K39" s="41"/>
      <c r="L39" s="30"/>
    </row>
    <row r="40" spans="1:12">
      <c r="A40" s="30"/>
      <c r="B40" s="28"/>
      <c r="C40" s="28" t="s">
        <v>51</v>
      </c>
      <c r="D40" s="67"/>
      <c r="E40" s="68">
        <f>SUM(E34:E39)</f>
        <v>5045.0000000000018</v>
      </c>
      <c r="F40" s="28" t="s">
        <v>39</v>
      </c>
      <c r="G40" s="28"/>
      <c r="H40" s="28"/>
      <c r="I40" s="28"/>
      <c r="J40" s="28"/>
      <c r="K40" s="69"/>
      <c r="L40" s="26"/>
    </row>
    <row r="41" spans="1:12">
      <c r="A41" s="30"/>
      <c r="B41" s="199" t="s">
        <v>52</v>
      </c>
      <c r="C41" s="200"/>
      <c r="D41" s="200"/>
      <c r="E41" s="200"/>
      <c r="F41" s="200"/>
      <c r="G41" s="28"/>
      <c r="H41" s="28"/>
      <c r="I41" s="28"/>
      <c r="J41" s="28"/>
      <c r="K41" s="69"/>
      <c r="L41" s="26"/>
    </row>
    <row r="42" spans="1:12">
      <c r="A42" s="30"/>
      <c r="B42" s="28" t="s">
        <v>53</v>
      </c>
      <c r="C42" s="28"/>
      <c r="D42" s="68"/>
      <c r="E42" s="70"/>
      <c r="F42" s="70"/>
      <c r="G42" s="28"/>
      <c r="H42" s="28"/>
      <c r="I42" s="68"/>
      <c r="J42" s="28"/>
      <c r="K42" s="69"/>
      <c r="L42" s="26"/>
    </row>
    <row r="43" spans="1:12">
      <c r="A43" s="30"/>
      <c r="B43" s="68">
        <f>E40</f>
        <v>5045.0000000000018</v>
      </c>
      <c r="C43" s="70" t="s">
        <v>54</v>
      </c>
      <c r="D43" s="70"/>
      <c r="E43" s="70" t="s">
        <v>55</v>
      </c>
      <c r="F43" s="32">
        <v>1.5</v>
      </c>
      <c r="G43" s="32"/>
      <c r="H43" s="32" t="s">
        <v>34</v>
      </c>
      <c r="I43" s="68">
        <f>B43*((1.5*6)+4.3+4.3)/2*F43</f>
        <v>66594.000000000029</v>
      </c>
      <c r="J43" s="28" t="s">
        <v>10</v>
      </c>
      <c r="K43" s="69"/>
      <c r="L43" s="26"/>
    </row>
    <row r="44" spans="1:12">
      <c r="A44" s="30"/>
      <c r="B44" s="28" t="s">
        <v>56</v>
      </c>
      <c r="C44" s="28"/>
      <c r="D44" s="67"/>
      <c r="E44" s="28"/>
      <c r="F44" s="28"/>
      <c r="G44" s="28"/>
      <c r="H44" s="28"/>
      <c r="I44" s="68"/>
      <c r="J44" s="28"/>
      <c r="K44" s="69"/>
      <c r="L44" s="26"/>
    </row>
    <row r="45" spans="1:12">
      <c r="A45" s="30"/>
      <c r="B45" s="28" t="s">
        <v>57</v>
      </c>
      <c r="C45" s="34">
        <f>E40</f>
        <v>5045.0000000000018</v>
      </c>
      <c r="D45" s="71" t="s">
        <v>55</v>
      </c>
      <c r="E45" s="34">
        <v>4.3</v>
      </c>
      <c r="F45" s="32" t="s">
        <v>55</v>
      </c>
      <c r="G45" s="33">
        <v>0.3</v>
      </c>
      <c r="H45" s="32" t="s">
        <v>34</v>
      </c>
      <c r="I45" s="68">
        <f>C45*E45*G45</f>
        <v>6508.050000000002</v>
      </c>
      <c r="J45" s="28"/>
      <c r="K45" s="69"/>
      <c r="L45" s="26"/>
    </row>
    <row r="46" spans="1:12">
      <c r="A46" s="30"/>
      <c r="B46" s="28"/>
      <c r="C46" s="38">
        <f>E40</f>
        <v>5045.0000000000018</v>
      </c>
      <c r="D46" s="72" t="s">
        <v>55</v>
      </c>
      <c r="E46" s="37">
        <v>13.79</v>
      </c>
      <c r="F46" s="37" t="s">
        <v>55</v>
      </c>
      <c r="G46" s="36">
        <v>0.1</v>
      </c>
      <c r="H46" s="37" t="s">
        <v>34</v>
      </c>
      <c r="I46" s="73">
        <f>G46*E46*C46</f>
        <v>6957.0550000000021</v>
      </c>
      <c r="J46" s="27" t="s">
        <v>36</v>
      </c>
      <c r="K46" s="69"/>
      <c r="L46" s="26"/>
    </row>
    <row r="47" spans="1:12">
      <c r="A47" s="30"/>
      <c r="B47" s="28"/>
      <c r="C47" s="28"/>
      <c r="D47" s="67"/>
      <c r="E47" s="28"/>
      <c r="F47" s="28"/>
      <c r="G47" s="28"/>
      <c r="H47" s="28" t="s">
        <v>58</v>
      </c>
      <c r="I47" s="68">
        <f>SUM(I43:I46)</f>
        <v>80059.10500000004</v>
      </c>
      <c r="J47" s="28" t="s">
        <v>10</v>
      </c>
      <c r="K47" s="69"/>
      <c r="L47" s="26"/>
    </row>
    <row r="48" spans="1:12">
      <c r="A48" s="30"/>
      <c r="B48" s="28" t="s">
        <v>59</v>
      </c>
      <c r="C48" s="28"/>
      <c r="D48" s="67"/>
      <c r="E48" s="28"/>
      <c r="F48" s="68">
        <f>I47</f>
        <v>80059.10500000004</v>
      </c>
      <c r="G48" s="32" t="s">
        <v>60</v>
      </c>
      <c r="H48" s="74"/>
      <c r="I48" s="28">
        <f>F48*0.7</f>
        <v>56041.373500000023</v>
      </c>
      <c r="J48" s="28"/>
      <c r="K48" s="69"/>
      <c r="L48" s="26"/>
    </row>
    <row r="49" spans="1:12">
      <c r="A49" s="75"/>
      <c r="B49" s="76" t="s">
        <v>61</v>
      </c>
      <c r="C49" s="67"/>
      <c r="D49" s="28"/>
      <c r="E49" s="28"/>
      <c r="F49" s="68">
        <f>I48</f>
        <v>56041.373500000023</v>
      </c>
      <c r="G49" s="28" t="s">
        <v>62</v>
      </c>
      <c r="H49" s="74" t="s">
        <v>34</v>
      </c>
      <c r="I49" s="28">
        <f>I48*0.5</f>
        <v>28020.686750000012</v>
      </c>
      <c r="J49" s="28" t="s">
        <v>10</v>
      </c>
      <c r="K49" s="69"/>
      <c r="L49" s="77">
        <f>I49</f>
        <v>28020.686750000012</v>
      </c>
    </row>
    <row r="50" spans="1:12" ht="14.25" customHeight="1">
      <c r="A50" s="78"/>
      <c r="B50" s="27"/>
      <c r="C50" s="79"/>
      <c r="D50" s="80"/>
      <c r="E50" s="27"/>
      <c r="F50" s="27"/>
      <c r="G50" s="27"/>
      <c r="H50" s="27"/>
      <c r="I50" s="27"/>
      <c r="J50" s="27"/>
      <c r="K50" s="27"/>
      <c r="L50" s="52" t="s">
        <v>63</v>
      </c>
    </row>
    <row r="51" spans="1:12" ht="158.25" customHeight="1">
      <c r="A51" s="81" t="s">
        <v>64</v>
      </c>
      <c r="B51" s="193" t="s">
        <v>65</v>
      </c>
      <c r="C51" s="193"/>
      <c r="D51" s="193"/>
      <c r="E51" s="193"/>
      <c r="F51" s="193"/>
      <c r="G51" s="193"/>
      <c r="H51" s="193"/>
      <c r="I51" s="193"/>
      <c r="J51" s="193"/>
      <c r="K51" s="193"/>
      <c r="L51" s="30"/>
    </row>
    <row r="52" spans="1:12">
      <c r="A52" s="30"/>
      <c r="B52" s="29"/>
      <c r="C52" s="28" t="s">
        <v>66</v>
      </c>
      <c r="D52" s="28"/>
      <c r="E52" s="28"/>
      <c r="F52" s="28"/>
      <c r="G52" s="28">
        <f>L49</f>
        <v>28020.686750000012</v>
      </c>
      <c r="H52" s="28" t="s">
        <v>10</v>
      </c>
      <c r="I52" s="28"/>
      <c r="J52" s="28"/>
      <c r="K52" s="28"/>
      <c r="L52" s="77">
        <f>G52</f>
        <v>28020.686750000012</v>
      </c>
    </row>
    <row r="53" spans="1:12">
      <c r="A53" s="78"/>
      <c r="B53" s="51"/>
      <c r="C53" s="27"/>
      <c r="D53" s="27"/>
      <c r="E53" s="27"/>
      <c r="F53" s="27"/>
      <c r="G53" s="27"/>
      <c r="H53" s="27"/>
      <c r="I53" s="27"/>
      <c r="J53" s="27"/>
      <c r="K53" s="27"/>
      <c r="L53" s="52" t="s">
        <v>63</v>
      </c>
    </row>
    <row r="54" spans="1:12" ht="42.75" customHeight="1">
      <c r="A54" s="53" t="s">
        <v>67</v>
      </c>
      <c r="B54" s="188" t="s">
        <v>15</v>
      </c>
      <c r="C54" s="188"/>
      <c r="D54" s="188"/>
      <c r="E54" s="188"/>
      <c r="F54" s="188"/>
      <c r="G54" s="188"/>
      <c r="H54" s="188"/>
      <c r="I54" s="188"/>
      <c r="J54" s="188"/>
      <c r="K54" s="188"/>
      <c r="L54" s="26"/>
    </row>
    <row r="55" spans="1:12">
      <c r="A55" s="26"/>
      <c r="B55" s="28"/>
      <c r="C55" s="28" t="s">
        <v>66</v>
      </c>
      <c r="D55" s="28"/>
      <c r="E55" s="28"/>
      <c r="F55" s="28"/>
      <c r="G55" s="28">
        <f>L52</f>
        <v>28020.686750000012</v>
      </c>
      <c r="H55" s="28" t="s">
        <v>10</v>
      </c>
      <c r="I55" s="28"/>
      <c r="J55" s="28"/>
      <c r="K55" s="28"/>
      <c r="L55" s="77">
        <f>G55</f>
        <v>28020.686750000012</v>
      </c>
    </row>
    <row r="56" spans="1:12">
      <c r="A56" s="49"/>
      <c r="B56" s="27"/>
      <c r="C56" s="27"/>
      <c r="D56" s="27"/>
      <c r="E56" s="27"/>
      <c r="F56" s="27"/>
      <c r="G56" s="27"/>
      <c r="H56" s="27"/>
      <c r="I56" s="27"/>
      <c r="J56" s="27"/>
      <c r="K56" s="27"/>
      <c r="L56" s="52" t="s">
        <v>63</v>
      </c>
    </row>
    <row r="57" spans="1:12" ht="55.5" customHeight="1">
      <c r="A57" s="182" t="s">
        <v>101</v>
      </c>
      <c r="B57" s="187" t="s">
        <v>135</v>
      </c>
      <c r="C57" s="188"/>
      <c r="D57" s="188"/>
      <c r="E57" s="188"/>
      <c r="F57" s="188"/>
      <c r="G57" s="188"/>
      <c r="H57" s="188"/>
      <c r="I57" s="188"/>
      <c r="J57" s="188"/>
      <c r="K57" s="189"/>
      <c r="L57" s="132"/>
    </row>
    <row r="58" spans="1:12" ht="14.1" customHeight="1">
      <c r="A58" s="183"/>
      <c r="B58" s="89" t="s">
        <v>99</v>
      </c>
      <c r="C58" s="31"/>
      <c r="D58" s="31"/>
      <c r="E58" s="28"/>
      <c r="F58" s="28"/>
      <c r="G58" s="28"/>
      <c r="H58" s="28"/>
      <c r="I58" s="124"/>
      <c r="J58" s="124"/>
      <c r="K58" s="124"/>
      <c r="L58" s="115"/>
    </row>
    <row r="59" spans="1:12" ht="14.1" customHeight="1">
      <c r="A59" s="183"/>
      <c r="B59" s="129" t="s">
        <v>40</v>
      </c>
      <c r="C59" s="84"/>
      <c r="D59" s="31"/>
      <c r="E59" s="28"/>
      <c r="F59" s="28"/>
      <c r="G59" s="28"/>
      <c r="H59" s="28"/>
      <c r="I59" s="124"/>
      <c r="J59" s="124"/>
      <c r="K59" s="124"/>
      <c r="L59" s="115"/>
    </row>
    <row r="60" spans="1:12" ht="14.1" customHeight="1">
      <c r="A60" s="183"/>
      <c r="B60" s="126" t="s">
        <v>32</v>
      </c>
      <c r="C60" s="123">
        <v>2.95</v>
      </c>
      <c r="D60" s="126" t="s">
        <v>33</v>
      </c>
      <c r="E60" s="123">
        <v>3.6150000000000002</v>
      </c>
      <c r="F60" s="126" t="s">
        <v>34</v>
      </c>
      <c r="G60" s="34">
        <f t="shared" ref="G60" si="2">(E60-C60)*1000</f>
        <v>665</v>
      </c>
      <c r="H60" s="28" t="s">
        <v>35</v>
      </c>
      <c r="I60" s="124"/>
      <c r="J60" s="124"/>
      <c r="K60" s="124"/>
      <c r="L60" s="115"/>
    </row>
    <row r="61" spans="1:12" ht="14.1" customHeight="1">
      <c r="A61" s="183"/>
      <c r="B61" s="185" t="s">
        <v>102</v>
      </c>
      <c r="C61" s="186"/>
      <c r="D61" s="186"/>
      <c r="E61" s="186"/>
      <c r="F61" s="186"/>
      <c r="G61" s="186"/>
      <c r="H61" s="131">
        <v>13.79</v>
      </c>
      <c r="I61" s="124" t="s">
        <v>39</v>
      </c>
      <c r="J61" s="124"/>
      <c r="K61" s="124"/>
      <c r="L61" s="115"/>
    </row>
    <row r="62" spans="1:12" ht="14.1" customHeight="1">
      <c r="A62" s="183"/>
      <c r="B62" s="28" t="s">
        <v>103</v>
      </c>
      <c r="C62" s="126">
        <v>1</v>
      </c>
      <c r="D62" s="126" t="s">
        <v>55</v>
      </c>
      <c r="E62" s="34">
        <f>G60</f>
        <v>665</v>
      </c>
      <c r="F62" s="126" t="s">
        <v>55</v>
      </c>
      <c r="G62" s="126">
        <f>H61</f>
        <v>13.79</v>
      </c>
      <c r="H62" s="126" t="s">
        <v>55</v>
      </c>
      <c r="I62" s="123">
        <v>0.1</v>
      </c>
      <c r="J62" s="126" t="s">
        <v>34</v>
      </c>
      <c r="K62" s="123">
        <f>C62*E62*G62*I62</f>
        <v>917.03499999999985</v>
      </c>
      <c r="L62" s="111">
        <f>K62</f>
        <v>917.03499999999985</v>
      </c>
    </row>
    <row r="63" spans="1:12" ht="14.1" customHeight="1">
      <c r="A63" s="184"/>
      <c r="B63" s="133"/>
      <c r="C63" s="133"/>
      <c r="D63" s="133"/>
      <c r="E63" s="133"/>
      <c r="F63" s="133"/>
      <c r="G63" s="133"/>
      <c r="H63" s="133"/>
      <c r="I63" s="133"/>
      <c r="J63" s="133"/>
      <c r="K63" s="133" t="s">
        <v>10</v>
      </c>
      <c r="L63" s="52" t="s">
        <v>10</v>
      </c>
    </row>
    <row r="64" spans="1:12" ht="163.5" customHeight="1">
      <c r="A64" s="82" t="s">
        <v>104</v>
      </c>
      <c r="B64" s="191" t="s">
        <v>68</v>
      </c>
      <c r="C64" s="191"/>
      <c r="D64" s="191"/>
      <c r="E64" s="191"/>
      <c r="F64" s="191"/>
      <c r="G64" s="191"/>
      <c r="H64" s="191"/>
      <c r="I64" s="191"/>
      <c r="J64" s="191"/>
      <c r="K64" s="191"/>
      <c r="L64" s="83"/>
    </row>
    <row r="65" spans="1:12">
      <c r="A65" s="30"/>
      <c r="B65" s="54" t="s">
        <v>69</v>
      </c>
      <c r="C65" s="55"/>
      <c r="D65" s="28"/>
      <c r="E65" s="28"/>
      <c r="F65" s="28"/>
      <c r="G65" s="28"/>
      <c r="H65" s="28"/>
      <c r="I65" s="28"/>
      <c r="J65" s="28"/>
      <c r="K65" s="28"/>
      <c r="L65" s="26"/>
    </row>
    <row r="66" spans="1:12">
      <c r="A66" s="30"/>
      <c r="B66" s="89" t="s">
        <v>99</v>
      </c>
      <c r="C66" s="31"/>
      <c r="D66" s="31"/>
      <c r="E66" s="28"/>
      <c r="F66" s="28"/>
      <c r="G66" s="28"/>
      <c r="H66" s="28"/>
      <c r="I66" s="124"/>
      <c r="J66" s="124"/>
      <c r="K66" s="28"/>
      <c r="L66" s="26"/>
    </row>
    <row r="67" spans="1:12">
      <c r="A67" s="30"/>
      <c r="B67" s="129" t="s">
        <v>40</v>
      </c>
      <c r="C67" s="84"/>
      <c r="D67" s="31"/>
      <c r="E67" s="28"/>
      <c r="F67" s="28"/>
      <c r="G67" s="28"/>
      <c r="H67" s="28"/>
      <c r="I67" s="124"/>
      <c r="J67" s="124"/>
      <c r="K67" s="28"/>
      <c r="L67" s="26"/>
    </row>
    <row r="68" spans="1:12">
      <c r="A68" s="30"/>
      <c r="B68" s="126" t="s">
        <v>32</v>
      </c>
      <c r="C68" s="123">
        <v>2.95</v>
      </c>
      <c r="D68" s="126" t="s">
        <v>33</v>
      </c>
      <c r="E68" s="123">
        <v>3.6150000000000002</v>
      </c>
      <c r="F68" s="126" t="s">
        <v>34</v>
      </c>
      <c r="G68" s="34">
        <f t="shared" ref="G68" si="3">(E68-C68)*1000</f>
        <v>665</v>
      </c>
      <c r="H68" s="28" t="s">
        <v>35</v>
      </c>
      <c r="I68" s="124"/>
      <c r="J68" s="124"/>
      <c r="K68" s="28"/>
      <c r="L68" s="26"/>
    </row>
    <row r="69" spans="1:12">
      <c r="A69" s="30"/>
      <c r="B69" s="185" t="s">
        <v>105</v>
      </c>
      <c r="C69" s="186"/>
      <c r="D69" s="186"/>
      <c r="E69" s="186"/>
      <c r="F69" s="186"/>
      <c r="G69" s="186"/>
      <c r="H69" s="131">
        <v>15.59</v>
      </c>
      <c r="I69" s="124" t="s">
        <v>39</v>
      </c>
      <c r="J69" s="124"/>
      <c r="K69" s="28"/>
      <c r="L69" s="26"/>
    </row>
    <row r="70" spans="1:12">
      <c r="A70" s="30"/>
      <c r="B70" s="28" t="s">
        <v>76</v>
      </c>
      <c r="C70" s="28"/>
      <c r="D70" s="28" t="s">
        <v>34</v>
      </c>
      <c r="E70" s="68">
        <f>G68</f>
        <v>665</v>
      </c>
      <c r="F70" s="28" t="s">
        <v>55</v>
      </c>
      <c r="G70" s="68">
        <f>H69</f>
        <v>15.59</v>
      </c>
      <c r="H70" s="68"/>
      <c r="I70" s="112">
        <f t="shared" ref="I70" si="4">E70*G70</f>
        <v>10367.35</v>
      </c>
      <c r="J70" s="28" t="s">
        <v>16</v>
      </c>
      <c r="K70" s="28"/>
      <c r="L70" s="26"/>
    </row>
    <row r="71" spans="1:12">
      <c r="A71" s="30"/>
      <c r="B71" s="84" t="s">
        <v>70</v>
      </c>
      <c r="C71" s="192"/>
      <c r="D71" s="192"/>
      <c r="E71" s="34"/>
      <c r="F71" s="85"/>
      <c r="G71" s="34"/>
      <c r="H71" s="28"/>
      <c r="I71" s="28"/>
      <c r="J71" s="28"/>
      <c r="K71" s="28"/>
      <c r="L71" s="26"/>
    </row>
    <row r="72" spans="1:12">
      <c r="A72" s="30"/>
      <c r="B72" s="28" t="s">
        <v>71</v>
      </c>
      <c r="C72" s="28"/>
      <c r="D72" s="28"/>
      <c r="E72" s="28"/>
      <c r="F72" s="68">
        <v>1545</v>
      </c>
      <c r="G72" s="28" t="s">
        <v>39</v>
      </c>
      <c r="H72" s="28"/>
      <c r="I72" s="28"/>
      <c r="J72" s="28"/>
      <c r="K72" s="28"/>
      <c r="L72" s="26"/>
    </row>
    <row r="73" spans="1:12">
      <c r="A73" s="30"/>
      <c r="B73" s="28" t="s">
        <v>72</v>
      </c>
      <c r="C73" s="28"/>
      <c r="D73" s="28"/>
      <c r="E73" s="71" t="s">
        <v>34</v>
      </c>
      <c r="F73" s="68">
        <f>G24</f>
        <v>2485.0000000000014</v>
      </c>
      <c r="G73" s="68" t="s">
        <v>36</v>
      </c>
      <c r="H73" s="28"/>
      <c r="I73" s="28"/>
      <c r="J73" s="28"/>
      <c r="K73" s="28"/>
      <c r="L73" s="26"/>
    </row>
    <row r="74" spans="1:12">
      <c r="A74" s="30"/>
      <c r="B74" s="28" t="s">
        <v>36</v>
      </c>
      <c r="C74" s="28" t="s">
        <v>36</v>
      </c>
      <c r="D74" s="28"/>
      <c r="E74" s="71" t="s">
        <v>34</v>
      </c>
      <c r="F74" s="68">
        <f>G7</f>
        <v>665</v>
      </c>
      <c r="G74" s="68"/>
      <c r="H74" s="28"/>
      <c r="I74" s="28"/>
      <c r="J74" s="28"/>
      <c r="K74" s="28"/>
      <c r="L74" s="26"/>
    </row>
    <row r="75" spans="1:12">
      <c r="A75" s="30"/>
      <c r="B75" s="194" t="s">
        <v>73</v>
      </c>
      <c r="C75" s="195"/>
      <c r="D75" s="37"/>
      <c r="E75" s="36" t="s">
        <v>34</v>
      </c>
      <c r="F75" s="38">
        <v>350</v>
      </c>
      <c r="G75" s="86" t="s">
        <v>36</v>
      </c>
      <c r="H75" s="28"/>
      <c r="I75" s="28"/>
      <c r="J75" s="28"/>
      <c r="K75" s="28"/>
      <c r="L75" s="26"/>
    </row>
    <row r="76" spans="1:12">
      <c r="A76" s="30"/>
      <c r="B76" s="32"/>
      <c r="C76" s="33"/>
      <c r="D76" s="32" t="s">
        <v>38</v>
      </c>
      <c r="E76" s="33" t="s">
        <v>34</v>
      </c>
      <c r="F76" s="34">
        <f>SUM(F72:F75)</f>
        <v>5045.0000000000018</v>
      </c>
      <c r="G76" s="34" t="s">
        <v>39</v>
      </c>
      <c r="H76" s="28"/>
      <c r="I76" s="28"/>
      <c r="J76" s="28"/>
      <c r="K76" s="28"/>
      <c r="L76" s="26"/>
    </row>
    <row r="77" spans="1:12">
      <c r="A77" s="30"/>
      <c r="B77" s="28" t="s">
        <v>74</v>
      </c>
      <c r="C77" s="28"/>
      <c r="D77" s="28"/>
      <c r="E77" s="28"/>
      <c r="F77" s="28"/>
      <c r="G77" s="28"/>
      <c r="H77" s="28">
        <v>16.190000000000001</v>
      </c>
      <c r="I77" s="28" t="s">
        <v>75</v>
      </c>
      <c r="J77" s="87"/>
      <c r="K77" s="28"/>
      <c r="L77" s="26"/>
    </row>
    <row r="78" spans="1:12">
      <c r="A78" s="30"/>
      <c r="B78" s="88" t="s">
        <v>76</v>
      </c>
      <c r="C78" s="28"/>
      <c r="D78" s="28" t="s">
        <v>34</v>
      </c>
      <c r="E78" s="73">
        <f>F76</f>
        <v>5045.0000000000018</v>
      </c>
      <c r="F78" s="27" t="s">
        <v>55</v>
      </c>
      <c r="G78" s="73">
        <f>H77</f>
        <v>16.190000000000001</v>
      </c>
      <c r="H78" s="73"/>
      <c r="I78" s="134">
        <f t="shared" ref="I78" si="5">E78*G78</f>
        <v>81678.550000000032</v>
      </c>
      <c r="J78" s="27" t="s">
        <v>16</v>
      </c>
      <c r="K78" s="135"/>
      <c r="L78" s="77">
        <f>I79</f>
        <v>92045.900000000038</v>
      </c>
    </row>
    <row r="79" spans="1:12">
      <c r="A79" s="78"/>
      <c r="B79" s="27"/>
      <c r="C79" s="27"/>
      <c r="D79" s="27"/>
      <c r="E79" s="73"/>
      <c r="F79" s="27"/>
      <c r="G79" s="73"/>
      <c r="H79" s="73" t="s">
        <v>58</v>
      </c>
      <c r="I79" s="73">
        <f>SUM(I70:I78)</f>
        <v>92045.900000000038</v>
      </c>
      <c r="J79" s="27" t="s">
        <v>16</v>
      </c>
      <c r="K79" s="27"/>
      <c r="L79" s="136" t="s">
        <v>16</v>
      </c>
    </row>
    <row r="80" spans="1:12" ht="52.5" customHeight="1">
      <c r="A80" s="82" t="s">
        <v>107</v>
      </c>
      <c r="B80" s="187" t="s">
        <v>106</v>
      </c>
      <c r="C80" s="188"/>
      <c r="D80" s="188"/>
      <c r="E80" s="188"/>
      <c r="F80" s="188"/>
      <c r="G80" s="188"/>
      <c r="H80" s="188"/>
      <c r="I80" s="188"/>
      <c r="J80" s="188"/>
      <c r="K80" s="189"/>
      <c r="L80" s="139"/>
    </row>
    <row r="81" spans="1:12" ht="14.1" customHeight="1">
      <c r="A81" s="81"/>
      <c r="B81" s="89" t="s">
        <v>99</v>
      </c>
      <c r="C81" s="31"/>
      <c r="D81" s="31"/>
      <c r="E81" s="28"/>
      <c r="F81" s="28"/>
      <c r="G81" s="28"/>
      <c r="H81" s="28"/>
      <c r="I81" s="124"/>
      <c r="J81" s="124"/>
      <c r="K81" s="124"/>
      <c r="L81" s="77"/>
    </row>
    <row r="82" spans="1:12">
      <c r="A82" s="30"/>
      <c r="B82" s="129" t="s">
        <v>40</v>
      </c>
      <c r="C82" s="84"/>
      <c r="D82" s="31"/>
      <c r="E82" s="28"/>
      <c r="F82" s="28"/>
      <c r="G82" s="28"/>
      <c r="H82" s="28"/>
      <c r="I82" s="124"/>
      <c r="J82" s="28"/>
      <c r="K82" s="28"/>
      <c r="L82" s="77"/>
    </row>
    <row r="83" spans="1:12">
      <c r="A83" s="30"/>
      <c r="B83" s="126" t="s">
        <v>32</v>
      </c>
      <c r="C83" s="123">
        <v>2.95</v>
      </c>
      <c r="D83" s="126" t="s">
        <v>33</v>
      </c>
      <c r="E83" s="123">
        <v>3.6150000000000002</v>
      </c>
      <c r="F83" s="126" t="s">
        <v>34</v>
      </c>
      <c r="G83" s="34">
        <f t="shared" ref="G83" si="6">(E83-C83)*1000</f>
        <v>665</v>
      </c>
      <c r="H83" s="28" t="s">
        <v>35</v>
      </c>
      <c r="I83" s="124"/>
      <c r="J83" s="28"/>
      <c r="K83" s="28"/>
      <c r="L83" s="77"/>
    </row>
    <row r="84" spans="1:12">
      <c r="A84" s="30"/>
      <c r="B84" s="185" t="s">
        <v>102</v>
      </c>
      <c r="C84" s="186"/>
      <c r="D84" s="186"/>
      <c r="E84" s="186"/>
      <c r="F84" s="186"/>
      <c r="G84" s="186"/>
      <c r="H84" s="131">
        <v>13.79</v>
      </c>
      <c r="I84" s="124" t="s">
        <v>39</v>
      </c>
      <c r="J84" s="28"/>
      <c r="K84" s="28"/>
      <c r="L84" s="77"/>
    </row>
    <row r="85" spans="1:12">
      <c r="A85" s="30"/>
      <c r="B85" s="28" t="s">
        <v>103</v>
      </c>
      <c r="C85" s="126">
        <v>1</v>
      </c>
      <c r="D85" s="126" t="s">
        <v>55</v>
      </c>
      <c r="E85" s="34">
        <f>G83</f>
        <v>665</v>
      </c>
      <c r="F85" s="126" t="s">
        <v>55</v>
      </c>
      <c r="G85" s="126">
        <f>H84</f>
        <v>13.79</v>
      </c>
      <c r="H85" s="126" t="s">
        <v>55</v>
      </c>
      <c r="I85" s="123">
        <v>0.1</v>
      </c>
      <c r="J85" s="126" t="s">
        <v>34</v>
      </c>
      <c r="K85" s="123">
        <f>C85*E85*G85*I85</f>
        <v>917.03499999999985</v>
      </c>
      <c r="L85" s="77"/>
    </row>
    <row r="86" spans="1:12">
      <c r="A86" s="30"/>
      <c r="B86" s="125"/>
      <c r="C86" s="126"/>
      <c r="D86" s="126"/>
      <c r="E86" s="126"/>
      <c r="F86" s="126"/>
      <c r="G86" s="34"/>
      <c r="H86" s="28"/>
      <c r="I86" s="28"/>
      <c r="J86" s="28"/>
      <c r="K86" s="137" t="s">
        <v>10</v>
      </c>
      <c r="L86" s="77"/>
    </row>
    <row r="87" spans="1:12">
      <c r="A87" s="30"/>
      <c r="B87" s="95" t="s">
        <v>108</v>
      </c>
      <c r="C87" s="70"/>
      <c r="D87" s="70"/>
      <c r="E87" s="70"/>
      <c r="F87" s="70"/>
      <c r="G87" s="70"/>
      <c r="H87" s="70"/>
      <c r="I87" s="70"/>
      <c r="J87" s="28"/>
      <c r="K87" s="123"/>
      <c r="L87" s="111"/>
    </row>
    <row r="88" spans="1:12">
      <c r="A88" s="30"/>
      <c r="B88" s="28"/>
      <c r="C88" s="28"/>
      <c r="D88" s="28" t="s">
        <v>34</v>
      </c>
      <c r="E88" s="112">
        <f>K85</f>
        <v>917.03499999999985</v>
      </c>
      <c r="F88" s="112" t="s">
        <v>62</v>
      </c>
      <c r="G88" s="28" t="s">
        <v>34</v>
      </c>
      <c r="H88" s="28">
        <f>E88*0.5</f>
        <v>458.51749999999993</v>
      </c>
      <c r="I88" s="28" t="s">
        <v>10</v>
      </c>
      <c r="J88" s="28"/>
      <c r="K88" s="123"/>
      <c r="L88" s="111">
        <f>H88</f>
        <v>458.51749999999993</v>
      </c>
    </row>
    <row r="89" spans="1:12">
      <c r="A89" s="30"/>
      <c r="B89" s="130"/>
      <c r="C89" s="130"/>
      <c r="D89" s="130"/>
      <c r="E89" s="130"/>
      <c r="F89" s="130"/>
      <c r="G89" s="38"/>
      <c r="H89" s="27"/>
      <c r="I89" s="27"/>
      <c r="J89" s="27"/>
      <c r="K89" s="130"/>
      <c r="L89" s="52" t="s">
        <v>10</v>
      </c>
    </row>
    <row r="90" spans="1:12">
      <c r="A90" s="30"/>
      <c r="B90" s="188" t="s">
        <v>109</v>
      </c>
      <c r="C90" s="190"/>
      <c r="D90" s="190"/>
      <c r="E90" s="190"/>
      <c r="F90" s="190"/>
      <c r="G90" s="190"/>
      <c r="H90" s="190"/>
      <c r="I90" s="190"/>
      <c r="J90" s="190"/>
      <c r="K90" s="190"/>
      <c r="L90" s="26"/>
    </row>
    <row r="91" spans="1:12">
      <c r="A91" s="30"/>
      <c r="B91" s="28"/>
      <c r="C91" s="28" t="s">
        <v>110</v>
      </c>
      <c r="D91" s="28"/>
      <c r="E91" s="28"/>
      <c r="F91" s="28"/>
      <c r="G91" s="28"/>
      <c r="H91" s="28">
        <f>H88</f>
        <v>458.51749999999993</v>
      </c>
      <c r="I91" s="28" t="s">
        <v>10</v>
      </c>
      <c r="J91" s="28"/>
      <c r="K91" s="28"/>
      <c r="L91" s="138">
        <f>H91</f>
        <v>458.51749999999993</v>
      </c>
    </row>
    <row r="92" spans="1:12">
      <c r="A92" s="78"/>
      <c r="B92" s="27"/>
      <c r="C92" s="27"/>
      <c r="D92" s="27"/>
      <c r="E92" s="27"/>
      <c r="F92" s="27"/>
      <c r="G92" s="27"/>
      <c r="H92" s="27"/>
      <c r="I92" s="27"/>
      <c r="J92" s="27"/>
      <c r="K92" s="27"/>
      <c r="L92" s="52" t="s">
        <v>10</v>
      </c>
    </row>
    <row r="93" spans="1:12" ht="81.75" customHeight="1">
      <c r="A93" s="82" t="s">
        <v>116</v>
      </c>
      <c r="B93" s="188" t="s">
        <v>114</v>
      </c>
      <c r="C93" s="190"/>
      <c r="D93" s="190"/>
      <c r="E93" s="190"/>
      <c r="F93" s="190"/>
      <c r="G93" s="190"/>
      <c r="H93" s="190"/>
      <c r="I93" s="190"/>
      <c r="J93" s="190"/>
      <c r="K93" s="190"/>
      <c r="L93" s="25"/>
    </row>
    <row r="94" spans="1:12" ht="14.1" customHeight="1">
      <c r="A94" s="81"/>
      <c r="B94" s="124"/>
      <c r="C94" s="140"/>
      <c r="D94" s="140"/>
      <c r="E94" s="140"/>
      <c r="F94" s="140"/>
      <c r="G94" s="140"/>
      <c r="H94" s="140"/>
      <c r="I94" s="140"/>
      <c r="J94" s="140"/>
      <c r="K94" s="140"/>
      <c r="L94" s="30"/>
    </row>
    <row r="95" spans="1:12" ht="14.1" customHeight="1">
      <c r="A95" s="81"/>
      <c r="B95" s="89" t="s">
        <v>99</v>
      </c>
      <c r="C95" s="31"/>
      <c r="D95" s="31"/>
      <c r="E95" s="28"/>
      <c r="F95" s="28"/>
      <c r="G95" s="28"/>
      <c r="H95" s="28"/>
      <c r="I95" s="124"/>
      <c r="J95" s="140"/>
      <c r="K95" s="140"/>
      <c r="L95" s="30"/>
    </row>
    <row r="96" spans="1:12" ht="14.1" customHeight="1">
      <c r="A96" s="81"/>
      <c r="B96" s="129" t="s">
        <v>40</v>
      </c>
      <c r="C96" s="84"/>
      <c r="D96" s="31"/>
      <c r="E96" s="28"/>
      <c r="F96" s="28"/>
      <c r="G96" s="28"/>
      <c r="H96" s="28"/>
      <c r="I96" s="124"/>
      <c r="J96" s="140"/>
      <c r="K96" s="140"/>
      <c r="L96" s="30"/>
    </row>
    <row r="97" spans="1:12" ht="14.1" customHeight="1">
      <c r="A97" s="81"/>
      <c r="B97" s="126" t="s">
        <v>32</v>
      </c>
      <c r="C97" s="123">
        <v>2.95</v>
      </c>
      <c r="D97" s="126" t="s">
        <v>33</v>
      </c>
      <c r="E97" s="123">
        <v>3.6150000000000002</v>
      </c>
      <c r="F97" s="126" t="s">
        <v>34</v>
      </c>
      <c r="G97" s="34">
        <f t="shared" ref="G97" si="7">(E97-C97)*1000</f>
        <v>665</v>
      </c>
      <c r="H97" s="28" t="s">
        <v>35</v>
      </c>
      <c r="I97" s="124"/>
      <c r="J97" s="140"/>
      <c r="K97" s="140"/>
      <c r="L97" s="30"/>
    </row>
    <row r="98" spans="1:12" ht="14.1" customHeight="1">
      <c r="A98" s="81"/>
      <c r="B98" s="196" t="s">
        <v>102</v>
      </c>
      <c r="C98" s="193"/>
      <c r="D98" s="193"/>
      <c r="E98" s="193"/>
      <c r="F98" s="193"/>
      <c r="G98" s="193"/>
      <c r="H98" s="131">
        <v>13.79</v>
      </c>
      <c r="I98" s="124" t="s">
        <v>39</v>
      </c>
      <c r="J98" s="140"/>
      <c r="K98" s="140"/>
      <c r="L98" s="30"/>
    </row>
    <row r="99" spans="1:12" ht="14.1" customHeight="1">
      <c r="A99" s="81"/>
      <c r="B99" s="28" t="s">
        <v>111</v>
      </c>
      <c r="C99" s="68">
        <f>G97</f>
        <v>665</v>
      </c>
      <c r="D99" s="28" t="s">
        <v>55</v>
      </c>
      <c r="E99" s="68">
        <f>H98</f>
        <v>13.79</v>
      </c>
      <c r="F99" s="28" t="s">
        <v>34</v>
      </c>
      <c r="G99" s="68">
        <f>E99*C99</f>
        <v>9170.3499999999985</v>
      </c>
      <c r="H99" s="28" t="s">
        <v>16</v>
      </c>
      <c r="I99" s="41"/>
      <c r="J99" s="41"/>
      <c r="K99" s="140"/>
      <c r="L99" s="30"/>
    </row>
    <row r="100" spans="1:12" ht="14.1" customHeight="1">
      <c r="A100" s="81"/>
      <c r="B100" s="28" t="s">
        <v>112</v>
      </c>
      <c r="C100" s="28"/>
      <c r="D100" s="34">
        <v>0.4</v>
      </c>
      <c r="E100" s="126" t="s">
        <v>55</v>
      </c>
      <c r="F100" s="34">
        <v>0.4</v>
      </c>
      <c r="G100" s="126" t="s">
        <v>34</v>
      </c>
      <c r="H100" s="141">
        <v>0.16</v>
      </c>
      <c r="I100" s="28" t="s">
        <v>16</v>
      </c>
      <c r="J100" s="28"/>
      <c r="K100" s="140"/>
      <c r="L100" s="30"/>
    </row>
    <row r="101" spans="1:12" ht="14.1" customHeight="1">
      <c r="A101" s="81"/>
      <c r="B101" s="29" t="s">
        <v>113</v>
      </c>
      <c r="C101" s="28"/>
      <c r="D101" s="28"/>
      <c r="E101" s="68">
        <f>G99</f>
        <v>9170.3499999999985</v>
      </c>
      <c r="F101" s="142" t="s">
        <v>46</v>
      </c>
      <c r="G101" s="112">
        <f>H100</f>
        <v>0.16</v>
      </c>
      <c r="H101" s="28"/>
      <c r="I101" s="68">
        <f>E101/G101</f>
        <v>57314.687499999993</v>
      </c>
      <c r="J101" s="28" t="s">
        <v>81</v>
      </c>
      <c r="K101" s="140"/>
      <c r="L101" s="146">
        <f>I103</f>
        <v>54448.953124999993</v>
      </c>
    </row>
    <row r="102" spans="1:12" ht="14.1" customHeight="1">
      <c r="A102" s="81"/>
      <c r="B102" s="28" t="s">
        <v>82</v>
      </c>
      <c r="C102" s="28"/>
      <c r="D102" s="28"/>
      <c r="E102" s="143">
        <f>I101</f>
        <v>57314.687499999993</v>
      </c>
      <c r="F102" s="144" t="s">
        <v>83</v>
      </c>
      <c r="G102" s="130" t="s">
        <v>34</v>
      </c>
      <c r="H102" s="27" t="s">
        <v>84</v>
      </c>
      <c r="I102" s="73">
        <f>E102*0.05</f>
        <v>2865.734375</v>
      </c>
      <c r="J102" s="27" t="s">
        <v>36</v>
      </c>
      <c r="K102" s="140"/>
      <c r="L102" s="114" t="s">
        <v>17</v>
      </c>
    </row>
    <row r="103" spans="1:12" ht="14.1" customHeight="1">
      <c r="A103" s="147"/>
      <c r="B103" s="145"/>
      <c r="C103" s="27"/>
      <c r="D103" s="27"/>
      <c r="E103" s="27"/>
      <c r="F103" s="27"/>
      <c r="G103" s="27"/>
      <c r="H103" s="27" t="s">
        <v>58</v>
      </c>
      <c r="I103" s="73">
        <f>I101-I102</f>
        <v>54448.953124999993</v>
      </c>
      <c r="J103" s="27" t="s">
        <v>81</v>
      </c>
      <c r="K103" s="148"/>
      <c r="L103" s="78"/>
    </row>
    <row r="104" spans="1:12">
      <c r="A104" s="30"/>
      <c r="B104" s="31" t="s">
        <v>77</v>
      </c>
      <c r="C104" s="31"/>
      <c r="D104" s="31"/>
      <c r="E104" s="31"/>
      <c r="F104" s="31"/>
      <c r="G104" s="29"/>
      <c r="H104" s="29"/>
      <c r="I104" s="29"/>
      <c r="J104" s="29"/>
      <c r="K104" s="29"/>
      <c r="L104" s="30"/>
    </row>
    <row r="105" spans="1:12">
      <c r="A105" s="30"/>
      <c r="B105" s="31" t="s">
        <v>78</v>
      </c>
      <c r="C105" s="31"/>
      <c r="D105" s="31"/>
      <c r="E105" s="31"/>
      <c r="F105" s="31"/>
      <c r="G105" s="29"/>
      <c r="H105" s="29"/>
      <c r="I105" s="29"/>
      <c r="J105" s="29"/>
      <c r="K105" s="29"/>
      <c r="L105" s="30"/>
    </row>
    <row r="106" spans="1:12">
      <c r="A106" s="75"/>
      <c r="B106" s="89" t="s">
        <v>29</v>
      </c>
      <c r="C106" s="31"/>
      <c r="D106" s="28"/>
      <c r="E106" s="28"/>
      <c r="F106" s="28"/>
      <c r="G106" s="28"/>
      <c r="H106" s="28"/>
      <c r="I106" s="29"/>
      <c r="J106" s="29"/>
      <c r="K106" s="29"/>
      <c r="L106" s="30"/>
    </row>
    <row r="107" spans="1:12">
      <c r="A107" s="30"/>
      <c r="B107" s="28" t="s">
        <v>50</v>
      </c>
      <c r="C107" s="28"/>
      <c r="D107" s="34" t="s">
        <v>34</v>
      </c>
      <c r="E107" s="90"/>
      <c r="F107" s="85" t="s">
        <v>39</v>
      </c>
      <c r="G107" s="34"/>
      <c r="H107" s="29"/>
      <c r="I107" s="29"/>
      <c r="J107" s="29"/>
      <c r="K107" s="29"/>
      <c r="L107" s="30"/>
    </row>
    <row r="108" spans="1:12">
      <c r="A108" s="30"/>
      <c r="B108" s="28" t="s">
        <v>42</v>
      </c>
      <c r="C108" s="28"/>
      <c r="D108" s="28"/>
      <c r="E108" s="39"/>
      <c r="F108" s="85"/>
      <c r="G108" s="91"/>
      <c r="H108" s="29"/>
      <c r="I108" s="29"/>
      <c r="J108" s="29"/>
      <c r="K108" s="29"/>
      <c r="L108" s="30"/>
    </row>
    <row r="109" spans="1:12">
      <c r="A109" s="30"/>
      <c r="B109" s="58" t="s">
        <v>30</v>
      </c>
      <c r="C109" s="57"/>
      <c r="D109" s="58" t="s">
        <v>34</v>
      </c>
      <c r="E109" s="90"/>
      <c r="F109" s="84" t="s">
        <v>36</v>
      </c>
      <c r="G109" s="29"/>
      <c r="H109" s="92"/>
      <c r="I109" s="29"/>
      <c r="J109" s="29"/>
      <c r="K109" s="29"/>
      <c r="L109" s="30"/>
    </row>
    <row r="110" spans="1:12">
      <c r="A110" s="30"/>
      <c r="B110" s="28" t="s">
        <v>40</v>
      </c>
      <c r="C110" s="28"/>
      <c r="D110" s="28"/>
      <c r="E110" s="90"/>
      <c r="F110" s="85"/>
      <c r="G110" s="28"/>
      <c r="H110" s="28"/>
      <c r="I110" s="29"/>
      <c r="J110" s="29"/>
      <c r="K110" s="29"/>
      <c r="L110" s="30"/>
    </row>
    <row r="111" spans="1:12">
      <c r="A111" s="30"/>
      <c r="B111" s="28" t="s">
        <v>100</v>
      </c>
      <c r="C111" s="28"/>
      <c r="D111" s="126" t="s">
        <v>34</v>
      </c>
      <c r="E111" s="90">
        <f>G97</f>
        <v>665</v>
      </c>
      <c r="F111" s="85"/>
      <c r="G111" s="28"/>
      <c r="H111" s="28"/>
      <c r="I111" s="29"/>
      <c r="J111" s="29"/>
      <c r="K111" s="29"/>
      <c r="L111" s="30"/>
    </row>
    <row r="112" spans="1:12">
      <c r="A112" s="30"/>
      <c r="B112" s="63" t="s">
        <v>30</v>
      </c>
      <c r="C112" s="64"/>
      <c r="D112" s="65" t="s">
        <v>34</v>
      </c>
      <c r="E112" s="93"/>
      <c r="F112" s="94" t="s">
        <v>36</v>
      </c>
      <c r="G112" s="34"/>
      <c r="H112" s="28"/>
      <c r="I112" s="29"/>
      <c r="J112" s="29"/>
      <c r="K112" s="29"/>
      <c r="L112" s="30"/>
    </row>
    <row r="113" spans="1:12">
      <c r="A113" s="30"/>
      <c r="B113" s="28"/>
      <c r="C113" s="28" t="s">
        <v>51</v>
      </c>
      <c r="D113" s="67"/>
      <c r="E113" s="68">
        <f>SUM(E107:E112)</f>
        <v>665</v>
      </c>
      <c r="F113" s="28" t="s">
        <v>36</v>
      </c>
      <c r="G113" s="34"/>
      <c r="H113" s="28" t="s">
        <v>36</v>
      </c>
      <c r="I113" s="29"/>
      <c r="J113" s="29"/>
      <c r="K113" s="29"/>
      <c r="L113" s="30"/>
    </row>
    <row r="114" spans="1:12">
      <c r="A114" s="30"/>
      <c r="B114" s="95" t="s">
        <v>79</v>
      </c>
      <c r="C114" s="33"/>
      <c r="H114" s="28"/>
      <c r="I114" s="29"/>
      <c r="J114" s="29"/>
      <c r="K114" s="29"/>
      <c r="L114" s="30"/>
    </row>
    <row r="115" spans="1:12">
      <c r="A115" s="30"/>
      <c r="B115" s="32"/>
      <c r="C115" s="33" t="s">
        <v>80</v>
      </c>
      <c r="D115" s="32" t="s">
        <v>55</v>
      </c>
      <c r="E115" s="34">
        <f>E113</f>
        <v>665</v>
      </c>
      <c r="F115" s="96" t="s">
        <v>46</v>
      </c>
      <c r="G115" s="96">
        <v>0.3</v>
      </c>
      <c r="H115" s="60" t="s">
        <v>34</v>
      </c>
      <c r="I115" s="97">
        <f>(E115/G115)*2*5</f>
        <v>22166.666666666672</v>
      </c>
      <c r="J115" s="29" t="s">
        <v>81</v>
      </c>
      <c r="K115" s="29"/>
      <c r="L115" s="30"/>
    </row>
    <row r="116" spans="1:12">
      <c r="A116" s="95"/>
      <c r="B116" s="98" t="s">
        <v>82</v>
      </c>
      <c r="C116" s="99"/>
      <c r="D116" s="99"/>
      <c r="E116" s="100">
        <f>I115</f>
        <v>22166.666666666672</v>
      </c>
      <c r="F116" s="37" t="s">
        <v>83</v>
      </c>
      <c r="G116" s="38" t="s">
        <v>34</v>
      </c>
      <c r="H116" s="37" t="s">
        <v>84</v>
      </c>
      <c r="I116" s="101">
        <f>I115*0.05</f>
        <v>1108.3333333333337</v>
      </c>
      <c r="J116" s="51" t="s">
        <v>36</v>
      </c>
      <c r="K116" s="29"/>
      <c r="L116" s="102">
        <f>I117</f>
        <v>21058.333333333339</v>
      </c>
    </row>
    <row r="117" spans="1:12">
      <c r="A117" s="78"/>
      <c r="B117" s="37"/>
      <c r="C117" s="36"/>
      <c r="D117" s="37"/>
      <c r="E117" s="36"/>
      <c r="F117" s="37"/>
      <c r="G117" s="38" t="s">
        <v>51</v>
      </c>
      <c r="H117" s="27"/>
      <c r="I117" s="103">
        <f>I115-I116</f>
        <v>21058.333333333339</v>
      </c>
      <c r="J117" s="51" t="s">
        <v>81</v>
      </c>
      <c r="K117" s="51"/>
      <c r="L117" s="104" t="s">
        <v>81</v>
      </c>
    </row>
    <row r="118" spans="1:12">
      <c r="A118" s="30"/>
      <c r="B118" s="31" t="s">
        <v>85</v>
      </c>
      <c r="C118" s="31"/>
      <c r="D118" s="31"/>
      <c r="E118" s="31"/>
      <c r="F118" s="31"/>
      <c r="G118" s="34"/>
      <c r="H118" s="28"/>
      <c r="I118" s="29"/>
      <c r="J118" s="29"/>
      <c r="K118" s="29"/>
      <c r="L118" s="30"/>
    </row>
    <row r="119" spans="1:12">
      <c r="A119" s="30"/>
      <c r="B119" s="31" t="s">
        <v>86</v>
      </c>
      <c r="C119" s="31"/>
      <c r="D119" s="31"/>
      <c r="E119" s="31"/>
      <c r="F119" s="31"/>
      <c r="G119" s="34"/>
      <c r="H119" s="28"/>
      <c r="I119" s="29"/>
      <c r="J119" s="29"/>
      <c r="K119" s="29"/>
      <c r="L119" s="30"/>
    </row>
    <row r="120" spans="1:12">
      <c r="A120" s="30"/>
      <c r="B120" s="89" t="s">
        <v>29</v>
      </c>
      <c r="C120" s="31"/>
      <c r="D120" s="28"/>
      <c r="E120" s="28"/>
      <c r="F120" s="28"/>
      <c r="G120" s="28"/>
      <c r="H120" s="28"/>
      <c r="I120" s="29"/>
      <c r="J120" s="29"/>
      <c r="K120" s="29"/>
      <c r="L120" s="30"/>
    </row>
    <row r="121" spans="1:12">
      <c r="A121" s="30"/>
      <c r="B121" s="28" t="s">
        <v>50</v>
      </c>
      <c r="C121" s="28"/>
      <c r="D121" s="34" t="s">
        <v>34</v>
      </c>
      <c r="E121" s="90">
        <v>1545</v>
      </c>
      <c r="F121" s="85" t="s">
        <v>36</v>
      </c>
      <c r="G121" s="34"/>
      <c r="H121" s="29"/>
      <c r="I121" s="29"/>
      <c r="J121" s="29"/>
      <c r="K121" s="29"/>
      <c r="L121" s="30"/>
    </row>
    <row r="122" spans="1:12">
      <c r="A122" s="30"/>
      <c r="B122" s="28" t="s">
        <v>42</v>
      </c>
      <c r="C122" s="28"/>
      <c r="D122" s="28"/>
      <c r="E122" s="39"/>
      <c r="F122" s="85"/>
      <c r="G122" s="91"/>
      <c r="H122" s="29"/>
      <c r="I122" s="29"/>
      <c r="J122" s="29"/>
      <c r="K122" s="29"/>
      <c r="L122" s="30"/>
    </row>
    <row r="123" spans="1:12">
      <c r="A123" s="30"/>
      <c r="B123" s="84" t="s">
        <v>30</v>
      </c>
      <c r="C123" s="57"/>
      <c r="D123" s="58" t="s">
        <v>34</v>
      </c>
      <c r="E123" s="90">
        <v>350</v>
      </c>
      <c r="F123" s="84" t="s">
        <v>36</v>
      </c>
      <c r="G123" s="29"/>
      <c r="H123" s="92"/>
      <c r="I123" s="29"/>
      <c r="J123" s="29"/>
      <c r="K123" s="29"/>
      <c r="L123" s="30"/>
    </row>
    <row r="124" spans="1:12">
      <c r="A124" s="30"/>
      <c r="B124" s="28" t="s">
        <v>40</v>
      </c>
      <c r="C124" s="28"/>
      <c r="D124" s="28"/>
      <c r="E124" s="90"/>
      <c r="F124" s="85"/>
      <c r="G124" s="28"/>
      <c r="H124" s="28"/>
      <c r="I124" s="29"/>
      <c r="J124" s="29"/>
      <c r="K124" s="29"/>
      <c r="L124" s="30"/>
    </row>
    <row r="125" spans="1:12">
      <c r="A125" s="30"/>
      <c r="B125" s="105" t="s">
        <v>30</v>
      </c>
      <c r="C125" s="64"/>
      <c r="D125" s="65" t="s">
        <v>34</v>
      </c>
      <c r="E125" s="93">
        <f>G24</f>
        <v>2485.0000000000014</v>
      </c>
      <c r="F125" s="94" t="s">
        <v>36</v>
      </c>
      <c r="G125" s="34"/>
      <c r="H125" s="28"/>
      <c r="I125" s="29"/>
      <c r="J125" s="29"/>
      <c r="K125" s="29"/>
      <c r="L125" s="30"/>
    </row>
    <row r="126" spans="1:12">
      <c r="A126" s="30"/>
      <c r="B126" s="28"/>
      <c r="C126" s="28" t="s">
        <v>51</v>
      </c>
      <c r="D126" s="67"/>
      <c r="E126" s="68"/>
      <c r="F126" s="28" t="s">
        <v>36</v>
      </c>
      <c r="G126" s="34"/>
      <c r="H126" s="28" t="s">
        <v>36</v>
      </c>
      <c r="I126" s="29"/>
      <c r="J126" s="29"/>
      <c r="K126" s="29"/>
      <c r="L126" s="26"/>
    </row>
    <row r="127" spans="1:12">
      <c r="A127" s="30"/>
      <c r="B127" s="95" t="s">
        <v>79</v>
      </c>
      <c r="C127" s="33"/>
      <c r="H127" s="28"/>
      <c r="I127" s="29"/>
      <c r="J127" s="29"/>
      <c r="K127" s="29"/>
      <c r="L127" s="106">
        <f>I128</f>
        <v>0</v>
      </c>
    </row>
    <row r="128" spans="1:12">
      <c r="A128" s="78"/>
      <c r="B128" s="37"/>
      <c r="C128" s="100">
        <v>4</v>
      </c>
      <c r="D128" s="37" t="s">
        <v>87</v>
      </c>
      <c r="E128" s="38">
        <f>E126</f>
        <v>0</v>
      </c>
      <c r="F128" s="107" t="s">
        <v>46</v>
      </c>
      <c r="G128" s="107">
        <v>2</v>
      </c>
      <c r="H128" s="50" t="s">
        <v>88</v>
      </c>
      <c r="I128" s="108"/>
      <c r="J128" s="51" t="s">
        <v>81</v>
      </c>
      <c r="K128" s="51"/>
      <c r="L128" s="104" t="s">
        <v>81</v>
      </c>
    </row>
    <row r="129" spans="1:12" ht="43.5" customHeight="1">
      <c r="A129" s="81" t="s">
        <v>117</v>
      </c>
      <c r="B129" s="193" t="s">
        <v>89</v>
      </c>
      <c r="C129" s="193"/>
      <c r="D129" s="193"/>
      <c r="E129" s="193"/>
      <c r="F129" s="193"/>
      <c r="G129" s="193"/>
      <c r="H129" s="193"/>
      <c r="I129" s="193"/>
      <c r="J129" s="193"/>
      <c r="K129" s="193"/>
      <c r="L129" s="30"/>
    </row>
    <row r="130" spans="1:12">
      <c r="A130" s="81"/>
      <c r="B130" s="28"/>
      <c r="C130" s="126" t="s">
        <v>115</v>
      </c>
      <c r="D130" s="126"/>
      <c r="E130" s="126"/>
      <c r="F130" s="126"/>
      <c r="G130" s="126"/>
      <c r="H130" s="126"/>
      <c r="I130" s="126"/>
      <c r="J130" s="126"/>
      <c r="K130" s="126"/>
      <c r="L130" s="30"/>
    </row>
    <row r="131" spans="1:12">
      <c r="A131" s="81"/>
      <c r="B131" s="28"/>
      <c r="C131" s="109">
        <f>L101</f>
        <v>54448.953124999993</v>
      </c>
      <c r="D131" s="126" t="s">
        <v>55</v>
      </c>
      <c r="E131" s="34">
        <v>0.4</v>
      </c>
      <c r="F131" s="126" t="s">
        <v>55</v>
      </c>
      <c r="G131" s="34">
        <v>0.4</v>
      </c>
      <c r="H131" s="126" t="s">
        <v>55</v>
      </c>
      <c r="I131" s="34">
        <v>0.2</v>
      </c>
      <c r="J131" s="126" t="s">
        <v>34</v>
      </c>
      <c r="K131" s="123">
        <f>C131*E131*G131*I131</f>
        <v>1742.3665000000001</v>
      </c>
      <c r="L131" s="30"/>
    </row>
    <row r="132" spans="1:12">
      <c r="A132" s="30"/>
      <c r="B132" s="28"/>
      <c r="C132" s="32" t="s">
        <v>90</v>
      </c>
      <c r="D132" s="32"/>
      <c r="E132" s="32"/>
      <c r="F132" s="32"/>
      <c r="G132" s="32"/>
      <c r="H132" s="32"/>
      <c r="I132" s="32"/>
      <c r="J132" s="32"/>
      <c r="K132" s="32"/>
      <c r="L132" s="30"/>
    </row>
    <row r="133" spans="1:12">
      <c r="A133" s="30"/>
      <c r="B133" s="28"/>
      <c r="C133" s="109">
        <f>L116</f>
        <v>21058.333333333339</v>
      </c>
      <c r="D133" s="32" t="s">
        <v>55</v>
      </c>
      <c r="E133" s="34">
        <v>0.3</v>
      </c>
      <c r="F133" s="32" t="s">
        <v>55</v>
      </c>
      <c r="G133" s="34">
        <v>0.3</v>
      </c>
      <c r="H133" s="32" t="s">
        <v>55</v>
      </c>
      <c r="I133" s="34">
        <v>0.3</v>
      </c>
      <c r="J133" s="32" t="s">
        <v>34</v>
      </c>
      <c r="K133" s="33">
        <f>C133*E133*G133*I133</f>
        <v>568.57500000000016</v>
      </c>
      <c r="L133" s="30"/>
    </row>
    <row r="134" spans="1:12">
      <c r="A134" s="30"/>
      <c r="B134" s="28"/>
      <c r="C134" s="32" t="s">
        <v>91</v>
      </c>
      <c r="D134" s="32"/>
      <c r="E134" s="32"/>
      <c r="F134" s="32"/>
      <c r="G134" s="32"/>
      <c r="H134" s="32"/>
      <c r="I134" s="32"/>
      <c r="J134" s="32"/>
      <c r="K134" s="32"/>
      <c r="L134" s="30"/>
    </row>
    <row r="135" spans="1:12">
      <c r="A135" s="30"/>
      <c r="B135" s="28"/>
      <c r="C135" s="109">
        <f>L127</f>
        <v>0</v>
      </c>
      <c r="D135" s="32" t="s">
        <v>55</v>
      </c>
      <c r="E135" s="38">
        <v>0.4</v>
      </c>
      <c r="F135" s="37" t="s">
        <v>55</v>
      </c>
      <c r="G135" s="38">
        <v>0.4</v>
      </c>
      <c r="H135" s="37" t="s">
        <v>55</v>
      </c>
      <c r="I135" s="38">
        <v>0.3</v>
      </c>
      <c r="J135" s="37" t="s">
        <v>34</v>
      </c>
      <c r="K135" s="110">
        <f>C135*E135*G135*I135</f>
        <v>0</v>
      </c>
      <c r="L135" s="30"/>
    </row>
    <row r="136" spans="1:12">
      <c r="A136" s="30"/>
      <c r="B136" s="28"/>
      <c r="C136" s="28"/>
      <c r="D136" s="28"/>
      <c r="E136" s="28"/>
      <c r="F136" s="28"/>
      <c r="G136" s="28"/>
      <c r="H136" s="28" t="s">
        <v>92</v>
      </c>
      <c r="I136" s="28" t="s">
        <v>34</v>
      </c>
      <c r="J136" s="28"/>
      <c r="K136" s="33">
        <f>SUM(K132:K135)</f>
        <v>568.57500000000016</v>
      </c>
      <c r="L136" s="30"/>
    </row>
    <row r="137" spans="1:12">
      <c r="A137" s="30"/>
      <c r="B137" s="28"/>
      <c r="C137" s="28"/>
      <c r="D137" s="28"/>
      <c r="E137" s="28"/>
      <c r="F137" s="28"/>
      <c r="G137" s="28"/>
      <c r="H137" s="28"/>
      <c r="I137" s="28"/>
      <c r="J137" s="28"/>
      <c r="K137" s="32" t="s">
        <v>10</v>
      </c>
      <c r="L137" s="30"/>
    </row>
    <row r="138" spans="1:12">
      <c r="A138" s="30"/>
      <c r="B138" s="28" t="s">
        <v>93</v>
      </c>
      <c r="C138" s="28"/>
      <c r="D138" s="28"/>
      <c r="E138" s="28"/>
      <c r="F138" s="28"/>
      <c r="G138" s="28">
        <f>K136</f>
        <v>568.57500000000016</v>
      </c>
      <c r="H138" s="41" t="s">
        <v>55</v>
      </c>
      <c r="I138" s="74">
        <v>0.5</v>
      </c>
      <c r="J138" s="28" t="s">
        <v>34</v>
      </c>
      <c r="K138" s="33">
        <f>G138*0.5</f>
        <v>284.28750000000008</v>
      </c>
      <c r="L138" s="111">
        <f>K138</f>
        <v>284.28750000000008</v>
      </c>
    </row>
    <row r="139" spans="1:12">
      <c r="A139" s="78"/>
      <c r="B139" s="51"/>
      <c r="C139" s="51"/>
      <c r="D139" s="51"/>
      <c r="E139" s="51"/>
      <c r="F139" s="51"/>
      <c r="G139" s="51"/>
      <c r="H139" s="51"/>
      <c r="I139" s="51"/>
      <c r="J139" s="51"/>
      <c r="K139" s="50" t="s">
        <v>10</v>
      </c>
      <c r="L139" s="52" t="s">
        <v>63</v>
      </c>
    </row>
    <row r="140" spans="1:12">
      <c r="A140" s="30"/>
      <c r="B140" s="28" t="s">
        <v>19</v>
      </c>
      <c r="C140" s="28"/>
      <c r="D140" s="28"/>
      <c r="E140" s="28"/>
      <c r="F140" s="28"/>
      <c r="G140" s="28"/>
      <c r="H140" s="28"/>
      <c r="I140" s="28"/>
      <c r="J140" s="28"/>
      <c r="K140" s="28"/>
      <c r="L140" s="26"/>
    </row>
    <row r="141" spans="1:12">
      <c r="A141" s="30"/>
      <c r="B141" s="28"/>
      <c r="C141" s="28" t="s">
        <v>94</v>
      </c>
      <c r="D141" s="28"/>
      <c r="E141" s="28"/>
      <c r="F141" s="28"/>
      <c r="G141" s="28" t="s">
        <v>34</v>
      </c>
      <c r="H141" s="112">
        <f>K138</f>
        <v>284.28750000000008</v>
      </c>
      <c r="I141" s="28"/>
      <c r="J141" s="28"/>
      <c r="K141" s="28"/>
      <c r="L141" s="111">
        <f>H141</f>
        <v>284.28750000000008</v>
      </c>
    </row>
    <row r="142" spans="1:12">
      <c r="A142" s="78"/>
      <c r="B142" s="27"/>
      <c r="C142" s="27"/>
      <c r="D142" s="27"/>
      <c r="E142" s="27"/>
      <c r="F142" s="27"/>
      <c r="G142" s="27"/>
      <c r="H142" s="27"/>
      <c r="I142" s="27"/>
      <c r="J142" s="27"/>
      <c r="K142" s="27"/>
      <c r="L142" s="52" t="s">
        <v>10</v>
      </c>
    </row>
    <row r="143" spans="1:12" ht="159.75" customHeight="1">
      <c r="A143" s="113" t="s">
        <v>118</v>
      </c>
      <c r="B143" s="188" t="s">
        <v>154</v>
      </c>
      <c r="C143" s="190"/>
      <c r="D143" s="190"/>
      <c r="E143" s="190"/>
      <c r="F143" s="190"/>
      <c r="G143" s="190"/>
      <c r="H143" s="190"/>
      <c r="I143" s="190"/>
      <c r="J143" s="190"/>
      <c r="K143" s="190"/>
      <c r="L143" s="114"/>
    </row>
    <row r="144" spans="1:12" ht="15.75">
      <c r="A144" s="30"/>
      <c r="B144" s="116" t="s">
        <v>95</v>
      </c>
      <c r="C144" s="55"/>
      <c r="D144" s="29"/>
      <c r="E144" s="29"/>
      <c r="F144" s="29"/>
      <c r="G144" s="29"/>
      <c r="H144" s="29"/>
      <c r="I144" s="29"/>
      <c r="J144" s="29"/>
      <c r="K144" s="29"/>
      <c r="L144" s="114"/>
    </row>
    <row r="145" spans="1:12">
      <c r="A145" s="30"/>
      <c r="B145" s="176"/>
      <c r="C145" s="176"/>
      <c r="D145" s="28"/>
      <c r="E145" s="28"/>
      <c r="F145" s="28"/>
      <c r="G145" s="28"/>
      <c r="H145" s="28"/>
      <c r="I145" s="29"/>
      <c r="J145" s="29"/>
      <c r="K145" s="29"/>
      <c r="L145" s="114"/>
    </row>
    <row r="146" spans="1:12">
      <c r="A146" s="75"/>
      <c r="B146" s="89" t="s">
        <v>158</v>
      </c>
      <c r="C146" s="31"/>
      <c r="D146" s="31"/>
      <c r="E146" s="31"/>
      <c r="F146" s="31"/>
      <c r="G146" s="28"/>
      <c r="H146" s="28"/>
      <c r="I146" s="29"/>
      <c r="J146" s="29"/>
      <c r="K146" s="29"/>
      <c r="L146" s="114"/>
    </row>
    <row r="147" spans="1:12">
      <c r="A147" s="75"/>
      <c r="B147" s="89" t="s">
        <v>29</v>
      </c>
      <c r="C147" s="31"/>
      <c r="D147" s="28"/>
      <c r="E147" s="28"/>
      <c r="F147" s="28"/>
      <c r="G147" s="28"/>
      <c r="H147" s="28"/>
      <c r="I147" s="29"/>
      <c r="J147" s="29"/>
      <c r="K147" s="29"/>
      <c r="L147" s="114"/>
    </row>
    <row r="148" spans="1:12">
      <c r="A148" s="75"/>
      <c r="B148" s="28" t="s">
        <v>50</v>
      </c>
      <c r="C148" s="28"/>
      <c r="D148" s="34" t="s">
        <v>34</v>
      </c>
      <c r="E148" s="90">
        <v>1545</v>
      </c>
      <c r="F148" s="85" t="s">
        <v>36</v>
      </c>
      <c r="G148" s="28"/>
      <c r="H148" s="28"/>
      <c r="I148" s="29"/>
      <c r="J148" s="29"/>
      <c r="K148" s="29"/>
      <c r="L148" s="114"/>
    </row>
    <row r="149" spans="1:12">
      <c r="A149" s="75"/>
      <c r="B149" s="28" t="s">
        <v>42</v>
      </c>
      <c r="C149" s="28"/>
      <c r="D149" s="28"/>
      <c r="E149" s="39"/>
      <c r="F149" s="85"/>
      <c r="G149" s="28"/>
      <c r="H149" s="28"/>
      <c r="I149" s="29"/>
      <c r="J149" s="29"/>
      <c r="K149" s="29"/>
      <c r="L149" s="114"/>
    </row>
    <row r="150" spans="1:12">
      <c r="A150" s="75"/>
      <c r="B150" s="84" t="s">
        <v>30</v>
      </c>
      <c r="C150" s="57"/>
      <c r="D150" s="58" t="s">
        <v>34</v>
      </c>
      <c r="E150" s="90">
        <v>350</v>
      </c>
      <c r="F150" s="84" t="s">
        <v>36</v>
      </c>
      <c r="G150" s="28"/>
      <c r="H150" s="28"/>
      <c r="I150" s="29"/>
      <c r="J150" s="29"/>
      <c r="K150" s="29"/>
      <c r="L150" s="114"/>
    </row>
    <row r="151" spans="1:12">
      <c r="A151" s="75"/>
      <c r="B151" s="28" t="s">
        <v>40</v>
      </c>
      <c r="C151" s="28"/>
      <c r="D151" s="28"/>
      <c r="E151" s="90"/>
      <c r="F151" s="85"/>
      <c r="G151" s="28"/>
      <c r="H151" s="28"/>
      <c r="I151" s="29"/>
      <c r="J151" s="29"/>
      <c r="K151" s="29"/>
      <c r="L151" s="114"/>
    </row>
    <row r="152" spans="1:12">
      <c r="A152" s="75"/>
      <c r="B152" s="105" t="s">
        <v>30</v>
      </c>
      <c r="C152" s="64"/>
      <c r="D152" s="65" t="s">
        <v>34</v>
      </c>
      <c r="E152" s="93">
        <f>E162</f>
        <v>2485.0000000000014</v>
      </c>
      <c r="F152" s="94" t="s">
        <v>36</v>
      </c>
      <c r="G152" s="28"/>
      <c r="H152" s="28"/>
      <c r="I152" s="29"/>
      <c r="J152" s="29"/>
      <c r="K152" s="29"/>
      <c r="L152" s="114"/>
    </row>
    <row r="153" spans="1:12">
      <c r="A153" s="75"/>
      <c r="B153" s="177"/>
      <c r="C153" s="28" t="s">
        <v>51</v>
      </c>
      <c r="D153" s="67"/>
      <c r="E153" s="68">
        <f>SUM(E148:E152)</f>
        <v>4380.0000000000018</v>
      </c>
      <c r="F153" s="28" t="s">
        <v>36</v>
      </c>
      <c r="G153" s="28"/>
      <c r="H153" s="28"/>
      <c r="I153" s="29"/>
      <c r="J153" s="29"/>
      <c r="K153" s="29"/>
      <c r="L153" s="114"/>
    </row>
    <row r="154" spans="1:12">
      <c r="A154" s="75"/>
      <c r="B154" s="178" t="s">
        <v>157</v>
      </c>
      <c r="C154" s="109">
        <v>2</v>
      </c>
      <c r="D154" s="173" t="s">
        <v>87</v>
      </c>
      <c r="E154" s="34">
        <f>E153</f>
        <v>4380.0000000000018</v>
      </c>
      <c r="F154" s="96" t="s">
        <v>46</v>
      </c>
      <c r="G154" s="96">
        <v>0.67500000000000004</v>
      </c>
      <c r="H154" s="60" t="s">
        <v>88</v>
      </c>
      <c r="I154" s="180">
        <f>((E154/G154)+1)*C154</f>
        <v>12979.777777777783</v>
      </c>
      <c r="J154" s="29" t="s">
        <v>81</v>
      </c>
      <c r="K154" s="29"/>
      <c r="L154" s="114"/>
    </row>
    <row r="155" spans="1:12">
      <c r="A155" s="75"/>
      <c r="B155" s="88"/>
      <c r="C155" s="28"/>
      <c r="D155" s="67"/>
      <c r="E155" s="68"/>
      <c r="F155" s="28"/>
      <c r="G155" s="28"/>
      <c r="H155" s="28"/>
      <c r="I155" s="29"/>
      <c r="J155" s="29"/>
      <c r="K155" s="29"/>
      <c r="L155" s="114"/>
    </row>
    <row r="156" spans="1:12">
      <c r="A156" s="75"/>
      <c r="B156" s="89" t="s">
        <v>96</v>
      </c>
      <c r="C156" s="31"/>
      <c r="D156" s="31"/>
      <c r="E156" s="31"/>
      <c r="F156" s="31"/>
      <c r="G156" s="34"/>
      <c r="H156" s="28"/>
      <c r="I156" s="29"/>
      <c r="J156" s="29"/>
      <c r="K156" s="29"/>
      <c r="L156" s="30"/>
    </row>
    <row r="157" spans="1:12">
      <c r="A157" s="30"/>
      <c r="B157" s="89" t="s">
        <v>29</v>
      </c>
      <c r="C157" s="31"/>
      <c r="D157" s="28"/>
      <c r="E157" s="28"/>
      <c r="F157" s="28"/>
      <c r="G157" s="28"/>
      <c r="H157" s="28"/>
      <c r="I157" s="29"/>
      <c r="J157" s="29"/>
      <c r="K157" s="29"/>
      <c r="L157" s="30"/>
    </row>
    <row r="158" spans="1:12">
      <c r="A158" s="30"/>
      <c r="B158" s="28" t="s">
        <v>50</v>
      </c>
      <c r="C158" s="28"/>
      <c r="D158" s="34" t="s">
        <v>34</v>
      </c>
      <c r="E158" s="90">
        <v>1545</v>
      </c>
      <c r="F158" s="85" t="s">
        <v>36</v>
      </c>
      <c r="G158" s="34"/>
      <c r="H158" s="29"/>
      <c r="I158" s="29"/>
      <c r="J158" s="29"/>
      <c r="K158" s="29"/>
      <c r="L158" s="30"/>
    </row>
    <row r="159" spans="1:12">
      <c r="A159" s="30"/>
      <c r="B159" s="28" t="s">
        <v>42</v>
      </c>
      <c r="C159" s="28"/>
      <c r="D159" s="28"/>
      <c r="E159" s="39"/>
      <c r="F159" s="85"/>
      <c r="G159" s="91"/>
      <c r="H159" s="29"/>
      <c r="I159" s="29"/>
      <c r="J159" s="29"/>
      <c r="K159" s="29"/>
      <c r="L159" s="30"/>
    </row>
    <row r="160" spans="1:12">
      <c r="A160" s="30"/>
      <c r="B160" s="84" t="s">
        <v>30</v>
      </c>
      <c r="C160" s="57"/>
      <c r="D160" s="58" t="s">
        <v>34</v>
      </c>
      <c r="E160" s="90">
        <v>350</v>
      </c>
      <c r="F160" s="84" t="s">
        <v>36</v>
      </c>
      <c r="G160" s="29"/>
      <c r="H160" s="92"/>
      <c r="I160" s="29"/>
      <c r="J160" s="29"/>
      <c r="K160" s="29"/>
      <c r="L160" s="30"/>
    </row>
    <row r="161" spans="1:12">
      <c r="A161" s="30"/>
      <c r="B161" s="28" t="s">
        <v>40</v>
      </c>
      <c r="C161" s="28"/>
      <c r="D161" s="28"/>
      <c r="E161" s="90"/>
      <c r="F161" s="85"/>
      <c r="G161" s="28"/>
      <c r="H161" s="28"/>
      <c r="I161" s="29"/>
      <c r="J161" s="29"/>
      <c r="K161" s="29"/>
      <c r="L161" s="30"/>
    </row>
    <row r="162" spans="1:12">
      <c r="A162" s="30"/>
      <c r="B162" s="105" t="s">
        <v>30</v>
      </c>
      <c r="C162" s="64"/>
      <c r="D162" s="65" t="s">
        <v>34</v>
      </c>
      <c r="E162" s="93">
        <f>G24</f>
        <v>2485.0000000000014</v>
      </c>
      <c r="F162" s="94" t="s">
        <v>36</v>
      </c>
      <c r="G162" s="34"/>
      <c r="H162" s="28"/>
      <c r="I162" s="29"/>
      <c r="J162" s="29"/>
      <c r="K162" s="29"/>
      <c r="L162" s="30"/>
    </row>
    <row r="163" spans="1:12">
      <c r="A163" s="30"/>
      <c r="B163" s="28"/>
      <c r="C163" s="28" t="s">
        <v>51</v>
      </c>
      <c r="D163" s="67"/>
      <c r="E163" s="68">
        <f>SUM(E158:E162)</f>
        <v>4380.0000000000018</v>
      </c>
      <c r="F163" s="28" t="s">
        <v>36</v>
      </c>
      <c r="G163" s="34"/>
      <c r="H163" s="28" t="s">
        <v>36</v>
      </c>
      <c r="I163" s="29"/>
      <c r="J163" s="29"/>
      <c r="K163" s="29"/>
      <c r="L163" s="30"/>
    </row>
    <row r="164" spans="1:12">
      <c r="A164" s="30"/>
      <c r="B164" s="95" t="s">
        <v>97</v>
      </c>
      <c r="C164" s="174"/>
      <c r="H164" s="28"/>
      <c r="I164" s="29"/>
      <c r="J164" s="29"/>
      <c r="K164" s="29"/>
      <c r="L164" s="30"/>
    </row>
    <row r="165" spans="1:12">
      <c r="A165" s="30"/>
      <c r="B165" s="175"/>
      <c r="C165" s="100">
        <v>2</v>
      </c>
      <c r="D165" s="175" t="s">
        <v>87</v>
      </c>
      <c r="E165" s="38">
        <f>E163</f>
        <v>4380.0000000000018</v>
      </c>
      <c r="F165" s="107" t="s">
        <v>46</v>
      </c>
      <c r="G165" s="107">
        <v>2</v>
      </c>
      <c r="H165" s="50" t="s">
        <v>88</v>
      </c>
      <c r="I165" s="108">
        <f>((E165/G165)+1)*C165</f>
        <v>4382.0000000000018</v>
      </c>
      <c r="J165" s="51" t="s">
        <v>81</v>
      </c>
      <c r="K165" s="29"/>
      <c r="L165" s="30"/>
    </row>
    <row r="166" spans="1:12">
      <c r="A166" s="30"/>
      <c r="B166" s="95"/>
      <c r="C166" s="33"/>
      <c r="H166" s="28"/>
      <c r="I166" s="181"/>
      <c r="J166" s="29"/>
      <c r="K166" s="29"/>
      <c r="L166" s="102">
        <f>I167</f>
        <v>17361.777777777785</v>
      </c>
    </row>
    <row r="167" spans="1:12">
      <c r="A167" s="78"/>
      <c r="B167" s="130"/>
      <c r="C167" s="100"/>
      <c r="D167" s="130"/>
      <c r="E167" s="38"/>
      <c r="F167" s="107"/>
      <c r="G167" s="107"/>
      <c r="H167" s="50"/>
      <c r="I167" s="179">
        <f>SUM(I154:I166)</f>
        <v>17361.777777777785</v>
      </c>
      <c r="J167" s="51" t="s">
        <v>81</v>
      </c>
      <c r="K167" s="51"/>
      <c r="L167" s="104" t="s">
        <v>17</v>
      </c>
    </row>
    <row r="168" spans="1:12" ht="78.75" customHeight="1">
      <c r="A168" s="149">
        <v>11</v>
      </c>
      <c r="B168" s="187" t="s">
        <v>119</v>
      </c>
      <c r="C168" s="188"/>
      <c r="D168" s="188"/>
      <c r="E168" s="188"/>
      <c r="F168" s="188"/>
      <c r="G168" s="188"/>
      <c r="H168" s="188"/>
      <c r="I168" s="188"/>
      <c r="J168" s="188"/>
      <c r="K168" s="189"/>
      <c r="L168" s="117"/>
    </row>
    <row r="169" spans="1:12">
      <c r="A169" s="30"/>
      <c r="B169" s="89" t="s">
        <v>99</v>
      </c>
      <c r="C169" s="31"/>
      <c r="D169" s="31"/>
      <c r="E169" s="28"/>
      <c r="F169" s="28"/>
      <c r="G169" s="28"/>
      <c r="H169" s="28"/>
      <c r="I169" s="87"/>
      <c r="J169" s="29"/>
      <c r="K169" s="29"/>
      <c r="L169" s="117"/>
    </row>
    <row r="170" spans="1:12">
      <c r="A170" s="30"/>
      <c r="B170" s="129" t="s">
        <v>40</v>
      </c>
      <c r="C170" s="84"/>
      <c r="D170" s="31"/>
      <c r="E170" s="28"/>
      <c r="F170" s="28"/>
      <c r="G170" s="28"/>
      <c r="H170" s="28"/>
      <c r="I170" s="87"/>
      <c r="J170" s="29"/>
      <c r="K170" s="29"/>
      <c r="L170" s="117"/>
    </row>
    <row r="171" spans="1:12">
      <c r="A171" s="30"/>
      <c r="B171" s="126" t="s">
        <v>32</v>
      </c>
      <c r="C171" s="123">
        <v>2.95</v>
      </c>
      <c r="D171" s="126" t="s">
        <v>33</v>
      </c>
      <c r="E171" s="123">
        <v>3.6150000000000002</v>
      </c>
      <c r="F171" s="126" t="s">
        <v>34</v>
      </c>
      <c r="G171" s="34">
        <f t="shared" ref="G171" si="8">(E171-C171)*1000</f>
        <v>665</v>
      </c>
      <c r="H171" s="28" t="s">
        <v>35</v>
      </c>
      <c r="I171" s="87"/>
      <c r="J171" s="29"/>
      <c r="K171" s="29"/>
      <c r="L171" s="117"/>
    </row>
    <row r="172" spans="1:12">
      <c r="A172" s="30"/>
      <c r="B172" s="69" t="s">
        <v>120</v>
      </c>
      <c r="C172" s="69"/>
      <c r="D172" s="69"/>
      <c r="E172" s="69"/>
      <c r="F172" s="69"/>
      <c r="G172" s="69"/>
      <c r="H172" s="69"/>
      <c r="I172" s="69"/>
      <c r="J172" s="69"/>
      <c r="K172" s="69"/>
      <c r="L172" s="26"/>
    </row>
    <row r="173" spans="1:12">
      <c r="A173" s="30"/>
      <c r="B173" s="150">
        <f>G171</f>
        <v>665</v>
      </c>
      <c r="C173" s="71" t="s">
        <v>55</v>
      </c>
      <c r="D173" s="151">
        <v>4</v>
      </c>
      <c r="E173" s="71" t="s">
        <v>55</v>
      </c>
      <c r="F173" s="34">
        <v>0.3</v>
      </c>
      <c r="G173" s="71" t="s">
        <v>55</v>
      </c>
      <c r="H173" s="34">
        <v>0.2</v>
      </c>
      <c r="I173" s="126" t="s">
        <v>55</v>
      </c>
      <c r="J173" s="34">
        <v>0.5</v>
      </c>
      <c r="K173" s="126" t="s">
        <v>34</v>
      </c>
      <c r="L173" s="77">
        <f>B173*D173*F173*H173*J173</f>
        <v>79.800000000000011</v>
      </c>
    </row>
    <row r="174" spans="1:12">
      <c r="A174" s="30"/>
      <c r="B174" s="27"/>
      <c r="C174" s="27"/>
      <c r="D174" s="27"/>
      <c r="E174" s="27"/>
      <c r="F174" s="27"/>
      <c r="G174" s="27"/>
      <c r="H174" s="27"/>
      <c r="I174" s="27"/>
      <c r="J174" s="27"/>
      <c r="K174" s="27"/>
      <c r="L174" s="52" t="s">
        <v>10</v>
      </c>
    </row>
    <row r="175" spans="1:12" ht="57.75" customHeight="1">
      <c r="A175" s="113" t="s">
        <v>121</v>
      </c>
      <c r="B175" s="188" t="s">
        <v>20</v>
      </c>
      <c r="C175" s="190"/>
      <c r="D175" s="190"/>
      <c r="E175" s="190"/>
      <c r="F175" s="190"/>
      <c r="G175" s="190"/>
      <c r="H175" s="190"/>
      <c r="I175" s="190"/>
      <c r="J175" s="190"/>
      <c r="K175" s="190"/>
      <c r="L175" s="118"/>
    </row>
    <row r="176" spans="1:12">
      <c r="A176" s="26"/>
      <c r="B176" s="54" t="s">
        <v>95</v>
      </c>
      <c r="C176" s="55"/>
      <c r="D176" s="28"/>
      <c r="E176" s="28"/>
      <c r="F176" s="28"/>
      <c r="G176" s="28"/>
      <c r="H176" s="28"/>
      <c r="I176" s="28"/>
      <c r="J176" s="28"/>
      <c r="K176" s="28"/>
      <c r="L176" s="26"/>
    </row>
    <row r="177" spans="1:12">
      <c r="A177" s="26"/>
      <c r="B177" s="54" t="s">
        <v>29</v>
      </c>
      <c r="C177" s="55"/>
      <c r="D177" s="28"/>
      <c r="E177" s="28"/>
      <c r="F177" s="28"/>
      <c r="G177" s="28"/>
      <c r="H177" s="28"/>
      <c r="I177" s="28"/>
      <c r="J177" s="28"/>
      <c r="K177" s="28"/>
      <c r="L177" s="26"/>
    </row>
    <row r="178" spans="1:12">
      <c r="A178" s="26"/>
      <c r="B178" s="32" t="s">
        <v>32</v>
      </c>
      <c r="C178" s="33">
        <v>6.9</v>
      </c>
      <c r="D178" s="32" t="s">
        <v>33</v>
      </c>
      <c r="E178" s="33">
        <v>6.93</v>
      </c>
      <c r="F178" s="32" t="s">
        <v>34</v>
      </c>
      <c r="G178" s="34">
        <f t="shared" ref="G178:G186" si="9">(E178-C178)*1000</f>
        <v>29.999999999999361</v>
      </c>
      <c r="H178" s="28" t="s">
        <v>35</v>
      </c>
      <c r="I178" s="28"/>
      <c r="J178" s="28"/>
      <c r="K178" s="28"/>
      <c r="L178" s="26"/>
    </row>
    <row r="179" spans="1:12">
      <c r="A179" s="26"/>
      <c r="B179" s="32" t="s">
        <v>32</v>
      </c>
      <c r="C179" s="33">
        <v>8.5500000000000007</v>
      </c>
      <c r="D179" s="32" t="s">
        <v>33</v>
      </c>
      <c r="E179" s="33">
        <v>8.76</v>
      </c>
      <c r="F179" s="32" t="s">
        <v>34</v>
      </c>
      <c r="G179" s="34">
        <f t="shared" si="9"/>
        <v>209.99999999999909</v>
      </c>
      <c r="H179" s="28" t="s">
        <v>36</v>
      </c>
      <c r="I179" s="28"/>
      <c r="J179" s="28"/>
      <c r="K179" s="28"/>
      <c r="L179" s="26"/>
    </row>
    <row r="180" spans="1:12">
      <c r="A180" s="26"/>
      <c r="B180" s="32" t="s">
        <v>32</v>
      </c>
      <c r="C180" s="33">
        <v>8.8219999999999992</v>
      </c>
      <c r="D180" s="32" t="s">
        <v>33</v>
      </c>
      <c r="E180" s="33">
        <v>9.1750000000000007</v>
      </c>
      <c r="F180" s="32" t="s">
        <v>34</v>
      </c>
      <c r="G180" s="34">
        <f t="shared" si="9"/>
        <v>353.00000000000153</v>
      </c>
      <c r="H180" s="28" t="s">
        <v>36</v>
      </c>
      <c r="I180" s="28"/>
      <c r="J180" s="28"/>
      <c r="K180" s="28"/>
      <c r="L180" s="26"/>
    </row>
    <row r="181" spans="1:12">
      <c r="A181" s="26"/>
      <c r="B181" s="32" t="s">
        <v>32</v>
      </c>
      <c r="C181" s="33">
        <v>12.44</v>
      </c>
      <c r="D181" s="32" t="s">
        <v>33</v>
      </c>
      <c r="E181" s="33">
        <v>12.651999999999999</v>
      </c>
      <c r="F181" s="32" t="s">
        <v>34</v>
      </c>
      <c r="G181" s="34">
        <f t="shared" si="9"/>
        <v>211.99999999999974</v>
      </c>
      <c r="H181" s="28" t="s">
        <v>36</v>
      </c>
      <c r="I181" s="28"/>
      <c r="J181" s="28"/>
      <c r="K181" s="28"/>
      <c r="L181" s="26"/>
    </row>
    <row r="182" spans="1:12">
      <c r="A182" s="26"/>
      <c r="B182" s="32" t="s">
        <v>32</v>
      </c>
      <c r="C182" s="33">
        <v>13.925000000000001</v>
      </c>
      <c r="D182" s="32" t="s">
        <v>33</v>
      </c>
      <c r="E182" s="33">
        <v>13.955</v>
      </c>
      <c r="F182" s="32" t="s">
        <v>34</v>
      </c>
      <c r="G182" s="34">
        <f t="shared" si="9"/>
        <v>29.999999999999361</v>
      </c>
      <c r="H182" s="28" t="s">
        <v>36</v>
      </c>
      <c r="I182" s="28"/>
      <c r="J182" s="28"/>
      <c r="K182" s="28"/>
      <c r="L182" s="26"/>
    </row>
    <row r="183" spans="1:12">
      <c r="A183" s="26"/>
      <c r="B183" s="32" t="s">
        <v>32</v>
      </c>
      <c r="C183" s="33">
        <v>17.5</v>
      </c>
      <c r="D183" s="32" t="s">
        <v>33</v>
      </c>
      <c r="E183" s="33">
        <v>17.670000000000002</v>
      </c>
      <c r="F183" s="32" t="s">
        <v>34</v>
      </c>
      <c r="G183" s="34">
        <f t="shared" si="9"/>
        <v>170.00000000000171</v>
      </c>
      <c r="H183" s="28" t="s">
        <v>36</v>
      </c>
      <c r="I183" s="28"/>
      <c r="J183" s="28"/>
      <c r="K183" s="28"/>
      <c r="L183" s="77"/>
    </row>
    <row r="184" spans="1:12">
      <c r="A184" s="26"/>
      <c r="B184" s="32" t="s">
        <v>32</v>
      </c>
      <c r="C184" s="33">
        <v>21.733000000000001</v>
      </c>
      <c r="D184" s="32" t="s">
        <v>33</v>
      </c>
      <c r="E184" s="33">
        <v>22.09</v>
      </c>
      <c r="F184" s="32" t="s">
        <v>34</v>
      </c>
      <c r="G184" s="34">
        <f t="shared" si="9"/>
        <v>356.99999999999932</v>
      </c>
      <c r="H184" s="28"/>
      <c r="I184" s="28"/>
      <c r="J184" s="28"/>
      <c r="K184" s="28"/>
      <c r="L184" s="115"/>
    </row>
    <row r="185" spans="1:12">
      <c r="A185" s="26"/>
      <c r="B185" s="32" t="s">
        <v>32</v>
      </c>
      <c r="C185" s="33">
        <v>25.625</v>
      </c>
      <c r="D185" s="32" t="s">
        <v>33</v>
      </c>
      <c r="E185" s="33">
        <v>25.72</v>
      </c>
      <c r="F185" s="32" t="s">
        <v>34</v>
      </c>
      <c r="G185" s="34">
        <f t="shared" si="9"/>
        <v>94.999999999998863</v>
      </c>
      <c r="H185" s="28"/>
      <c r="I185" s="28"/>
      <c r="J185" s="28"/>
      <c r="K185" s="28"/>
      <c r="L185" s="26"/>
    </row>
    <row r="186" spans="1:12">
      <c r="A186" s="26"/>
      <c r="B186" s="35" t="s">
        <v>32</v>
      </c>
      <c r="C186" s="36">
        <v>33.1</v>
      </c>
      <c r="D186" s="37" t="s">
        <v>33</v>
      </c>
      <c r="E186" s="36">
        <v>33.188000000000002</v>
      </c>
      <c r="F186" s="37" t="s">
        <v>34</v>
      </c>
      <c r="G186" s="38">
        <f t="shared" si="9"/>
        <v>88.000000000000966</v>
      </c>
      <c r="H186" s="28" t="s">
        <v>36</v>
      </c>
      <c r="I186" s="28"/>
      <c r="J186" s="28"/>
      <c r="K186" s="28"/>
      <c r="L186" s="26"/>
    </row>
    <row r="187" spans="1:12">
      <c r="A187" s="26"/>
      <c r="B187" s="32"/>
      <c r="C187" s="33"/>
      <c r="D187" s="39" t="s">
        <v>37</v>
      </c>
      <c r="E187" s="40" t="s">
        <v>38</v>
      </c>
      <c r="F187" s="32" t="s">
        <v>34</v>
      </c>
      <c r="G187" s="34">
        <f>SUM(G178:G186)</f>
        <v>1544.9999999999998</v>
      </c>
      <c r="H187" s="28" t="s">
        <v>39</v>
      </c>
      <c r="I187" s="28"/>
      <c r="J187" s="28"/>
      <c r="K187" s="28"/>
      <c r="L187" s="26"/>
    </row>
    <row r="188" spans="1:12">
      <c r="A188" s="26"/>
      <c r="B188" s="41"/>
      <c r="C188" s="37" t="s">
        <v>40</v>
      </c>
      <c r="D188" s="32"/>
      <c r="E188" s="33"/>
      <c r="F188" s="32"/>
      <c r="G188" s="34"/>
      <c r="H188" s="28"/>
      <c r="I188" s="28"/>
      <c r="J188" s="28"/>
      <c r="K188" s="28"/>
      <c r="L188" s="26"/>
    </row>
    <row r="189" spans="1:12">
      <c r="A189" s="26"/>
      <c r="B189" s="32" t="s">
        <v>32</v>
      </c>
      <c r="C189" s="33">
        <v>15.6</v>
      </c>
      <c r="D189" s="32" t="s">
        <v>33</v>
      </c>
      <c r="E189" s="33">
        <v>16.05</v>
      </c>
      <c r="F189" s="32" t="s">
        <v>34</v>
      </c>
      <c r="G189" s="34">
        <f>G24</f>
        <v>2485.0000000000014</v>
      </c>
      <c r="H189" s="28" t="s">
        <v>36</v>
      </c>
      <c r="I189" s="28"/>
      <c r="J189" s="28"/>
      <c r="K189" s="28"/>
      <c r="L189" s="26"/>
    </row>
    <row r="190" spans="1:12">
      <c r="A190" s="26"/>
      <c r="B190" s="41"/>
      <c r="C190" s="32" t="s">
        <v>42</v>
      </c>
      <c r="D190" s="32"/>
      <c r="E190" s="33"/>
      <c r="F190" s="32"/>
      <c r="G190" s="34"/>
      <c r="H190" s="28"/>
      <c r="I190" s="28"/>
      <c r="J190" s="28"/>
      <c r="K190" s="28"/>
      <c r="L190" s="26"/>
    </row>
    <row r="191" spans="1:12">
      <c r="A191" s="26"/>
      <c r="B191" s="32" t="s">
        <v>32</v>
      </c>
      <c r="C191" s="36">
        <v>13.35</v>
      </c>
      <c r="D191" s="37" t="s">
        <v>33</v>
      </c>
      <c r="E191" s="36">
        <v>13.7</v>
      </c>
      <c r="F191" s="37" t="s">
        <v>34</v>
      </c>
      <c r="G191" s="38">
        <f>(E191-C191)*1000</f>
        <v>349.99999999999966</v>
      </c>
      <c r="H191" s="27" t="s">
        <v>35</v>
      </c>
      <c r="I191" s="28"/>
      <c r="J191" s="28"/>
      <c r="K191" s="28"/>
      <c r="L191" s="26"/>
    </row>
    <row r="192" spans="1:12">
      <c r="A192" s="26"/>
      <c r="B192" s="32"/>
      <c r="C192" s="33"/>
      <c r="D192" s="32"/>
      <c r="E192" s="33" t="s">
        <v>43</v>
      </c>
      <c r="F192" s="32"/>
      <c r="G192" s="34">
        <f>SUM(G187:G191)</f>
        <v>4380.0000000000009</v>
      </c>
      <c r="H192" s="28" t="s">
        <v>35</v>
      </c>
      <c r="I192" s="28"/>
      <c r="J192" s="28"/>
      <c r="K192" s="28"/>
      <c r="L192" s="26"/>
    </row>
    <row r="193" spans="1:12">
      <c r="A193" s="26"/>
      <c r="B193" s="28" t="s">
        <v>98</v>
      </c>
      <c r="C193" s="28"/>
      <c r="D193" s="28"/>
      <c r="E193" s="28"/>
      <c r="F193" s="28"/>
      <c r="G193" s="28"/>
      <c r="H193" s="28">
        <v>13.79</v>
      </c>
      <c r="I193" s="28" t="s">
        <v>39</v>
      </c>
      <c r="J193" s="28"/>
      <c r="K193" s="28"/>
      <c r="L193" s="30"/>
    </row>
    <row r="194" spans="1:12">
      <c r="A194" s="26"/>
      <c r="B194" s="28" t="s">
        <v>76</v>
      </c>
      <c r="C194" s="28"/>
      <c r="D194" s="27" t="s">
        <v>34</v>
      </c>
      <c r="E194" s="73">
        <f>G192</f>
        <v>4380.0000000000009</v>
      </c>
      <c r="F194" s="27" t="s">
        <v>55</v>
      </c>
      <c r="G194" s="73">
        <f>H193</f>
        <v>13.79</v>
      </c>
      <c r="H194" s="73"/>
      <c r="I194" s="73">
        <f t="shared" ref="I194" si="10">E194*G194</f>
        <v>60400.200000000012</v>
      </c>
      <c r="J194" s="27" t="s">
        <v>16</v>
      </c>
      <c r="K194" s="28"/>
      <c r="L194" s="77">
        <f>I195</f>
        <v>60400.200000000012</v>
      </c>
    </row>
    <row r="195" spans="1:12">
      <c r="A195" s="26"/>
      <c r="B195" s="28"/>
      <c r="C195" s="28"/>
      <c r="D195" s="28"/>
      <c r="E195" s="28"/>
      <c r="F195" s="67" t="s">
        <v>38</v>
      </c>
      <c r="G195" s="28" t="s">
        <v>34</v>
      </c>
      <c r="H195" s="28"/>
      <c r="I195" s="68">
        <f>SUM(I179:I194)</f>
        <v>60400.200000000012</v>
      </c>
      <c r="J195" s="28" t="s">
        <v>16</v>
      </c>
      <c r="K195" s="28"/>
      <c r="L195" s="115" t="s">
        <v>16</v>
      </c>
    </row>
    <row r="196" spans="1:12">
      <c r="A196" s="49"/>
      <c r="B196" s="27"/>
      <c r="C196" s="27"/>
      <c r="D196" s="27"/>
      <c r="E196" s="27"/>
      <c r="F196" s="80"/>
      <c r="G196" s="27"/>
      <c r="H196" s="27"/>
      <c r="I196" s="27"/>
      <c r="J196" s="27"/>
      <c r="K196" s="27"/>
      <c r="L196" s="119"/>
    </row>
  </sheetData>
  <mergeCells count="23">
    <mergeCell ref="B51:K51"/>
    <mergeCell ref="A1:L1"/>
    <mergeCell ref="B2:I2"/>
    <mergeCell ref="B3:K3"/>
    <mergeCell ref="B30:K30"/>
    <mergeCell ref="B41:F41"/>
    <mergeCell ref="B175:K175"/>
    <mergeCell ref="B54:K54"/>
    <mergeCell ref="B64:K64"/>
    <mergeCell ref="C71:D71"/>
    <mergeCell ref="B93:K93"/>
    <mergeCell ref="B129:K129"/>
    <mergeCell ref="B143:K143"/>
    <mergeCell ref="B75:C75"/>
    <mergeCell ref="B57:K57"/>
    <mergeCell ref="B61:G61"/>
    <mergeCell ref="B98:G98"/>
    <mergeCell ref="B168:K168"/>
    <mergeCell ref="A57:A63"/>
    <mergeCell ref="B69:G69"/>
    <mergeCell ref="B80:K80"/>
    <mergeCell ref="B84:G84"/>
    <mergeCell ref="B90:K90"/>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dimension ref="A1:I51"/>
  <sheetViews>
    <sheetView tabSelected="1" view="pageBreakPreview" topLeftCell="A10" zoomScaleSheetLayoutView="100" workbookViewId="0">
      <selection activeCell="B4" sqref="B4"/>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47.75" customHeight="1">
      <c r="A1" s="201" t="s">
        <v>156</v>
      </c>
      <c r="B1" s="201"/>
      <c r="C1" s="201"/>
      <c r="D1" s="201"/>
      <c r="E1" s="201"/>
      <c r="F1" s="201"/>
      <c r="G1" s="15"/>
      <c r="H1" s="15"/>
      <c r="I1" s="15"/>
    </row>
    <row r="3" spans="1:9" ht="25.5">
      <c r="A3" s="1" t="s">
        <v>0</v>
      </c>
      <c r="B3" s="1" t="s">
        <v>1</v>
      </c>
      <c r="C3" s="2" t="s">
        <v>2</v>
      </c>
      <c r="D3" s="2" t="s">
        <v>3</v>
      </c>
      <c r="E3" s="2" t="s">
        <v>4</v>
      </c>
      <c r="F3" s="6" t="s">
        <v>8</v>
      </c>
      <c r="G3" s="5"/>
    </row>
    <row r="4" spans="1:9">
      <c r="A4" s="3">
        <v>1</v>
      </c>
      <c r="B4" s="3">
        <v>2</v>
      </c>
      <c r="C4" s="3">
        <v>3</v>
      </c>
      <c r="D4" s="3">
        <v>4</v>
      </c>
      <c r="E4" s="3">
        <v>5</v>
      </c>
      <c r="F4" s="3">
        <v>6</v>
      </c>
    </row>
    <row r="5" spans="1:9" ht="58.5" customHeight="1">
      <c r="A5" s="14" t="s">
        <v>5</v>
      </c>
      <c r="B5" s="7" t="s">
        <v>6</v>
      </c>
      <c r="C5" s="120">
        <f>'Detail(Lot-2)'!L28</f>
        <v>193.16666666666669</v>
      </c>
      <c r="D5" s="14" t="s">
        <v>7</v>
      </c>
      <c r="E5" s="16">
        <v>367.41</v>
      </c>
      <c r="F5" s="8">
        <f>C5*E5</f>
        <v>70971.365000000005</v>
      </c>
    </row>
    <row r="6" spans="1:9" ht="306">
      <c r="A6" s="2" t="s">
        <v>9</v>
      </c>
      <c r="B6" s="7" t="s">
        <v>13</v>
      </c>
      <c r="C6" s="19">
        <f>'Detail(Lot-2)'!L49</f>
        <v>28020.686750000012</v>
      </c>
      <c r="D6" s="14" t="s">
        <v>10</v>
      </c>
      <c r="E6" s="16">
        <v>429.88</v>
      </c>
      <c r="F6" s="8">
        <f t="shared" ref="F6:F17" si="0">C6*E6</f>
        <v>12045532.820090005</v>
      </c>
    </row>
    <row r="7" spans="1:9" ht="297" customHeight="1">
      <c r="A7" s="2" t="s">
        <v>11</v>
      </c>
      <c r="B7" s="7" t="s">
        <v>12</v>
      </c>
      <c r="C7" s="19">
        <f>'Detail(Lot-2)'!L52</f>
        <v>28020.686750000012</v>
      </c>
      <c r="D7" s="14" t="s">
        <v>10</v>
      </c>
      <c r="E7" s="16">
        <v>157.69999999999999</v>
      </c>
      <c r="F7" s="8">
        <f t="shared" si="0"/>
        <v>4418862.3004750013</v>
      </c>
    </row>
    <row r="8" spans="1:9" ht="72" customHeight="1">
      <c r="A8" s="2" t="s">
        <v>14</v>
      </c>
      <c r="B8" s="7" t="s">
        <v>15</v>
      </c>
      <c r="C8" s="19">
        <f>'Detail(Lot-2)'!L55</f>
        <v>28020.686750000012</v>
      </c>
      <c r="D8" s="14" t="s">
        <v>10</v>
      </c>
      <c r="E8" s="16">
        <v>16.97</v>
      </c>
      <c r="F8" s="8">
        <f t="shared" si="0"/>
        <v>475511.05414750014</v>
      </c>
    </row>
    <row r="9" spans="1:9" ht="81.75" customHeight="1">
      <c r="A9" s="2" t="s">
        <v>123</v>
      </c>
      <c r="B9" s="7" t="s">
        <v>136</v>
      </c>
      <c r="C9" s="16">
        <f>'Detail(Lot-2)'!L62</f>
        <v>917.03499999999985</v>
      </c>
      <c r="D9" s="14" t="s">
        <v>10</v>
      </c>
      <c r="E9" s="16">
        <v>1267.96</v>
      </c>
      <c r="F9" s="8">
        <f t="shared" si="0"/>
        <v>1162763.6985999998</v>
      </c>
    </row>
    <row r="10" spans="1:9" ht="341.25" customHeight="1">
      <c r="A10" s="2" t="s">
        <v>124</v>
      </c>
      <c r="B10" s="7" t="s">
        <v>23</v>
      </c>
      <c r="C10" s="16">
        <f>'Detail(Lot-2)'!L78</f>
        <v>92045.900000000038</v>
      </c>
      <c r="D10" s="14" t="s">
        <v>16</v>
      </c>
      <c r="E10" s="16">
        <v>250.13</v>
      </c>
      <c r="F10" s="8">
        <f t="shared" si="0"/>
        <v>23023440.967000008</v>
      </c>
    </row>
    <row r="11" spans="1:9" ht="106.5" customHeight="1">
      <c r="A11" s="2" t="s">
        <v>125</v>
      </c>
      <c r="B11" s="7" t="s">
        <v>126</v>
      </c>
      <c r="C11" s="19">
        <f>'Detail(Lot-2)'!L88</f>
        <v>458.51749999999993</v>
      </c>
      <c r="D11" s="14" t="s">
        <v>10</v>
      </c>
      <c r="E11" s="16">
        <v>5771.61</v>
      </c>
      <c r="F11" s="8">
        <f t="shared" si="0"/>
        <v>2646384.1881749993</v>
      </c>
    </row>
    <row r="12" spans="1:9" ht="50.1" customHeight="1">
      <c r="A12" s="9"/>
      <c r="B12" s="7" t="s">
        <v>127</v>
      </c>
      <c r="C12" s="19">
        <f>'Detail(Lot-2)'!L91</f>
        <v>458.51749999999993</v>
      </c>
      <c r="D12" s="14" t="s">
        <v>10</v>
      </c>
      <c r="E12" s="16">
        <v>6135.23</v>
      </c>
      <c r="F12" s="8">
        <f t="shared" si="0"/>
        <v>2813110.3215249996</v>
      </c>
    </row>
    <row r="13" spans="1:9" ht="159.75" customHeight="1">
      <c r="A13" s="2" t="s">
        <v>128</v>
      </c>
      <c r="B13" s="7" t="s">
        <v>129</v>
      </c>
      <c r="C13" s="120">
        <f>'Detail(Lot-2)'!L101</f>
        <v>54448.953124999993</v>
      </c>
      <c r="D13" s="14" t="s">
        <v>17</v>
      </c>
      <c r="E13" s="16">
        <v>457.33</v>
      </c>
      <c r="F13" s="8">
        <f t="shared" si="0"/>
        <v>24901139.732656244</v>
      </c>
    </row>
    <row r="14" spans="1:9" ht="23.25" customHeight="1">
      <c r="A14" s="9"/>
      <c r="B14" s="21" t="s">
        <v>24</v>
      </c>
      <c r="C14" s="120">
        <f>'Detail(Lot-2)'!L116</f>
        <v>21058.333333333339</v>
      </c>
      <c r="D14" s="14" t="s">
        <v>17</v>
      </c>
      <c r="E14" s="16">
        <v>380.95</v>
      </c>
      <c r="F14" s="8">
        <f t="shared" si="0"/>
        <v>8022172.0833333358</v>
      </c>
    </row>
    <row r="15" spans="1:9" ht="23.25" customHeight="1">
      <c r="A15" s="9"/>
      <c r="B15" s="21" t="s">
        <v>25</v>
      </c>
      <c r="C15" s="16">
        <f>'Detail(Lot-2)'!L127</f>
        <v>0</v>
      </c>
      <c r="D15" s="14" t="s">
        <v>17</v>
      </c>
      <c r="E15" s="16">
        <v>684.23</v>
      </c>
      <c r="F15" s="8">
        <f t="shared" ref="F15" si="1">C15*E15</f>
        <v>0</v>
      </c>
    </row>
    <row r="16" spans="1:9" ht="70.5" customHeight="1">
      <c r="A16" s="9" t="s">
        <v>130</v>
      </c>
      <c r="B16" s="7" t="s">
        <v>18</v>
      </c>
      <c r="C16" s="14">
        <f>'Detail(Lot-2)'!L138</f>
        <v>284.28750000000008</v>
      </c>
      <c r="D16" s="14" t="s">
        <v>10</v>
      </c>
      <c r="E16" s="16">
        <v>1395.03</v>
      </c>
      <c r="F16" s="8">
        <f t="shared" si="0"/>
        <v>396589.59112500009</v>
      </c>
    </row>
    <row r="17" spans="1:6" ht="27.75" customHeight="1">
      <c r="A17" s="9"/>
      <c r="B17" s="152" t="s">
        <v>19</v>
      </c>
      <c r="C17" s="14">
        <f>'Detail(Lot-2)'!L141</f>
        <v>284.28750000000008</v>
      </c>
      <c r="D17" s="14" t="s">
        <v>10</v>
      </c>
      <c r="E17" s="16">
        <v>2185.1</v>
      </c>
      <c r="F17" s="8">
        <f t="shared" si="0"/>
        <v>621196.6162500002</v>
      </c>
    </row>
    <row r="18" spans="1:6" ht="302.25" customHeight="1">
      <c r="A18" s="4" t="s">
        <v>131</v>
      </c>
      <c r="B18" s="20" t="s">
        <v>153</v>
      </c>
      <c r="C18" s="16">
        <f>'Detail(Lot-2)'!L166</f>
        <v>17361.777777777785</v>
      </c>
      <c r="D18" s="14" t="s">
        <v>21</v>
      </c>
      <c r="E18" s="16">
        <v>339.8</v>
      </c>
      <c r="F18" s="8">
        <f t="shared" ref="F18:F19" si="2">C18*E18</f>
        <v>5899532.088888891</v>
      </c>
    </row>
    <row r="19" spans="1:6" ht="39.950000000000003" customHeight="1">
      <c r="A19" s="4" t="s">
        <v>132</v>
      </c>
      <c r="B19" s="10" t="s">
        <v>133</v>
      </c>
      <c r="C19" s="17">
        <f>'Detail(Lot-2)'!L173</f>
        <v>79.800000000000011</v>
      </c>
      <c r="D19" s="18" t="s">
        <v>10</v>
      </c>
      <c r="E19" s="17">
        <v>12907.66</v>
      </c>
      <c r="F19" s="8">
        <f t="shared" si="2"/>
        <v>1030031.2680000002</v>
      </c>
    </row>
    <row r="20" spans="1:6" ht="109.5" customHeight="1">
      <c r="A20" s="2" t="s">
        <v>134</v>
      </c>
      <c r="B20" s="7" t="s">
        <v>20</v>
      </c>
      <c r="C20" s="17">
        <f>'Detail(Lot-2)'!L194</f>
        <v>60400.200000000012</v>
      </c>
      <c r="D20" s="18" t="s">
        <v>16</v>
      </c>
      <c r="E20" s="17">
        <v>32.97</v>
      </c>
      <c r="F20" s="8">
        <f t="shared" ref="F20" si="3">C20*E20</f>
        <v>1991394.5940000003</v>
      </c>
    </row>
    <row r="21" spans="1:6" ht="163.5" customHeight="1">
      <c r="A21" s="171" t="s">
        <v>137</v>
      </c>
      <c r="B21" s="172" t="s">
        <v>138</v>
      </c>
      <c r="C21" s="160">
        <v>1</v>
      </c>
      <c r="D21" s="161" t="s">
        <v>139</v>
      </c>
      <c r="E21" s="162">
        <v>967050.85</v>
      </c>
      <c r="F21" s="163">
        <f>C21*E21</f>
        <v>967050.85</v>
      </c>
    </row>
    <row r="22" spans="1:6" ht="79.5" customHeight="1">
      <c r="A22" s="158" t="s">
        <v>140</v>
      </c>
      <c r="B22" s="164" t="s">
        <v>141</v>
      </c>
      <c r="C22" s="160">
        <v>1</v>
      </c>
      <c r="D22" s="161" t="s">
        <v>139</v>
      </c>
      <c r="E22" s="165">
        <v>111148.95</v>
      </c>
      <c r="F22" s="166">
        <f t="shared" ref="F22:F27" si="4">C22*E22</f>
        <v>111148.95</v>
      </c>
    </row>
    <row r="23" spans="1:6" ht="68.25" customHeight="1">
      <c r="A23" s="158" t="s">
        <v>142</v>
      </c>
      <c r="B23" s="159" t="s">
        <v>143</v>
      </c>
      <c r="C23" s="160">
        <v>1</v>
      </c>
      <c r="D23" s="161" t="s">
        <v>139</v>
      </c>
      <c r="E23" s="162">
        <v>110909.92</v>
      </c>
      <c r="F23" s="166">
        <f t="shared" si="4"/>
        <v>110909.92</v>
      </c>
    </row>
    <row r="24" spans="1:6" ht="92.25" customHeight="1">
      <c r="A24" s="158" t="s">
        <v>144</v>
      </c>
      <c r="B24" s="159" t="s">
        <v>145</v>
      </c>
      <c r="C24" s="160">
        <v>120</v>
      </c>
      <c r="D24" s="161" t="s">
        <v>146</v>
      </c>
      <c r="E24" s="162">
        <v>2497.86</v>
      </c>
      <c r="F24" s="166">
        <f t="shared" si="4"/>
        <v>299743.2</v>
      </c>
    </row>
    <row r="25" spans="1:6" ht="153" customHeight="1">
      <c r="A25" s="158" t="s">
        <v>147</v>
      </c>
      <c r="B25" s="159" t="s">
        <v>148</v>
      </c>
      <c r="C25" s="160">
        <v>1</v>
      </c>
      <c r="D25" s="161" t="s">
        <v>139</v>
      </c>
      <c r="E25" s="162">
        <v>92026.55</v>
      </c>
      <c r="F25" s="166">
        <f t="shared" si="4"/>
        <v>92026.55</v>
      </c>
    </row>
    <row r="26" spans="1:6" ht="63.75" customHeight="1">
      <c r="A26" s="158" t="s">
        <v>149</v>
      </c>
      <c r="B26" s="164" t="s">
        <v>150</v>
      </c>
      <c r="C26" s="167">
        <v>1</v>
      </c>
      <c r="D26" s="168" t="s">
        <v>139</v>
      </c>
      <c r="E26" s="169">
        <v>112344.1</v>
      </c>
      <c r="F26" s="170">
        <f t="shared" si="4"/>
        <v>112344.1</v>
      </c>
    </row>
    <row r="27" spans="1:6" ht="84" customHeight="1">
      <c r="A27" s="158" t="s">
        <v>151</v>
      </c>
      <c r="B27" s="159" t="s">
        <v>152</v>
      </c>
      <c r="C27" s="167">
        <v>1</v>
      </c>
      <c r="D27" s="168" t="s">
        <v>139</v>
      </c>
      <c r="E27" s="169">
        <v>250000</v>
      </c>
      <c r="F27" s="170">
        <f t="shared" si="4"/>
        <v>250000</v>
      </c>
    </row>
    <row r="28" spans="1:6" ht="19.5" customHeight="1">
      <c r="A28" s="12"/>
      <c r="B28" s="13"/>
      <c r="C28" s="202" t="s">
        <v>22</v>
      </c>
      <c r="D28" s="202"/>
      <c r="E28" s="203"/>
      <c r="F28" s="22">
        <f>SUM(F5:F27)</f>
        <v>91461856.259265974</v>
      </c>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0ffice</cp:lastModifiedBy>
  <cp:lastPrinted>2019-09-29T10:09:49Z</cp:lastPrinted>
  <dcterms:created xsi:type="dcterms:W3CDTF">2019-09-23T09:18:37Z</dcterms:created>
  <dcterms:modified xsi:type="dcterms:W3CDTF">2020-09-30T06:07:30Z</dcterms:modified>
</cp:coreProperties>
</file>