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GoB" sheetId="3" r:id="rId2"/>
    <sheet name="RPA" sheetId="4" r:id="rId3"/>
    <sheet name="Sheet5" sheetId="5" r:id="rId4"/>
  </sheets>
  <definedNames>
    <definedName name="_xlnm.Print_Area" localSheetId="1">GoB!$A$1:$T$16</definedName>
    <definedName name="_xlnm.Print_Area" localSheetId="2">RPA!$A$1:$S$16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1" i="5" l="1"/>
  <c r="T60" i="5"/>
  <c r="T59" i="5"/>
  <c r="S61" i="5"/>
  <c r="S60" i="5"/>
  <c r="S59" i="5"/>
  <c r="R61" i="5"/>
  <c r="R60" i="5"/>
  <c r="R59" i="5"/>
  <c r="Q60" i="5"/>
  <c r="Q59" i="5"/>
  <c r="O63" i="5"/>
  <c r="O62" i="5"/>
  <c r="S51" i="5"/>
  <c r="R51" i="5"/>
  <c r="Q51" i="5"/>
  <c r="R50" i="5"/>
  <c r="R49" i="5"/>
  <c r="Q50" i="5"/>
  <c r="Q49" i="5"/>
  <c r="P51" i="5"/>
  <c r="P50" i="5"/>
  <c r="P49" i="5"/>
  <c r="O51" i="5"/>
  <c r="T41" i="5"/>
  <c r="T42" i="5" s="1"/>
  <c r="U42" i="5"/>
  <c r="U40" i="5"/>
  <c r="U41" i="5"/>
  <c r="U39" i="5"/>
  <c r="S42" i="5"/>
  <c r="T40" i="5"/>
  <c r="T39" i="5"/>
  <c r="S41" i="5"/>
  <c r="S40" i="5"/>
  <c r="S39" i="5"/>
  <c r="R42" i="5"/>
  <c r="R41" i="5"/>
  <c r="R40" i="5"/>
  <c r="R39" i="5"/>
  <c r="O44" i="5"/>
  <c r="O43" i="5"/>
  <c r="O38" i="5"/>
  <c r="S24" i="5" l="1"/>
  <c r="R24" i="5"/>
  <c r="Q24" i="5"/>
  <c r="R23" i="5"/>
  <c r="R22" i="5"/>
  <c r="Q23" i="5"/>
  <c r="Q22" i="5"/>
  <c r="O15" i="5"/>
  <c r="P14" i="5"/>
  <c r="M16" i="5"/>
  <c r="M17" i="5" s="1"/>
  <c r="L16" i="5"/>
  <c r="Q9" i="5"/>
  <c r="P9" i="5"/>
  <c r="O9" i="5"/>
  <c r="P8" i="5"/>
  <c r="P7" i="5"/>
  <c r="O8" i="5"/>
  <c r="O7" i="5"/>
  <c r="N8" i="5"/>
  <c r="N7" i="5"/>
  <c r="M7" i="5"/>
  <c r="M9" i="5" s="1"/>
  <c r="J5" i="5"/>
  <c r="I5" i="5"/>
  <c r="H5" i="5"/>
  <c r="H6" i="5" s="1"/>
  <c r="I3" i="5"/>
  <c r="H3" i="5"/>
  <c r="J2" i="5"/>
  <c r="I4" i="5"/>
  <c r="H4" i="5"/>
  <c r="B5" i="5"/>
  <c r="C8" i="5"/>
  <c r="E9" i="5"/>
  <c r="P15" i="5" l="1"/>
  <c r="D3" i="1"/>
  <c r="D4" i="1"/>
  <c r="D5" i="1"/>
  <c r="D6" i="1"/>
  <c r="D7" i="1"/>
  <c r="D8" i="1"/>
  <c r="D9" i="1"/>
  <c r="D10" i="1"/>
  <c r="D11" i="1"/>
  <c r="D12" i="1"/>
  <c r="D2" i="1"/>
  <c r="P16" i="5" l="1"/>
  <c r="R14" i="5"/>
  <c r="Q14" i="5"/>
  <c r="R15" i="5"/>
  <c r="Q15" i="5"/>
  <c r="R16" i="5" l="1"/>
  <c r="Q16" i="5"/>
</calcChain>
</file>

<file path=xl/sharedStrings.xml><?xml version="1.0" encoding="utf-8"?>
<sst xmlns="http://schemas.openxmlformats.org/spreadsheetml/2006/main" count="149" uniqueCount="77">
  <si>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</si>
  <si>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</si>
  <si>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</si>
  <si>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</si>
  <si>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</si>
  <si>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</si>
  <si>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</si>
  <si>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</si>
  <si>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</si>
  <si>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</si>
  <si>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</si>
  <si>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</si>
  <si>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</si>
  <si>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</si>
  <si>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4111306_Construction of Irrigation Inlet (New Haors)</t>
  </si>
  <si>
    <t>4111307_ Re-installation/Construction of Regulator/ Causeway (Rehabilitation Sub-Projects)</t>
  </si>
  <si>
    <t>4111307_ Installation/Construction of New Regulators/ Causeway/Bridge/Box Drainage Outlet) (New Haors)</t>
  </si>
  <si>
    <t xml:space="preserve">4111307_ Re-excavation of Khal/River (New Haors) </t>
  </si>
  <si>
    <t xml:space="preserve">4111201_ Re-excavation of Khal/River (Rehabilitation Sub-Projects) </t>
  </si>
  <si>
    <t>4111201_ Rehabilitation of Full Embankment (Resection/ construction) (Rehabilitation Sub-Projects)</t>
  </si>
  <si>
    <t>4111201_ Rehabilitation of Submergible Embankment  (Resection/construction)  (Rehabilitation Sub-Projects)</t>
  </si>
  <si>
    <t>4111201_Construction of Submersible Embankment (New Haors) (Earth Volume: 29.98 lakh cum)</t>
  </si>
  <si>
    <t>4111201_ Rehabilitation of Regulator (New Haors)</t>
  </si>
  <si>
    <t>4111201_Construction of WMG Office</t>
  </si>
  <si>
    <t>4111201_O&amp;M During Construction</t>
  </si>
  <si>
    <t>Total</t>
  </si>
  <si>
    <t>GoB</t>
  </si>
  <si>
    <t>RPA</t>
  </si>
  <si>
    <t>Gate Repair</t>
  </si>
  <si>
    <t>110/Netr-05 1st RA Bill</t>
  </si>
  <si>
    <t>111/KISH-23 1st RA Bill</t>
  </si>
  <si>
    <t>120/NETR-06 4th RA Bill</t>
  </si>
  <si>
    <t>total</t>
  </si>
  <si>
    <t>Khal</t>
  </si>
  <si>
    <t>Box</t>
  </si>
  <si>
    <t>132/SUNM-06 4th RA Bill</t>
  </si>
  <si>
    <t>131/KIS-20 1st RA Bill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</si>
  <si>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</si>
  <si>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</si>
  <si>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</si>
  <si>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</si>
  <si>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</si>
  <si>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</si>
  <si>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</si>
  <si>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</si>
  <si>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131/KISH-20 1st RA Bill</t>
  </si>
  <si>
    <t>133/KISH-22 1st RA Bill</t>
  </si>
  <si>
    <t>Kish-22 1st IPC</t>
  </si>
  <si>
    <t>Embankment</t>
  </si>
  <si>
    <t>GT</t>
  </si>
  <si>
    <t>Kish-22 2nd IPC</t>
  </si>
  <si>
    <t>138/KISH-22 2nd RA Bill</t>
  </si>
  <si>
    <t>142/KISH-17 9th RA Bill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</si>
  <si>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</si>
  <si>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</si>
  <si>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</si>
  <si>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</si>
  <si>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</si>
  <si>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</si>
  <si>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</si>
  <si>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</si>
  <si>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</si>
  <si>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</si>
  <si>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</si>
  <si>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</si>
  <si>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144/KISH-17 4th RA Bill</t>
  </si>
  <si>
    <t>Kish -11 4th RA Bill</t>
  </si>
  <si>
    <t>143/KISH-11 5th RA Bill</t>
  </si>
  <si>
    <t>152/HOBI-06 7th RA BIlll</t>
  </si>
  <si>
    <t>154/SUNM-02 2nd RA BILL</t>
  </si>
  <si>
    <t>153/KISH-09 5th RA BILL</t>
  </si>
  <si>
    <t>155/KISH-25 5th RA BILL</t>
  </si>
  <si>
    <t>Kish -25 5th RA Bill</t>
  </si>
  <si>
    <t>Mobilization</t>
  </si>
  <si>
    <t>157/KISH-13 5th RA BILL</t>
  </si>
  <si>
    <t>Kish -13 5th RA Bill</t>
  </si>
  <si>
    <t>158/KISH-13 6th RA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</si>
</sst>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left" vertical="center" wrapText="1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1" fillId="0" borderId="2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2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4.4" x14ac:dyDescent="0.3"/>
  <cols>
    <col min="2" max="2" width="18.33203125" customWidth="1"/>
    <col min="3" max="3" width="97.5546875" customWidth="1"/>
    <col min="4" max="4" width="52.88671875" customWidth="1"/>
  </cols>
  <sheetData>
    <row r="1" spans="1:4" x14ac:dyDescent="0.3">
      <c r="A1" s="1" t="s">
        <v>11</v>
      </c>
      <c r="B1" s="1" t="s">
        <v>12</v>
      </c>
      <c r="C1" s="2" t="s">
        <v>13</v>
      </c>
    </row>
    <row r="2" spans="1:4" x14ac:dyDescent="0.3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3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3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3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3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3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3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3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3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3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3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view="pageBreakPreview" zoomScale="55" zoomScaleNormal="100" zoomScaleSheetLayoutView="55" workbookViewId="0">
      <selection activeCell="T8" sqref="T8"/>
    </sheetView>
  </sheetViews>
  <sheetFormatPr defaultRowHeight="14.4" x14ac:dyDescent="0.3"/>
  <cols>
    <col min="1" max="1" width="115.88671875" customWidth="1"/>
    <col min="2" max="2" width="46.33203125" style="1" hidden="1" customWidth="1"/>
    <col min="3" max="3" width="62.5546875" hidden="1" customWidth="1"/>
    <col min="4" max="4" width="47.109375" hidden="1" customWidth="1"/>
    <col min="5" max="5" width="47" style="1" hidden="1" customWidth="1"/>
    <col min="6" max="6" width="44.44140625" hidden="1" customWidth="1"/>
    <col min="7" max="7" width="47.33203125" hidden="1" customWidth="1"/>
    <col min="8" max="8" width="56" hidden="1" customWidth="1"/>
    <col min="9" max="9" width="50" hidden="1" customWidth="1"/>
    <col min="10" max="10" width="61.33203125" hidden="1" customWidth="1"/>
    <col min="11" max="11" width="43.6640625" hidden="1" customWidth="1"/>
    <col min="12" max="12" width="51.5546875" hidden="1" customWidth="1"/>
    <col min="13" max="13" width="49.44140625" hidden="1" customWidth="1"/>
    <col min="14" max="14" width="45.33203125" hidden="1" customWidth="1"/>
    <col min="15" max="15" width="56.44140625" style="12" hidden="1" customWidth="1"/>
    <col min="16" max="16" width="42.44140625" customWidth="1"/>
    <col min="17" max="17" width="43.33203125" customWidth="1"/>
  </cols>
  <sheetData>
    <row r="1" spans="1:17" ht="39" customHeight="1" x14ac:dyDescent="0.55000000000000004">
      <c r="A1" s="4"/>
      <c r="B1" s="5" t="s">
        <v>29</v>
      </c>
      <c r="C1" s="5" t="s">
        <v>30</v>
      </c>
      <c r="D1" s="6" t="s">
        <v>31</v>
      </c>
      <c r="E1" s="5" t="s">
        <v>35</v>
      </c>
      <c r="F1" s="14" t="s">
        <v>36</v>
      </c>
      <c r="G1" s="14" t="s">
        <v>46</v>
      </c>
      <c r="H1" s="3" t="s">
        <v>51</v>
      </c>
      <c r="I1" s="19" t="s">
        <v>52</v>
      </c>
      <c r="J1" s="19" t="s">
        <v>65</v>
      </c>
      <c r="K1" s="19" t="s">
        <v>67</v>
      </c>
      <c r="L1" s="20" t="s">
        <v>68</v>
      </c>
      <c r="M1" s="20" t="s">
        <v>69</v>
      </c>
      <c r="N1" s="20" t="s">
        <v>70</v>
      </c>
      <c r="O1" s="20" t="s">
        <v>71</v>
      </c>
      <c r="P1" s="20" t="s">
        <v>74</v>
      </c>
      <c r="Q1" s="19" t="s">
        <v>76</v>
      </c>
    </row>
    <row r="2" spans="1:17" ht="57.75" customHeight="1" x14ac:dyDescent="0.55000000000000004">
      <c r="A2" s="3" t="s">
        <v>14</v>
      </c>
      <c r="B2" s="7"/>
      <c r="C2" s="7"/>
      <c r="D2" s="7"/>
      <c r="E2" s="8"/>
      <c r="F2" s="8">
        <v>128828.69</v>
      </c>
      <c r="G2" s="13"/>
      <c r="H2" s="8"/>
      <c r="I2" s="19">
        <v>689062.37</v>
      </c>
      <c r="J2" s="19"/>
      <c r="K2" s="21"/>
      <c r="L2" s="22"/>
      <c r="M2" s="21"/>
      <c r="N2" s="21"/>
      <c r="O2" s="20"/>
      <c r="P2" s="21"/>
      <c r="Q2" s="21"/>
    </row>
    <row r="3" spans="1:17" ht="57.75" customHeight="1" x14ac:dyDescent="0.55000000000000004">
      <c r="A3" s="3" t="s">
        <v>15</v>
      </c>
      <c r="B3" s="7"/>
      <c r="C3" s="7"/>
      <c r="D3" s="7"/>
      <c r="E3" s="8"/>
      <c r="F3" s="8"/>
      <c r="G3" s="13"/>
      <c r="H3" s="8"/>
      <c r="I3" s="19"/>
      <c r="J3" s="19"/>
      <c r="K3" s="21"/>
      <c r="L3" s="22"/>
      <c r="M3" s="21"/>
      <c r="N3" s="21"/>
      <c r="O3" s="20"/>
      <c r="P3" s="21"/>
      <c r="Q3" s="21"/>
    </row>
    <row r="4" spans="1:17" ht="57.75" customHeight="1" x14ac:dyDescent="0.55000000000000004">
      <c r="A4" s="3" t="s">
        <v>16</v>
      </c>
      <c r="B4" s="8">
        <v>1538850</v>
      </c>
      <c r="C4" s="8">
        <v>1449044</v>
      </c>
      <c r="D4" s="8">
        <v>475961.3</v>
      </c>
      <c r="E4" s="8"/>
      <c r="F4" s="8">
        <v>1755026.31</v>
      </c>
      <c r="G4" s="8"/>
      <c r="H4" s="8"/>
      <c r="I4" s="19">
        <v>862536.34</v>
      </c>
      <c r="J4" s="19">
        <v>545064.19999999995</v>
      </c>
      <c r="K4" s="19">
        <v>401812</v>
      </c>
      <c r="L4" s="20">
        <v>1255087</v>
      </c>
      <c r="M4" s="21"/>
      <c r="N4" s="20">
        <v>973257</v>
      </c>
      <c r="O4" s="20">
        <v>780616.47860000003</v>
      </c>
      <c r="P4" s="21"/>
      <c r="Q4" s="21"/>
    </row>
    <row r="5" spans="1:17" ht="57.75" customHeight="1" x14ac:dyDescent="0.55000000000000004">
      <c r="A5" s="3" t="s">
        <v>17</v>
      </c>
      <c r="B5" s="7"/>
      <c r="C5" s="7"/>
      <c r="D5" s="8">
        <v>331387.7</v>
      </c>
      <c r="E5" s="8">
        <v>1691414</v>
      </c>
      <c r="F5" s="13"/>
      <c r="G5" s="8">
        <v>742524.49269999994</v>
      </c>
      <c r="H5" s="8">
        <v>82502.96428</v>
      </c>
      <c r="I5" s="19"/>
      <c r="J5" s="19"/>
      <c r="K5" s="21"/>
      <c r="L5" s="22"/>
      <c r="M5" s="21"/>
      <c r="N5" s="21"/>
      <c r="O5" s="20">
        <v>712805.52139999997</v>
      </c>
      <c r="P5" s="21"/>
      <c r="Q5" s="21"/>
    </row>
    <row r="6" spans="1:17" ht="57.75" customHeight="1" x14ac:dyDescent="0.55000000000000004">
      <c r="A6" s="3" t="s">
        <v>18</v>
      </c>
      <c r="B6" s="7"/>
      <c r="C6" s="7"/>
      <c r="D6" s="7"/>
      <c r="E6" s="8"/>
      <c r="F6" s="13"/>
      <c r="G6" s="8"/>
      <c r="H6" s="8"/>
      <c r="I6" s="19"/>
      <c r="J6" s="19"/>
      <c r="K6" s="21"/>
      <c r="L6" s="22"/>
      <c r="M6" s="20">
        <v>1505204</v>
      </c>
      <c r="N6" s="21"/>
      <c r="O6" s="20"/>
      <c r="P6" s="21"/>
      <c r="Q6" s="21"/>
    </row>
    <row r="7" spans="1:17" ht="57.75" customHeight="1" x14ac:dyDescent="0.55000000000000004">
      <c r="A7" s="3" t="s">
        <v>19</v>
      </c>
      <c r="B7" s="7"/>
      <c r="C7" s="7"/>
      <c r="D7" s="7"/>
      <c r="E7" s="8"/>
      <c r="F7" s="13"/>
      <c r="G7" s="8"/>
      <c r="H7" s="8"/>
      <c r="I7" s="19"/>
      <c r="J7" s="19"/>
      <c r="K7" s="21"/>
      <c r="L7" s="22"/>
      <c r="M7" s="21"/>
      <c r="N7" s="21"/>
      <c r="O7" s="20"/>
      <c r="P7" s="21"/>
      <c r="Q7" s="21"/>
    </row>
    <row r="8" spans="1:17" ht="57.75" customHeight="1" x14ac:dyDescent="0.55000000000000004">
      <c r="A8" s="3" t="s">
        <v>20</v>
      </c>
      <c r="B8" s="7"/>
      <c r="C8" s="7"/>
      <c r="D8" s="7"/>
      <c r="E8" s="8"/>
      <c r="F8" s="13"/>
      <c r="G8" s="8"/>
      <c r="H8" s="8"/>
      <c r="I8" s="19"/>
      <c r="J8" s="19"/>
      <c r="K8" s="21"/>
      <c r="L8" s="22"/>
      <c r="M8" s="21"/>
      <c r="N8" s="21"/>
      <c r="O8" s="20"/>
      <c r="P8" s="21"/>
      <c r="Q8" s="21"/>
    </row>
    <row r="9" spans="1:17" ht="57.75" customHeight="1" x14ac:dyDescent="0.55000000000000004">
      <c r="A9" s="3" t="s">
        <v>21</v>
      </c>
      <c r="B9" s="7"/>
      <c r="C9" s="7"/>
      <c r="D9" s="7"/>
      <c r="E9" s="8"/>
      <c r="F9" s="13"/>
      <c r="G9" s="8">
        <v>616282.50730000006</v>
      </c>
      <c r="H9" s="8">
        <v>68476.03572</v>
      </c>
      <c r="I9" s="19">
        <v>769465.29</v>
      </c>
      <c r="J9" s="19">
        <v>591783.80000000005</v>
      </c>
      <c r="K9" s="21"/>
      <c r="L9" s="22"/>
      <c r="M9" s="21"/>
      <c r="N9" s="21"/>
      <c r="O9" s="20"/>
      <c r="P9" s="20">
        <v>516199</v>
      </c>
      <c r="Q9" s="20">
        <v>391128</v>
      </c>
    </row>
    <row r="10" spans="1:17" ht="57.75" customHeight="1" x14ac:dyDescent="0.55000000000000004">
      <c r="A10" s="3" t="s">
        <v>22</v>
      </c>
      <c r="B10" s="7"/>
      <c r="C10" s="7"/>
      <c r="D10" s="7"/>
      <c r="E10" s="8"/>
      <c r="F10" s="13"/>
      <c r="G10" s="13"/>
      <c r="H10" s="8"/>
      <c r="I10" s="21"/>
      <c r="J10" s="19"/>
      <c r="K10" s="21"/>
      <c r="L10" s="22"/>
      <c r="M10" s="21"/>
      <c r="N10" s="21"/>
      <c r="O10" s="20"/>
      <c r="P10" s="21"/>
      <c r="Q10" s="21"/>
    </row>
    <row r="11" spans="1:17" ht="57.75" customHeight="1" x14ac:dyDescent="0.55000000000000004">
      <c r="A11" s="3" t="s">
        <v>23</v>
      </c>
      <c r="B11" s="7"/>
      <c r="C11" s="7"/>
      <c r="D11" s="7"/>
      <c r="E11" s="8"/>
      <c r="F11" s="13"/>
      <c r="G11" s="13"/>
      <c r="H11" s="8"/>
      <c r="I11" s="21"/>
      <c r="J11" s="19"/>
      <c r="K11" s="21"/>
      <c r="L11" s="22"/>
      <c r="M11" s="21"/>
      <c r="N11" s="21"/>
      <c r="O11" s="20"/>
      <c r="P11" s="21"/>
      <c r="Q11" s="21"/>
    </row>
    <row r="12" spans="1:17" ht="57.75" customHeight="1" x14ac:dyDescent="0.55000000000000004">
      <c r="A12" s="3" t="s">
        <v>24</v>
      </c>
      <c r="B12" s="7"/>
      <c r="C12" s="7"/>
      <c r="D12" s="7"/>
      <c r="E12" s="8"/>
      <c r="F12" s="13"/>
      <c r="G12" s="13"/>
      <c r="H12" s="8"/>
      <c r="I12" s="21"/>
      <c r="J12" s="19"/>
      <c r="K12" s="21"/>
      <c r="L12" s="22"/>
      <c r="M12" s="21"/>
      <c r="N12" s="21"/>
      <c r="O12" s="20"/>
      <c r="P12" s="21"/>
      <c r="Q12" s="21"/>
    </row>
    <row r="13" spans="1:17" ht="43.5" customHeight="1" x14ac:dyDescent="0.55000000000000004">
      <c r="A13" s="3" t="s">
        <v>28</v>
      </c>
      <c r="B13" s="9"/>
      <c r="C13" s="9"/>
      <c r="D13" s="9"/>
      <c r="E13" s="8"/>
      <c r="F13" s="13"/>
      <c r="G13" s="13"/>
      <c r="H13" s="8"/>
      <c r="I13" s="21"/>
      <c r="J13" s="19"/>
      <c r="K13" s="21"/>
      <c r="L13" s="22"/>
      <c r="M13" s="21"/>
      <c r="N13" s="21"/>
      <c r="O13" s="20"/>
      <c r="P13" s="21"/>
      <c r="Q13" s="21"/>
    </row>
  </sheetData>
  <printOptions horizontalCentered="1" verticalCentered="1"/>
  <pageMargins left="0.25" right="0.2" top="0.25" bottom="0.25" header="0.3" footer="0"/>
  <pageSetup paperSize="9" scale="31" orientation="landscape" r:id="rId1"/>
  <colBreaks count="1" manualBreakCount="1">
    <brk id="9" max="1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view="pageBreakPreview" zoomScale="55" zoomScaleNormal="100" zoomScaleSheetLayoutView="55" workbookViewId="0">
      <selection activeCell="Q9" sqref="Q9"/>
    </sheetView>
  </sheetViews>
  <sheetFormatPr defaultRowHeight="14.4" x14ac:dyDescent="0.3"/>
  <cols>
    <col min="1" max="1" width="119" customWidth="1"/>
    <col min="2" max="2" width="39" style="1" hidden="1" customWidth="1"/>
    <col min="3" max="8" width="39" hidden="1" customWidth="1"/>
    <col min="9" max="9" width="47.109375" hidden="1" customWidth="1"/>
    <col min="10" max="10" width="40.6640625" hidden="1" customWidth="1"/>
    <col min="11" max="11" width="47.5546875" hidden="1" customWidth="1"/>
    <col min="12" max="12" width="52" style="12" hidden="1" customWidth="1"/>
    <col min="13" max="13" width="48.33203125" hidden="1" customWidth="1"/>
    <col min="14" max="14" width="48.109375" hidden="1" customWidth="1"/>
    <col min="15" max="15" width="60.33203125" hidden="1" customWidth="1"/>
    <col min="16" max="16" width="45.6640625" customWidth="1"/>
    <col min="17" max="17" width="46.109375" customWidth="1"/>
  </cols>
  <sheetData>
    <row r="1" spans="1:17" ht="39" customHeight="1" x14ac:dyDescent="0.55000000000000004">
      <c r="A1" s="4"/>
      <c r="B1" s="5" t="s">
        <v>29</v>
      </c>
      <c r="C1" s="5" t="s">
        <v>30</v>
      </c>
      <c r="D1" s="6" t="s">
        <v>31</v>
      </c>
      <c r="E1" s="5" t="s">
        <v>35</v>
      </c>
      <c r="F1" s="5" t="s">
        <v>45</v>
      </c>
      <c r="G1" s="5" t="s">
        <v>46</v>
      </c>
      <c r="H1" s="3" t="s">
        <v>51</v>
      </c>
      <c r="I1" s="14" t="s">
        <v>52</v>
      </c>
      <c r="J1" s="14" t="s">
        <v>65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  <c r="P1" s="14" t="s">
        <v>74</v>
      </c>
      <c r="Q1" s="14" t="s">
        <v>76</v>
      </c>
    </row>
    <row r="2" spans="1:17" ht="59.25" customHeight="1" x14ac:dyDescent="0.3">
      <c r="A2" s="3" t="s">
        <v>14</v>
      </c>
      <c r="B2" s="7"/>
      <c r="C2" s="7"/>
      <c r="D2" s="7"/>
      <c r="E2" s="13"/>
      <c r="F2" s="8">
        <v>901800.9</v>
      </c>
      <c r="G2" s="8"/>
      <c r="H2" s="8"/>
      <c r="I2" s="20">
        <v>4823437.45</v>
      </c>
      <c r="J2" s="20"/>
      <c r="K2" s="21"/>
      <c r="L2" s="22"/>
      <c r="M2" s="21"/>
      <c r="N2" s="21"/>
      <c r="O2" s="22"/>
      <c r="P2" s="21"/>
      <c r="Q2" s="21"/>
    </row>
    <row r="3" spans="1:17" ht="59.25" customHeight="1" x14ac:dyDescent="0.3">
      <c r="A3" s="3" t="s">
        <v>15</v>
      </c>
      <c r="B3" s="7"/>
      <c r="C3" s="7"/>
      <c r="D3" s="7"/>
      <c r="E3" s="13"/>
      <c r="F3" s="8"/>
      <c r="G3" s="8"/>
      <c r="H3" s="8"/>
      <c r="I3" s="20"/>
      <c r="J3" s="20"/>
      <c r="K3" s="21"/>
      <c r="L3" s="22"/>
      <c r="M3" s="21"/>
      <c r="N3" s="21"/>
      <c r="O3" s="22"/>
      <c r="P3" s="21"/>
      <c r="Q3" s="21"/>
    </row>
    <row r="4" spans="1:17" ht="59.25" customHeight="1" x14ac:dyDescent="0.3">
      <c r="A4" s="3" t="s">
        <v>16</v>
      </c>
      <c r="B4" s="8">
        <v>10771949</v>
      </c>
      <c r="C4" s="8">
        <v>10143306</v>
      </c>
      <c r="D4" s="8">
        <v>3331724.97</v>
      </c>
      <c r="E4" s="13"/>
      <c r="F4" s="8">
        <v>12285185.1</v>
      </c>
      <c r="G4" s="8"/>
      <c r="H4" s="8"/>
      <c r="I4" s="20">
        <v>6037755.4900000002</v>
      </c>
      <c r="J4" s="20">
        <v>3815450.81</v>
      </c>
      <c r="K4" s="20">
        <v>2812680</v>
      </c>
      <c r="L4" s="20">
        <v>8785607</v>
      </c>
      <c r="M4" s="21"/>
      <c r="N4" s="20">
        <v>6812796</v>
      </c>
      <c r="O4" s="20">
        <v>5464314.8269999996</v>
      </c>
      <c r="P4" s="21"/>
      <c r="Q4" s="21"/>
    </row>
    <row r="5" spans="1:17" ht="59.25" customHeight="1" x14ac:dyDescent="0.3">
      <c r="A5" s="3" t="s">
        <v>17</v>
      </c>
      <c r="B5" s="7"/>
      <c r="C5" s="7"/>
      <c r="D5" s="8">
        <v>2319711.0299999998</v>
      </c>
      <c r="E5" s="8">
        <v>11839895</v>
      </c>
      <c r="F5" s="13"/>
      <c r="G5" s="8">
        <v>5197670.9000000004</v>
      </c>
      <c r="H5" s="8">
        <v>577518.56000000006</v>
      </c>
      <c r="I5" s="20"/>
      <c r="J5" s="20"/>
      <c r="K5" s="21"/>
      <c r="L5" s="22"/>
      <c r="M5" s="21"/>
      <c r="N5" s="21"/>
      <c r="O5" s="20">
        <v>4989638.1730000004</v>
      </c>
      <c r="P5" s="21"/>
      <c r="Q5" s="21"/>
    </row>
    <row r="6" spans="1:17" ht="59.25" customHeight="1" x14ac:dyDescent="0.3">
      <c r="A6" s="3" t="s">
        <v>18</v>
      </c>
      <c r="B6" s="7"/>
      <c r="C6" s="7"/>
      <c r="D6" s="7"/>
      <c r="E6" s="13"/>
      <c r="F6" s="13"/>
      <c r="G6" s="8"/>
      <c r="H6" s="8"/>
      <c r="I6" s="20"/>
      <c r="J6" s="20"/>
      <c r="K6" s="21"/>
      <c r="L6" s="22"/>
      <c r="M6" s="20">
        <v>10537128</v>
      </c>
      <c r="N6" s="21"/>
      <c r="O6" s="22"/>
      <c r="P6" s="21"/>
      <c r="Q6" s="21"/>
    </row>
    <row r="7" spans="1:17" ht="59.25" customHeight="1" x14ac:dyDescent="0.3">
      <c r="A7" s="3" t="s">
        <v>19</v>
      </c>
      <c r="B7" s="7"/>
      <c r="C7" s="7"/>
      <c r="D7" s="7"/>
      <c r="E7" s="13"/>
      <c r="F7" s="13"/>
      <c r="G7" s="8"/>
      <c r="H7" s="8"/>
      <c r="I7" s="20"/>
      <c r="J7" s="20"/>
      <c r="K7" s="21"/>
      <c r="L7" s="22"/>
      <c r="M7" s="21"/>
      <c r="N7" s="21"/>
      <c r="O7" s="22"/>
      <c r="P7" s="21"/>
      <c r="Q7" s="21"/>
    </row>
    <row r="8" spans="1:17" ht="59.25" customHeight="1" x14ac:dyDescent="0.3">
      <c r="A8" s="3" t="s">
        <v>20</v>
      </c>
      <c r="B8" s="7"/>
      <c r="C8" s="7"/>
      <c r="D8" s="7"/>
      <c r="E8" s="13"/>
      <c r="F8" s="13"/>
      <c r="G8" s="8"/>
      <c r="H8" s="8"/>
      <c r="I8" s="20"/>
      <c r="J8" s="20"/>
      <c r="K8" s="21"/>
      <c r="L8" s="22"/>
      <c r="M8" s="21"/>
      <c r="N8" s="21"/>
      <c r="O8" s="22"/>
      <c r="P8" s="21"/>
      <c r="Q8" s="21"/>
    </row>
    <row r="9" spans="1:17" ht="59.25" customHeight="1" x14ac:dyDescent="0.3">
      <c r="A9" s="3" t="s">
        <v>21</v>
      </c>
      <c r="B9" s="7"/>
      <c r="C9" s="7"/>
      <c r="D9" s="7"/>
      <c r="E9" s="13"/>
      <c r="F9" s="13"/>
      <c r="G9" s="8">
        <v>4313977.0999999996</v>
      </c>
      <c r="H9" s="8">
        <v>479330.44</v>
      </c>
      <c r="I9" s="20">
        <v>5386258.0499999998</v>
      </c>
      <c r="J9" s="20">
        <v>4142488.19</v>
      </c>
      <c r="K9" s="21"/>
      <c r="L9" s="22"/>
      <c r="M9" s="21"/>
      <c r="N9" s="21"/>
      <c r="O9" s="22"/>
      <c r="P9" s="20">
        <v>3613394</v>
      </c>
      <c r="Q9" s="20">
        <v>2737897</v>
      </c>
    </row>
    <row r="10" spans="1:17" ht="59.25" customHeight="1" x14ac:dyDescent="0.3">
      <c r="A10" s="3" t="s">
        <v>22</v>
      </c>
      <c r="B10" s="7"/>
      <c r="C10" s="7"/>
      <c r="D10" s="7"/>
      <c r="E10" s="13"/>
      <c r="F10" s="13"/>
      <c r="G10" s="8"/>
      <c r="H10" s="8"/>
      <c r="I10" s="20"/>
      <c r="J10" s="20"/>
      <c r="K10" s="21"/>
      <c r="L10" s="22"/>
      <c r="M10" s="21"/>
      <c r="N10" s="21"/>
      <c r="O10" s="22"/>
      <c r="P10" s="21"/>
      <c r="Q10" s="21"/>
    </row>
    <row r="11" spans="1:17" ht="59.25" customHeight="1" x14ac:dyDescent="0.3">
      <c r="A11" s="3" t="s">
        <v>23</v>
      </c>
      <c r="B11" s="7"/>
      <c r="C11" s="7"/>
      <c r="D11" s="7"/>
      <c r="E11" s="13"/>
      <c r="F11" s="13"/>
      <c r="G11" s="8"/>
      <c r="H11" s="8"/>
      <c r="I11" s="20"/>
      <c r="J11" s="20"/>
      <c r="K11" s="21"/>
      <c r="L11" s="22"/>
      <c r="M11" s="21"/>
      <c r="N11" s="21"/>
      <c r="O11" s="22"/>
      <c r="P11" s="21"/>
      <c r="Q11" s="21"/>
    </row>
    <row r="12" spans="1:17" ht="59.25" customHeight="1" x14ac:dyDescent="0.3">
      <c r="A12" s="3" t="s">
        <v>24</v>
      </c>
      <c r="B12" s="7"/>
      <c r="C12" s="7"/>
      <c r="D12" s="7"/>
      <c r="E12" s="13"/>
      <c r="F12" s="13"/>
      <c r="G12" s="8"/>
      <c r="H12" s="8"/>
      <c r="I12" s="20"/>
      <c r="J12" s="20"/>
      <c r="K12" s="21"/>
      <c r="L12" s="22"/>
      <c r="M12" s="21"/>
      <c r="N12" s="21"/>
      <c r="O12" s="22"/>
      <c r="P12" s="21"/>
      <c r="Q12" s="21"/>
    </row>
    <row r="13" spans="1:17" ht="59.25" customHeight="1" x14ac:dyDescent="0.3">
      <c r="A13" s="3" t="s">
        <v>28</v>
      </c>
      <c r="B13" s="9"/>
      <c r="C13" s="9"/>
      <c r="D13" s="9"/>
      <c r="E13" s="13"/>
      <c r="F13" s="13"/>
      <c r="G13" s="8"/>
      <c r="H13" s="8"/>
      <c r="I13" s="20"/>
      <c r="J13" s="20"/>
      <c r="K13" s="21"/>
      <c r="L13" s="22"/>
      <c r="M13" s="21"/>
      <c r="N13" s="21"/>
      <c r="O13" s="22"/>
      <c r="P13" s="21"/>
      <c r="Q13" s="21"/>
    </row>
  </sheetData>
  <printOptions horizontalCentered="1" verticalCentered="1"/>
  <pageMargins left="0.25" right="0.2" top="0.25" bottom="0.25" header="0.3" footer="0"/>
  <pageSetup paperSize="9" scale="30" orientation="landscape" r:id="rId1"/>
  <colBreaks count="1" manualBreakCount="1">
    <brk id="12" max="1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55" zoomScale="115" zoomScaleNormal="115" workbookViewId="0">
      <selection activeCell="O67" sqref="O67"/>
    </sheetView>
  </sheetViews>
  <sheetFormatPr defaultRowHeight="14.4" x14ac:dyDescent="0.3"/>
  <cols>
    <col min="2" max="2" width="20.109375" style="10" customWidth="1"/>
    <col min="3" max="3" width="16" style="10" customWidth="1"/>
    <col min="5" max="5" width="17.109375" customWidth="1"/>
    <col min="8" max="8" width="22.88671875" customWidth="1"/>
    <col min="9" max="9" width="19.44140625" customWidth="1"/>
    <col min="12" max="12" width="19.44140625" customWidth="1"/>
    <col min="13" max="13" width="25.109375" style="10" customWidth="1"/>
    <col min="14" max="14" width="26.33203125" customWidth="1"/>
    <col min="15" max="15" width="17.6640625" style="10" customWidth="1"/>
    <col min="16" max="16" width="14.88671875" customWidth="1"/>
    <col min="17" max="17" width="13.6640625" bestFit="1" customWidth="1"/>
    <col min="18" max="18" width="12.33203125" style="11" customWidth="1"/>
    <col min="19" max="19" width="13.6640625" bestFit="1" customWidth="1"/>
    <col min="20" max="20" width="14.33203125" customWidth="1"/>
    <col min="21" max="21" width="16.5546875" customWidth="1"/>
  </cols>
  <sheetData>
    <row r="1" spans="1:19" x14ac:dyDescent="0.3">
      <c r="B1" s="12">
        <v>7146.0320000000002</v>
      </c>
      <c r="C1" s="12">
        <v>156388</v>
      </c>
      <c r="H1" s="1" t="s">
        <v>33</v>
      </c>
      <c r="I1" s="1" t="s">
        <v>34</v>
      </c>
      <c r="O1" s="12"/>
      <c r="P1" s="1"/>
    </row>
    <row r="2" spans="1:19" x14ac:dyDescent="0.3">
      <c r="B2" s="12">
        <v>2175338.3840000001</v>
      </c>
      <c r="C2" s="12">
        <v>582066.29599999997</v>
      </c>
      <c r="H2" s="1">
        <v>2651098.73</v>
      </c>
      <c r="I2" s="1">
        <v>3807686.27</v>
      </c>
      <c r="J2">
        <f>SUM(H2:I2)</f>
        <v>6458785</v>
      </c>
      <c r="L2" t="s">
        <v>37</v>
      </c>
      <c r="M2" s="15">
        <v>3058698.5830000001</v>
      </c>
      <c r="O2" s="12"/>
      <c r="P2" s="1"/>
    </row>
    <row r="3" spans="1:19" x14ac:dyDescent="0.3">
      <c r="B3" s="12">
        <v>442686.37599999999</v>
      </c>
      <c r="C3" s="12">
        <v>132743.20699999999</v>
      </c>
      <c r="H3" s="1">
        <f>H2/6458785</f>
        <v>0.41046400058215282</v>
      </c>
      <c r="I3" s="1">
        <f>I2/6458785</f>
        <v>0.58953599941784718</v>
      </c>
      <c r="L3" t="s">
        <v>38</v>
      </c>
      <c r="M3" s="15">
        <v>3991659.9350000001</v>
      </c>
      <c r="O3" s="12"/>
      <c r="P3" s="1"/>
    </row>
    <row r="4" spans="1:19" x14ac:dyDescent="0.3">
      <c r="B4" s="12">
        <v>25927.940999999999</v>
      </c>
      <c r="C4" s="12">
        <v>2610.3809999999999</v>
      </c>
      <c r="G4" t="s">
        <v>26</v>
      </c>
      <c r="H4" s="1">
        <f>ROUND(H3*807349,2)</f>
        <v>331387.7</v>
      </c>
      <c r="I4" s="1">
        <f>ROUND(I3*807349,2)</f>
        <v>475961.3</v>
      </c>
      <c r="L4" t="s">
        <v>39</v>
      </c>
      <c r="M4" s="15">
        <v>2816996.1630000002</v>
      </c>
      <c r="O4" s="12"/>
      <c r="P4" s="1"/>
    </row>
    <row r="5" spans="1:19" x14ac:dyDescent="0.3">
      <c r="A5" t="s">
        <v>32</v>
      </c>
      <c r="B5" s="12">
        <f>SUM(B1:B4)</f>
        <v>2651098.7330000005</v>
      </c>
      <c r="C5" s="12">
        <v>71523.692999999999</v>
      </c>
      <c r="G5" t="s">
        <v>27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40</v>
      </c>
      <c r="M5" s="15">
        <v>3363880.156</v>
      </c>
      <c r="O5" s="12"/>
      <c r="P5" s="1"/>
    </row>
    <row r="6" spans="1:19" x14ac:dyDescent="0.3">
      <c r="B6" s="12"/>
      <c r="C6" s="12">
        <v>769684.61699999997</v>
      </c>
      <c r="H6" s="1">
        <f>SUM(H4:H5)</f>
        <v>2651098.73</v>
      </c>
      <c r="L6" t="s">
        <v>41</v>
      </c>
      <c r="M6" s="12">
        <v>808976.33900000004</v>
      </c>
      <c r="N6" t="s">
        <v>44</v>
      </c>
      <c r="O6" s="12" t="s">
        <v>26</v>
      </c>
      <c r="P6" s="1" t="s">
        <v>27</v>
      </c>
    </row>
    <row r="7" spans="1:19" x14ac:dyDescent="0.3">
      <c r="C7" s="12">
        <v>776580.14399999997</v>
      </c>
      <c r="L7" t="s">
        <v>42</v>
      </c>
      <c r="M7" s="12">
        <f>SUM(M2:M6)</f>
        <v>14040211.175999999</v>
      </c>
      <c r="N7">
        <f>M7/$M$9</f>
        <v>0.93161432831949342</v>
      </c>
      <c r="O7" s="12">
        <f>N7*1883855</f>
        <v>1755026.3104763194</v>
      </c>
      <c r="P7" s="12">
        <f>N7*13186986</f>
        <v>12285185.104948564</v>
      </c>
    </row>
    <row r="8" spans="1:19" x14ac:dyDescent="0.3">
      <c r="C8" s="12">
        <f>SUM(C1:C7)</f>
        <v>2491596.338</v>
      </c>
      <c r="L8" t="s">
        <v>43</v>
      </c>
      <c r="M8" s="12">
        <v>1030629.567</v>
      </c>
      <c r="N8">
        <f>M8/$M$9</f>
        <v>6.8385671680506604E-2</v>
      </c>
      <c r="O8" s="12">
        <f>N8*1883855</f>
        <v>128828.68952368078</v>
      </c>
      <c r="P8" s="12">
        <f>N8*13186986</f>
        <v>901800.89505143708</v>
      </c>
    </row>
    <row r="9" spans="1:19" x14ac:dyDescent="0.3">
      <c r="E9" s="12">
        <f>B6+C8</f>
        <v>2491596.338</v>
      </c>
      <c r="M9" s="12">
        <f>SUM(M7,M8)</f>
        <v>15070840.742999999</v>
      </c>
      <c r="O9" s="10">
        <f>SUM(O7:O8)</f>
        <v>1883855.0000000002</v>
      </c>
      <c r="P9" s="10">
        <f>SUM(P7:P8)</f>
        <v>13186986</v>
      </c>
      <c r="Q9" s="10">
        <f>SUM(O9:P9)</f>
        <v>15070841</v>
      </c>
    </row>
    <row r="12" spans="1:19" x14ac:dyDescent="0.3">
      <c r="L12" s="10" t="s">
        <v>47</v>
      </c>
    </row>
    <row r="13" spans="1:19" x14ac:dyDescent="0.3">
      <c r="L13" s="10" t="s">
        <v>48</v>
      </c>
      <c r="M13" s="12" t="s">
        <v>33</v>
      </c>
      <c r="P13" s="1" t="s">
        <v>44</v>
      </c>
      <c r="Q13" s="1" t="s">
        <v>26</v>
      </c>
      <c r="R13" s="17" t="s">
        <v>27</v>
      </c>
    </row>
    <row r="14" spans="1:19" x14ac:dyDescent="0.3">
      <c r="L14" s="16">
        <v>5478066.2400000002</v>
      </c>
      <c r="M14" s="12">
        <v>6284471.1500000004</v>
      </c>
      <c r="N14" t="s">
        <v>48</v>
      </c>
      <c r="O14" s="10">
        <v>5478066.2400000002</v>
      </c>
      <c r="P14">
        <f>O14/M17</f>
        <v>0.45354675633309538</v>
      </c>
      <c r="Q14">
        <f>P14*1358807</f>
        <v>616282.50733270438</v>
      </c>
      <c r="R14" s="17">
        <f>9511648*P14</f>
        <v>4313977.0977821741</v>
      </c>
    </row>
    <row r="15" spans="1:19" x14ac:dyDescent="0.3">
      <c r="L15" s="16"/>
      <c r="M15" s="12">
        <v>315745.96999999997</v>
      </c>
      <c r="N15" t="s">
        <v>33</v>
      </c>
      <c r="O15" s="10">
        <f>M16</f>
        <v>6600217.1200000001</v>
      </c>
      <c r="P15">
        <f>O15/M17</f>
        <v>0.54645324366690473</v>
      </c>
      <c r="Q15">
        <f>P15*1358807</f>
        <v>742524.49266729585</v>
      </c>
      <c r="R15" s="17">
        <f>9511648*P15</f>
        <v>5197670.9022178268</v>
      </c>
    </row>
    <row r="16" spans="1:19" x14ac:dyDescent="0.3">
      <c r="K16" t="s">
        <v>25</v>
      </c>
      <c r="L16" s="16">
        <f>SUM(L14:L15)</f>
        <v>5478066.2400000002</v>
      </c>
      <c r="M16" s="12">
        <f>SUM(M14:M15)</f>
        <v>6600217.1200000001</v>
      </c>
      <c r="P16">
        <f>SUM(P14:P15)</f>
        <v>1</v>
      </c>
      <c r="Q16" s="10">
        <f>SUM(Q14:Q15)</f>
        <v>1358807.0000000002</v>
      </c>
      <c r="R16" s="10">
        <f>SUM(R14:R15)</f>
        <v>9511648</v>
      </c>
      <c r="S16" s="10"/>
    </row>
    <row r="17" spans="11:19" x14ac:dyDescent="0.3">
      <c r="K17" t="s">
        <v>49</v>
      </c>
      <c r="L17" s="10"/>
      <c r="M17" s="12">
        <f>SUM(L16,M16)</f>
        <v>12078283.359999999</v>
      </c>
    </row>
    <row r="18" spans="11:19" x14ac:dyDescent="0.3">
      <c r="L18" s="10"/>
    </row>
    <row r="19" spans="11:19" x14ac:dyDescent="0.3">
      <c r="L19" s="10"/>
    </row>
    <row r="20" spans="11:19" x14ac:dyDescent="0.3">
      <c r="L20" s="10" t="s">
        <v>50</v>
      </c>
    </row>
    <row r="21" spans="11:19" x14ac:dyDescent="0.3">
      <c r="L21" s="10" t="s">
        <v>48</v>
      </c>
      <c r="M21" s="10" t="s">
        <v>33</v>
      </c>
      <c r="P21" t="s">
        <v>44</v>
      </c>
      <c r="Q21" t="s">
        <v>26</v>
      </c>
      <c r="R21" s="11" t="s">
        <v>27</v>
      </c>
    </row>
    <row r="22" spans="11:19" x14ac:dyDescent="0.3">
      <c r="L22" s="10">
        <v>5478066.2400000002</v>
      </c>
      <c r="M22" s="10">
        <v>6284471.1500000004</v>
      </c>
      <c r="N22" t="s">
        <v>48</v>
      </c>
      <c r="O22" s="10">
        <v>5478066.2400000002</v>
      </c>
      <c r="P22">
        <v>0.45354675633309538</v>
      </c>
      <c r="Q22" s="1">
        <f>P22*150979</f>
        <v>68476.035724414411</v>
      </c>
      <c r="R22" s="17">
        <f>P22*1056849</f>
        <v>479330.43588387553</v>
      </c>
    </row>
    <row r="23" spans="11:19" x14ac:dyDescent="0.3">
      <c r="L23" s="10"/>
      <c r="M23" s="10">
        <v>315745.96999999997</v>
      </c>
      <c r="N23" t="s">
        <v>33</v>
      </c>
      <c r="O23" s="10">
        <v>6600217.1200000001</v>
      </c>
      <c r="P23">
        <v>0.54645324366690473</v>
      </c>
      <c r="Q23" s="1">
        <f>P23*150979</f>
        <v>82502.964275585604</v>
      </c>
      <c r="R23" s="17">
        <f>P23*1056849</f>
        <v>577518.56411612465</v>
      </c>
    </row>
    <row r="24" spans="11:19" x14ac:dyDescent="0.3">
      <c r="K24" t="s">
        <v>25</v>
      </c>
      <c r="L24">
        <v>5478066.2400000002</v>
      </c>
      <c r="M24" s="10">
        <v>6600217.1200000001</v>
      </c>
      <c r="P24">
        <v>1</v>
      </c>
      <c r="Q24" s="17">
        <f>SUM(Q22:Q23)</f>
        <v>150979</v>
      </c>
      <c r="R24" s="17">
        <f>SUM(R22:R23)</f>
        <v>1056849.0000000002</v>
      </c>
      <c r="S24" s="17">
        <f>SUM(Q24:R24)</f>
        <v>1207828.0000000002</v>
      </c>
    </row>
    <row r="25" spans="11:19" x14ac:dyDescent="0.3">
      <c r="K25" t="s">
        <v>49</v>
      </c>
      <c r="M25" s="10">
        <v>12078283.359999999</v>
      </c>
    </row>
    <row r="35" spans="14:21" x14ac:dyDescent="0.3">
      <c r="N35" t="s">
        <v>53</v>
      </c>
    </row>
    <row r="36" spans="14:21" x14ac:dyDescent="0.3">
      <c r="N36" t="s">
        <v>48</v>
      </c>
      <c r="O36" s="10">
        <v>5923319.2699999996</v>
      </c>
    </row>
    <row r="37" spans="14:21" x14ac:dyDescent="0.3">
      <c r="N37" t="s">
        <v>54</v>
      </c>
      <c r="O37" s="12">
        <v>317931.49</v>
      </c>
    </row>
    <row r="38" spans="14:21" x14ac:dyDescent="0.3">
      <c r="N38" t="s">
        <v>25</v>
      </c>
      <c r="O38" s="12">
        <f>SUM(O36:O37)</f>
        <v>6241250.7599999998</v>
      </c>
      <c r="S38" s="1" t="s">
        <v>44</v>
      </c>
      <c r="T38" s="1" t="s">
        <v>26</v>
      </c>
      <c r="U38" s="1" t="s">
        <v>27</v>
      </c>
    </row>
    <row r="39" spans="14:21" x14ac:dyDescent="0.3">
      <c r="N39" t="s">
        <v>55</v>
      </c>
      <c r="O39" s="10">
        <v>1361092.04</v>
      </c>
      <c r="Q39" t="s">
        <v>59</v>
      </c>
      <c r="R39" s="11">
        <f>O38</f>
        <v>6241250.7599999998</v>
      </c>
      <c r="S39">
        <f>R39/$R$42</f>
        <v>0.33151403571357946</v>
      </c>
      <c r="T39" s="10">
        <f>S39*2321064</f>
        <v>769465.29378950363</v>
      </c>
      <c r="U39" s="12">
        <f>S39*16247451</f>
        <v>5386258.0510686319</v>
      </c>
    </row>
    <row r="40" spans="14:21" x14ac:dyDescent="0.3">
      <c r="N40" t="s">
        <v>56</v>
      </c>
      <c r="O40" s="18">
        <v>0</v>
      </c>
      <c r="Q40" t="s">
        <v>60</v>
      </c>
      <c r="R40" s="11">
        <f>SUM(O39,O42)</f>
        <v>6996164.2589999996</v>
      </c>
      <c r="S40">
        <f>R40/$R$42</f>
        <v>0.37161247596085917</v>
      </c>
      <c r="T40" s="10">
        <f t="shared" ref="T40:T41" si="0">S40*2321064</f>
        <v>862536.33990361565</v>
      </c>
      <c r="U40" s="12">
        <f t="shared" ref="U40:U41" si="1">S40*16247451</f>
        <v>6037755.4941627374</v>
      </c>
    </row>
    <row r="41" spans="14:21" x14ac:dyDescent="0.3">
      <c r="N41" t="s">
        <v>57</v>
      </c>
      <c r="O41" s="10">
        <v>5589090.3099999996</v>
      </c>
      <c r="Q41" t="s">
        <v>61</v>
      </c>
      <c r="R41" s="11">
        <f>O41</f>
        <v>5589090.3099999996</v>
      </c>
      <c r="S41">
        <f>R41/$R$42</f>
        <v>0.29687348832556132</v>
      </c>
      <c r="T41" s="10">
        <f t="shared" si="0"/>
        <v>689062.36630688061</v>
      </c>
      <c r="U41" s="12">
        <f t="shared" si="1"/>
        <v>4823437.4547686297</v>
      </c>
    </row>
    <row r="42" spans="14:21" x14ac:dyDescent="0.3">
      <c r="N42" t="s">
        <v>58</v>
      </c>
      <c r="O42" s="10">
        <v>5635072.2189999996</v>
      </c>
      <c r="R42" s="11">
        <f>SUM(R39:R41)</f>
        <v>18826505.329</v>
      </c>
      <c r="S42" s="11">
        <f t="shared" ref="S42:U42" si="2">SUM(S39:S41)</f>
        <v>1</v>
      </c>
      <c r="T42" s="12">
        <f t="shared" si="2"/>
        <v>2321064</v>
      </c>
      <c r="U42" s="12">
        <f t="shared" si="2"/>
        <v>16247450.999999998</v>
      </c>
    </row>
    <row r="43" spans="14:21" x14ac:dyDescent="0.3">
      <c r="N43" t="s">
        <v>25</v>
      </c>
      <c r="O43" s="10">
        <f>SUM(O39:O42)</f>
        <v>12585254.568999998</v>
      </c>
    </row>
    <row r="44" spans="14:21" x14ac:dyDescent="0.3">
      <c r="N44" t="s">
        <v>49</v>
      </c>
      <c r="O44" s="10">
        <f>SUM(O43,O38)</f>
        <v>18826505.328999996</v>
      </c>
    </row>
    <row r="48" spans="14:21" x14ac:dyDescent="0.3">
      <c r="N48" t="s">
        <v>62</v>
      </c>
      <c r="P48" t="s">
        <v>44</v>
      </c>
    </row>
    <row r="49" spans="14:20" x14ac:dyDescent="0.3">
      <c r="N49" t="s">
        <v>63</v>
      </c>
      <c r="O49" s="10">
        <v>4734271.7359999996</v>
      </c>
      <c r="P49">
        <f>O49/$O$51</f>
        <v>0.5205478689130878</v>
      </c>
      <c r="Q49" s="12">
        <f>P49*1136848</f>
        <v>591783.80367810605</v>
      </c>
      <c r="R49" s="12">
        <f>P49*7957939</f>
        <v>4142488.1873903489</v>
      </c>
    </row>
    <row r="50" spans="14:20" x14ac:dyDescent="0.3">
      <c r="N50" t="s">
        <v>64</v>
      </c>
      <c r="O50" s="10">
        <v>4360514.7740000002</v>
      </c>
      <c r="P50">
        <f>O50/$O$51</f>
        <v>0.47945213108691215</v>
      </c>
      <c r="Q50" s="12">
        <f>P50*1136848</f>
        <v>545064.19632189395</v>
      </c>
      <c r="R50" s="12">
        <f>P50*7957939</f>
        <v>3815450.8126096507</v>
      </c>
    </row>
    <row r="51" spans="14:20" x14ac:dyDescent="0.3">
      <c r="O51" s="10">
        <f>SUM(O49:O50)</f>
        <v>9094786.5099999998</v>
      </c>
      <c r="P51">
        <f>SUM(P49:P50)</f>
        <v>1</v>
      </c>
      <c r="Q51" s="12">
        <f>SUM(Q49:Q50)</f>
        <v>1136848</v>
      </c>
      <c r="R51" s="12">
        <f>SUM(R49:R50)</f>
        <v>7957939</v>
      </c>
      <c r="S51" s="10">
        <f>SUM(Q51,R51)</f>
        <v>9094787</v>
      </c>
    </row>
    <row r="54" spans="14:20" x14ac:dyDescent="0.3">
      <c r="N54" t="s">
        <v>66</v>
      </c>
      <c r="P54" t="s">
        <v>44</v>
      </c>
    </row>
    <row r="55" spans="14:20" x14ac:dyDescent="0.3">
      <c r="N55" t="s">
        <v>63</v>
      </c>
      <c r="O55" s="10">
        <v>0</v>
      </c>
      <c r="P55">
        <v>0.5205478689130878</v>
      </c>
      <c r="Q55">
        <v>591783.80367810605</v>
      </c>
      <c r="R55" s="11">
        <v>4142488.1873903489</v>
      </c>
    </row>
    <row r="56" spans="14:20" x14ac:dyDescent="0.3">
      <c r="N56" t="s">
        <v>64</v>
      </c>
      <c r="O56" s="10">
        <v>3214491.54</v>
      </c>
      <c r="P56">
        <v>0.47945213108691215</v>
      </c>
      <c r="Q56">
        <v>545064.19632189395</v>
      </c>
      <c r="R56" s="11">
        <v>3815450.8126096507</v>
      </c>
    </row>
    <row r="57" spans="14:20" x14ac:dyDescent="0.3">
      <c r="P57">
        <v>1</v>
      </c>
      <c r="Q57">
        <v>1136848</v>
      </c>
      <c r="R57" s="11">
        <v>7957939</v>
      </c>
      <c r="S57">
        <v>9094787</v>
      </c>
    </row>
    <row r="58" spans="14:20" x14ac:dyDescent="0.3">
      <c r="N58" t="s">
        <v>72</v>
      </c>
      <c r="R58" s="11" t="s">
        <v>44</v>
      </c>
      <c r="S58" t="s">
        <v>26</v>
      </c>
      <c r="T58" t="s">
        <v>27</v>
      </c>
    </row>
    <row r="59" spans="14:20" x14ac:dyDescent="0.3">
      <c r="N59" t="s">
        <v>33</v>
      </c>
      <c r="O59" s="10">
        <v>5702443.7800000003</v>
      </c>
      <c r="P59" t="s">
        <v>33</v>
      </c>
      <c r="Q59" s="10">
        <f>O59</f>
        <v>5702443.7800000003</v>
      </c>
      <c r="R59" s="11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3">
      <c r="N60" t="s">
        <v>64</v>
      </c>
      <c r="O60" s="10">
        <v>6070081.2699999996</v>
      </c>
      <c r="P60" t="s">
        <v>64</v>
      </c>
      <c r="Q60" s="10">
        <f>O62</f>
        <v>6244931.3999999994</v>
      </c>
      <c r="R60" s="11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3">
      <c r="N61" t="s">
        <v>73</v>
      </c>
      <c r="O61" s="10">
        <v>174850.13</v>
      </c>
      <c r="R61" s="11">
        <f>SUM(R59:R60)</f>
        <v>1</v>
      </c>
      <c r="S61" s="11">
        <f>SUM(S59:S60)</f>
        <v>1493422</v>
      </c>
      <c r="T61" s="11">
        <f>SUM(T59:T60)</f>
        <v>10453953</v>
      </c>
    </row>
    <row r="62" spans="14:20" x14ac:dyDescent="0.3">
      <c r="N62" t="s">
        <v>64</v>
      </c>
      <c r="O62" s="10">
        <f>O60+O61</f>
        <v>6244931.3999999994</v>
      </c>
    </row>
    <row r="63" spans="14:20" x14ac:dyDescent="0.3">
      <c r="O63" s="10">
        <f>SUM(O59,O62)</f>
        <v>11947375.18</v>
      </c>
    </row>
    <row r="65" spans="14:20" x14ac:dyDescent="0.3">
      <c r="N65" t="s">
        <v>75</v>
      </c>
      <c r="R65" s="11" t="s">
        <v>44</v>
      </c>
      <c r="S65" t="s">
        <v>26</v>
      </c>
      <c r="T65" t="s">
        <v>27</v>
      </c>
    </row>
    <row r="66" spans="14:20" x14ac:dyDescent="0.3">
      <c r="N66" t="s">
        <v>59</v>
      </c>
      <c r="O66" s="12">
        <v>4129593.08</v>
      </c>
      <c r="P66" t="s">
        <v>33</v>
      </c>
      <c r="Q66">
        <v>5702443.7800000003</v>
      </c>
      <c r="R66" s="11">
        <v>0.47729678645615281</v>
      </c>
      <c r="S66">
        <v>712805.52142292063</v>
      </c>
      <c r="T66">
        <v>4989638.1726636579</v>
      </c>
    </row>
    <row r="67" spans="14:20" x14ac:dyDescent="0.3">
      <c r="N67" t="s">
        <v>64</v>
      </c>
      <c r="O67" s="12"/>
      <c r="P67" t="s">
        <v>64</v>
      </c>
      <c r="Q67">
        <v>6244931.3999999994</v>
      </c>
      <c r="R67" s="11">
        <v>0.52270321354384719</v>
      </c>
      <c r="S67">
        <v>780616.47857707937</v>
      </c>
      <c r="T67">
        <v>5464314.8273363421</v>
      </c>
    </row>
    <row r="68" spans="14:20" x14ac:dyDescent="0.3">
      <c r="N68" t="s">
        <v>73</v>
      </c>
      <c r="O68" s="12">
        <v>174850.13</v>
      </c>
      <c r="R68" s="11">
        <v>1</v>
      </c>
      <c r="S68">
        <v>1493422</v>
      </c>
      <c r="T68">
        <v>10453953</v>
      </c>
    </row>
    <row r="69" spans="14:20" x14ac:dyDescent="0.3">
      <c r="N69" t="s">
        <v>64</v>
      </c>
      <c r="O69" s="12">
        <v>6244931.3999999994</v>
      </c>
    </row>
    <row r="70" spans="14:20" x14ac:dyDescent="0.3">
      <c r="O70" s="12">
        <v>11947375.18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GoB</vt:lpstr>
      <vt:lpstr>RPA</vt:lpstr>
      <vt:lpstr>Sheet5</vt:lpstr>
      <vt:lpstr>GoB!Print_Area</vt:lpstr>
      <vt:lpstr>RPA!Print_Area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2020-08-23T15:47:54Z</dcterms:modified>
</cp:coreProperties>
</file>