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0" yWindow="120" windowWidth="9720" windowHeight="7320" tabRatio="595" firstSheet="0" activeTab="0" autoFilterDateGrouping="1"/>
  </bookViews>
  <sheets>
    <sheet xmlns:r="http://schemas.openxmlformats.org/officeDocument/2006/relationships" name="9.Detil Phasing" sheetId="1" state="visible" r:id="rId1"/>
    <sheet xmlns:r="http://schemas.openxmlformats.org/officeDocument/2006/relationships" name="Annex-II" sheetId="2" state="visible" r:id="rId2"/>
    <sheet xmlns:r="http://schemas.openxmlformats.org/officeDocument/2006/relationships" name="Inves._Cost" sheetId="3" state="visible" r:id="rId3"/>
    <sheet xmlns:r="http://schemas.openxmlformats.org/officeDocument/2006/relationships" name="Crop. Pattern" sheetId="4" state="visible" r:id="rId4"/>
    <sheet xmlns:r="http://schemas.openxmlformats.org/officeDocument/2006/relationships" name="FIRR" sheetId="5" state="visible" r:id="rId5"/>
    <sheet xmlns:r="http://schemas.openxmlformats.org/officeDocument/2006/relationships" name="EIRR" sheetId="6" state="visible" r:id="rId6"/>
    <sheet xmlns:r="http://schemas.openxmlformats.org/officeDocument/2006/relationships" name="Revised 1st" sheetId="7" state="visible" r:id="rId7"/>
    <sheet xmlns:r="http://schemas.openxmlformats.org/officeDocument/2006/relationships" name="Annex-IV" sheetId="8" state="visible" r:id="rId8"/>
    <sheet xmlns:r="http://schemas.openxmlformats.org/officeDocument/2006/relationships" name="9.0 Det Ph-Fak" sheetId="9" state="visible" r:id="rId9"/>
    <sheet xmlns:r="http://schemas.openxmlformats.org/officeDocument/2006/relationships" name="Equipments" sheetId="10" state="visible" r:id="rId10"/>
  </sheets>
  <definedNames>
    <definedName name="_xlnm.Print_Titles" localSheetId="0">'9.Detil Phasing'!$1:$7,'9.Detil Phasing'!$A:$C</definedName>
    <definedName name="_xlnm.Print_Area" localSheetId="0">'9.Detil Phasing'!$A$3:$AQ$101</definedName>
    <definedName name="_xlnm.Print_Titles" localSheetId="1">'Annex-II'!$1:$6,'Annex-II'!$A:$H</definedName>
    <definedName name="_xlnm.Print_Area" localSheetId="1">'Annex-II'!$A$1:$AF$100</definedName>
    <definedName name="_xlnm.Print_Titles" localSheetId="2">'Inves._Cost'!$1:$6</definedName>
    <definedName name="_xlnm.Print_Area" localSheetId="2">'Inves._Cost'!$A$1:$U$99</definedName>
    <definedName name="_xlnm.Print_Area" localSheetId="6">'Revised 1st'!$A$1:$AD$109</definedName>
    <definedName name="_xlnm.Print_Titles" localSheetId="8">'9.0 Det Ph-Fak'!$1:$8,'9.0 Det Ph-Fak'!$A:$C</definedName>
    <definedName name="_xlnm.Print_Area" localSheetId="8">'9.0 Det Ph-Fak'!$A$1:$W$102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000"/>
    <numFmt numFmtId="165" formatCode="0.000"/>
    <numFmt numFmtId="166" formatCode="_(* #,##0.000_);_(* \(#,##0.000\);_(* &quot;-&quot;??_);_(@_)"/>
    <numFmt numFmtId="167" formatCode="0.0000000000000000"/>
  </numFmts>
  <fonts count="46">
    <font>
      <name val="Times New Roman"/>
      <family val="1"/>
      <sz val="11"/>
    </font>
    <font>
      <name val="Times New Roman"/>
      <family val="1"/>
      <b val="1"/>
      <sz val="11"/>
    </font>
    <font>
      <name val="Times New Roman"/>
      <family val="1"/>
      <b val="1"/>
      <sz val="12"/>
    </font>
    <font>
      <name val="Times New Roman"/>
      <family val="1"/>
      <sz val="10"/>
    </font>
    <font>
      <name val="Times New Roman"/>
      <family val="1"/>
      <sz val="12"/>
    </font>
    <font>
      <name val="Times New Roman"/>
      <family val="1"/>
      <sz val="11"/>
    </font>
    <font>
      <name val="Times New Roman"/>
      <family val="1"/>
      <b val="1"/>
      <sz val="10"/>
    </font>
    <font>
      <name val="Times New Roman"/>
      <family val="1"/>
      <b val="1"/>
      <sz val="14"/>
    </font>
    <font>
      <name val="Times New Roman"/>
      <family val="1"/>
      <color indexed="12"/>
      <sz val="10"/>
      <u val="single"/>
    </font>
    <font>
      <name val="Times New Roman"/>
      <family val="1"/>
      <b val="1"/>
      <sz val="9"/>
    </font>
    <font>
      <name val="Times New Roman"/>
      <family val="1"/>
      <sz val="14"/>
    </font>
    <font>
      <name val="Times New Roman"/>
      <family val="1"/>
      <b val="1"/>
      <sz val="16"/>
    </font>
    <font>
      <name val="Arial"/>
      <family val="2"/>
      <sz val="10"/>
    </font>
    <font>
      <name val="MS Sans Serif"/>
      <family val="2"/>
      <sz val="12"/>
    </font>
    <font>
      <name val="MS Sans Serif"/>
      <family val="2"/>
      <sz val="10"/>
    </font>
    <font>
      <name val="MS Sans Serif"/>
      <family val="2"/>
      <b val="1"/>
      <sz val="12"/>
    </font>
    <font>
      <name val="MS Sans Serif"/>
      <family val="2"/>
      <b val="1"/>
      <sz val="10"/>
      <u val="single"/>
    </font>
    <font>
      <name val="MS Sans Serif"/>
      <family val="2"/>
      <sz val="10"/>
      <u val="single"/>
    </font>
    <font>
      <name val="MS Sans Serif"/>
      <family val="2"/>
      <sz val="9"/>
    </font>
    <font>
      <name val="MS Sans Serif"/>
      <family val="2"/>
      <color indexed="10"/>
      <sz val="10"/>
    </font>
    <font>
      <name val="MS Sans Serif"/>
      <family val="2"/>
      <b val="1"/>
      <sz val="10"/>
    </font>
    <font>
      <name val="MS Sans Serif"/>
      <family val="2"/>
      <b val="1"/>
      <sz val="10"/>
    </font>
    <font>
      <name val="MS Sans Serif"/>
      <family val="2"/>
      <b val="1"/>
      <sz val="10"/>
      <u val="single"/>
    </font>
    <font>
      <name val="MS Sans Serif"/>
      <family val="2"/>
      <b val="1"/>
      <sz val="18"/>
      <u val="single"/>
    </font>
    <font>
      <name val="Times New Roman"/>
      <family val="1"/>
      <b val="1"/>
      <sz val="18"/>
      <u val="single"/>
    </font>
    <font>
      <name val="Calibri"/>
      <charset val="128"/>
      <family val="3"/>
      <color indexed="8"/>
      <sz val="11"/>
    </font>
    <font>
      <name val="Times New Roman"/>
      <family val="1"/>
      <b val="1"/>
      <sz val="8"/>
    </font>
    <font>
      <name val="Times New Roman"/>
      <family val="1"/>
      <sz val="13"/>
    </font>
    <font>
      <name val="Arial"/>
      <family val="2"/>
      <sz val="11"/>
    </font>
    <font>
      <name val="Arial"/>
      <family val="2"/>
      <b val="1"/>
      <sz val="11"/>
    </font>
    <font>
      <name val="Times New Roman"/>
      <family val="1"/>
      <b val="1"/>
      <sz val="20"/>
    </font>
    <font>
      <name val="Times New Roman"/>
      <family val="1"/>
      <sz val="20"/>
    </font>
    <font>
      <name val="Times New Roman"/>
      <family val="1"/>
      <sz val="9"/>
    </font>
    <font>
      <name val="Times New Roman"/>
      <family val="1"/>
      <b val="1"/>
      <sz val="18"/>
    </font>
    <font>
      <name val="Arial"/>
      <family val="2"/>
      <sz val="9"/>
    </font>
    <font>
      <name val="Times New Roman"/>
      <family val="1"/>
      <sz val="8"/>
    </font>
    <font>
      <name val="Times New Roman"/>
      <family val="1"/>
      <b val="1"/>
      <sz val="5"/>
    </font>
    <font>
      <name val="Arial"/>
      <family val="2"/>
      <b val="1"/>
      <sz val="10"/>
    </font>
    <font>
      <name val="Times New Roman"/>
      <family val="1"/>
      <sz val="9.5"/>
    </font>
    <font>
      <name val="Times New Roman"/>
      <family val="1"/>
      <sz val="8.5"/>
    </font>
    <font>
      <name val="Calibri"/>
      <family val="2"/>
      <sz val="11"/>
      <scheme val="minor"/>
    </font>
    <font>
      <name val="Times New Roman"/>
      <family val="1"/>
      <color theme="1"/>
      <sz val="12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b val="1"/>
      <color theme="1"/>
      <sz val="14"/>
      <u val="single"/>
    </font>
    <font>
      <name val="Calibri"/>
      <family val="2"/>
      <b val="1"/>
      <sz val="26"/>
      <scheme val="minor"/>
    </font>
  </fonts>
  <fills count="2">
    <fill>
      <patternFill/>
    </fill>
    <fill>
      <patternFill patternType="gray125"/>
    </fill>
  </fills>
  <borders count="37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9">
    <xf numFmtId="0" fontId="5" fillId="0" borderId="0"/>
    <xf numFmtId="0" fontId="12" fillId="0" borderId="0"/>
    <xf numFmtId="0" fontId="8" fillId="0" borderId="0" applyAlignment="1" applyProtection="1">
      <alignment vertical="top"/>
      <protection locked="0" hidden="0"/>
    </xf>
    <xf numFmtId="0" fontId="12" fillId="0" borderId="0"/>
    <xf numFmtId="0" fontId="12" fillId="0" borderId="0"/>
    <xf numFmtId="0" fontId="14" fillId="0" borderId="0"/>
    <xf numFmtId="0" fontId="12" fillId="0" borderId="0"/>
    <xf numFmtId="0" fontId="25" fillId="0" borderId="0" applyAlignment="1">
      <alignment vertical="center"/>
    </xf>
    <xf numFmtId="0" fontId="25" fillId="0" borderId="0" applyAlignment="1">
      <alignment vertical="center"/>
    </xf>
  </cellStyleXfs>
  <cellXfs count="736">
    <xf numFmtId="0" fontId="0" fillId="0" borderId="0" pivotButton="0" quotePrefix="0" xfId="0"/>
    <xf numFmtId="1" fontId="0" fillId="0" borderId="1" applyAlignment="1" pivotButton="0" quotePrefix="0" xfId="0">
      <alignment horizontal="center" vertical="top"/>
    </xf>
    <xf numFmtId="1" fontId="0" fillId="0" borderId="2" applyAlignment="1" pivotButton="0" quotePrefix="0" xfId="0">
      <alignment horizontal="center" vertical="top"/>
    </xf>
    <xf numFmtId="1" fontId="0" fillId="0" borderId="3" applyAlignment="1" pivotButton="0" quotePrefix="0" xfId="0">
      <alignment horizontal="center" vertical="top" wrapText="1"/>
    </xf>
    <xf numFmtId="1" fontId="0" fillId="0" borderId="4" applyAlignment="1" pivotButton="0" quotePrefix="0" xfId="0">
      <alignment horizontal="right"/>
    </xf>
    <xf numFmtId="2" fontId="0" fillId="0" borderId="5" applyAlignment="1" pivotButton="0" quotePrefix="0" xfId="0">
      <alignment horizontal="right"/>
    </xf>
    <xf numFmtId="2" fontId="0" fillId="0" borderId="6" applyAlignment="1" pivotButton="0" quotePrefix="0" xfId="0">
      <alignment horizontal="right"/>
    </xf>
    <xf numFmtId="1" fontId="0" fillId="0" borderId="7" applyAlignment="1" pivotButton="0" quotePrefix="0" xfId="0">
      <alignment horizontal="right"/>
    </xf>
    <xf numFmtId="2" fontId="0" fillId="0" borderId="8" applyAlignment="1" pivotButton="0" quotePrefix="0" xfId="2">
      <alignment horizontal="right"/>
    </xf>
    <xf numFmtId="1" fontId="0" fillId="0" borderId="9" applyAlignment="1" pivotButton="0" quotePrefix="0" xfId="0">
      <alignment horizontal="right"/>
    </xf>
    <xf numFmtId="2" fontId="0" fillId="0" borderId="10" applyAlignment="1" pivotButton="0" quotePrefix="0" xfId="0">
      <alignment horizontal="right"/>
    </xf>
    <xf numFmtId="2" fontId="0" fillId="0" borderId="11" applyAlignment="1" pivotButton="0" quotePrefix="0" xfId="0">
      <alignment horizontal="right"/>
    </xf>
    <xf numFmtId="1" fontId="0" fillId="0" borderId="12" pivotButton="0" quotePrefix="0" xfId="0"/>
    <xf numFmtId="1" fontId="0" fillId="0" borderId="0" pivotButton="0" quotePrefix="0" xfId="0"/>
    <xf numFmtId="40" fontId="0" fillId="0" borderId="0" pivotButton="0" quotePrefix="0" xfId="0"/>
    <xf numFmtId="10" fontId="0" fillId="0" borderId="0" pivotButton="0" quotePrefix="0" xfId="0"/>
    <xf numFmtId="2" fontId="0" fillId="0" borderId="0" pivotButton="0" quotePrefix="0" xfId="0"/>
    <xf numFmtId="10" fontId="0" fillId="0" borderId="13" pivotButton="0" quotePrefix="0" xfId="0"/>
    <xf numFmtId="0" fontId="1" fillId="0" borderId="0" applyAlignment="1" pivotButton="0" quotePrefix="0" xfId="0">
      <alignment horizontal="center" vertical="center" wrapText="1"/>
    </xf>
    <xf numFmtId="1" fontId="0" fillId="0" borderId="2" applyAlignment="1" pivotButton="0" quotePrefix="0" xfId="0">
      <alignment horizontal="center" vertical="top" wrapText="1"/>
    </xf>
    <xf numFmtId="2" fontId="0" fillId="0" borderId="8" applyAlignment="1" pivotButton="0" quotePrefix="0" xfId="0">
      <alignment horizontal="right"/>
    </xf>
    <xf numFmtId="0" fontId="5" fillId="0" borderId="8" applyAlignment="1" applyProtection="1" pivotButton="0" quotePrefix="0" xfId="0">
      <alignment vertical="center"/>
      <protection locked="0" hidden="0"/>
    </xf>
    <xf numFmtId="2" fontId="5" fillId="0" borderId="8" applyAlignment="1" applyProtection="1" pivotButton="0" quotePrefix="0" xfId="0">
      <alignment vertical="center"/>
      <protection locked="0" hidden="0"/>
    </xf>
    <xf numFmtId="2" fontId="5" fillId="0" borderId="8" applyAlignment="1" pivotButton="0" quotePrefix="0" xfId="0">
      <alignment vertical="center"/>
    </xf>
    <xf numFmtId="0" fontId="5" fillId="0" borderId="8" applyAlignment="1" pivotButton="0" quotePrefix="0" xfId="0">
      <alignment horizontal="left" vertical="center" wrapText="1"/>
    </xf>
    <xf numFmtId="0" fontId="3" fillId="0" borderId="0" applyAlignment="1" applyProtection="1" pivotButton="0" quotePrefix="0" xfId="0">
      <alignment horizontal="left" vertical="center" wrapText="1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vertical="center" wrapText="1"/>
    </xf>
    <xf numFmtId="0" fontId="5" fillId="0" borderId="5" applyAlignment="1" pivotButton="0" quotePrefix="0" xfId="0">
      <alignment vertical="center" wrapText="1"/>
    </xf>
    <xf numFmtId="0" fontId="11" fillId="0" borderId="0" applyAlignment="1" pivotButton="0" quotePrefix="0" xfId="0">
      <alignment vertical="center"/>
    </xf>
    <xf numFmtId="2" fontId="2" fillId="0" borderId="16" applyAlignment="1" pivotButton="0" quotePrefix="0" xfId="0">
      <alignment vertical="center"/>
    </xf>
    <xf numFmtId="0" fontId="0" fillId="0" borderId="13" pivotButton="0" quotePrefix="0" xfId="0"/>
    <xf numFmtId="2" fontId="0" fillId="0" borderId="13" pivotButton="0" quotePrefix="0" xfId="0"/>
    <xf numFmtId="0" fontId="6" fillId="0" borderId="8" applyAlignment="1" pivotButton="0" quotePrefix="0" xfId="0">
      <alignment horizontal="left" vertical="center" wrapText="1"/>
    </xf>
    <xf numFmtId="2" fontId="13" fillId="0" borderId="0" applyAlignment="1" pivotButton="0" quotePrefix="0" xfId="5">
      <alignment horizontal="center"/>
    </xf>
    <xf numFmtId="0" fontId="13" fillId="0" borderId="0" pivotButton="0" quotePrefix="0" xfId="5"/>
    <xf numFmtId="2" fontId="13" fillId="0" borderId="0" applyAlignment="1" pivotButton="0" quotePrefix="0" xfId="5">
      <alignment horizontal="left"/>
    </xf>
    <xf numFmtId="2" fontId="15" fillId="0" borderId="0" applyAlignment="1" pivotButton="0" quotePrefix="0" xfId="5">
      <alignment horizontal="center"/>
    </xf>
    <xf numFmtId="0" fontId="13" fillId="0" borderId="0" applyAlignment="1" pivotButton="0" quotePrefix="0" xfId="5">
      <alignment horizontal="center"/>
    </xf>
    <xf numFmtId="2" fontId="16" fillId="0" borderId="0" applyAlignment="1" pivotButton="0" quotePrefix="0" xfId="5">
      <alignment horizontal="left"/>
    </xf>
    <xf numFmtId="2" fontId="17" fillId="0" borderId="0" applyAlignment="1" pivotButton="0" quotePrefix="0" xfId="5">
      <alignment horizontal="left"/>
    </xf>
    <xf numFmtId="2" fontId="17" fillId="0" borderId="0" applyAlignment="1" pivotButton="0" quotePrefix="0" xfId="5">
      <alignment horizontal="center"/>
    </xf>
    <xf numFmtId="2" fontId="18" fillId="0" borderId="14" applyAlignment="1" pivotButton="0" quotePrefix="0" xfId="5">
      <alignment horizontal="center"/>
    </xf>
    <xf numFmtId="2" fontId="18" fillId="0" borderId="17" applyAlignment="1" pivotButton="0" quotePrefix="0" xfId="5">
      <alignment horizontal="left"/>
    </xf>
    <xf numFmtId="2" fontId="18" fillId="0" borderId="18" applyAlignment="1" pivotButton="0" quotePrefix="0" xfId="5">
      <alignment horizontal="left"/>
    </xf>
    <xf numFmtId="2" fontId="14" fillId="0" borderId="17" applyAlignment="1" pivotButton="0" quotePrefix="0" xfId="5">
      <alignment horizontal="center"/>
    </xf>
    <xf numFmtId="2" fontId="18" fillId="0" borderId="19" applyAlignment="1" pivotButton="0" quotePrefix="0" xfId="5">
      <alignment horizontal="center"/>
    </xf>
    <xf numFmtId="2" fontId="18" fillId="0" borderId="17" applyAlignment="1" pivotButton="0" quotePrefix="0" xfId="5">
      <alignment horizontal="center"/>
    </xf>
    <xf numFmtId="1" fontId="14" fillId="0" borderId="0" applyAlignment="1" pivotButton="0" quotePrefix="0" xfId="5">
      <alignment horizontal="center"/>
    </xf>
    <xf numFmtId="1" fontId="19" fillId="0" borderId="0" applyAlignment="1" pivotButton="0" quotePrefix="0" xfId="5">
      <alignment horizontal="center"/>
    </xf>
    <xf numFmtId="2" fontId="19" fillId="0" borderId="0" applyAlignment="1" pivotButton="0" quotePrefix="0" xfId="5">
      <alignment horizontal="center"/>
    </xf>
    <xf numFmtId="2" fontId="20" fillId="0" borderId="14" applyAlignment="1" pivotButton="0" quotePrefix="0" xfId="5">
      <alignment horizontal="left"/>
    </xf>
    <xf numFmtId="1" fontId="14" fillId="0" borderId="14" applyAlignment="1" pivotButton="0" quotePrefix="0" xfId="5">
      <alignment horizontal="center"/>
    </xf>
    <xf numFmtId="2" fontId="14" fillId="0" borderId="14" applyAlignment="1" pivotButton="0" quotePrefix="0" xfId="5">
      <alignment horizontal="center"/>
    </xf>
    <xf numFmtId="9" fontId="14" fillId="0" borderId="0" applyAlignment="1" pivotButton="0" quotePrefix="0" xfId="6">
      <alignment horizontal="center"/>
    </xf>
    <xf numFmtId="2" fontId="18" fillId="0" borderId="20" applyAlignment="1" pivotButton="0" quotePrefix="0" xfId="5">
      <alignment horizontal="center"/>
    </xf>
    <xf numFmtId="2" fontId="14" fillId="0" borderId="20" applyAlignment="1" pivotButton="0" quotePrefix="0" xfId="5">
      <alignment horizontal="center"/>
    </xf>
    <xf numFmtId="2" fontId="14" fillId="0" borderId="21" applyAlignment="1" pivotButton="0" quotePrefix="0" xfId="5">
      <alignment horizontal="center"/>
    </xf>
    <xf numFmtId="2" fontId="18" fillId="0" borderId="16" applyAlignment="1" pivotButton="0" quotePrefix="0" xfId="5">
      <alignment horizontal="center"/>
    </xf>
    <xf numFmtId="2" fontId="21" fillId="0" borderId="0" applyAlignment="1" pivotButton="0" quotePrefix="0" xfId="5">
      <alignment horizontal="left"/>
    </xf>
    <xf numFmtId="2" fontId="14" fillId="0" borderId="0" applyAlignment="1" pivotButton="0" quotePrefix="1" xfId="5">
      <alignment horizontal="center"/>
    </xf>
    <xf numFmtId="0" fontId="14" fillId="0" borderId="0" applyAlignment="1" pivotButton="0" quotePrefix="0" xfId="5">
      <alignment horizontal="center"/>
    </xf>
    <xf numFmtId="2" fontId="22" fillId="0" borderId="0" applyAlignment="1" pivotButton="0" quotePrefix="0" xfId="5">
      <alignment horizontal="left"/>
    </xf>
    <xf numFmtId="2" fontId="14" fillId="0" borderId="18" applyAlignment="1" pivotButton="0" quotePrefix="0" xfId="5">
      <alignment horizontal="center"/>
    </xf>
    <xf numFmtId="2" fontId="18" fillId="0" borderId="21" applyAlignment="1" pivotButton="0" quotePrefix="0" xfId="5">
      <alignment horizontal="center"/>
    </xf>
    <xf numFmtId="2" fontId="23" fillId="0" borderId="0" applyAlignment="1" pivotButton="0" quotePrefix="0" xfId="5">
      <alignment horizontal="center"/>
    </xf>
    <xf numFmtId="2" fontId="20" fillId="0" borderId="0" applyAlignment="1" pivotButton="0" quotePrefix="0" xfId="5">
      <alignment horizontal="center"/>
    </xf>
    <xf numFmtId="2" fontId="16" fillId="0" borderId="0" applyAlignment="1" pivotButton="0" quotePrefix="0" xfId="5">
      <alignment horizontal="center"/>
    </xf>
    <xf numFmtId="2" fontId="14" fillId="0" borderId="19" applyAlignment="1" pivotButton="0" quotePrefix="0" xfId="5">
      <alignment horizontal="center"/>
    </xf>
    <xf numFmtId="2" fontId="14" fillId="0" borderId="16" applyAlignment="1" pivotButton="0" quotePrefix="0" xfId="5">
      <alignment horizontal="center"/>
    </xf>
    <xf numFmtId="0" fontId="14" fillId="0" borderId="0" applyAlignment="1" pivotButton="0" quotePrefix="1" xfId="5">
      <alignment horizontal="center"/>
    </xf>
    <xf numFmtId="0" fontId="14" fillId="0" borderId="21" applyAlignment="1" pivotButton="0" quotePrefix="0" xfId="5">
      <alignment horizontal="center"/>
    </xf>
    <xf numFmtId="2" fontId="14" fillId="0" borderId="0" applyAlignment="1" pivotButton="0" quotePrefix="0" xfId="5">
      <alignment horizontal="left"/>
    </xf>
    <xf numFmtId="0" fontId="14" fillId="0" borderId="21" pivotButton="0" quotePrefix="0" xfId="5"/>
    <xf numFmtId="0" fontId="14" fillId="0" borderId="0" pivotButton="0" quotePrefix="0" xfId="5"/>
    <xf numFmtId="2" fontId="14" fillId="0" borderId="22" pivotButton="0" quotePrefix="0" xfId="5"/>
    <xf numFmtId="0" fontId="14" fillId="0" borderId="23" pivotButton="0" quotePrefix="0" xfId="5"/>
    <xf numFmtId="2" fontId="14" fillId="0" borderId="24" applyAlignment="1" pivotButton="0" quotePrefix="0" xfId="5">
      <alignment horizontal="center"/>
    </xf>
    <xf numFmtId="2" fontId="14" fillId="0" borderId="23" applyAlignment="1" pivotButton="0" quotePrefix="0" xfId="5">
      <alignment horizontal="center"/>
    </xf>
    <xf numFmtId="2" fontId="14" fillId="0" borderId="16" applyAlignment="1" pivotButton="0" quotePrefix="0" xfId="5">
      <alignment horizontal="left"/>
    </xf>
    <xf numFmtId="2" fontId="20" fillId="0" borderId="0" applyAlignment="1" pivotButton="0" quotePrefix="0" xfId="5">
      <alignment horizontal="left"/>
    </xf>
    <xf numFmtId="2" fontId="14" fillId="0" borderId="0" pivotButton="0" quotePrefix="0" xfId="5"/>
    <xf numFmtId="2" fontId="21" fillId="0" borderId="0" applyAlignment="1" pivotButton="0" quotePrefix="0" xfId="5">
      <alignment horizontal="center"/>
    </xf>
    <xf numFmtId="0" fontId="27" fillId="0" borderId="0" applyAlignment="1" applyProtection="1" pivotButton="0" quotePrefix="0" xfId="0">
      <alignment vertic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3">
      <alignment vertical="center"/>
      <protection locked="0" hidden="0"/>
    </xf>
    <xf numFmtId="0" fontId="28" fillId="0" borderId="0" applyAlignment="1" pivotButton="0" quotePrefix="0" xfId="4">
      <alignment horizontal="center"/>
    </xf>
    <xf numFmtId="0" fontId="28" fillId="0" borderId="0" applyAlignment="1" pivotButton="0" quotePrefix="0" xfId="4">
      <alignment horizontal="right"/>
    </xf>
    <xf numFmtId="4" fontId="1" fillId="0" borderId="0" applyAlignment="1" applyProtection="1" pivotButton="0" quotePrefix="0" xfId="3">
      <alignment horizontal="center" vertical="center"/>
      <protection locked="0" hidden="0"/>
    </xf>
    <xf numFmtId="4" fontId="1" fillId="0" borderId="0" applyAlignment="1" applyProtection="1" pivotButton="0" quotePrefix="0" xfId="0">
      <alignment vertical="center"/>
      <protection locked="0" hidden="0"/>
    </xf>
    <xf numFmtId="0" fontId="5" fillId="0" borderId="8" applyAlignment="1" pivotButton="0" quotePrefix="0" xfId="0">
      <alignment horizontal="right" vertical="center" wrapText="1"/>
    </xf>
    <xf numFmtId="0" fontId="0" fillId="0" borderId="8" applyAlignment="1" pivotButton="0" quotePrefix="0" xfId="0">
      <alignment horizontal="right" vertical="center" wrapText="1"/>
    </xf>
    <xf numFmtId="0" fontId="5" fillId="0" borderId="8" applyAlignment="1" pivotButton="0" quotePrefix="0" xfId="0">
      <alignment horizontal="left" vertical="top" wrapText="1"/>
    </xf>
    <xf numFmtId="2" fontId="6" fillId="0" borderId="0" applyAlignment="1" pivotButton="0" quotePrefix="0" xfId="0">
      <alignment vertical="center"/>
    </xf>
    <xf numFmtId="0" fontId="0" fillId="0" borderId="25" applyAlignment="1" pivotButton="0" quotePrefix="0" xfId="0">
      <alignment horizontal="right" vertical="center" wrapText="1"/>
    </xf>
    <xf numFmtId="0" fontId="4" fillId="0" borderId="8" applyAlignment="1" applyProtection="1" pivotButton="0" quotePrefix="0" xfId="0">
      <alignment horizontal="justify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right" vertical="center" wrapText="1"/>
    </xf>
    <xf numFmtId="0" fontId="5" fillId="0" borderId="5" applyAlignment="1" pivotButton="0" quotePrefix="0" xfId="0">
      <alignment horizontal="right" vertical="center" wrapText="1"/>
    </xf>
    <xf numFmtId="0" fontId="0" fillId="0" borderId="25" applyAlignment="1" pivotButton="0" quotePrefix="0" xfId="0">
      <alignment vertical="top" wrapText="1"/>
    </xf>
    <xf numFmtId="0" fontId="0" fillId="0" borderId="15" applyAlignment="1" pivotButton="0" quotePrefix="0" xfId="0">
      <alignment vertical="top" wrapText="1"/>
    </xf>
    <xf numFmtId="0" fontId="0" fillId="0" borderId="5" applyAlignment="1" pivotButton="0" quotePrefix="0" xfId="0">
      <alignment vertical="top" wrapText="1"/>
    </xf>
    <xf numFmtId="0" fontId="5" fillId="0" borderId="25" applyAlignment="1" pivotButton="0" quotePrefix="0" xfId="0">
      <alignment vertical="top" wrapText="1"/>
    </xf>
    <xf numFmtId="0" fontId="5" fillId="0" borderId="15" applyAlignment="1" pivotButton="0" quotePrefix="0" xfId="0">
      <alignment vertical="top" wrapText="1"/>
    </xf>
    <xf numFmtId="0" fontId="5" fillId="0" borderId="5" applyAlignment="1" pivotButton="0" quotePrefix="0" xfId="0">
      <alignment vertical="top" wrapText="1"/>
    </xf>
    <xf numFmtId="0" fontId="4" fillId="0" borderId="25" applyAlignment="1" applyProtection="1" pivotButton="0" quotePrefix="0" xfId="0">
      <alignment vertical="top"/>
      <protection locked="0" hidden="0"/>
    </xf>
    <xf numFmtId="0" fontId="2" fillId="0" borderId="18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/>
      <protection locked="0" hidden="0"/>
    </xf>
    <xf numFmtId="0" fontId="4" fillId="0" borderId="5" applyAlignment="1" applyProtection="1" pivotButton="0" quotePrefix="0" xfId="0">
      <alignment vertical="top"/>
      <protection locked="0" hidden="0"/>
    </xf>
    <xf numFmtId="0" fontId="2" fillId="0" borderId="25" applyAlignment="1" applyProtection="1" pivotButton="0" quotePrefix="0" xfId="0">
      <alignment vertical="top"/>
      <protection locked="0" hidden="0"/>
    </xf>
    <xf numFmtId="0" fontId="2" fillId="0" borderId="15" applyAlignment="1" applyProtection="1" pivotButton="0" quotePrefix="0" xfId="0">
      <alignment vertical="top"/>
      <protection locked="0" hidden="0"/>
    </xf>
    <xf numFmtId="0" fontId="4" fillId="0" borderId="25" applyAlignment="1" applyProtection="1" pivotButton="0" quotePrefix="0" xfId="0">
      <alignment vertical="top" wrapText="1"/>
      <protection locked="0" hidden="0"/>
    </xf>
    <xf numFmtId="0" fontId="4" fillId="0" borderId="15" applyAlignment="1" applyProtection="1" pivotButton="0" quotePrefix="0" xfId="0">
      <alignment vertical="top" wrapText="1"/>
      <protection locked="0" hidden="0"/>
    </xf>
    <xf numFmtId="0" fontId="4" fillId="0" borderId="5" applyAlignment="1" applyProtection="1" pivotButton="0" quotePrefix="0" xfId="0">
      <alignment vertical="top" wrapText="1"/>
      <protection locked="0" hidden="0"/>
    </xf>
    <xf numFmtId="0" fontId="2" fillId="0" borderId="5" applyAlignment="1" applyProtection="1" pivotButton="0" quotePrefix="0" xfId="0">
      <alignment vertical="top"/>
      <protection locked="0" hidden="0"/>
    </xf>
    <xf numFmtId="4" fontId="4" fillId="0" borderId="25" applyAlignment="1" applyProtection="1" pivotButton="0" quotePrefix="0" xfId="0">
      <alignment vertical="center"/>
      <protection locked="0" hidden="0"/>
    </xf>
    <xf numFmtId="0" fontId="5" fillId="0" borderId="25" applyAlignment="1" pivotButton="0" quotePrefix="0" xfId="0">
      <alignment horizontal="right" vertical="center" wrapText="1"/>
    </xf>
    <xf numFmtId="0" fontId="5" fillId="0" borderId="15" applyAlignment="1" pivotButton="0" quotePrefix="0" xfId="0">
      <alignment horizontal="right" vertical="center" wrapText="1"/>
    </xf>
    <xf numFmtId="0" fontId="32" fillId="0" borderId="8" applyAlignment="1" pivotButton="0" quotePrefix="0" xfId="0">
      <alignment vertical="center" wrapText="1"/>
    </xf>
    <xf numFmtId="0" fontId="9" fillId="0" borderId="0" applyAlignment="1" pivotButton="0" quotePrefix="0" xfId="0">
      <alignment horizontal="left"/>
    </xf>
    <xf numFmtId="0" fontId="9" fillId="0" borderId="0" applyAlignment="1" pivotButton="0" quotePrefix="0" xfId="0">
      <alignment vertical="center" wrapText="1"/>
    </xf>
    <xf numFmtId="2" fontId="32" fillId="0" borderId="0" applyAlignment="1" applyProtection="1" pivotButton="0" quotePrefix="0" xfId="0">
      <alignment vertical="center"/>
      <protection locked="0" hidden="0"/>
    </xf>
    <xf numFmtId="0" fontId="9" fillId="0" borderId="16" applyAlignment="1" pivotButton="0" quotePrefix="0" xfId="0">
      <alignment vertical="center"/>
    </xf>
    <xf numFmtId="0" fontId="9" fillId="0" borderId="16" applyAlignment="1" pivotButton="0" quotePrefix="0" xfId="0">
      <alignment horizontal="right" vertical="center"/>
    </xf>
    <xf numFmtId="0" fontId="9" fillId="0" borderId="18" applyAlignment="1" applyProtection="1" pivotButton="0" quotePrefix="0" xfId="0">
      <alignment vertical="center"/>
      <protection locked="0" hidden="0"/>
    </xf>
    <xf numFmtId="0" fontId="9" fillId="0" borderId="17" applyAlignment="1" applyProtection="1" pivotButton="0" quotePrefix="0" xfId="0">
      <alignment vertical="center"/>
      <protection locked="0" hidden="0"/>
    </xf>
    <xf numFmtId="0" fontId="9" fillId="0" borderId="14" applyAlignment="1" applyProtection="1" pivotButton="0" quotePrefix="0" xfId="0">
      <alignment vertical="center" wrapText="1"/>
      <protection locked="0" hidden="0"/>
    </xf>
    <xf numFmtId="0" fontId="32" fillId="0" borderId="8" applyAlignment="1" pivotButton="0" quotePrefix="0" xfId="0">
      <alignment horizontal="center" vertical="center"/>
    </xf>
    <xf numFmtId="0" fontId="32" fillId="0" borderId="15" applyAlignment="1" pivotButton="0" quotePrefix="0" xfId="0">
      <alignment vertical="center"/>
    </xf>
    <xf numFmtId="0" fontId="9" fillId="0" borderId="8" applyAlignment="1" pivotButton="0" quotePrefix="0" xfId="0">
      <alignment vertical="center" wrapText="1"/>
    </xf>
    <xf numFmtId="0" fontId="32" fillId="0" borderId="8" applyAlignment="1" pivotButton="0" quotePrefix="0" xfId="0">
      <alignment horizontal="right" vertical="center"/>
    </xf>
    <xf numFmtId="0" fontId="9" fillId="0" borderId="5" applyAlignment="1" pivotButton="0" quotePrefix="0" xfId="0">
      <alignment vertical="center" wrapText="1"/>
    </xf>
    <xf numFmtId="0" fontId="32" fillId="0" borderId="8" applyAlignment="1" pivotButton="0" quotePrefix="0" xfId="0">
      <alignment horizontal="justify" vertical="justify" wrapText="1"/>
    </xf>
    <xf numFmtId="0" fontId="9" fillId="0" borderId="0" applyAlignment="1" applyProtection="1" pivotButton="0" quotePrefix="0" xfId="0">
      <alignment vertical="center"/>
      <protection locked="0" hidden="0"/>
    </xf>
    <xf numFmtId="0" fontId="9" fillId="0" borderId="17" applyAlignment="1" applyProtection="1" pivotButton="0" quotePrefix="0" xfId="0">
      <alignment vertical="center" wrapText="1"/>
      <protection locked="0" hidden="0"/>
    </xf>
    <xf numFmtId="0" fontId="6" fillId="0" borderId="17" applyAlignment="1" applyProtection="1" pivotButton="0" quotePrefix="0" xfId="0">
      <alignment vertical="center"/>
      <protection locked="0" hidden="0"/>
    </xf>
    <xf numFmtId="0" fontId="6" fillId="0" borderId="14" applyAlignment="1" applyProtection="1" pivotButton="0" quotePrefix="0" xfId="0">
      <alignment vertical="center"/>
      <protection locked="0" hidden="0"/>
    </xf>
    <xf numFmtId="0" fontId="6" fillId="0" borderId="18" applyAlignment="1" applyProtection="1" pivotButton="0" quotePrefix="0" xfId="0">
      <alignment vertical="center"/>
      <protection locked="0" hidden="0"/>
    </xf>
    <xf numFmtId="0" fontId="3" fillId="0" borderId="17" applyAlignment="1" pivotButton="0" quotePrefix="0" xfId="0">
      <alignment horizontal="right" vertical="center"/>
    </xf>
    <xf numFmtId="0" fontId="3" fillId="0" borderId="8" applyAlignment="1" pivotButton="0" quotePrefix="0" xfId="0">
      <alignment horizontal="center" vertical="center"/>
    </xf>
    <xf numFmtId="2" fontId="3" fillId="0" borderId="8" applyAlignment="1" pivotButton="0" quotePrefix="0" xfId="0">
      <alignment horizontal="center" vertical="center"/>
    </xf>
    <xf numFmtId="0" fontId="3" fillId="0" borderId="18" applyAlignment="1" pivotButton="0" quotePrefix="0" xfId="0">
      <alignment horizontal="right" vertical="center"/>
    </xf>
    <xf numFmtId="0" fontId="6" fillId="0" borderId="8" applyAlignment="1" applyProtection="1" pivotButton="0" quotePrefix="0" xfId="0">
      <alignment vertical="center"/>
      <protection locked="0" hidden="0"/>
    </xf>
    <xf numFmtId="2" fontId="6" fillId="0" borderId="8" applyAlignment="1" pivotButton="0" quotePrefix="0" xfId="0">
      <alignment vertical="center"/>
    </xf>
    <xf numFmtId="2" fontId="26" fillId="0" borderId="8" applyAlignment="1" pivotButton="0" quotePrefix="0" xfId="0">
      <alignment horizontal="center" vertical="center" wrapText="1"/>
    </xf>
    <xf numFmtId="0" fontId="4" fillId="0" borderId="5" applyAlignment="1" applyProtection="1" pivotButton="0" quotePrefix="0" xfId="0">
      <alignment horizontal="left" vertical="top" wrapText="1"/>
      <protection locked="0" hidden="0"/>
    </xf>
    <xf numFmtId="4" fontId="4" fillId="0" borderId="7" applyAlignment="1" applyProtection="1" pivotButton="0" quotePrefix="0" xfId="0">
      <alignment vertical="top"/>
      <protection locked="0" hidden="0"/>
    </xf>
    <xf numFmtId="0" fontId="4" fillId="0" borderId="5" applyAlignment="1" applyProtection="1" pivotButton="0" quotePrefix="0" xfId="0">
      <alignment vertical="center" wrapText="1"/>
      <protection locked="0" hidden="0"/>
    </xf>
    <xf numFmtId="4" fontId="4" fillId="0" borderId="4" applyAlignment="1" applyProtection="1" pivotButton="0" quotePrefix="0" xfId="0">
      <alignment horizontal="right" vertical="center"/>
      <protection locked="0" hidden="0"/>
    </xf>
    <xf numFmtId="4" fontId="2" fillId="0" borderId="27" applyAlignment="1" applyProtection="1" pivotButton="0" quotePrefix="0" xfId="0">
      <alignment vertical="center"/>
      <protection locked="0" hidden="0"/>
    </xf>
    <xf numFmtId="0" fontId="0" fillId="0" borderId="17" applyAlignment="1" applyProtection="1" pivotButton="0" quotePrefix="0" xfId="0">
      <alignment vertical="top"/>
      <protection locked="0" hidden="0"/>
    </xf>
    <xf numFmtId="4" fontId="0" fillId="0" borderId="0" applyAlignment="1" applyProtection="1" pivotButton="0" quotePrefix="0" xfId="0">
      <alignment vertical="center"/>
      <protection locked="0" hidden="0"/>
    </xf>
    <xf numFmtId="4" fontId="0" fillId="0" borderId="8" applyAlignment="1" applyProtection="1" pivotButton="0" quotePrefix="0" xfId="0">
      <alignment vertical="center"/>
      <protection locked="0" hidden="0"/>
    </xf>
    <xf numFmtId="0" fontId="4" fillId="0" borderId="8" applyAlignment="1" applyProtection="1" pivotButton="0" quotePrefix="0" xfId="0">
      <alignment vertical="center"/>
      <protection locked="0" hidden="0"/>
    </xf>
    <xf numFmtId="0" fontId="3" fillId="0" borderId="5" applyAlignment="1" applyProtection="1" pivotButton="0" quotePrefix="0" xfId="0">
      <alignment horizontal="left" vertical="top" wrapText="1"/>
      <protection locked="0" hidden="0"/>
    </xf>
    <xf numFmtId="0" fontId="3" fillId="0" borderId="5" applyAlignment="1" applyProtection="1" pivotButton="0" quotePrefix="0" xfId="0">
      <alignment horizontal="justify" vertical="top" wrapText="1"/>
      <protection locked="0" hidden="0"/>
    </xf>
    <xf numFmtId="0" fontId="3" fillId="0" borderId="25" applyAlignment="1" applyProtection="1" pivotButton="0" quotePrefix="0" xfId="0">
      <alignment vertical="top" wrapText="1"/>
      <protection locked="0" hidden="0"/>
    </xf>
    <xf numFmtId="0" fontId="6" fillId="0" borderId="25" applyAlignment="1" applyProtection="1" pivotButton="0" quotePrefix="0" xfId="0">
      <alignment horizontal="center" vertical="center"/>
      <protection locked="0" hidden="0"/>
    </xf>
    <xf numFmtId="0" fontId="6" fillId="0" borderId="5" applyAlignment="1" applyProtection="1" pivotButton="0" quotePrefix="0" xfId="0">
      <alignment horizontal="center" vertical="center"/>
      <protection locked="0" hidden="0"/>
    </xf>
    <xf numFmtId="0" fontId="6" fillId="0" borderId="20" applyAlignment="1" applyProtection="1" pivotButton="0" quotePrefix="0" xfId="0">
      <alignment horizontal="right" vertical="center"/>
      <protection locked="0" hidden="0"/>
    </xf>
    <xf numFmtId="0" fontId="6" fillId="0" borderId="19" applyAlignment="1" applyProtection="1" pivotButton="0" quotePrefix="0" xfId="0">
      <alignment horizontal="right" vertical="center" wrapText="1"/>
      <protection locked="0" hidden="0"/>
    </xf>
    <xf numFmtId="0" fontId="6" fillId="0" borderId="0" applyProtection="1" pivotButton="0" quotePrefix="0" xfId="0">
      <protection locked="0" hidden="0"/>
    </xf>
    <xf numFmtId="0" fontId="6" fillId="0" borderId="0" applyAlignment="1" applyProtection="1" pivotButton="0" quotePrefix="0" xfId="3">
      <alignment vertical="center"/>
      <protection locked="0" hidden="0"/>
    </xf>
    <xf numFmtId="4" fontId="6" fillId="0" borderId="0" applyAlignment="1" applyProtection="1" pivotButton="0" quotePrefix="0" xfId="3">
      <alignment horizontal="center" vertical="center"/>
      <protection locked="0" hidden="0"/>
    </xf>
    <xf numFmtId="4" fontId="6" fillId="0" borderId="0" applyAlignment="1" applyProtection="1" pivotButton="0" quotePrefix="0" xfId="0">
      <alignment vertical="center"/>
      <protection locked="0" hidden="0"/>
    </xf>
    <xf numFmtId="0" fontId="2" fillId="0" borderId="0" applyProtection="1" pivotButton="0" quotePrefix="0" xfId="0">
      <protection locked="0" hidden="0"/>
    </xf>
    <xf numFmtId="2" fontId="28" fillId="0" borderId="0" pivotButton="0" quotePrefix="0" xfId="4"/>
    <xf numFmtId="2" fontId="5" fillId="0" borderId="0" applyAlignment="1" applyProtection="1" pivotButton="0" quotePrefix="0" xfId="3">
      <alignment vertical="center"/>
      <protection locked="0" hidden="0"/>
    </xf>
    <xf numFmtId="0" fontId="28" fillId="0" borderId="0" pivotButton="0" quotePrefix="0" xfId="4"/>
    <xf numFmtId="0" fontId="29" fillId="0" borderId="0" pivotButton="0" quotePrefix="0" xfId="4"/>
    <xf numFmtId="4" fontId="29" fillId="0" borderId="0" pivotButton="0" quotePrefix="0" xfId="4"/>
    <xf numFmtId="0" fontId="5" fillId="0" borderId="0" applyAlignment="1" applyProtection="1" pivotButton="0" quotePrefix="0" xfId="0">
      <alignment horizontal="right" vertical="center"/>
      <protection locked="0" hidden="0"/>
    </xf>
    <xf numFmtId="0" fontId="5" fillId="0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2" fontId="3" fillId="0" borderId="0" applyAlignment="1" applyProtection="1" pivotButton="0" quotePrefix="0" xfId="0">
      <alignment horizontal="right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2" fontId="5" fillId="0" borderId="0" applyAlignment="1" applyProtection="1" pivotButton="0" quotePrefix="0" xfId="0">
      <alignment horizontal="right" vertical="center"/>
      <protection locked="0" hidden="0"/>
    </xf>
    <xf numFmtId="0" fontId="0" fillId="0" borderId="0" applyAlignment="1" pivotButton="0" quotePrefix="0" xfId="0">
      <alignment vertical="center" wrapText="1"/>
    </xf>
    <xf numFmtId="2" fontId="5" fillId="0" borderId="0" applyAlignment="1" applyProtection="1" pivotButton="0" quotePrefix="0" xfId="0">
      <alignment vertical="center"/>
      <protection locked="0" hidden="0"/>
    </xf>
    <xf numFmtId="2" fontId="6" fillId="0" borderId="0" applyAlignment="1" applyProtection="1" pivotButton="0" quotePrefix="0" xfId="0">
      <alignment vertical="center"/>
      <protection locked="0" hidden="0"/>
    </xf>
    <xf numFmtId="4" fontId="4" fillId="0" borderId="7" applyAlignment="1" applyProtection="1" pivotButton="0" quotePrefix="0" xfId="0">
      <alignment horizontal="right" vertical="top"/>
      <protection locked="0" hidden="0"/>
    </xf>
    <xf numFmtId="4" fontId="4" fillId="0" borderId="25" applyAlignment="1" applyProtection="1" pivotButton="0" quotePrefix="0" xfId="0">
      <alignment horizontal="right" vertical="top"/>
      <protection locked="0" hidden="0"/>
    </xf>
    <xf numFmtId="0" fontId="0" fillId="0" borderId="14" applyAlignment="1" applyProtection="1" pivotButton="0" quotePrefix="0" xfId="0">
      <alignment vertical="top"/>
      <protection locked="0" hidden="0"/>
    </xf>
    <xf numFmtId="0" fontId="4" fillId="0" borderId="8" applyAlignment="1" applyProtection="1" pivotButton="0" quotePrefix="0" xfId="0">
      <alignment horizontal="center" vertical="center" wrapText="1"/>
      <protection locked="0" hidden="0"/>
    </xf>
    <xf numFmtId="0" fontId="4" fillId="0" borderId="5" applyAlignment="1" applyProtection="1" pivotButton="0" quotePrefix="0" xfId="0">
      <alignment horizontal="center" vertical="center" wrapText="1"/>
      <protection locked="0" hidden="0"/>
    </xf>
    <xf numFmtId="0" fontId="1" fillId="0" borderId="0" applyAlignment="1" pivotButton="0" quotePrefix="0" xfId="0">
      <alignment vertical="center"/>
    </xf>
    <xf numFmtId="0" fontId="26" fillId="0" borderId="8" applyAlignment="1" pivotButton="0" quotePrefix="0" xfId="0">
      <alignment horizontal="center" vertical="center" wrapText="1"/>
    </xf>
    <xf numFmtId="0" fontId="3" fillId="0" borderId="23" applyAlignment="1" applyProtection="1" pivotButton="0" quotePrefix="0" xfId="0">
      <alignment vertical="center"/>
      <protection locked="0" hidden="0"/>
    </xf>
    <xf numFmtId="2" fontId="0" fillId="0" borderId="8" applyAlignment="1" pivotButton="0" quotePrefix="0" xfId="0">
      <alignment vertical="center"/>
    </xf>
    <xf numFmtId="0" fontId="0" fillId="0" borderId="22" applyAlignment="1" applyProtection="1" pivotButton="0" quotePrefix="0" xfId="0">
      <alignment vertical="center"/>
      <protection locked="0" hidden="0"/>
    </xf>
    <xf numFmtId="0" fontId="1" fillId="0" borderId="0" applyProtection="1" pivotButton="0" quotePrefix="0" xfId="0">
      <protection locked="0" hidden="0"/>
    </xf>
    <xf numFmtId="4" fontId="4" fillId="0" borderId="8" applyAlignment="1" applyProtection="1" pivotButton="0" quotePrefix="0" xfId="0">
      <alignment horizontal="right" vertical="top"/>
      <protection locked="0" hidden="0"/>
    </xf>
    <xf numFmtId="4" fontId="4" fillId="0" borderId="8" applyAlignment="1" applyProtection="1" pivotButton="0" quotePrefix="0" xfId="0">
      <alignment horizontal="right" vertical="top" wrapText="1"/>
      <protection locked="0" hidden="0"/>
    </xf>
    <xf numFmtId="4" fontId="4" fillId="0" borderId="5" applyAlignment="1" applyProtection="1" pivotButton="0" quotePrefix="0" xfId="0">
      <alignment horizontal="right" vertical="top" wrapText="1"/>
      <protection locked="0" hidden="0"/>
    </xf>
    <xf numFmtId="4" fontId="4" fillId="0" borderId="8" applyAlignment="1" applyProtection="1" pivotButton="0" quotePrefix="0" xfId="0">
      <alignment vertical="top"/>
      <protection locked="0" hidden="0"/>
    </xf>
    <xf numFmtId="4" fontId="4" fillId="0" borderId="28" applyAlignment="1" applyProtection="1" pivotButton="0" quotePrefix="0" xfId="0">
      <alignment vertical="top"/>
      <protection locked="0" hidden="0"/>
    </xf>
    <xf numFmtId="4" fontId="4" fillId="0" borderId="5" applyAlignment="1" applyProtection="1" pivotButton="0" quotePrefix="0" xfId="0">
      <alignment vertical="top"/>
      <protection locked="0" hidden="0"/>
    </xf>
    <xf numFmtId="4" fontId="4" fillId="0" borderId="7" applyAlignment="1" applyProtection="1" pivotButton="0" quotePrefix="0" xfId="0">
      <alignment horizontal="right" vertical="center"/>
      <protection locked="0" hidden="0"/>
    </xf>
    <xf numFmtId="4" fontId="4" fillId="0" borderId="8" applyAlignment="1" applyProtection="1" pivotButton="0" quotePrefix="0" xfId="0">
      <alignment horizontal="right" vertical="center"/>
      <protection locked="0" hidden="0"/>
    </xf>
    <xf numFmtId="4" fontId="4" fillId="0" borderId="25" applyAlignment="1" applyProtection="1" pivotButton="0" quotePrefix="0" xfId="0">
      <alignment horizontal="right" vertical="center"/>
      <protection locked="0" hidden="0"/>
    </xf>
    <xf numFmtId="4" fontId="4" fillId="0" borderId="5" applyAlignment="1" applyProtection="1" pivotButton="0" quotePrefix="0" xfId="0">
      <alignment horizontal="right" vertical="center"/>
      <protection locked="0" hidden="0"/>
    </xf>
    <xf numFmtId="4" fontId="2" fillId="0" borderId="29" applyAlignment="1" applyProtection="1" pivotButton="0" quotePrefix="0" xfId="0">
      <alignment vertical="center"/>
      <protection locked="0" hidden="0"/>
    </xf>
    <xf numFmtId="4" fontId="2" fillId="0" borderId="5" applyAlignment="1" applyProtection="1" pivotButton="0" quotePrefix="0" xfId="0">
      <alignment vertical="center"/>
      <protection locked="0" hidden="0"/>
    </xf>
    <xf numFmtId="4" fontId="2" fillId="0" borderId="6" applyAlignment="1" applyProtection="1" pivotButton="0" quotePrefix="0" xfId="0">
      <alignment vertical="center"/>
      <protection locked="0" hidden="0"/>
    </xf>
    <xf numFmtId="4" fontId="4" fillId="0" borderId="5" applyAlignment="1" applyProtection="1" pivotButton="0" quotePrefix="0" xfId="0">
      <alignment horizontal="right" vertical="top"/>
      <protection locked="0" hidden="0"/>
    </xf>
    <xf numFmtId="43" fontId="4" fillId="0" borderId="8" applyAlignment="1" applyProtection="1" pivotButton="0" quotePrefix="0" xfId="1">
      <alignment vertical="center"/>
      <protection locked="0" hidden="0"/>
    </xf>
    <xf numFmtId="4" fontId="2" fillId="0" borderId="7" applyAlignment="1" applyProtection="1" pivotButton="0" quotePrefix="0" xfId="0">
      <alignment horizontal="right" vertical="center"/>
      <protection locked="0" hidden="0"/>
    </xf>
    <xf numFmtId="4" fontId="2" fillId="0" borderId="8" applyAlignment="1" applyProtection="1" pivotButton="0" quotePrefix="0" xfId="0">
      <alignment horizontal="right" vertical="center"/>
      <protection locked="0" hidden="0"/>
    </xf>
    <xf numFmtId="4" fontId="2" fillId="0" borderId="25" applyAlignment="1" applyProtection="1" pivotButton="0" quotePrefix="0" xfId="0">
      <alignment horizontal="right" vertical="center"/>
      <protection locked="0" hidden="0"/>
    </xf>
    <xf numFmtId="4" fontId="2" fillId="0" borderId="28" applyAlignment="1" applyProtection="1" pivotButton="0" quotePrefix="0" xfId="0">
      <alignment horizontal="right" vertical="center"/>
      <protection locked="0" hidden="0"/>
    </xf>
    <xf numFmtId="4" fontId="2" fillId="0" borderId="29" applyAlignment="1" applyProtection="1" pivotButton="0" quotePrefix="0" xfId="0">
      <alignment horizontal="center" vertical="center"/>
      <protection locked="0" hidden="0"/>
    </xf>
    <xf numFmtId="4" fontId="4" fillId="0" borderId="8" applyAlignment="1" applyProtection="1" pivotButton="0" quotePrefix="0" xfId="0">
      <alignment vertical="center"/>
      <protection locked="0" hidden="0"/>
    </xf>
    <xf numFmtId="4" fontId="4" fillId="0" borderId="5" applyAlignment="1" applyProtection="1" pivotButton="0" quotePrefix="0" xfId="0">
      <alignment vertical="center"/>
      <protection locked="0" hidden="0"/>
    </xf>
    <xf numFmtId="4" fontId="2" fillId="0" borderId="5" applyAlignment="1" applyProtection="1" pivotButton="0" quotePrefix="0" xfId="0">
      <alignment horizontal="right" vertical="center"/>
      <protection locked="0" hidden="0"/>
    </xf>
    <xf numFmtId="0" fontId="32" fillId="0" borderId="8" applyAlignment="1" applyProtection="1" pivotButton="0" quotePrefix="0" xfId="0">
      <alignment vertical="center" wrapText="1"/>
      <protection locked="0" hidden="0"/>
    </xf>
    <xf numFmtId="4" fontId="0" fillId="0" borderId="0" applyAlignment="1" applyProtection="1" pivotButton="0" quotePrefix="0" xfId="0">
      <alignment vertical="top"/>
      <protection locked="0" hidden="0"/>
    </xf>
    <xf numFmtId="4" fontId="5" fillId="0" borderId="0" applyAlignment="1" applyProtection="1" pivotButton="0" quotePrefix="0" xfId="0">
      <alignment horizontal="right" vertical="center"/>
      <protection locked="0" hidden="0"/>
    </xf>
    <xf numFmtId="4" fontId="5" fillId="0" borderId="0" applyAlignment="1" applyProtection="1" pivotButton="0" quotePrefix="0" xfId="0">
      <alignment vertical="center"/>
      <protection locked="0" hidden="0"/>
    </xf>
    <xf numFmtId="4" fontId="34" fillId="0" borderId="0" pivotButton="0" quotePrefix="0" xfId="4"/>
    <xf numFmtId="0" fontId="9" fillId="0" borderId="8" applyAlignment="1" pivotButton="0" quotePrefix="0" xfId="0">
      <alignment horizontal="center" vertical="center"/>
    </xf>
    <xf numFmtId="0" fontId="32" fillId="0" borderId="8" applyAlignment="1" pivotButton="0" quotePrefix="0" xfId="0">
      <alignment horizontal="center" vertical="center" wrapText="1"/>
    </xf>
    <xf numFmtId="0" fontId="32" fillId="0" borderId="25" applyAlignment="1" pivotButton="0" quotePrefix="0" xfId="0">
      <alignment horizontal="center" vertical="center" wrapText="1"/>
    </xf>
    <xf numFmtId="0" fontId="32" fillId="0" borderId="8" applyAlignment="1" applyProtection="1" pivotButton="0" quotePrefix="0" xfId="0">
      <alignment horizontal="center" vertical="center"/>
      <protection locked="0" hidden="0"/>
    </xf>
    <xf numFmtId="2" fontId="0" fillId="0" borderId="14" applyAlignment="1" pivotButton="0" quotePrefix="0" xfId="0">
      <alignment vertical="center"/>
    </xf>
    <xf numFmtId="2" fontId="0" fillId="0" borderId="14" applyAlignment="1" applyProtection="1" pivotButton="0" quotePrefix="0" xfId="0">
      <alignment vertical="center"/>
      <protection locked="0" hidden="0"/>
    </xf>
    <xf numFmtId="43" fontId="3" fillId="0" borderId="0" applyAlignment="1" applyProtection="1" pivotButton="0" quotePrefix="0" xfId="1">
      <alignment vertical="center"/>
      <protection locked="0" hidden="0"/>
    </xf>
    <xf numFmtId="0" fontId="0" fillId="0" borderId="8" applyAlignment="1" applyProtection="1" pivotButton="0" quotePrefix="0" xfId="0">
      <alignment horizontal="right" vertical="center"/>
      <protection locked="0" hidden="0"/>
    </xf>
    <xf numFmtId="0" fontId="3" fillId="0" borderId="8" applyAlignment="1" applyProtection="1" pivotButton="0" quotePrefix="0" xfId="0">
      <alignment horizontal="right" vertical="center"/>
      <protection locked="0" hidden="0"/>
    </xf>
    <xf numFmtId="0" fontId="5" fillId="0" borderId="25" applyAlignment="1" pivotButton="0" quotePrefix="0" xfId="0">
      <alignment vertical="center" wrapText="1"/>
    </xf>
    <xf numFmtId="43" fontId="0" fillId="0" borderId="0" applyAlignment="1" applyProtection="1" pivotButton="0" quotePrefix="0" xfId="0">
      <alignment vertical="center"/>
      <protection locked="0" hidden="0"/>
    </xf>
    <xf numFmtId="0" fontId="9" fillId="0" borderId="19" applyAlignment="1" pivotButton="0" quotePrefix="0" xfId="0">
      <alignment horizontal="center" vertical="center" wrapText="1"/>
    </xf>
    <xf numFmtId="1" fontId="2" fillId="0" borderId="5" applyAlignment="1" pivotButton="0" quotePrefix="0" xfId="0">
      <alignment horizontal="center" vertical="top" wrapText="1"/>
    </xf>
    <xf numFmtId="1" fontId="2" fillId="0" borderId="8" applyAlignment="1" pivotButton="0" quotePrefix="0" xfId="0">
      <alignment horizontal="center" vertical="top" wrapText="1"/>
    </xf>
    <xf numFmtId="0" fontId="2" fillId="0" borderId="18" applyAlignment="1" applyProtection="1" pivotButton="0" quotePrefix="0" xfId="0">
      <alignment vertical="center"/>
      <protection locked="0" hidden="0"/>
    </xf>
    <xf numFmtId="0" fontId="6" fillId="0" borderId="21" applyAlignment="1" applyProtection="1" pivotButton="0" quotePrefix="0" xfId="0">
      <alignment horizontal="right" vertical="center"/>
      <protection locked="0" hidden="0"/>
    </xf>
    <xf numFmtId="4" fontId="4" fillId="0" borderId="26" applyAlignment="1" applyProtection="1" pivotButton="0" quotePrefix="0" xfId="0">
      <alignment horizontal="right" vertical="top"/>
      <protection locked="0" hidden="0"/>
    </xf>
    <xf numFmtId="0" fontId="3" fillId="0" borderId="18" applyAlignment="1" applyProtection="1" pivotButton="0" quotePrefix="0" xfId="0">
      <alignment horizontal="left" vertical="top" wrapText="1"/>
      <protection locked="0" hidden="0"/>
    </xf>
    <xf numFmtId="4" fontId="2" fillId="0" borderId="20" applyAlignment="1" applyProtection="1" pivotButton="0" quotePrefix="0" xfId="0">
      <alignment horizontal="right" vertical="center"/>
      <protection locked="0" hidden="0"/>
    </xf>
    <xf numFmtId="4" fontId="4" fillId="0" borderId="19" applyAlignment="1" applyProtection="1" pivotButton="0" quotePrefix="0" xfId="0">
      <alignment vertical="center"/>
      <protection locked="0" hidden="0"/>
    </xf>
    <xf numFmtId="4" fontId="4" fillId="0" borderId="14" applyAlignment="1" applyProtection="1" pivotButton="0" quotePrefix="0" xfId="0">
      <alignment horizontal="center" vertical="top"/>
      <protection locked="0" hidden="0"/>
    </xf>
    <xf numFmtId="4" fontId="4" fillId="0" borderId="14" applyAlignment="1" applyProtection="1" pivotButton="0" quotePrefix="0" xfId="0">
      <alignment horizontal="right" vertical="top"/>
      <protection locked="0" hidden="0"/>
    </xf>
    <xf numFmtId="4" fontId="4" fillId="0" borderId="14" applyAlignment="1" applyProtection="1" pivotButton="0" quotePrefix="0" xfId="0">
      <alignment horizontal="right" vertical="center"/>
      <protection locked="0" hidden="0"/>
    </xf>
    <xf numFmtId="4" fontId="2" fillId="0" borderId="19" applyAlignment="1" applyProtection="1" pivotButton="0" quotePrefix="0" xfId="0">
      <alignment horizontal="center" vertical="center"/>
      <protection locked="0" hidden="0"/>
    </xf>
    <xf numFmtId="4" fontId="4" fillId="0" borderId="18" applyAlignment="1" applyProtection="1" pivotButton="0" quotePrefix="0" xfId="0">
      <alignment horizontal="right" vertical="top"/>
      <protection locked="0" hidden="0"/>
    </xf>
    <xf numFmtId="4" fontId="4" fillId="0" borderId="24" applyAlignment="1" applyProtection="1" pivotButton="0" quotePrefix="0" xfId="0">
      <alignment horizontal="right" vertical="top" wrapText="1"/>
      <protection locked="0" hidden="0"/>
    </xf>
    <xf numFmtId="4" fontId="4" fillId="0" borderId="18" applyAlignment="1" applyProtection="1" pivotButton="0" quotePrefix="0" xfId="0">
      <alignment horizontal="right" vertical="top" wrapText="1"/>
      <protection locked="0" hidden="0"/>
    </xf>
    <xf numFmtId="4" fontId="4" fillId="0" borderId="18" applyAlignment="1" applyProtection="1" pivotButton="0" quotePrefix="0" xfId="0">
      <alignment vertical="top"/>
      <protection locked="0" hidden="0"/>
    </xf>
    <xf numFmtId="4" fontId="4" fillId="0" borderId="24" applyAlignment="1" applyProtection="1" pivotButton="0" quotePrefix="0" xfId="0">
      <alignment vertical="top"/>
      <protection locked="0" hidden="0"/>
    </xf>
    <xf numFmtId="4" fontId="4" fillId="0" borderId="18" applyAlignment="1" applyProtection="1" pivotButton="0" quotePrefix="0" xfId="0">
      <alignment horizontal="right" vertical="center"/>
      <protection locked="0" hidden="0"/>
    </xf>
    <xf numFmtId="4" fontId="4" fillId="0" borderId="26" applyAlignment="1" applyProtection="1" pivotButton="0" quotePrefix="0" xfId="0">
      <alignment horizontal="right" vertical="center"/>
      <protection locked="0" hidden="0"/>
    </xf>
    <xf numFmtId="4" fontId="4" fillId="0" borderId="24" applyAlignment="1" applyProtection="1" pivotButton="0" quotePrefix="0" xfId="0">
      <alignment horizontal="right" vertical="center"/>
      <protection locked="0" hidden="0"/>
    </xf>
    <xf numFmtId="4" fontId="2" fillId="0" borderId="26" applyAlignment="1" applyProtection="1" pivotButton="0" quotePrefix="0" xfId="0">
      <alignment vertical="center"/>
      <protection locked="0" hidden="0"/>
    </xf>
    <xf numFmtId="4" fontId="2" fillId="0" borderId="24" applyAlignment="1" applyProtection="1" pivotButton="0" quotePrefix="0" xfId="0">
      <alignment vertical="center"/>
      <protection locked="0" hidden="0"/>
    </xf>
    <xf numFmtId="4" fontId="4" fillId="0" borderId="24" applyAlignment="1" applyProtection="1" pivotButton="0" quotePrefix="0" xfId="0">
      <alignment horizontal="right" vertical="top"/>
      <protection locked="0" hidden="0"/>
    </xf>
    <xf numFmtId="4" fontId="2" fillId="0" borderId="26" applyAlignment="1" applyProtection="1" pivotButton="0" quotePrefix="0" xfId="0">
      <alignment horizontal="right" vertical="center"/>
      <protection locked="0" hidden="0"/>
    </xf>
    <xf numFmtId="4" fontId="2" fillId="0" borderId="24" applyAlignment="1" applyProtection="1" pivotButton="0" quotePrefix="0" xfId="0">
      <alignment horizontal="center" vertical="center"/>
      <protection locked="0" hidden="0"/>
    </xf>
    <xf numFmtId="4" fontId="4" fillId="0" borderId="24" applyAlignment="1" applyProtection="1" pivotButton="0" quotePrefix="0" xfId="0">
      <alignment vertical="center"/>
      <protection locked="0" hidden="0"/>
    </xf>
    <xf numFmtId="1" fontId="4" fillId="0" borderId="0" applyAlignment="1" applyProtection="1" pivotButton="0" quotePrefix="0" xfId="0">
      <alignment vertical="center"/>
      <protection locked="0" hidden="0"/>
    </xf>
    <xf numFmtId="4" fontId="4" fillId="0" borderId="8" applyAlignment="1" applyProtection="1" pivotButton="0" quotePrefix="0" xfId="0">
      <alignment horizontal="center" vertical="top"/>
      <protection locked="0" hidden="0"/>
    </xf>
    <xf numFmtId="4" fontId="4" fillId="0" borderId="8" applyAlignment="1" applyProtection="1" pivotButton="0" quotePrefix="0" xfId="0">
      <alignment horizontal="center" vertical="center"/>
      <protection locked="0" hidden="0"/>
    </xf>
    <xf numFmtId="1" fontId="2" fillId="0" borderId="7" applyAlignment="1" pivotButton="0" quotePrefix="0" xfId="0">
      <alignment horizontal="center" vertical="top" wrapText="1"/>
    </xf>
    <xf numFmtId="0" fontId="27" fillId="0" borderId="8" applyAlignment="1" applyProtection="1" pivotButton="0" quotePrefix="0" xfId="0">
      <alignment vertical="center"/>
      <protection locked="0" hidden="0"/>
    </xf>
    <xf numFmtId="0" fontId="10" fillId="0" borderId="5" applyAlignment="1" applyProtection="1" pivotButton="0" quotePrefix="0" xfId="0">
      <alignment vertical="center"/>
      <protection locked="0" hidden="0"/>
    </xf>
    <xf numFmtId="2" fontId="0" fillId="0" borderId="5" applyAlignment="1" pivotButton="0" quotePrefix="0" xfId="0">
      <alignment vertical="center"/>
    </xf>
    <xf numFmtId="2" fontId="0" fillId="0" borderId="0" applyAlignment="1" pivotButton="0" quotePrefix="0" xfId="0">
      <alignment vertical="center"/>
    </xf>
    <xf numFmtId="0" fontId="9" fillId="0" borderId="18" applyAlignment="1" pivotButton="0" quotePrefix="0" xfId="0">
      <alignment horizontal="center" vertical="center" wrapText="1"/>
    </xf>
    <xf numFmtId="1" fontId="9" fillId="0" borderId="8" applyAlignment="1" pivotButton="0" quotePrefix="0" xfId="0">
      <alignment horizontal="center" vertical="center" wrapText="1"/>
    </xf>
    <xf numFmtId="0" fontId="32" fillId="0" borderId="8" applyAlignment="1" applyProtection="1" pivotButton="0" quotePrefix="0" xfId="0">
      <alignment vertical="center"/>
      <protection locked="0" hidden="0"/>
    </xf>
    <xf numFmtId="0" fontId="32" fillId="0" borderId="14" applyAlignment="1" pivotButton="0" quotePrefix="0" xfId="0">
      <alignment horizontal="center" vertical="center"/>
    </xf>
    <xf numFmtId="1" fontId="26" fillId="0" borderId="8" applyAlignment="1" pivotButton="0" quotePrefix="0" xfId="0">
      <alignment horizontal="center" vertical="center" wrapText="1"/>
    </xf>
    <xf numFmtId="4" fontId="4" fillId="0" borderId="28" applyAlignment="1" applyProtection="1" pivotButton="0" quotePrefix="0" xfId="0">
      <alignment horizontal="right" vertical="center"/>
      <protection locked="0" hidden="0"/>
    </xf>
    <xf numFmtId="4" fontId="4" fillId="0" borderId="28" applyAlignment="1" applyProtection="1" pivotButton="0" quotePrefix="0" xfId="0">
      <alignment horizontal="right" vertical="top"/>
      <protection locked="0" hidden="0"/>
    </xf>
    <xf numFmtId="0" fontId="0" fillId="0" borderId="7" applyAlignment="1" applyProtection="1" pivotButton="0" quotePrefix="0" xfId="0">
      <alignment vertical="center"/>
      <protection locked="0" hidden="0"/>
    </xf>
    <xf numFmtId="43" fontId="3" fillId="0" borderId="8" applyAlignment="1" applyProtection="1" pivotButton="0" quotePrefix="0" xfId="1">
      <alignment horizontal="center" vertical="top" wrapText="1"/>
      <protection locked="0" hidden="0"/>
    </xf>
    <xf numFmtId="4" fontId="3" fillId="0" borderId="8" applyAlignment="1" applyProtection="1" pivotButton="0" quotePrefix="0" xfId="0">
      <alignment horizontal="right" vertical="top"/>
      <protection locked="0" hidden="0"/>
    </xf>
    <xf numFmtId="4" fontId="3" fillId="0" borderId="8" applyAlignment="1" applyProtection="1" pivotButton="0" quotePrefix="0" xfId="0">
      <alignment horizontal="right" vertical="center"/>
      <protection locked="0" hidden="0"/>
    </xf>
    <xf numFmtId="0" fontId="6" fillId="0" borderId="8" applyAlignment="1" applyProtection="1" pivotButton="0" quotePrefix="0" xfId="0">
      <alignment horizontal="right" vertical="center" wrapText="1"/>
      <protection locked="0" hidden="0"/>
    </xf>
    <xf numFmtId="4" fontId="6" fillId="0" borderId="8" applyAlignment="1" applyProtection="1" pivotButton="0" quotePrefix="0" xfId="0">
      <alignment horizontal="right" vertical="center"/>
      <protection locked="0" hidden="0"/>
    </xf>
    <xf numFmtId="4" fontId="3" fillId="0" borderId="14" applyAlignment="1" applyProtection="1" pivotButton="0" quotePrefix="0" xfId="0">
      <alignment horizontal="center" vertical="top"/>
      <protection locked="0" hidden="0"/>
    </xf>
    <xf numFmtId="4" fontId="6" fillId="0" borderId="25" applyAlignment="1" applyProtection="1" pivotButton="0" quotePrefix="0" xfId="0">
      <alignment horizontal="right" vertical="center"/>
      <protection locked="0" hidden="0"/>
    </xf>
    <xf numFmtId="4" fontId="2" fillId="0" borderId="6" applyAlignment="1" applyProtection="1" pivotButton="0" quotePrefix="0" xfId="0">
      <alignment horizontal="center" vertical="center"/>
      <protection locked="0" hidden="0"/>
    </xf>
    <xf numFmtId="4" fontId="2" fillId="0" borderId="4" applyAlignment="1" applyProtection="1" pivotButton="0" quotePrefix="0" xfId="0">
      <alignment vertical="center"/>
      <protection locked="0" hidden="0"/>
    </xf>
    <xf numFmtId="4" fontId="2" fillId="0" borderId="14" applyAlignment="1" applyProtection="1" pivotButton="0" quotePrefix="0" xfId="0">
      <alignment horizontal="center" vertical="center"/>
      <protection locked="0" hidden="0"/>
    </xf>
    <xf numFmtId="4" fontId="2" fillId="0" borderId="18" applyAlignment="1" applyProtection="1" pivotButton="0" quotePrefix="0" xfId="0">
      <alignment horizontal="center" vertical="center"/>
      <protection locked="0" hidden="0"/>
    </xf>
    <xf numFmtId="4" fontId="2" fillId="0" borderId="28" applyAlignment="1" applyProtection="1" pivotButton="0" quotePrefix="0" xfId="0">
      <alignment vertical="center"/>
      <protection locked="0" hidden="0"/>
    </xf>
    <xf numFmtId="4" fontId="2" fillId="0" borderId="7" applyAlignment="1" applyProtection="1" pivotButton="0" quotePrefix="0" xfId="0">
      <alignment vertical="center"/>
      <protection locked="0" hidden="0"/>
    </xf>
    <xf numFmtId="0" fontId="10" fillId="0" borderId="8" applyAlignment="1" applyProtection="1" pivotButton="0" quotePrefix="0" xfId="0">
      <alignment vertical="center"/>
      <protection locked="0" hidden="0"/>
    </xf>
    <xf numFmtId="4" fontId="6" fillId="0" borderId="20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vertical="top"/>
      <protection locked="0" hidden="0"/>
    </xf>
    <xf numFmtId="0" fontId="3" fillId="0" borderId="7" applyAlignment="1" applyProtection="1" pivotButton="0" quotePrefix="0" xfId="0">
      <alignment horizontal="left" vertical="top" wrapText="1"/>
      <protection locked="0" hidden="0"/>
    </xf>
    <xf numFmtId="4" fontId="4" fillId="0" borderId="6" applyAlignment="1" applyProtection="1" pivotButton="0" quotePrefix="0" xfId="0">
      <alignment horizontal="right" vertical="center"/>
      <protection locked="0" hidden="0"/>
    </xf>
    <xf numFmtId="4" fontId="0" fillId="0" borderId="8" applyAlignment="1" applyProtection="1" pivotButton="0" quotePrefix="0" xfId="0">
      <alignment horizontal="left" vertical="top" wrapText="1"/>
      <protection locked="0" hidden="0"/>
    </xf>
    <xf numFmtId="4" fontId="4" fillId="0" borderId="14" applyAlignment="1" applyProtection="1" pivotButton="0" quotePrefix="0" xfId="0">
      <alignment horizontal="center" vertical="center"/>
      <protection locked="0" hidden="0"/>
    </xf>
    <xf numFmtId="4" fontId="2" fillId="0" borderId="17" applyAlignment="1" applyProtection="1" pivotButton="0" quotePrefix="0" xfId="0">
      <alignment vertical="top" wrapText="1"/>
      <protection locked="0" hidden="0"/>
    </xf>
    <xf numFmtId="0" fontId="6" fillId="0" borderId="5" applyAlignment="1" pivotButton="0" quotePrefix="0" xfId="0">
      <alignment vertical="center" wrapText="1"/>
    </xf>
    <xf numFmtId="0" fontId="2" fillId="0" borderId="0" applyAlignment="1" applyProtection="1" pivotButton="0" quotePrefix="0" xfId="0">
      <alignment horizontal="left" vertical="center"/>
      <protection locked="0" hidden="0"/>
    </xf>
    <xf numFmtId="0" fontId="1" fillId="0" borderId="8" applyAlignment="1" applyProtection="1" pivotButton="0" quotePrefix="0" xfId="0">
      <alignment vertical="center" wrapText="1"/>
      <protection locked="0" hidden="0"/>
    </xf>
    <xf numFmtId="2" fontId="0" fillId="0" borderId="18" applyAlignment="1" applyProtection="1" pivotButton="0" quotePrefix="0" xfId="0">
      <alignment vertical="center"/>
      <protection locked="0" hidden="0"/>
    </xf>
    <xf numFmtId="0" fontId="3" fillId="0" borderId="8" applyAlignment="1" applyProtection="1" pivotButton="0" quotePrefix="0" xfId="0">
      <alignment vertical="center"/>
      <protection locked="0" hidden="0"/>
    </xf>
    <xf numFmtId="0" fontId="3" fillId="0" borderId="14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horizontal="center" vertical="center" wrapText="1"/>
      <protection locked="0" hidden="0"/>
    </xf>
    <xf numFmtId="0" fontId="0" fillId="0" borderId="14" applyAlignment="1" applyProtection="1" pivotButton="0" quotePrefix="0" xfId="0">
      <alignment vertical="center" wrapText="1"/>
      <protection locked="0" hidden="0"/>
    </xf>
    <xf numFmtId="0" fontId="1" fillId="0" borderId="14" applyAlignment="1" applyProtection="1" pivotButton="0" quotePrefix="0" xfId="0">
      <alignment vertical="center" wrapText="1"/>
      <protection locked="0" hidden="0"/>
    </xf>
    <xf numFmtId="0" fontId="32" fillId="0" borderId="8" applyAlignment="1" applyProtection="1" pivotButton="0" quotePrefix="0" xfId="0">
      <alignment horizontal="justify" vertical="justify" wrapText="1"/>
      <protection locked="0" hidden="0"/>
    </xf>
    <xf numFmtId="0" fontId="32" fillId="0" borderId="14" applyAlignment="1" applyProtection="1" pivotButton="0" quotePrefix="0" xfId="0">
      <alignment horizontal="justify" vertical="justify" wrapText="1"/>
      <protection locked="0" hidden="0"/>
    </xf>
    <xf numFmtId="0" fontId="0" fillId="0" borderId="5" applyAlignment="1" applyProtection="1" pivotButton="0" quotePrefix="0" xfId="0">
      <alignment vertical="center" wrapText="1"/>
      <protection locked="0" hidden="0"/>
    </xf>
    <xf numFmtId="0" fontId="1" fillId="0" borderId="5" applyAlignment="1" applyProtection="1" pivotButton="0" quotePrefix="0" xfId="0">
      <alignment vertical="center" wrapText="1"/>
      <protection locked="0" hidden="0"/>
    </xf>
    <xf numFmtId="0" fontId="1" fillId="0" borderId="19" applyAlignment="1" applyProtection="1" pivotButton="0" quotePrefix="0" xfId="0">
      <alignment vertical="center" wrapText="1"/>
      <protection locked="0" hidden="0"/>
    </xf>
    <xf numFmtId="0" fontId="4" fillId="0" borderId="8" applyAlignment="1" applyProtection="1" pivotButton="0" quotePrefix="0" xfId="0">
      <alignment vertical="center" wrapText="1"/>
      <protection locked="0" hidden="0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14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0">
      <alignment horizontal="left" vertical="center"/>
      <protection locked="0" hidden="0"/>
    </xf>
    <xf numFmtId="0" fontId="0" fillId="0" borderId="8" applyAlignment="1" applyProtection="1" pivotButton="0" quotePrefix="0" xfId="0">
      <alignment vertical="center"/>
      <protection locked="0" hidden="0"/>
    </xf>
    <xf numFmtId="0" fontId="0" fillId="0" borderId="14" applyAlignment="1" applyProtection="1" pivotButton="0" quotePrefix="0" xfId="0">
      <alignment vertical="center"/>
      <protection locked="0" hidden="0"/>
    </xf>
    <xf numFmtId="0" fontId="0" fillId="0" borderId="8" applyAlignment="1" applyProtection="1" pivotButton="0" quotePrefix="0" xfId="0">
      <alignment horizontal="justify" vertical="justify" wrapText="1"/>
      <protection locked="0" hidden="0"/>
    </xf>
    <xf numFmtId="0" fontId="0" fillId="0" borderId="14" applyAlignment="1" applyProtection="1" pivotButton="0" quotePrefix="0" xfId="0">
      <alignment horizontal="justify" vertical="justify" wrapText="1"/>
      <protection locked="0" hidden="0"/>
    </xf>
    <xf numFmtId="0" fontId="1" fillId="0" borderId="8" applyAlignment="1" applyProtection="1" pivotButton="0" quotePrefix="0" xfId="0">
      <alignment horizontal="left" vertical="top" wrapText="1"/>
      <protection locked="0" hidden="0"/>
    </xf>
    <xf numFmtId="2" fontId="0" fillId="0" borderId="8" applyAlignment="1" pivotButton="0" quotePrefix="0" xfId="0">
      <alignment vertical="top"/>
    </xf>
    <xf numFmtId="2" fontId="0" fillId="0" borderId="8" applyAlignment="1" applyProtection="1" pivotButton="0" quotePrefix="0" xfId="0">
      <alignment vertical="top"/>
      <protection locked="0" hidden="0"/>
    </xf>
    <xf numFmtId="0" fontId="1" fillId="0" borderId="8" applyAlignment="1" applyProtection="1" pivotButton="0" quotePrefix="0" xfId="0">
      <alignment horizontal="justify" vertical="justify" wrapText="1"/>
      <protection locked="0" hidden="0"/>
    </xf>
    <xf numFmtId="0" fontId="0" fillId="0" borderId="8" applyAlignment="1" applyProtection="1" pivotButton="0" quotePrefix="0" xfId="0">
      <alignment horizontal="center" vertical="justify" wrapText="1"/>
      <protection locked="0" hidden="0"/>
    </xf>
    <xf numFmtId="0" fontId="6" fillId="0" borderId="8" applyAlignment="1" applyProtection="1" pivotButton="0" quotePrefix="0" xfId="0">
      <alignment horizontal="left" vertical="top" wrapText="1"/>
      <protection locked="0" hidden="0"/>
    </xf>
    <xf numFmtId="0" fontId="6" fillId="0" borderId="14" applyAlignment="1" applyProtection="1" pivotButton="0" quotePrefix="0" xfId="0">
      <alignment horizontal="left" vertical="top" wrapText="1"/>
      <protection locked="0" hidden="0"/>
    </xf>
    <xf numFmtId="0" fontId="2" fillId="0" borderId="14" applyAlignment="1" applyProtection="1" pivotButton="0" quotePrefix="0" xfId="0">
      <alignment horizontal="left" vertical="top" wrapText="1"/>
      <protection locked="0" hidden="0"/>
    </xf>
    <xf numFmtId="2" fontId="0" fillId="0" borderId="18" applyAlignment="1" pivotButton="0" quotePrefix="0" xfId="0">
      <alignment vertical="center"/>
    </xf>
    <xf numFmtId="0" fontId="1" fillId="0" borderId="8" applyAlignment="1" applyProtection="1" pivotButton="0" quotePrefix="0" xfId="0">
      <alignment vertical="center"/>
      <protection locked="0" hidden="0"/>
    </xf>
    <xf numFmtId="0" fontId="1" fillId="0" borderId="14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 wrapText="1"/>
      <protection locked="0" hidden="0"/>
    </xf>
    <xf numFmtId="2" fontId="3" fillId="0" borderId="0" applyAlignment="1" applyProtection="1" pivotButton="0" quotePrefix="0" xfId="0">
      <alignment vertical="center" wrapText="1"/>
      <protection locked="0" hidden="0"/>
    </xf>
    <xf numFmtId="0" fontId="4" fillId="0" borderId="0" applyAlignment="1" pivotButton="0" quotePrefix="0" xfId="0">
      <alignment horizontal="center" vertical="top" wrapText="1"/>
    </xf>
    <xf numFmtId="0" fontId="6" fillId="0" borderId="23" applyAlignment="1" pivotButton="0" quotePrefix="0" xfId="0">
      <alignment horizontal="center" vertical="center" wrapText="1"/>
    </xf>
    <xf numFmtId="0" fontId="6" fillId="0" borderId="18" applyAlignment="1" pivotButton="0" quotePrefix="0" xfId="0">
      <alignment vertical="top" wrapText="1"/>
    </xf>
    <xf numFmtId="0" fontId="6" fillId="0" borderId="17" applyAlignment="1" pivotButton="0" quotePrefix="0" xfId="0">
      <alignment vertical="top" wrapText="1"/>
    </xf>
    <xf numFmtId="0" fontId="2" fillId="0" borderId="25" applyAlignment="1" pivotButton="0" quotePrefix="0" xfId="0">
      <alignment vertical="top" wrapText="1"/>
    </xf>
    <xf numFmtId="2" fontId="2" fillId="0" borderId="25" applyAlignment="1" pivotButton="0" quotePrefix="0" xfId="0">
      <alignment vertical="top" wrapText="1"/>
    </xf>
    <xf numFmtId="0" fontId="2" fillId="0" borderId="18" applyAlignment="1" pivotButton="0" quotePrefix="0" xfId="0">
      <alignment vertical="top" wrapText="1"/>
    </xf>
    <xf numFmtId="0" fontId="2" fillId="0" borderId="17" applyAlignment="1" pivotButton="0" quotePrefix="0" xfId="0">
      <alignment vertical="top" wrapText="1"/>
    </xf>
    <xf numFmtId="0" fontId="2" fillId="0" borderId="14" applyAlignment="1" pivotButton="0" quotePrefix="0" xfId="0">
      <alignment vertical="top" wrapText="1"/>
    </xf>
    <xf numFmtId="0" fontId="6" fillId="0" borderId="25" applyAlignment="1" pivotButton="0" quotePrefix="0" xfId="0">
      <alignment vertical="top" textRotation="90" wrapText="1"/>
    </xf>
    <xf numFmtId="0" fontId="6" fillId="0" borderId="26" applyAlignment="1" pivotButton="0" quotePrefix="0" xfId="0">
      <alignment vertical="top" textRotation="90" wrapText="1"/>
    </xf>
    <xf numFmtId="0" fontId="2" fillId="0" borderId="15" applyAlignment="1" pivotButton="0" quotePrefix="0" xfId="0">
      <alignment vertical="top" wrapText="1"/>
    </xf>
    <xf numFmtId="2" fontId="2" fillId="0" borderId="15" applyAlignment="1" pivotButton="0" quotePrefix="0" xfId="0">
      <alignment vertical="top" wrapText="1"/>
    </xf>
    <xf numFmtId="0" fontId="6" fillId="0" borderId="15" applyAlignment="1" pivotButton="0" quotePrefix="0" xfId="0">
      <alignment vertical="top" textRotation="90" wrapText="1"/>
    </xf>
    <xf numFmtId="0" fontId="6" fillId="0" borderId="22" applyAlignment="1" pivotButton="0" quotePrefix="0" xfId="0">
      <alignment vertical="top" textRotation="90" wrapText="1"/>
    </xf>
    <xf numFmtId="0" fontId="3" fillId="0" borderId="15" applyAlignment="1" applyProtection="1" pivotButton="0" quotePrefix="0" xfId="0">
      <alignment horizontal="center" vertical="center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1" fontId="2" fillId="0" borderId="18" applyAlignment="1" pivotButton="0" quotePrefix="0" xfId="0">
      <alignment horizontal="center" vertical="top" wrapText="1"/>
    </xf>
    <xf numFmtId="0" fontId="2" fillId="0" borderId="17" applyAlignment="1" applyProtection="1" pivotButton="0" quotePrefix="0" xfId="0">
      <alignment vertical="center"/>
      <protection locked="0" hidden="0"/>
    </xf>
    <xf numFmtId="0" fontId="0" fillId="0" borderId="15" applyAlignment="1" applyProtection="1" pivotButton="0" quotePrefix="0" xfId="0">
      <alignment vertical="center"/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2" fontId="0" fillId="0" borderId="15" applyAlignment="1" pivotButton="0" quotePrefix="0" xfId="0">
      <alignment vertical="center"/>
    </xf>
    <xf numFmtId="0" fontId="2" fillId="0" borderId="17" applyAlignment="1" applyProtection="1" pivotButton="0" quotePrefix="0" xfId="0">
      <alignment vertical="top" wrapText="1"/>
      <protection locked="0" hidden="0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vertical="center" wrapText="1"/>
      <protection locked="0" hidden="0"/>
    </xf>
    <xf numFmtId="0" fontId="0" fillId="0" borderId="25" applyAlignment="1" applyProtection="1" pivotButton="0" quotePrefix="0" xfId="0">
      <alignment horizontal="center" vertical="center"/>
      <protection locked="0" hidden="0"/>
    </xf>
    <xf numFmtId="0" fontId="1" fillId="0" borderId="25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2" fontId="1" fillId="0" borderId="0" applyAlignment="1" applyProtection="1" pivotButton="0" quotePrefix="0" xfId="0">
      <alignment vertical="center"/>
      <protection locked="0" hidden="0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4" fillId="0" borderId="5" applyAlignment="1" applyProtection="1" pivotButton="0" quotePrefix="0" xfId="0">
      <alignment horizontal="center" vertical="center"/>
      <protection locked="0" hidden="0"/>
    </xf>
    <xf numFmtId="0" fontId="4" fillId="0" borderId="8" applyAlignment="1" applyProtection="1" pivotButton="0" quotePrefix="0" xfId="0">
      <alignment horizontal="center" vertical="top"/>
      <protection locked="0" hidden="0"/>
    </xf>
    <xf numFmtId="0" fontId="0" fillId="0" borderId="8" applyAlignment="1" applyProtection="1" pivotButton="0" quotePrefix="0" xfId="0">
      <alignment horizontal="center" vertical="center" wrapText="1"/>
      <protection locked="0" hidden="0"/>
    </xf>
    <xf numFmtId="2" fontId="3" fillId="0" borderId="8" applyAlignment="1" applyProtection="1" pivotButton="0" quotePrefix="0" xfId="0">
      <alignment vertical="center"/>
      <protection locked="0" hidden="0"/>
    </xf>
    <xf numFmtId="0" fontId="4" fillId="0" borderId="8" applyAlignment="1" applyProtection="1" pivotButton="0" quotePrefix="0" xfId="0">
      <alignment horizontal="center" vertical="center"/>
      <protection locked="0" hidden="0"/>
    </xf>
    <xf numFmtId="2" fontId="0" fillId="0" borderId="15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vertical="center"/>
      <protection locked="0" hidden="0"/>
    </xf>
    <xf numFmtId="0" fontId="0" fillId="0" borderId="5" applyAlignment="1" applyProtection="1" pivotButton="0" quotePrefix="0" xfId="0">
      <alignment vertical="center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0" fillId="0" borderId="25" applyAlignment="1" applyProtection="1" pivotButton="0" quotePrefix="0" xfId="0">
      <alignment horizontal="center" vertical="center" wrapText="1"/>
      <protection locked="0" hidden="0"/>
    </xf>
    <xf numFmtId="0" fontId="0" fillId="0" borderId="15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 vertical="center" wrapText="1"/>
      <protection locked="0" hidden="0"/>
    </xf>
    <xf numFmtId="0" fontId="1" fillId="0" borderId="15" applyAlignment="1" applyProtection="1" pivotButton="0" quotePrefix="0" xfId="0">
      <alignment horizontal="center" vertical="center"/>
      <protection locked="0" hidden="0"/>
    </xf>
    <xf numFmtId="0" fontId="1" fillId="0" borderId="5" applyAlignment="1" applyProtection="1" pivotButton="0" quotePrefix="0" xfId="0">
      <alignment horizontal="center" vertical="center"/>
      <protection locked="0" hidden="0"/>
    </xf>
    <xf numFmtId="0" fontId="33" fillId="0" borderId="0" applyAlignment="1" pivotButton="0" quotePrefix="0" xfId="0">
      <alignment vertical="top"/>
    </xf>
    <xf numFmtId="0" fontId="0" fillId="0" borderId="5" applyAlignment="1" applyProtection="1" pivotButton="0" quotePrefix="0" xfId="0">
      <alignment horizontal="justify" vertical="top" wrapText="1"/>
      <protection locked="0" hidden="0"/>
    </xf>
    <xf numFmtId="0" fontId="36" fillId="0" borderId="8" applyAlignment="1" pivotButton="0" quotePrefix="0" xfId="0">
      <alignment horizontal="center" vertical="center" wrapText="1"/>
    </xf>
    <xf numFmtId="0" fontId="35" fillId="0" borderId="8" applyAlignment="1" applyProtection="1" pivotButton="0" quotePrefix="0" xfId="0">
      <alignment horizontal="center" vertical="top" wrapText="1"/>
      <protection locked="0" hidden="0"/>
    </xf>
    <xf numFmtId="2" fontId="32" fillId="0" borderId="8" applyAlignment="1" pivotButton="0" quotePrefix="0" xfId="0">
      <alignment vertical="center"/>
    </xf>
    <xf numFmtId="2" fontId="32" fillId="0" borderId="14" applyAlignment="1" pivotButton="0" quotePrefix="0" xfId="0">
      <alignment vertical="center"/>
    </xf>
    <xf numFmtId="2" fontId="32" fillId="0" borderId="8" applyAlignment="1" applyProtection="1" pivotButton="0" quotePrefix="0" xfId="0">
      <alignment vertical="center"/>
      <protection locked="0" hidden="0"/>
    </xf>
    <xf numFmtId="2" fontId="32" fillId="0" borderId="14" applyAlignment="1" applyProtection="1" pivotButton="0" quotePrefix="0" xfId="0">
      <alignment vertical="center"/>
      <protection locked="0" hidden="0"/>
    </xf>
    <xf numFmtId="2" fontId="5" fillId="0" borderId="8" applyAlignment="1" pivotButton="0" quotePrefix="0" xfId="0">
      <alignment horizontal="right" vertical="center" wrapText="1"/>
    </xf>
    <xf numFmtId="0" fontId="41" fillId="0" borderId="8" applyAlignment="1" pivotButton="0" quotePrefix="0" xfId="0">
      <alignment horizontal="center" vertical="center" wrapText="1"/>
    </xf>
    <xf numFmtId="0" fontId="41" fillId="0" borderId="8" applyAlignment="1" pivotButton="0" quotePrefix="0" xfId="0">
      <alignment horizontal="center"/>
    </xf>
    <xf numFmtId="2" fontId="41" fillId="0" borderId="8" applyAlignment="1" pivotButton="0" quotePrefix="0" xfId="0">
      <alignment horizontal="center"/>
    </xf>
    <xf numFmtId="2" fontId="43" fillId="0" borderId="8" applyAlignment="1" pivotButton="0" quotePrefix="0" xfId="0">
      <alignment horizontal="center"/>
    </xf>
    <xf numFmtId="2" fontId="3" fillId="0" borderId="8" applyAlignment="1" pivotButton="0" quotePrefix="0" xfId="0">
      <alignment vertical="center"/>
    </xf>
    <xf numFmtId="0" fontId="1" fillId="0" borderId="8" applyAlignment="1" applyProtection="1" pivotButton="0" quotePrefix="0" xfId="0">
      <alignment horizontal="left" vertical="center" wrapText="1"/>
      <protection locked="0" hidden="0"/>
    </xf>
    <xf numFmtId="0" fontId="3" fillId="0" borderId="18" applyAlignment="1" applyProtection="1" pivotButton="0" quotePrefix="0" xfId="0">
      <alignment vertical="center"/>
      <protection locked="0" hidden="0"/>
    </xf>
    <xf numFmtId="2" fontId="0" fillId="0" borderId="17" applyAlignment="1" pivotButton="0" quotePrefix="0" xfId="0">
      <alignment vertical="center"/>
    </xf>
    <xf numFmtId="0" fontId="0" fillId="0" borderId="17" applyAlignment="1" applyProtection="1" pivotButton="0" quotePrefix="0" xfId="0">
      <alignment vertical="center"/>
      <protection locked="0" hidden="0"/>
    </xf>
    <xf numFmtId="0" fontId="2" fillId="0" borderId="18" applyAlignment="1" applyProtection="1" pivotButton="0" quotePrefix="0" xfId="0">
      <alignment vertical="center" wrapText="1"/>
      <protection locked="0" hidden="0"/>
    </xf>
    <xf numFmtId="0" fontId="1" fillId="0" borderId="0" applyAlignment="1" pivotButton="0" quotePrefix="0" xfId="0">
      <alignment vertical="top"/>
    </xf>
    <xf numFmtId="0" fontId="6" fillId="0" borderId="25" applyAlignment="1" pivotButton="0" quotePrefix="0" xfId="0">
      <alignment vertical="top" wrapText="1"/>
    </xf>
    <xf numFmtId="0" fontId="6" fillId="0" borderId="15" applyAlignment="1" pivotButton="0" quotePrefix="0" xfId="0">
      <alignment vertical="top" wrapText="1"/>
    </xf>
    <xf numFmtId="0" fontId="6" fillId="0" borderId="5" applyAlignment="1" pivotButton="0" quotePrefix="0" xfId="0">
      <alignment vertical="top" wrapText="1"/>
    </xf>
    <xf numFmtId="0" fontId="26" fillId="0" borderId="8" applyAlignment="1" pivotButton="0" quotePrefix="0" xfId="0">
      <alignment horizontal="center" vertical="top" wrapText="1"/>
    </xf>
    <xf numFmtId="0" fontId="9" fillId="0" borderId="8" applyAlignment="1" pivotButton="0" quotePrefix="0" xfId="0">
      <alignment horizontal="center" vertical="top" wrapText="1"/>
    </xf>
    <xf numFmtId="0" fontId="3" fillId="0" borderId="8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20" applyAlignment="1" applyProtection="1" pivotButton="0" quotePrefix="0" xfId="0">
      <alignment vertical="top"/>
      <protection locked="0" hidden="0"/>
    </xf>
    <xf numFmtId="0" fontId="0" fillId="0" borderId="15" applyAlignment="1" applyProtection="1" pivotButton="0" quotePrefix="0" xfId="0">
      <alignment vertical="top"/>
      <protection locked="0" hidden="0"/>
    </xf>
    <xf numFmtId="0" fontId="1" fillId="0" borderId="8" applyAlignment="1" applyProtection="1" pivotButton="0" quotePrefix="0" xfId="0">
      <alignment horizontal="center" vertical="top"/>
      <protection locked="0" hidden="0"/>
    </xf>
    <xf numFmtId="0" fontId="1" fillId="0" borderId="8" applyAlignment="1" applyProtection="1" pivotButton="0" quotePrefix="0" xfId="0">
      <alignment vertical="top" wrapText="1"/>
      <protection locked="0" hidden="0"/>
    </xf>
    <xf numFmtId="2" fontId="0" fillId="0" borderId="18" applyAlignment="1" applyProtection="1" pivotButton="0" quotePrefix="0" xfId="0">
      <alignment vertical="top"/>
      <protection locked="0" hidden="0"/>
    </xf>
    <xf numFmtId="0" fontId="3" fillId="0" borderId="8" applyAlignment="1" applyProtection="1" pivotButton="0" quotePrefix="0" xfId="0">
      <alignment vertical="top"/>
      <protection locked="0" hidden="0"/>
    </xf>
    <xf numFmtId="0" fontId="0" fillId="0" borderId="8" applyAlignment="1" applyProtection="1" pivotButton="0" quotePrefix="0" xfId="0">
      <alignment horizontal="center" vertical="top"/>
      <protection locked="0" hidden="0"/>
    </xf>
    <xf numFmtId="0" fontId="0" fillId="0" borderId="8" applyAlignment="1" applyProtection="1" pivotButton="0" quotePrefix="0" xfId="0">
      <alignment vertical="top" wrapText="1"/>
      <protection locked="0" hidden="0"/>
    </xf>
    <xf numFmtId="0" fontId="0" fillId="0" borderId="25" applyAlignment="1" applyProtection="1" pivotButton="0" quotePrefix="0" xfId="0">
      <alignment horizontal="center" vertical="top"/>
      <protection locked="0" hidden="0"/>
    </xf>
    <xf numFmtId="2" fontId="0" fillId="0" borderId="0" applyAlignment="1" pivotButton="0" quotePrefix="0" xfId="0">
      <alignment vertical="top"/>
    </xf>
    <xf numFmtId="2" fontId="0" fillId="0" borderId="0" applyAlignment="1" applyProtection="1" pivotButton="0" quotePrefix="0" xfId="0">
      <alignment vertical="top"/>
      <protection locked="0" hidden="0"/>
    </xf>
    <xf numFmtId="0" fontId="1" fillId="0" borderId="25" applyAlignment="1" applyProtection="1" pivotButton="0" quotePrefix="0" xfId="0">
      <alignment horizontal="center" vertical="top"/>
      <protection locked="0" hidden="0"/>
    </xf>
    <xf numFmtId="0" fontId="0" fillId="0" borderId="15" applyAlignment="1" applyProtection="1" pivotButton="0" quotePrefix="0" xfId="0">
      <alignment horizontal="center" vertical="top"/>
      <protection locked="0" hidden="0"/>
    </xf>
    <xf numFmtId="0" fontId="32" fillId="0" borderId="8" applyAlignment="1" applyProtection="1" pivotButton="0" quotePrefix="0" xfId="0">
      <alignment horizontal="justify" vertical="top" wrapText="1"/>
      <protection locked="0" hidden="0"/>
    </xf>
    <xf numFmtId="0" fontId="0" fillId="0" borderId="5" applyAlignment="1" applyProtection="1" pivotButton="0" quotePrefix="0" xfId="0">
      <alignment horizontal="center" vertical="top"/>
      <protection locked="0" hidden="0"/>
    </xf>
    <xf numFmtId="0" fontId="0" fillId="0" borderId="8" applyAlignment="1" applyProtection="1" pivotButton="0" quotePrefix="0" xfId="0">
      <alignment horizontal="center" vertical="top" wrapText="1"/>
      <protection locked="0" hidden="0"/>
    </xf>
    <xf numFmtId="0" fontId="0" fillId="0" borderId="25" applyAlignment="1" applyProtection="1" pivotButton="0" quotePrefix="0" xfId="0">
      <alignment horizontal="center" vertical="top" wrapText="1"/>
      <protection locked="0" hidden="0"/>
    </xf>
    <xf numFmtId="0" fontId="0" fillId="0" borderId="5" applyAlignment="1" applyProtection="1" pivotButton="0" quotePrefix="0" xfId="0">
      <alignment vertical="top" wrapText="1"/>
      <protection locked="0" hidden="0"/>
    </xf>
    <xf numFmtId="0" fontId="0" fillId="0" borderId="15" applyAlignment="1" applyProtection="1" pivotButton="0" quotePrefix="0" xfId="0">
      <alignment horizontal="center" vertical="top" wrapText="1"/>
      <protection locked="0" hidden="0"/>
    </xf>
    <xf numFmtId="0" fontId="0" fillId="0" borderId="5" applyAlignment="1" applyProtection="1" pivotButton="0" quotePrefix="0" xfId="0">
      <alignment horizontal="center" vertical="top" wrapText="1"/>
      <protection locked="0" hidden="0"/>
    </xf>
    <xf numFmtId="0" fontId="1" fillId="0" borderId="5" applyAlignment="1" applyProtection="1" pivotButton="0" quotePrefix="0" xfId="0">
      <alignment vertical="top" wrapText="1"/>
      <protection locked="0" hidden="0"/>
    </xf>
    <xf numFmtId="0" fontId="4" fillId="0" borderId="8" applyAlignment="1" applyProtection="1" pivotButton="0" quotePrefix="0" xfId="0">
      <alignment vertical="top" wrapText="1"/>
      <protection locked="0" hidden="0"/>
    </xf>
    <xf numFmtId="0" fontId="4" fillId="0" borderId="18" applyAlignment="1" applyProtection="1" pivotButton="0" quotePrefix="0" xfId="0">
      <alignment vertical="top" wrapText="1"/>
      <protection locked="0" hidden="0"/>
    </xf>
    <xf numFmtId="0" fontId="1" fillId="0" borderId="8" applyAlignment="1" applyProtection="1" pivotButton="0" quotePrefix="0" xfId="0">
      <alignment vertical="top"/>
      <protection locked="0" hidden="0"/>
    </xf>
    <xf numFmtId="0" fontId="0" fillId="0" borderId="8" applyAlignment="1" applyProtection="1" pivotButton="0" quotePrefix="0" xfId="0">
      <alignment vertical="top"/>
      <protection locked="0" hidden="0"/>
    </xf>
    <xf numFmtId="0" fontId="1" fillId="0" borderId="0" applyAlignment="1" applyProtection="1" pivotButton="0" quotePrefix="0" xfId="0">
      <alignment horizontal="left" vertical="top"/>
      <protection locked="0" hidden="0"/>
    </xf>
    <xf numFmtId="0" fontId="0" fillId="0" borderId="0" applyAlignment="1" applyProtection="1" pivotButton="0" quotePrefix="0" xfId="0">
      <alignment vertical="top"/>
      <protection locked="0" hidden="0"/>
    </xf>
    <xf numFmtId="0" fontId="0" fillId="0" borderId="25" applyAlignment="1" applyProtection="1" pivotButton="0" quotePrefix="0" xfId="0">
      <alignment vertical="top"/>
      <protection locked="0" hidden="0"/>
    </xf>
    <xf numFmtId="0" fontId="0" fillId="0" borderId="5" applyAlignment="1" applyProtection="1" pivotButton="0" quotePrefix="0" xfId="0">
      <alignment vertical="top"/>
      <protection locked="0" hidden="0"/>
    </xf>
    <xf numFmtId="0" fontId="1" fillId="0" borderId="15" applyAlignment="1" applyProtection="1" pivotButton="0" quotePrefix="0" xfId="0">
      <alignment horizontal="center" vertical="top"/>
      <protection locked="0" hidden="0"/>
    </xf>
    <xf numFmtId="0" fontId="1" fillId="0" borderId="5" applyAlignment="1" applyProtection="1" pivotButton="0" quotePrefix="0" xfId="0">
      <alignment horizontal="center" vertical="top"/>
      <protection locked="0" hidden="0"/>
    </xf>
    <xf numFmtId="2" fontId="0" fillId="0" borderId="18" applyAlignment="1" pivotButton="0" quotePrefix="0" xfId="0">
      <alignment vertical="top"/>
    </xf>
    <xf numFmtId="0" fontId="1" fillId="0" borderId="0" applyAlignment="1" applyProtection="1" pivotButton="0" quotePrefix="0" xfId="0">
      <alignment vertical="top"/>
      <protection locked="0" hidden="0"/>
    </xf>
    <xf numFmtId="2" fontId="3" fillId="0" borderId="0" applyAlignment="1" applyProtection="1" pivotButton="0" quotePrefix="0" xfId="0">
      <alignment vertical="top" wrapText="1"/>
      <protection locked="0" hidden="0"/>
    </xf>
    <xf numFmtId="2" fontId="3" fillId="0" borderId="0" applyAlignment="1" applyProtection="1" pivotButton="0" quotePrefix="0" xfId="0">
      <alignment vertical="top"/>
      <protection locked="0" hidden="0"/>
    </xf>
    <xf numFmtId="0" fontId="3" fillId="0" borderId="0" applyAlignment="1" applyProtection="1" pivotButton="0" quotePrefix="0" xfId="0">
      <alignment vertical="top" wrapText="1"/>
      <protection locked="0" hidden="0"/>
    </xf>
    <xf numFmtId="0" fontId="3" fillId="0" borderId="8" applyAlignment="1" applyProtection="1" pivotButton="0" quotePrefix="0" xfId="0">
      <alignment horizontal="left" vertical="top" wrapText="1"/>
      <protection locked="0" hidden="0"/>
    </xf>
    <xf numFmtId="0" fontId="3" fillId="0" borderId="8" applyAlignment="1" applyProtection="1" pivotButton="0" quotePrefix="0" xfId="0">
      <alignment horizontal="justify" vertical="justify" wrapText="1"/>
      <protection locked="0" hidden="0"/>
    </xf>
    <xf numFmtId="0" fontId="6" fillId="0" borderId="0" applyAlignment="1" pivotButton="0" quotePrefix="0" xfId="0">
      <alignment vertical="top"/>
    </xf>
    <xf numFmtId="0" fontId="6" fillId="0" borderId="0" applyAlignment="1" pivotButton="0" quotePrefix="0" xfId="0">
      <alignment horizontal="right" vertical="center"/>
    </xf>
    <xf numFmtId="0" fontId="6" fillId="0" borderId="8" applyAlignment="1" applyProtection="1" pivotButton="0" quotePrefix="0" xfId="0">
      <alignment vertical="center" wrapText="1"/>
      <protection locked="0" hidden="0"/>
    </xf>
    <xf numFmtId="0" fontId="3" fillId="0" borderId="8" applyAlignment="1" applyProtection="1" pivotButton="0" quotePrefix="0" xfId="0">
      <alignment vertical="center" wrapText="1"/>
      <protection locked="0" hidden="0"/>
    </xf>
    <xf numFmtId="0" fontId="3" fillId="0" borderId="8" applyAlignment="1" applyProtection="1" pivotButton="0" quotePrefix="0" xfId="0">
      <alignment horizontal="justify" vertical="top" wrapText="1"/>
      <protection locked="0" hidden="0"/>
    </xf>
    <xf numFmtId="0" fontId="3" fillId="0" borderId="5" applyAlignment="1" applyProtection="1" pivotButton="0" quotePrefix="0" xfId="0">
      <alignment vertical="center" wrapText="1"/>
      <protection locked="0" hidden="0"/>
    </xf>
    <xf numFmtId="0" fontId="6" fillId="0" borderId="5" applyAlignment="1" applyProtection="1" pivotButton="0" quotePrefix="0" xfId="0">
      <alignment vertical="center" wrapText="1"/>
      <protection locked="0" hidden="0"/>
    </xf>
    <xf numFmtId="0" fontId="6" fillId="0" borderId="17" applyAlignment="1" applyProtection="1" pivotButton="0" quotePrefix="0" xfId="0">
      <alignment horizontal="left" vertical="center"/>
      <protection locked="0" hidden="0"/>
    </xf>
    <xf numFmtId="2" fontId="3" fillId="0" borderId="14" applyAlignment="1" pivotButton="0" quotePrefix="0" xfId="0">
      <alignment vertical="center"/>
    </xf>
    <xf numFmtId="3" fontId="4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right" vertical="center"/>
      <protection locked="0" hidden="0"/>
    </xf>
    <xf numFmtId="2" fontId="2" fillId="0" borderId="0" applyProtection="1" pivotButton="0" quotePrefix="0" xfId="0">
      <protection locked="0" hidden="0"/>
    </xf>
    <xf numFmtId="0" fontId="2" fillId="0" borderId="0" applyAlignment="1" applyProtection="1" pivotButton="0" quotePrefix="0" xfId="0">
      <alignment horizontal="right"/>
      <protection locked="0" hidden="0"/>
    </xf>
    <xf numFmtId="4" fontId="2" fillId="0" borderId="14" applyAlignment="1" applyProtection="1" pivotButton="0" quotePrefix="0" xfId="0">
      <alignment horizontal="right" vertical="center"/>
      <protection locked="0" hidden="0"/>
    </xf>
    <xf numFmtId="4" fontId="2" fillId="0" borderId="18" applyAlignment="1" applyProtection="1" pivotButton="0" quotePrefix="0" xfId="0">
      <alignment vertical="center"/>
      <protection locked="0" hidden="0"/>
    </xf>
    <xf numFmtId="4" fontId="2" fillId="0" borderId="28" applyAlignment="1" applyProtection="1" pivotButton="0" quotePrefix="0" xfId="0">
      <alignment horizontal="center" vertical="center"/>
      <protection locked="0" hidden="0"/>
    </xf>
    <xf numFmtId="4" fontId="2" fillId="0" borderId="17" applyAlignment="1" applyProtection="1" pivotButton="0" quotePrefix="0" xfId="0">
      <alignment horizontal="center" vertical="center"/>
      <protection locked="0" hidden="0"/>
    </xf>
    <xf numFmtId="2" fontId="0" fillId="0" borderId="17" applyAlignment="1" applyProtection="1" pivotButton="0" quotePrefix="0" xfId="0">
      <alignment vertical="center"/>
      <protection locked="0" hidden="0"/>
    </xf>
    <xf numFmtId="2" fontId="1" fillId="0" borderId="8" applyAlignment="1" pivotButton="0" quotePrefix="0" xfId="0">
      <alignment vertical="center"/>
    </xf>
    <xf numFmtId="2" fontId="1" fillId="0" borderId="8" applyAlignment="1" applyProtection="1" pivotButton="0" quotePrefix="0" xfId="0">
      <alignment vertical="center"/>
      <protection locked="0" hidden="0"/>
    </xf>
    <xf numFmtId="2" fontId="1" fillId="0" borderId="14" applyAlignment="1" applyProtection="1" pivotButton="0" quotePrefix="0" xfId="0">
      <alignment vertical="center"/>
      <protection locked="0" hidden="0"/>
    </xf>
    <xf numFmtId="0" fontId="0" fillId="0" borderId="8" applyAlignment="1" applyProtection="1" pivotButton="0" quotePrefix="0" xfId="0">
      <alignment horizontal="justify" vertical="top" wrapText="1"/>
      <protection locked="0" hidden="0"/>
    </xf>
    <xf numFmtId="0" fontId="3" fillId="0" borderId="18" applyAlignment="1" pivotButton="0" quotePrefix="0" xfId="0">
      <alignment horizontal="center" vertical="center"/>
    </xf>
    <xf numFmtId="0" fontId="4" fillId="0" borderId="18" applyAlignment="1" applyProtection="1" pivotButton="0" quotePrefix="0" xfId="0">
      <alignment vertical="center" wrapText="1"/>
      <protection locked="0" hidden="0"/>
    </xf>
    <xf numFmtId="0" fontId="4" fillId="0" borderId="17" applyAlignment="1" applyProtection="1" pivotButton="0" quotePrefix="0" xfId="0">
      <alignment vertical="center" wrapText="1"/>
      <protection locked="0" hidden="0"/>
    </xf>
    <xf numFmtId="0" fontId="1" fillId="0" borderId="17" applyAlignment="1" applyProtection="1" pivotButton="0" quotePrefix="0" xfId="0">
      <alignment vertical="center" wrapText="1"/>
      <protection locked="0" hidden="0"/>
    </xf>
    <xf numFmtId="0" fontId="3" fillId="0" borderId="17" applyAlignment="1" applyProtection="1" pivotButton="0" quotePrefix="0" xfId="0">
      <alignment vertical="center"/>
      <protection locked="0" hidden="0"/>
    </xf>
    <xf numFmtId="2" fontId="6" fillId="0" borderId="8" applyAlignment="1" applyProtection="1" pivotButton="0" quotePrefix="0" xfId="0">
      <alignment vertical="center"/>
      <protection locked="0" hidden="0"/>
    </xf>
    <xf numFmtId="2" fontId="1" fillId="0" borderId="18" applyAlignment="1" applyProtection="1" pivotButton="0" quotePrefix="0" xfId="0">
      <alignment vertical="center"/>
      <protection locked="0" hidden="0"/>
    </xf>
    <xf numFmtId="2" fontId="6" fillId="0" borderId="14" applyAlignment="1" applyProtection="1" pivotButton="0" quotePrefix="0" xfId="0">
      <alignment vertical="center"/>
      <protection locked="0" hidden="0"/>
    </xf>
    <xf numFmtId="2" fontId="9" fillId="0" borderId="8" applyAlignment="1" applyProtection="1" pivotButton="0" quotePrefix="0" xfId="0">
      <alignment vertical="center"/>
      <protection locked="0" hidden="0"/>
    </xf>
    <xf numFmtId="2" fontId="9" fillId="0" borderId="14" applyAlignment="1" applyProtection="1" pivotButton="0" quotePrefix="0" xfId="0">
      <alignment vertical="center"/>
      <protection locked="0" hidden="0"/>
    </xf>
    <xf numFmtId="0" fontId="9" fillId="0" borderId="8" applyAlignment="1" applyProtection="1" pivotButton="0" quotePrefix="0" xfId="0">
      <alignment vertical="center"/>
      <protection locked="0" hidden="0"/>
    </xf>
    <xf numFmtId="2" fontId="1" fillId="0" borderId="15" applyAlignment="1" applyProtection="1" pivotButton="0" quotePrefix="0" xfId="0">
      <alignment vertical="center"/>
      <protection locked="0" hidden="0"/>
    </xf>
    <xf numFmtId="0" fontId="41" fillId="0" borderId="8" pivotButton="0" quotePrefix="0" xfId="0"/>
    <xf numFmtId="0" fontId="1" fillId="0" borderId="15" applyAlignment="1" applyProtection="1" pivotButton="0" quotePrefix="0" xfId="0">
      <alignment vertical="center"/>
      <protection locked="0" hidden="0"/>
    </xf>
    <xf numFmtId="0" fontId="1" fillId="0" borderId="5" applyAlignment="1" applyProtection="1" pivotButton="0" quotePrefix="0" xfId="0">
      <alignment vertical="center"/>
      <protection locked="0" hidden="0"/>
    </xf>
    <xf numFmtId="0" fontId="41" fillId="0" borderId="0" applyAlignment="1" pivotButton="0" quotePrefix="0" xfId="0">
      <alignment horizontal="center" vertical="center" wrapText="1"/>
    </xf>
    <xf numFmtId="2" fontId="41" fillId="0" borderId="0" applyAlignment="1" pivotButton="0" quotePrefix="0" xfId="0">
      <alignment horizontal="center"/>
    </xf>
    <xf numFmtId="0" fontId="41" fillId="0" borderId="14" applyAlignment="1" pivotButton="0" quotePrefix="0" xfId="0">
      <alignment horizontal="center"/>
    </xf>
    <xf numFmtId="0" fontId="41" fillId="0" borderId="14" pivotButton="0" quotePrefix="0" xfId="0"/>
    <xf numFmtId="0" fontId="42" fillId="0" borderId="0" pivotButton="0" quotePrefix="0" xfId="0"/>
    <xf numFmtId="0" fontId="43" fillId="0" borderId="0" applyAlignment="1" pivotButton="0" quotePrefix="0" xfId="0">
      <alignment horizontal="center"/>
    </xf>
    <xf numFmtId="0" fontId="41" fillId="0" borderId="0" applyAlignment="1" pivotButton="0" quotePrefix="0" xfId="0">
      <alignment horizontal="center"/>
    </xf>
    <xf numFmtId="0" fontId="41" fillId="0" borderId="22" applyAlignment="1" pivotButton="0" quotePrefix="0" xfId="0">
      <alignment horizontal="center"/>
    </xf>
    <xf numFmtId="2" fontId="41" fillId="0" borderId="22" applyAlignment="1" pivotButton="0" quotePrefix="0" xfId="0">
      <alignment horizontal="center"/>
    </xf>
    <xf numFmtId="0" fontId="0" fillId="0" borderId="14" applyAlignment="1" applyProtection="1" pivotButton="0" quotePrefix="0" xfId="0">
      <alignment horizontal="right" vertical="top"/>
      <protection locked="0" hidden="0"/>
    </xf>
    <xf numFmtId="0" fontId="6" fillId="0" borderId="17" applyAlignment="1" applyProtection="1" pivotButton="0" quotePrefix="0" xfId="0">
      <alignment vertical="top" wrapText="1"/>
      <protection locked="0" hidden="0"/>
    </xf>
    <xf numFmtId="0" fontId="0" fillId="0" borderId="17" applyAlignment="1" pivotButton="0" quotePrefix="0" xfId="0">
      <alignment vertical="center" wrapText="1"/>
    </xf>
    <xf numFmtId="0" fontId="6" fillId="0" borderId="17" applyAlignment="1" applyProtection="1" pivotButton="0" quotePrefix="0" xfId="0">
      <alignment vertical="center" wrapText="1"/>
      <protection locked="0" hidden="0"/>
    </xf>
    <xf numFmtId="0" fontId="0" fillId="0" borderId="14" applyAlignment="1" pivotButton="0" quotePrefix="0" xfId="0">
      <alignment vertical="center" wrapText="1"/>
    </xf>
    <xf numFmtId="0" fontId="2" fillId="0" borderId="17" applyAlignment="1" applyProtection="1" pivotButton="0" quotePrefix="0" xfId="0">
      <alignment vertical="center" wrapText="1"/>
      <protection locked="0" hidden="0"/>
    </xf>
    <xf numFmtId="0" fontId="0" fillId="0" borderId="17" applyAlignment="1" pivotButton="0" quotePrefix="0" xfId="0">
      <alignment vertical="center"/>
    </xf>
    <xf numFmtId="0" fontId="0" fillId="0" borderId="14" applyAlignment="1" pivotButton="0" quotePrefix="0" xfId="0">
      <alignment vertical="center"/>
    </xf>
    <xf numFmtId="2" fontId="2" fillId="0" borderId="17" applyAlignment="1" applyProtection="1" pivotButton="0" quotePrefix="0" xfId="0">
      <alignment vertical="center" wrapText="1"/>
      <protection locked="0" hidden="0"/>
    </xf>
    <xf numFmtId="2" fontId="3" fillId="0" borderId="18" applyAlignment="1" applyProtection="1" pivotButton="0" quotePrefix="0" xfId="0">
      <alignment horizontal="center" vertical="top" wrapText="1"/>
      <protection locked="0" hidden="0"/>
    </xf>
    <xf numFmtId="2" fontId="0" fillId="0" borderId="8" applyAlignment="1" applyProtection="1" pivotButton="0" quotePrefix="0" xfId="0">
      <alignment vertical="center"/>
      <protection locked="0" hidden="0"/>
    </xf>
    <xf numFmtId="4" fontId="1" fillId="0" borderId="14" applyAlignment="1" applyProtection="1" pivotButton="0" quotePrefix="0" xfId="0">
      <alignment horizontal="center" vertical="center"/>
      <protection locked="0" hidden="0"/>
    </xf>
    <xf numFmtId="0" fontId="3" fillId="0" borderId="8" applyAlignment="1" applyProtection="1" pivotButton="0" quotePrefix="0" xfId="0">
      <alignment vertical="top" wrapText="1"/>
      <protection locked="0" hidden="0"/>
    </xf>
    <xf numFmtId="0" fontId="1" fillId="0" borderId="25" applyAlignment="1" pivotButton="0" quotePrefix="0" xfId="0">
      <alignment horizontal="right" vertical="center" wrapText="1"/>
    </xf>
    <xf numFmtId="0" fontId="1" fillId="0" borderId="25" applyAlignment="1" pivotButton="0" quotePrefix="0" xfId="0">
      <alignment vertical="top" wrapText="1"/>
    </xf>
    <xf numFmtId="0" fontId="1" fillId="0" borderId="15" applyAlignment="1" pivotButton="0" quotePrefix="0" xfId="0">
      <alignment vertical="top" wrapText="1"/>
    </xf>
    <xf numFmtId="4" fontId="3" fillId="0" borderId="0" applyAlignment="1" applyProtection="1" pivotButton="0" quotePrefix="0" xfId="0">
      <alignment vertical="center"/>
      <protection locked="0" hidden="0"/>
    </xf>
    <xf numFmtId="0" fontId="0" fillId="0" borderId="8" applyAlignment="1" applyProtection="1" pivotButton="0" quotePrefix="0" xfId="0">
      <alignment horizontal="left" vertical="top" wrapText="1"/>
      <protection locked="0" hidden="0"/>
    </xf>
    <xf numFmtId="4" fontId="37" fillId="0" borderId="0" pivotButton="0" quotePrefix="0" xfId="4"/>
    <xf numFmtId="43" fontId="3" fillId="0" borderId="8" applyAlignment="1" applyProtection="1" pivotButton="0" quotePrefix="0" xfId="1">
      <alignment horizontal="left" vertical="top" wrapText="1"/>
      <protection locked="0" hidden="0"/>
    </xf>
    <xf numFmtId="0" fontId="3" fillId="0" borderId="8" applyAlignment="1" applyProtection="1" pivotButton="0" quotePrefix="0" xfId="0">
      <alignment horizontal="left" vertical="center" wrapText="1"/>
      <protection locked="0" hidden="0"/>
    </xf>
    <xf numFmtId="0" fontId="0" fillId="0" borderId="8" applyAlignment="1" applyProtection="1" pivotButton="0" quotePrefix="0" xfId="0">
      <alignment horizontal="justify" vertical="center" wrapText="1"/>
      <protection locked="0" hidden="0"/>
    </xf>
    <xf numFmtId="2" fontId="32" fillId="0" borderId="8" applyAlignment="1" applyProtection="1" pivotButton="0" quotePrefix="0" xfId="0">
      <alignment horizontal="center" vertical="top" wrapText="1"/>
      <protection locked="0" hidden="0"/>
    </xf>
    <xf numFmtId="0" fontId="38" fillId="0" borderId="8" applyAlignment="1" pivotButton="0" quotePrefix="0" xfId="0">
      <alignment horizontal="left" vertical="center" wrapText="1"/>
    </xf>
    <xf numFmtId="0" fontId="32" fillId="0" borderId="5" applyAlignment="1" applyProtection="1" pivotButton="0" quotePrefix="0" xfId="0">
      <alignment horizontal="justify" vertical="top" wrapText="1"/>
      <protection locked="0" hidden="0"/>
    </xf>
    <xf numFmtId="9" fontId="0" fillId="0" borderId="14" applyAlignment="1" applyProtection="1" pivotButton="0" quotePrefix="0" xfId="0">
      <alignment horizontal="center" vertical="top"/>
      <protection locked="0" hidden="0"/>
    </xf>
    <xf numFmtId="0" fontId="39" fillId="0" borderId="5" applyAlignment="1" applyProtection="1" pivotButton="0" quotePrefix="0" xfId="0">
      <alignment horizontal="justify" vertical="top" wrapText="1"/>
      <protection locked="0" hidden="0"/>
    </xf>
    <xf numFmtId="0" fontId="3" fillId="0" borderId="18" applyAlignment="1" applyProtection="1" pivotButton="0" quotePrefix="0" xfId="0">
      <alignment horizontal="center" vertical="top" wrapText="1"/>
      <protection locked="0" hidden="0"/>
    </xf>
    <xf numFmtId="0" fontId="0" fillId="0" borderId="17" applyAlignment="1" pivotButton="0" quotePrefix="0" xfId="0">
      <alignment vertical="top"/>
    </xf>
    <xf numFmtId="0" fontId="0" fillId="0" borderId="14" applyAlignment="1" applyProtection="1" pivotButton="0" quotePrefix="0" xfId="0">
      <alignment horizontal="right" vertical="top" wrapText="1"/>
      <protection locked="0" hidden="0"/>
    </xf>
    <xf numFmtId="0" fontId="1" fillId="0" borderId="14" applyAlignment="1" applyProtection="1" pivotButton="0" quotePrefix="0" xfId="0">
      <alignment horizontal="right" vertical="top"/>
      <protection locked="0" hidden="0"/>
    </xf>
    <xf numFmtId="0" fontId="9" fillId="0" borderId="17" applyAlignment="1" pivotButton="0" quotePrefix="0" xfId="0">
      <alignment horizontal="center" vertical="center" wrapText="1"/>
    </xf>
    <xf numFmtId="0" fontId="3" fillId="0" borderId="18" applyAlignment="1" applyProtection="1" pivotButton="0" quotePrefix="0" xfId="0">
      <alignment horizontal="center" vertical="center"/>
      <protection locked="0" hidden="0"/>
    </xf>
    <xf numFmtId="0" fontId="3" fillId="0" borderId="14" applyAlignment="1" applyProtection="1" pivotButton="0" quotePrefix="0" xfId="0">
      <alignment horizontal="center" vertical="center"/>
      <protection locked="0" hidden="0"/>
    </xf>
    <xf numFmtId="4" fontId="2" fillId="0" borderId="25" applyAlignment="1" applyProtection="1" pivotButton="0" quotePrefix="0" xfId="0">
      <alignment vertical="center"/>
      <protection locked="0" hidden="0"/>
    </xf>
    <xf numFmtId="0" fontId="0" fillId="0" borderId="5" applyAlignment="1" pivotButton="0" quotePrefix="0" xfId="0">
      <alignment vertical="center"/>
    </xf>
    <xf numFmtId="0" fontId="2" fillId="0" borderId="25" applyAlignment="1" applyProtection="1" pivotButton="0" quotePrefix="0" xfId="0">
      <alignment horizontal="center" vertical="top"/>
      <protection locked="0" hidden="0"/>
    </xf>
    <xf numFmtId="4" fontId="2" fillId="0" borderId="25" applyAlignment="1" applyProtection="1" pivotButton="0" quotePrefix="0" xfId="0">
      <alignment horizontal="center" vertical="center"/>
      <protection locked="0" hidden="0"/>
    </xf>
    <xf numFmtId="4" fontId="2" fillId="0" borderId="5" applyAlignment="1" applyProtection="1" pivotButton="0" quotePrefix="0" xfId="0">
      <alignment horizontal="center" vertical="center"/>
      <protection locked="0" hidden="0"/>
    </xf>
    <xf numFmtId="0" fontId="2" fillId="0" borderId="31" applyAlignment="1" pivotButton="0" quotePrefix="0" xfId="0">
      <alignment horizontal="center" vertical="top" wrapText="1"/>
    </xf>
    <xf numFmtId="0" fontId="4" fillId="0" borderId="25" applyAlignment="1" applyProtection="1" pivotButton="0" quotePrefix="0" xfId="0">
      <alignment horizontal="center" vertical="top" wrapText="1"/>
      <protection locked="0" hidden="0"/>
    </xf>
    <xf numFmtId="4" fontId="6" fillId="0" borderId="25" applyAlignment="1" applyProtection="1" pivotButton="0" quotePrefix="0" xfId="0">
      <alignment vertical="center"/>
      <protection locked="0" hidden="0"/>
    </xf>
    <xf numFmtId="0" fontId="3" fillId="0" borderId="5" applyAlignment="1" pivotButton="0" quotePrefix="0" xfId="0">
      <alignment vertical="center"/>
    </xf>
    <xf numFmtId="0" fontId="2" fillId="0" borderId="14" applyAlignment="1" applyProtection="1" pivotButton="0" quotePrefix="0" xfId="0">
      <alignment horizontal="right" vertical="center"/>
      <protection locked="0" hidden="0"/>
    </xf>
    <xf numFmtId="0" fontId="1" fillId="0" borderId="17" applyAlignment="1" applyProtection="1" pivotButton="0" quotePrefix="0" xfId="0">
      <alignment horizontal="left" vertical="center"/>
      <protection locked="0" hidden="0"/>
    </xf>
    <xf numFmtId="0" fontId="1" fillId="0" borderId="14" applyAlignment="1" applyProtection="1" pivotButton="0" quotePrefix="0" xfId="0">
      <alignment horizontal="right" vertical="center"/>
      <protection locked="0" hidden="0"/>
    </xf>
    <xf numFmtId="0" fontId="0" fillId="0" borderId="14" applyAlignment="1" applyProtection="1" pivotButton="0" quotePrefix="0" xfId="0">
      <alignment horizontal="right" vertical="center" wrapText="1"/>
      <protection locked="0" hidden="0"/>
    </xf>
    <xf numFmtId="164" fontId="32" fillId="0" borderId="0" applyAlignment="1" applyProtection="1" pivotButton="0" quotePrefix="0" xfId="0">
      <alignment vertical="center"/>
      <protection locked="0" hidden="0"/>
    </xf>
    <xf numFmtId="164" fontId="26" fillId="0" borderId="8" applyAlignment="1" pivotButton="0" quotePrefix="0" xfId="0">
      <alignment horizontal="center" vertical="center" wrapText="1"/>
    </xf>
    <xf numFmtId="164" fontId="3" fillId="0" borderId="8" applyAlignment="1" pivotButton="0" quotePrefix="0" xfId="0">
      <alignment vertical="center"/>
    </xf>
    <xf numFmtId="165" fontId="3" fillId="0" borderId="8" applyAlignment="1" pivotButton="0" quotePrefix="0" xfId="0">
      <alignment vertical="center"/>
    </xf>
    <xf numFmtId="164" fontId="6" fillId="0" borderId="8" applyAlignment="1" pivotButton="0" quotePrefix="0" xfId="0">
      <alignment vertical="center"/>
    </xf>
    <xf numFmtId="165" fontId="0" fillId="0" borderId="8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0">
      <alignment vertical="center"/>
      <protection locked="0" hidden="0"/>
    </xf>
    <xf numFmtId="165" fontId="5" fillId="0" borderId="8" applyAlignment="1" applyProtection="1" pivotButton="0" quotePrefix="0" xfId="0">
      <alignment vertical="center"/>
      <protection locked="0" hidden="0"/>
    </xf>
    <xf numFmtId="0" fontId="9" fillId="0" borderId="8" applyAlignment="1" applyProtection="1" pivotButton="0" quotePrefix="0" xfId="0">
      <alignment horizontal="left" vertical="center" wrapText="1"/>
      <protection locked="0" hidden="0"/>
    </xf>
    <xf numFmtId="0" fontId="32" fillId="0" borderId="0" applyAlignment="1" applyProtection="1" pivotButton="0" quotePrefix="0" xfId="0">
      <alignment horizontal="center" vertical="center"/>
      <protection locked="0" hidden="0"/>
    </xf>
    <xf numFmtId="0" fontId="3" fillId="0" borderId="17" applyAlignment="1" pivotButton="0" quotePrefix="0" xfId="0">
      <alignment horizontal="center" vertical="center"/>
    </xf>
    <xf numFmtId="0" fontId="32" fillId="0" borderId="18" applyAlignment="1" pivotButton="0" quotePrefix="0" xfId="0">
      <alignment horizontal="center" vertical="center" wrapText="1"/>
    </xf>
    <xf numFmtId="0" fontId="9" fillId="0" borderId="8" applyAlignment="1" applyProtection="1" pivotButton="0" quotePrefix="0" xfId="0">
      <alignment horizontal="center" vertical="center"/>
      <protection locked="0" hidden="0"/>
    </xf>
    <xf numFmtId="0" fontId="3" fillId="0" borderId="17" applyAlignment="1" applyProtection="1" pivotButton="0" quotePrefix="0" xfId="0">
      <alignment horizontal="center" vertical="center"/>
      <protection locked="0" hidden="0"/>
    </xf>
    <xf numFmtId="0" fontId="9" fillId="0" borderId="14" applyAlignment="1" applyProtection="1" pivotButton="0" quotePrefix="0" xfId="0">
      <alignment vertical="center"/>
      <protection locked="0" hidden="0"/>
    </xf>
    <xf numFmtId="0" fontId="9" fillId="0" borderId="8" applyAlignment="1" pivotButton="0" quotePrefix="0" xfId="0">
      <alignment horizontal="center" vertical="top"/>
    </xf>
    <xf numFmtId="0" fontId="9" fillId="0" borderId="8" applyAlignment="1" pivotButton="0" quotePrefix="0" xfId="0">
      <alignment vertical="top"/>
    </xf>
    <xf numFmtId="0" fontId="32" fillId="0" borderId="8" applyAlignment="1" pivotButton="0" quotePrefix="0" xfId="0">
      <alignment horizontal="right" vertical="center" wrapText="1"/>
    </xf>
    <xf numFmtId="0" fontId="32" fillId="0" borderId="26" applyAlignment="1" pivotButton="0" quotePrefix="0" xfId="0">
      <alignment vertical="center"/>
    </xf>
    <xf numFmtId="0" fontId="32" fillId="0" borderId="22" applyAlignment="1" pivotButton="0" quotePrefix="0" xfId="0">
      <alignment vertical="center"/>
    </xf>
    <xf numFmtId="0" fontId="9" fillId="0" borderId="18" applyAlignment="1" applyProtection="1" pivotButton="0" quotePrefix="0" xfId="0">
      <alignment vertical="center" wrapText="1"/>
      <protection locked="0" hidden="0"/>
    </xf>
    <xf numFmtId="0" fontId="9" fillId="0" borderId="14" applyAlignment="1" pivotButton="0" quotePrefix="0" xfId="0">
      <alignment horizontal="left" vertical="center" wrapText="1"/>
    </xf>
    <xf numFmtId="0" fontId="32" fillId="0" borderId="14" applyAlignment="1" pivotButton="0" quotePrefix="0" xfId="0">
      <alignment horizontal="justify" vertical="justify" wrapText="1"/>
    </xf>
    <xf numFmtId="0" fontId="9" fillId="0" borderId="14" applyAlignment="1" pivotButton="0" quotePrefix="0" xfId="0">
      <alignment horizontal="left" vertical="justify" wrapText="1"/>
    </xf>
    <xf numFmtId="0" fontId="32" fillId="0" borderId="14" applyAlignment="1" pivotButton="0" quotePrefix="0" xfId="0">
      <alignment horizontal="left" vertical="justify" wrapText="1"/>
    </xf>
    <xf numFmtId="0" fontId="9" fillId="0" borderId="19" applyAlignment="1" pivotButton="0" quotePrefix="0" xfId="0">
      <alignment horizontal="left" vertical="justify" wrapText="1"/>
    </xf>
    <xf numFmtId="0" fontId="9" fillId="0" borderId="14" applyAlignment="1" pivotButton="0" quotePrefix="0" xfId="0">
      <alignment horizontal="justify" vertical="justify" wrapText="1"/>
    </xf>
    <xf numFmtId="0" fontId="32" fillId="0" borderId="14" applyAlignment="1" pivotButton="0" quotePrefix="0" xfId="0">
      <alignment horizontal="left" vertical="center" wrapText="1"/>
    </xf>
    <xf numFmtId="0" fontId="32" fillId="0" borderId="8" applyAlignment="1" pivotButton="0" quotePrefix="0" xfId="0">
      <alignment vertical="top"/>
    </xf>
    <xf numFmtId="0" fontId="0" fillId="0" borderId="8" pivotButton="0" quotePrefix="0" xfId="0"/>
    <xf numFmtId="0" fontId="32" fillId="0" borderId="8" applyAlignment="1" pivotButton="0" quotePrefix="0" xfId="0">
      <alignment horizontal="center" vertical="top"/>
    </xf>
    <xf numFmtId="0" fontId="6" fillId="0" borderId="15" applyAlignment="1" pivotButton="0" quotePrefix="0" xfId="0">
      <alignment horizontal="center" vertical="center" wrapText="1"/>
    </xf>
    <xf numFmtId="0" fontId="3" fillId="0" borderId="14" applyAlignment="1" applyProtection="1" pivotButton="0" quotePrefix="0" xfId="0">
      <alignment horizontal="center" vertical="center" wrapText="1"/>
      <protection locked="0" hidden="0"/>
    </xf>
    <xf numFmtId="1" fontId="0" fillId="0" borderId="8" applyAlignment="1" applyProtection="1" pivotButton="0" quotePrefix="0" xfId="0">
      <alignment vertical="top"/>
      <protection locked="0" hidden="0"/>
    </xf>
    <xf numFmtId="166" fontId="32" fillId="0" borderId="8" applyAlignment="1" applyProtection="1" pivotButton="0" quotePrefix="0" xfId="1">
      <alignment horizontal="center" vertical="top" wrapText="1"/>
      <protection locked="0" hidden="0"/>
    </xf>
    <xf numFmtId="167" fontId="0" fillId="0" borderId="0" pivotButton="0" quotePrefix="0" xfId="0"/>
    <xf numFmtId="166" fontId="3" fillId="0" borderId="8" applyAlignment="1" applyProtection="1" pivotButton="0" quotePrefix="0" xfId="1">
      <alignment horizontal="left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0" fillId="0" borderId="17" pivotButton="0" quotePrefix="0" xfId="0"/>
    <xf numFmtId="0" fontId="0" fillId="0" borderId="14" pivotButton="0" quotePrefix="0" xfId="0"/>
    <xf numFmtId="0" fontId="6" fillId="0" borderId="8" applyAlignment="1" pivotButton="0" quotePrefix="0" xfId="0">
      <alignment horizontal="center" vertical="top" wrapText="1"/>
    </xf>
    <xf numFmtId="0" fontId="3" fillId="0" borderId="8" applyAlignment="1" applyProtection="1" pivotButton="0" quotePrefix="0" xfId="0">
      <alignment horizontal="center" vertical="top" wrapText="1"/>
      <protection locked="0" hidden="0"/>
    </xf>
    <xf numFmtId="0" fontId="6" fillId="0" borderId="18" applyAlignment="1" pivotButton="0" quotePrefix="0" xfId="0">
      <alignment horizontal="center" vertical="top" wrapText="1"/>
    </xf>
    <xf numFmtId="0" fontId="3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right" vertical="center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2" fillId="0" borderId="8" applyAlignment="1" applyProtection="1" pivotButton="0" quotePrefix="0" xfId="0">
      <alignment horizontal="left" vertical="top" wrapText="1"/>
      <protection locked="0" hidden="0"/>
    </xf>
    <xf numFmtId="164" fontId="3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0" fontId="3" fillId="0" borderId="8" applyAlignment="1" applyProtection="1" pivotButton="0" quotePrefix="0" xfId="0">
      <alignment horizontal="center" vertical="center"/>
      <protection locked="0" hidden="0"/>
    </xf>
    <xf numFmtId="0" fontId="9" fillId="0" borderId="8" applyAlignment="1" pivotButton="0" quotePrefix="0" xfId="0">
      <alignment horizontal="center" vertical="center" wrapText="1"/>
    </xf>
    <xf numFmtId="0" fontId="32" fillId="0" borderId="0" applyAlignment="1" applyProtection="1" pivotButton="0" quotePrefix="0" xfId="0">
      <alignment vertical="center"/>
      <protection locked="0" hidden="0"/>
    </xf>
    <xf numFmtId="0" fontId="11" fillId="0" borderId="0" applyAlignment="1" pivotButton="0" quotePrefix="0" xfId="0">
      <alignment horizontal="right" vertical="center"/>
    </xf>
    <xf numFmtId="2" fontId="3" fillId="0" borderId="0" applyAlignment="1" applyProtection="1" pivotButton="0" quotePrefix="0" xfId="0">
      <alignment vertical="center"/>
      <protection locked="0" hidden="0"/>
    </xf>
    <xf numFmtId="0" fontId="1" fillId="0" borderId="8" applyAlignment="1" pivotButton="0" quotePrefix="0" xfId="0">
      <alignment horizontal="left" vertical="center" wrapText="1"/>
    </xf>
    <xf numFmtId="0" fontId="1" fillId="0" borderId="5" applyAlignment="1" applyProtection="1" pivotButton="0" quotePrefix="0" xfId="0">
      <alignment horizontal="left" vertical="center"/>
      <protection locked="0" hidden="0"/>
    </xf>
    <xf numFmtId="0" fontId="31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2" fontId="0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 wrapText="1"/>
    </xf>
    <xf numFmtId="2" fontId="1" fillId="0" borderId="8" applyAlignment="1" pivotButton="0" quotePrefix="0" xfId="0">
      <alignment horizontal="center" vertical="center"/>
    </xf>
    <xf numFmtId="2" fontId="14" fillId="0" borderId="0" applyAlignment="1" pivotButton="0" quotePrefix="0" xfId="5">
      <alignment horizontal="center"/>
    </xf>
    <xf numFmtId="0" fontId="0" fillId="0" borderId="0" pivotButton="0" quotePrefix="0" xfId="0"/>
    <xf numFmtId="4" fontId="2" fillId="0" borderId="8" applyAlignment="1" applyProtection="1" pivotButton="0" quotePrefix="0" xfId="0">
      <alignment horizontal="center" vertical="center"/>
      <protection locked="0" hidden="0"/>
    </xf>
    <xf numFmtId="4" fontId="6" fillId="0" borderId="8" applyAlignment="1" applyProtection="1" pivotButton="0" quotePrefix="0" xfId="0">
      <alignment vertical="center"/>
      <protection locked="0" hidden="0"/>
    </xf>
    <xf numFmtId="4" fontId="2" fillId="0" borderId="8" applyAlignment="1" applyProtection="1" pivotButton="0" quotePrefix="0" xfId="0">
      <alignment vertical="center"/>
      <protection locked="0" hidden="0"/>
    </xf>
    <xf numFmtId="0" fontId="40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30" applyAlignment="1" pivotButton="0" quotePrefix="0" xfId="0">
      <alignment horizontal="center" vertical="top" wrapText="1"/>
    </xf>
    <xf numFmtId="0" fontId="4" fillId="0" borderId="8" applyAlignment="1" applyProtection="1" pivotButton="0" quotePrefix="0" xfId="0">
      <alignment horizontal="center" vertical="top" wrapText="1"/>
      <protection locked="0" hidden="0"/>
    </xf>
    <xf numFmtId="4" fontId="6" fillId="0" borderId="8" applyAlignment="1" applyProtection="1" pivotButton="0" quotePrefix="0" xfId="0">
      <alignment horizontal="center" vertical="center"/>
      <protection locked="0" hidden="0"/>
    </xf>
    <xf numFmtId="0" fontId="2" fillId="0" borderId="8" applyAlignment="1" applyProtection="1" pivotButton="0" quotePrefix="0" xfId="0">
      <alignment horizontal="center" vertical="center"/>
      <protection locked="0" hidden="0"/>
    </xf>
    <xf numFmtId="4" fontId="2" fillId="0" borderId="7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3">
      <alignment horizontal="center" vertical="center" wrapText="1"/>
      <protection locked="0" hidden="0"/>
    </xf>
    <xf numFmtId="0" fontId="4" fillId="0" borderId="5" applyAlignment="1" applyProtection="1" pivotButton="0" quotePrefix="0" xfId="0">
      <alignment horizontal="center" vertical="top" wrapText="1"/>
      <protection locked="0" hidden="0"/>
    </xf>
    <xf numFmtId="0" fontId="42" fillId="0" borderId="0" applyAlignment="1" pivotButton="0" quotePrefix="0" xfId="0">
      <alignment horizontal="right"/>
    </xf>
    <xf numFmtId="0" fontId="41" fillId="0" borderId="0" pivotButton="0" quotePrefix="0" xfId="0"/>
    <xf numFmtId="0" fontId="44" fillId="0" borderId="0" applyAlignment="1" pivotButton="0" quotePrefix="0" xfId="0">
      <alignment horizontal="center"/>
    </xf>
    <xf numFmtId="0" fontId="41" fillId="0" borderId="0" applyAlignment="1" pivotButton="0" quotePrefix="0" xfId="0">
      <alignment horizontal="left"/>
    </xf>
    <xf numFmtId="14" fontId="41" fillId="0" borderId="0" applyAlignment="1" pivotButton="0" quotePrefix="0" xfId="0">
      <alignment horizontal="left"/>
    </xf>
    <xf numFmtId="0" fontId="6" fillId="0" borderId="8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7" pivotButton="0" quotePrefix="0" xfId="0"/>
    <xf numFmtId="0" fontId="6" fillId="0" borderId="8" applyAlignment="1" pivotButton="0" quotePrefix="0" xfId="0">
      <alignment horizontal="center" vertical="center" textRotation="90" wrapText="1"/>
    </xf>
    <xf numFmtId="0" fontId="0" fillId="0" borderId="15" pivotButton="0" quotePrefix="0" xfId="0"/>
    <xf numFmtId="0" fontId="0" fillId="0" borderId="5" pivotButton="0" quotePrefix="0" xfId="0"/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25" applyAlignment="1" pivotButton="0" quotePrefix="0" xfId="0">
      <alignment horizontal="center" vertical="center" wrapText="1"/>
    </xf>
    <xf numFmtId="0" fontId="0" fillId="0" borderId="20" pivotButton="0" quotePrefix="0" xfId="0"/>
    <xf numFmtId="0" fontId="2" fillId="0" borderId="8" applyAlignment="1" applyProtection="1" pivotButton="0" quotePrefix="0" xfId="0">
      <alignment horizontal="left" vertical="top" wrapText="1"/>
      <protection locked="0" hidden="0"/>
    </xf>
    <xf numFmtId="0" fontId="1" fillId="0" borderId="0" applyAlignment="1" pivotButton="0" quotePrefix="0" xfId="0">
      <alignment horizontal="right"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2" fillId="0" borderId="8" applyAlignment="1" applyProtection="1" pivotButton="0" quotePrefix="0" xfId="0">
      <alignment vertical="top" wrapText="1"/>
      <protection locked="0" hidden="0"/>
    </xf>
    <xf numFmtId="0" fontId="2" fillId="0" borderId="8" applyAlignment="1" applyProtection="1" pivotButton="0" quotePrefix="0" xfId="0">
      <alignment horizontal="left" vertical="top"/>
      <protection locked="0" hidden="0"/>
    </xf>
    <xf numFmtId="0" fontId="3" fillId="0" borderId="8" applyAlignment="1" applyProtection="1" pivotButton="0" quotePrefix="0" xfId="0">
      <alignment horizontal="center" vertical="top" wrapText="1"/>
      <protection locked="0" hidden="0"/>
    </xf>
    <xf numFmtId="0" fontId="6" fillId="0" borderId="20" applyAlignment="1" pivotButton="0" quotePrefix="0" xfId="0">
      <alignment horizontal="center" vertical="center" wrapText="1"/>
    </xf>
    <xf numFmtId="0" fontId="0" fillId="0" borderId="21" pivotButton="0" quotePrefix="0" xfId="0"/>
    <xf numFmtId="0" fontId="2" fillId="0" borderId="0" applyAlignment="1" pivotButton="0" quotePrefix="0" xfId="0">
      <alignment horizontal="center" vertical="top"/>
    </xf>
    <xf numFmtId="0" fontId="6" fillId="0" borderId="8" applyAlignment="1" pivotButton="0" quotePrefix="0" xfId="0">
      <alignment horizontal="center" vertical="top" textRotation="90" wrapText="1"/>
    </xf>
    <xf numFmtId="0" fontId="6" fillId="0" borderId="8" applyAlignment="1" pivotButton="0" quotePrefix="0" xfId="0">
      <alignment horizontal="center" vertical="top" wrapText="1"/>
    </xf>
    <xf numFmtId="0" fontId="4" fillId="0" borderId="8" applyAlignment="1" applyProtection="1" pivotButton="0" quotePrefix="0" xfId="0">
      <alignment horizontal="right" vertical="top"/>
      <protection locked="0" hidden="0"/>
    </xf>
    <xf numFmtId="0" fontId="0" fillId="0" borderId="8" applyAlignment="1" applyProtection="1" pivotButton="0" quotePrefix="0" xfId="0">
      <alignment horizontal="right" vertical="top" wrapText="1"/>
      <protection locked="0" hidden="0"/>
    </xf>
    <xf numFmtId="0" fontId="1" fillId="0" borderId="8" applyAlignment="1" applyProtection="1" pivotButton="0" quotePrefix="0" xfId="0">
      <alignment horizontal="right" vertical="top"/>
      <protection locked="0" hidden="0"/>
    </xf>
    <xf numFmtId="0" fontId="1" fillId="0" borderId="8" applyAlignment="1" applyProtection="1" pivotButton="0" quotePrefix="0" xfId="0">
      <alignment horizontal="left" vertical="top"/>
      <protection locked="0" hidden="0"/>
    </xf>
    <xf numFmtId="0" fontId="6" fillId="0" borderId="25" applyAlignment="1" pivotButton="0" quotePrefix="0" xfId="0">
      <alignment horizontal="center" vertical="top" wrapText="1"/>
    </xf>
    <xf numFmtId="0" fontId="7" fillId="0" borderId="8" applyAlignment="1" pivotButton="0" quotePrefix="0" xfId="0">
      <alignment horizontal="center" vertical="top" wrapText="1"/>
    </xf>
    <xf numFmtId="0" fontId="6" fillId="0" borderId="18" applyAlignment="1" pivotButton="0" quotePrefix="0" xfId="0">
      <alignment horizontal="center" vertical="top" wrapText="1"/>
    </xf>
    <xf numFmtId="0" fontId="11" fillId="0" borderId="0" applyAlignment="1" pivotButton="0" quotePrefix="0" xfId="0">
      <alignment horizontal="right" vertical="center"/>
    </xf>
    <xf numFmtId="0" fontId="9" fillId="0" borderId="8" applyAlignment="1" pivotButton="0" quotePrefix="0" xfId="0">
      <alignment horizontal="center" vertical="center" wrapText="1"/>
    </xf>
    <xf numFmtId="2" fontId="3" fillId="0" borderId="0" applyAlignment="1" applyProtection="1" pivotButton="0" quotePrefix="0" xfId="0">
      <alignment vertical="center"/>
      <protection locked="0" hidden="0"/>
    </xf>
    <xf numFmtId="164" fontId="3" fillId="0" borderId="0" applyAlignment="1" applyProtection="1" pivotButton="0" quotePrefix="0" xfId="0">
      <alignment vertical="center"/>
      <protection locked="0" hidden="0"/>
    </xf>
    <xf numFmtId="2" fontId="9" fillId="0" borderId="8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top" wrapText="1"/>
    </xf>
    <xf numFmtId="0" fontId="32" fillId="0" borderId="0" applyAlignment="1" applyProtection="1" pivotButton="0" quotePrefix="0" xfId="0">
      <alignment vertical="center"/>
      <protection locked="0" hidden="0"/>
    </xf>
    <xf numFmtId="0" fontId="9" fillId="0" borderId="16" applyAlignment="1" pivotButton="0" quotePrefix="0" xfId="0">
      <alignment horizontal="left" vertical="center" wrapText="1"/>
    </xf>
    <xf numFmtId="0" fontId="0" fillId="0" borderId="16" pivotButton="0" quotePrefix="0" xfId="0"/>
    <xf numFmtId="164" fontId="9" fillId="0" borderId="8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3" fillId="0" borderId="8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left" vertical="center"/>
      <protection locked="0" hidden="0"/>
    </xf>
    <xf numFmtId="49" fontId="3" fillId="0" borderId="16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49" fontId="3" fillId="0" borderId="16" applyAlignment="1" applyProtection="1" pivotButton="0" quotePrefix="0" xfId="0">
      <alignment horizontal="center" vertical="center"/>
      <protection locked="0" hidden="0"/>
    </xf>
    <xf numFmtId="0" fontId="5" fillId="0" borderId="8" applyAlignment="1" pivotButton="0" quotePrefix="0" xfId="0">
      <alignment horizontal="right" vertical="top" wrapText="1"/>
    </xf>
    <xf numFmtId="0" fontId="30" fillId="0" borderId="0" applyAlignment="1" pivotButton="0" quotePrefix="0" xfId="0">
      <alignment horizontal="center" vertical="center"/>
    </xf>
    <xf numFmtId="0" fontId="31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/>
    </xf>
    <xf numFmtId="0" fontId="0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6" fillId="0" borderId="8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pivotButton="0" quotePrefix="0" xfId="0">
      <alignment horizontal="left" vertical="center" wrapText="1"/>
    </xf>
    <xf numFmtId="2" fontId="0" fillId="0" borderId="0" applyAlignment="1" applyProtection="1" pivotButton="0" quotePrefix="0" xfId="0">
      <alignment vertical="center"/>
      <protection locked="0" hidden="0"/>
    </xf>
    <xf numFmtId="0" fontId="1" fillId="0" borderId="0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center" vertical="center" wrapText="1"/>
    </xf>
    <xf numFmtId="2" fontId="2" fillId="0" borderId="16" applyAlignment="1" pivotButton="0" quotePrefix="0" xfId="0">
      <alignment horizontal="center" vertical="center"/>
    </xf>
    <xf numFmtId="2" fontId="1" fillId="0" borderId="8" applyAlignment="1" pivotButton="0" quotePrefix="0" xfId="0">
      <alignment horizontal="center" vertical="center"/>
    </xf>
    <xf numFmtId="2" fontId="1" fillId="0" borderId="18" applyAlignment="1" pivotButton="0" quotePrefix="0" xfId="0">
      <alignment horizontal="center" vertical="center"/>
    </xf>
    <xf numFmtId="0" fontId="2" fillId="0" borderId="8" applyAlignment="1" applyProtection="1" pivotButton="0" quotePrefix="0" xfId="0">
      <alignment horizontal="left" vertical="center" wrapText="1"/>
      <protection locked="0" hidden="0"/>
    </xf>
    <xf numFmtId="0" fontId="1" fillId="0" borderId="8" applyAlignment="1" pivotButton="0" quotePrefix="0" xfId="0">
      <alignment horizontal="left" vertical="center" wrapText="1"/>
    </xf>
    <xf numFmtId="0" fontId="1" fillId="0" borderId="5" applyAlignment="1" applyProtection="1" pivotButton="0" quotePrefix="0" xfId="0">
      <alignment horizontal="left" vertical="center"/>
      <protection locked="0" hidden="0"/>
    </xf>
    <xf numFmtId="0" fontId="0" fillId="0" borderId="19" pivotButton="0" quotePrefix="0" xfId="0"/>
    <xf numFmtId="0" fontId="0" fillId="0" borderId="8" applyAlignment="1" pivotButton="0" quotePrefix="0" xfId="0">
      <alignment horizontal="right" vertical="top" wrapText="1"/>
    </xf>
    <xf numFmtId="0" fontId="1" fillId="0" borderId="8" applyAlignment="1" pivotButton="0" quotePrefix="0" xfId="0">
      <alignment horizontal="right" vertical="top" wrapText="1"/>
    </xf>
    <xf numFmtId="0" fontId="1" fillId="0" borderId="5" applyAlignment="1" pivotButton="0" quotePrefix="0" xfId="0">
      <alignment horizontal="right" vertical="top" wrapText="1"/>
    </xf>
    <xf numFmtId="2" fontId="21" fillId="0" borderId="0" applyAlignment="1" pivotButton="0" quotePrefix="0" xfId="5">
      <alignment horizontal="left" wrapText="1"/>
    </xf>
    <xf numFmtId="2" fontId="14" fillId="0" borderId="0" applyAlignment="1" pivotButton="0" quotePrefix="0" xfId="5">
      <alignment horizontal="center"/>
    </xf>
    <xf numFmtId="2" fontId="24" fillId="0" borderId="0" applyAlignment="1" pivotButton="0" quotePrefix="0" xfId="5">
      <alignment horizontal="center"/>
    </xf>
    <xf numFmtId="0" fontId="7" fillId="0" borderId="0" applyAlignment="1" pivotButton="0" quotePrefix="0" xfId="0">
      <alignment horizontal="center"/>
    </xf>
    <xf numFmtId="0" fontId="0" fillId="0" borderId="0" pivotButton="0" quotePrefix="0" xfId="0"/>
    <xf numFmtId="0" fontId="1" fillId="0" borderId="12" applyAlignment="1" pivotButton="0" quotePrefix="0" xfId="0">
      <alignment horizontal="right"/>
    </xf>
    <xf numFmtId="0" fontId="0" fillId="0" borderId="12" pivotButton="0" quotePrefix="0" xfId="0"/>
    <xf numFmtId="0" fontId="2" fillId="0" borderId="0" applyAlignment="1" pivotButton="0" quotePrefix="0" xfId="0">
      <alignment horizontal="right"/>
    </xf>
    <xf numFmtId="0" fontId="1" fillId="0" borderId="12" applyAlignment="1" pivotButton="0" quotePrefix="0" xfId="0">
      <alignment horizontal="center"/>
    </xf>
    <xf numFmtId="0" fontId="1" fillId="0" borderId="8" applyAlignment="1" applyProtection="1" pivotButton="0" quotePrefix="0" xfId="0">
      <alignment horizontal="right" vertical="center"/>
      <protection locked="0" hidden="0"/>
    </xf>
    <xf numFmtId="0" fontId="1" fillId="0" borderId="0" applyAlignment="1" applyProtection="1" pivotButton="0" quotePrefix="0" xfId="3">
      <alignment horizontal="center" vertical="center" wrapText="1"/>
      <protection locked="0" hidden="0"/>
    </xf>
    <xf numFmtId="0" fontId="0" fillId="0" borderId="8" applyAlignment="1" applyProtection="1" pivotButton="0" quotePrefix="0" xfId="0">
      <alignment horizontal="right" vertical="center" wrapText="1"/>
      <protection locked="0" hidden="0"/>
    </xf>
    <xf numFmtId="0" fontId="2" fillId="0" borderId="8" applyAlignment="1" pivotButton="0" quotePrefix="0" xfId="0">
      <alignment horizontal="center" vertical="top" wrapText="1"/>
    </xf>
    <xf numFmtId="2" fontId="2" fillId="0" borderId="8" applyAlignment="1" pivotButton="0" quotePrefix="0" xfId="0">
      <alignment horizontal="center" vertical="top" wrapText="1"/>
    </xf>
    <xf numFmtId="0" fontId="2" fillId="0" borderId="8" applyAlignment="1" applyProtection="1" pivotButton="0" quotePrefix="0" xfId="0">
      <alignment horizontal="left" vertical="center"/>
      <protection locked="0" hidden="0"/>
    </xf>
    <xf numFmtId="0" fontId="4" fillId="0" borderId="5" applyAlignment="1" applyProtection="1" pivotButton="0" quotePrefix="0" xfId="0">
      <alignment horizontal="center" vertical="top" wrapText="1"/>
      <protection locked="0" hidden="0"/>
    </xf>
    <xf numFmtId="0" fontId="2" fillId="0" borderId="8" applyAlignment="1" applyProtection="1" pivotButton="0" quotePrefix="0" xfId="0">
      <alignment vertical="center" wrapText="1"/>
      <protection locked="0" hidden="0"/>
    </xf>
    <xf numFmtId="0" fontId="6" fillId="0" borderId="7" applyAlignment="1" pivotButton="0" quotePrefix="0" xfId="0">
      <alignment horizontal="center" vertical="top" wrapText="1"/>
    </xf>
    <xf numFmtId="0" fontId="0" fillId="0" borderId="34" pivotButton="0" quotePrefix="0" xfId="0"/>
    <xf numFmtId="0" fontId="0" fillId="0" borderId="4" pivotButton="0" quotePrefix="0" xfId="0"/>
    <xf numFmtId="0" fontId="2" fillId="0" borderId="8" applyAlignment="1" applyProtection="1" pivotButton="0" quotePrefix="0" xfId="0">
      <alignment horizontal="center" vertical="top"/>
      <protection locked="0" hidden="0"/>
    </xf>
    <xf numFmtId="0" fontId="4" fillId="0" borderId="8" applyAlignment="1" applyProtection="1" pivotButton="0" quotePrefix="0" xfId="0">
      <alignment horizontal="center" vertical="top" wrapText="1"/>
      <protection locked="0" hidden="0"/>
    </xf>
    <xf numFmtId="0" fontId="2" fillId="0" borderId="18" applyAlignment="1" applyProtection="1" pivotButton="0" quotePrefix="0" xfId="0">
      <alignment horizontal="left" vertical="top" wrapText="1"/>
      <protection locked="0" hidden="0"/>
    </xf>
    <xf numFmtId="4" fontId="2" fillId="0" borderId="8" applyAlignment="1" applyProtection="1" pivotButton="0" quotePrefix="0" xfId="0">
      <alignment horizontal="center" vertical="center"/>
      <protection locked="0" hidden="0"/>
    </xf>
    <xf numFmtId="0" fontId="2" fillId="0" borderId="30" applyAlignment="1" pivotButton="0" quotePrefix="0" xfId="0">
      <alignment horizontal="center" vertical="top" wrapText="1"/>
    </xf>
    <xf numFmtId="0" fontId="0" fillId="0" borderId="33" pivotButton="0" quotePrefix="0" xfId="0"/>
    <xf numFmtId="0" fontId="2" fillId="0" borderId="5" applyAlignment="1" pivotButton="0" quotePrefix="0" xfId="0">
      <alignment horizontal="center" vertical="top" wrapText="1"/>
    </xf>
    <xf numFmtId="0" fontId="4" fillId="0" borderId="25" applyAlignment="1" applyProtection="1" pivotButton="0" quotePrefix="0" xfId="0">
      <alignment horizontal="center" vertical="top"/>
      <protection locked="0" hidden="0"/>
    </xf>
    <xf numFmtId="4" fontId="6" fillId="0" borderId="8" applyAlignment="1" applyProtection="1" pivotButton="0" quotePrefix="0" xfId="0">
      <alignment horizontal="center" vertical="center"/>
      <protection locked="0" hidden="0"/>
    </xf>
    <xf numFmtId="0" fontId="2" fillId="0" borderId="8" applyAlignment="1" applyProtection="1" pivotButton="0" quotePrefix="0" xfId="0">
      <alignment horizontal="center" vertical="center"/>
      <protection locked="0" hidden="0"/>
    </xf>
    <xf numFmtId="0" fontId="0" fillId="0" borderId="24" pivotButton="0" quotePrefix="0" xfId="0"/>
    <xf numFmtId="4" fontId="2" fillId="0" borderId="7" applyAlignment="1" applyProtection="1" pivotButton="0" quotePrefix="0" xfId="0">
      <alignment horizontal="center" vertical="center"/>
      <protection locked="0" hidden="0"/>
    </xf>
    <xf numFmtId="0" fontId="2" fillId="0" borderId="18" applyAlignment="1" applyProtection="1" pivotButton="0" quotePrefix="0" xfId="0">
      <alignment horizontal="center" vertical="center" wrapText="1"/>
      <protection locked="0" hidden="0"/>
    </xf>
    <xf numFmtId="0" fontId="45" fillId="0" borderId="0" applyAlignment="1" applyProtection="1" pivotButton="0" quotePrefix="0" xfId="0">
      <alignment horizontal="center" vertical="center"/>
      <protection locked="0" hidden="0"/>
    </xf>
    <xf numFmtId="0" fontId="40" fillId="0" borderId="0" applyAlignment="1" applyProtection="1" pivotButton="0" quotePrefix="0" xfId="0">
      <alignment horizontal="center" vertical="center"/>
      <protection locked="0" hidden="0"/>
    </xf>
    <xf numFmtId="0" fontId="2" fillId="0" borderId="0" applyAlignment="1" pivotButton="0" quotePrefix="0" xfId="0">
      <alignment horizontal="right" vertical="center"/>
    </xf>
    <xf numFmtId="0" fontId="2" fillId="0" borderId="7" applyAlignment="1" pivotButton="0" quotePrefix="0" xfId="0">
      <alignment horizontal="center" vertical="top" wrapText="1"/>
    </xf>
    <xf numFmtId="0" fontId="1" fillId="0" borderId="8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left" vertical="top" wrapText="1"/>
    </xf>
    <xf numFmtId="0" fontId="2" fillId="0" borderId="28" applyAlignment="1" pivotButton="0" quotePrefix="0" xfId="0">
      <alignment horizontal="center" vertical="top" wrapText="1"/>
    </xf>
    <xf numFmtId="0" fontId="6" fillId="0" borderId="18" applyAlignment="1" pivotButton="0" quotePrefix="0" xfId="0">
      <alignment horizontal="center" vertical="center" textRotation="90" wrapText="1"/>
    </xf>
    <xf numFmtId="0" fontId="0" fillId="0" borderId="22" pivotButton="0" quotePrefix="0" xfId="0"/>
    <xf numFmtId="0" fontId="6" fillId="0" borderId="28" applyAlignment="1" pivotButton="0" quotePrefix="0" xfId="0">
      <alignment horizontal="center" vertical="center" textRotation="90" wrapText="1"/>
    </xf>
    <xf numFmtId="0" fontId="0" fillId="0" borderId="32" pivotButton="0" quotePrefix="0" xfId="0"/>
    <xf numFmtId="0" fontId="0" fillId="0" borderId="6" pivotButton="0" quotePrefix="0" xfId="0"/>
    <xf numFmtId="4" fontId="6" fillId="0" borderId="8" applyAlignment="1" applyProtection="1" pivotButton="0" quotePrefix="0" xfId="0">
      <alignment vertical="center"/>
      <protection locked="0" hidden="0"/>
    </xf>
    <xf numFmtId="4" fontId="2" fillId="0" borderId="8" applyAlignment="1" applyProtection="1" pivotButton="0" quotePrefix="0" xfId="0">
      <alignment vertical="center"/>
      <protection locked="0" hidden="0"/>
    </xf>
    <xf numFmtId="0" fontId="43" fillId="0" borderId="8" applyAlignment="1" pivotButton="0" quotePrefix="0" xfId="0">
      <alignment horizontal="center"/>
    </xf>
    <xf numFmtId="0" fontId="41" fillId="0" borderId="0" applyAlignment="1" pivotButton="0" quotePrefix="0" xfId="0">
      <alignment horizontal="left"/>
    </xf>
    <xf numFmtId="0" fontId="41" fillId="0" borderId="0" pivotButton="0" quotePrefix="0" xfId="0"/>
    <xf numFmtId="14" fontId="41" fillId="0" borderId="0" applyAlignment="1" pivotButton="0" quotePrefix="0" xfId="0">
      <alignment horizontal="left"/>
    </xf>
    <xf numFmtId="0" fontId="42" fillId="0" borderId="0" applyAlignment="1" pivotButton="0" quotePrefix="0" xfId="0">
      <alignment horizontal="right"/>
    </xf>
    <xf numFmtId="0" fontId="44" fillId="0" borderId="0" applyAlignment="1" pivotButton="0" quotePrefix="0" xfId="0">
      <alignment horizontal="center"/>
    </xf>
    <xf numFmtId="0" fontId="2" fillId="0" borderId="8" applyAlignment="1" applyProtection="1" pivotButton="0" quotePrefix="0" xfId="0">
      <alignment horizontal="right" vertical="center"/>
      <protection locked="0" hidden="0"/>
    </xf>
    <xf numFmtId="0" fontId="1" fillId="0" borderId="18" applyAlignment="1" applyProtection="1" pivotButton="0" quotePrefix="0" xfId="0">
      <alignment horizontal="left" vertical="center"/>
      <protection locked="0" hidden="0"/>
    </xf>
    <xf numFmtId="0" fontId="7" fillId="0" borderId="8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center" vertical="center" wrapText="1"/>
    </xf>
  </cellXfs>
  <cellStyles count="9">
    <cellStyle name="Normal" xfId="0" builtinId="0"/>
    <cellStyle name="Comma" xfId="1" builtinId="3"/>
    <cellStyle name="Hyperlink" xfId="2" builtinId="8"/>
    <cellStyle name="Normal 3" xfId="3"/>
    <cellStyle name="Normal 4" xfId="4"/>
    <cellStyle name="Normal_IRR of Gazna" xfId="5"/>
    <cellStyle name="Percent" xfId="6" builtinId="5"/>
    <cellStyle name="桁区切り 3" xfId="7"/>
    <cellStyle name="標準 3" xfId="8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G113"/>
  <sheetViews>
    <sheetView tabSelected="1" view="pageBreakPreview" topLeftCell="C3" zoomScaleNormal="25" zoomScaleSheetLayoutView="100" workbookViewId="0">
      <pane xSplit="1" ySplit="6" topLeftCell="D9" activePane="bottomRight" state="frozen"/>
      <selection activeCell="C3" sqref="C3"/>
      <selection pane="topRight" activeCell="D3" sqref="D3"/>
      <selection pane="bottomLeft" activeCell="C9" sqref="C9"/>
      <selection pane="bottomRight" activeCell="C75" sqref="C75"/>
    </sheetView>
  </sheetViews>
  <sheetFormatPr baseColWidth="8" defaultColWidth="14.42578125" defaultRowHeight="12.75"/>
  <cols>
    <col width="5.7109375" customWidth="1" style="570" min="1" max="1"/>
    <col width="7.42578125" customWidth="1" style="570" min="2" max="2"/>
    <col width="84.7109375" customWidth="1" style="437" min="3" max="3"/>
    <col width="6.140625" customWidth="1" style="437" min="4" max="4"/>
    <col width="9" customWidth="1" style="437" min="5" max="5"/>
    <col width="11" customWidth="1" style="437" min="6" max="6"/>
    <col width="8.140625" customWidth="1" style="570" min="7" max="7"/>
    <col width="5.42578125" customWidth="1" style="570" min="8" max="8"/>
    <col width="7.7109375" customWidth="1" style="570" min="9" max="9"/>
    <col width="8.28515625" customWidth="1" style="570" min="10" max="10"/>
    <col width="6.140625" customWidth="1" style="570" min="11" max="11"/>
    <col width="4" customWidth="1" style="570" min="12" max="12"/>
    <col width="4.140625" customWidth="1" style="570" min="13" max="13"/>
    <col width="4.7109375" customWidth="1" style="625" min="14" max="14"/>
    <col width="8.140625" customWidth="1" style="625" min="15" max="15"/>
    <col width="8.5703125" customWidth="1" style="625" min="16" max="16"/>
    <col width="8.85546875" customWidth="1" style="625" min="17" max="17"/>
    <col width="5.42578125" customWidth="1" style="625" min="18" max="18"/>
    <col width="8.140625" customWidth="1" style="625" min="19" max="19"/>
    <col width="7.42578125" customWidth="1" style="625" min="20" max="20"/>
    <col width="6.28515625" customWidth="1" style="625" min="21" max="21"/>
    <col width="2.85546875" customWidth="1" style="625" min="22" max="22"/>
    <col width="2.7109375" customWidth="1" style="625" min="23" max="23"/>
    <col width="4.7109375" customWidth="1" style="625" min="24" max="24"/>
    <col width="7.42578125" customWidth="1" style="625" min="25" max="25"/>
    <col width="8.5703125" customWidth="1" style="625" min="26" max="26"/>
    <col width="9.28515625" bestFit="1" customWidth="1" style="625" min="27" max="27"/>
    <col width="5.7109375" customWidth="1" style="625" min="28" max="28"/>
    <col width="9.28515625" customWidth="1" style="625" min="29" max="29"/>
    <col width="8" customWidth="1" style="625" min="30" max="30"/>
    <col width="6.140625" customWidth="1" style="625" min="31" max="31"/>
    <col width="3" customWidth="1" style="625" min="32" max="33"/>
    <col width="5" customWidth="1" style="625" min="34" max="34"/>
    <col width="9.140625" customWidth="1" style="625" min="35" max="35"/>
    <col width="8" customWidth="1" style="625" min="36" max="36"/>
    <col width="8.7109375" customWidth="1" style="625" min="37" max="37"/>
    <col width="5.85546875" customWidth="1" style="625" min="38" max="38"/>
    <col width="8.42578125" customWidth="1" style="625" min="39" max="40"/>
    <col width="6.28515625" customWidth="1" style="625" min="41" max="41"/>
    <col width="2.7109375" customWidth="1" style="625" min="42" max="42"/>
    <col width="3.140625" customWidth="1" style="625" min="43" max="43"/>
    <col width="14.42578125" customWidth="1" style="570" min="44" max="53"/>
    <col width="14.42578125" customWidth="1" style="570" min="54" max="16384"/>
  </cols>
  <sheetData>
    <row r="1" ht="24.75" customHeight="1" s="683">
      <c r="A1" s="374" t="inlineStr">
        <is>
          <t xml:space="preserve"> 9.0 Item wise Cumulative Progress and Year wise Breakdown of Revised Quantity and Cost to be Incurred.</t>
        </is>
      </c>
      <c r="B1" s="374" t="n"/>
      <c r="C1" s="374" t="n"/>
      <c r="D1" s="374" t="n"/>
      <c r="E1" s="374" t="n"/>
      <c r="F1" s="374" t="n"/>
      <c r="G1" s="374" t="n"/>
      <c r="H1" s="374" t="n"/>
      <c r="I1" s="374" t="n"/>
      <c r="J1" s="374" t="n"/>
      <c r="K1" s="374" t="n"/>
      <c r="L1" s="374" t="n"/>
      <c r="M1" s="374" t="n"/>
      <c r="N1" s="440" t="n"/>
      <c r="O1" s="374" t="n"/>
      <c r="P1" s="374" t="n"/>
      <c r="Q1" s="374" t="n"/>
      <c r="R1" s="374" t="n"/>
      <c r="S1" s="374" t="n"/>
      <c r="T1" s="631" t="inlineStr">
        <is>
          <t>Taka in Lac</t>
        </is>
      </c>
      <c r="X1" s="440" t="n"/>
      <c r="Y1" s="374" t="n"/>
      <c r="Z1" s="374" t="n"/>
      <c r="AA1" s="374" t="n"/>
      <c r="AB1" s="374" t="n"/>
      <c r="AC1" s="374" t="n"/>
      <c r="AD1" s="374" t="n"/>
      <c r="AE1" s="374" t="n"/>
      <c r="AF1" s="374" t="n"/>
      <c r="AG1" s="374" t="n"/>
      <c r="AH1" s="440" t="n"/>
      <c r="AI1" s="374" t="n"/>
      <c r="AJ1" s="374" t="n"/>
      <c r="AK1" s="631" t="n"/>
      <c r="AO1" s="374" t="n"/>
      <c r="AP1" s="374" t="n"/>
      <c r="AQ1" s="374" t="n"/>
    </row>
    <row r="2" ht="10.5" customHeight="1" s="683">
      <c r="B2" s="393" t="n"/>
      <c r="C2" s="393" t="n"/>
      <c r="D2" s="393" t="n"/>
      <c r="E2" s="393" t="n"/>
      <c r="F2" s="393" t="n"/>
      <c r="G2" s="393" t="n"/>
      <c r="H2" s="393" t="n"/>
      <c r="I2" s="393" t="n"/>
      <c r="J2" s="393" t="n"/>
      <c r="K2" s="393" t="n"/>
      <c r="L2" s="393" t="n"/>
      <c r="N2" s="441" t="n"/>
      <c r="O2" s="624" t="n"/>
      <c r="P2" s="624" t="n"/>
      <c r="Q2" s="186" t="n"/>
      <c r="R2" s="186" t="n"/>
      <c r="S2" s="624" t="n"/>
      <c r="X2" s="441" t="n"/>
      <c r="Y2" s="624" t="n"/>
      <c r="Z2" s="624" t="n"/>
      <c r="AA2" s="186" t="n"/>
      <c r="AB2" s="186" t="n"/>
      <c r="AC2" s="186" t="n"/>
      <c r="AM2" s="624" t="n"/>
    </row>
    <row r="3" ht="24.75" customHeight="1" s="683">
      <c r="A3" s="633" t="inlineStr">
        <is>
          <t>Economic Code</t>
        </is>
      </c>
      <c r="B3" s="633" t="inlineStr">
        <is>
          <t>Economic 
Sub-Code</t>
        </is>
      </c>
      <c r="C3" s="639" t="inlineStr">
        <is>
          <t>Sub-Code wise component description</t>
        </is>
      </c>
      <c r="D3" s="640" t="inlineStr">
        <is>
          <t>Cumulative Progress Upto June 2019 (Year 1 to Year-5) †</t>
        </is>
      </c>
      <c r="E3" s="616" t="n"/>
      <c r="F3" s="616" t="n"/>
      <c r="G3" s="616" t="n"/>
      <c r="H3" s="616" t="n"/>
      <c r="I3" s="616" t="n"/>
      <c r="J3" s="616" t="n"/>
      <c r="K3" s="616" t="n"/>
      <c r="L3" s="616" t="n"/>
      <c r="M3" s="616" t="n"/>
      <c r="N3" s="614" t="inlineStr">
        <is>
          <t>FY: 2019-2020 (Year-6)</t>
        </is>
      </c>
      <c r="O3" s="616" t="n"/>
      <c r="P3" s="616" t="n"/>
      <c r="Q3" s="616" t="n"/>
      <c r="R3" s="616" t="n"/>
      <c r="S3" s="616" t="n"/>
      <c r="T3" s="616" t="n"/>
      <c r="U3" s="616" t="n"/>
      <c r="V3" s="616" t="n"/>
      <c r="W3" s="615" t="n"/>
      <c r="X3" s="614" t="inlineStr">
        <is>
          <t>FY: 2020-21 (Year-7)</t>
        </is>
      </c>
      <c r="Y3" s="616" t="n"/>
      <c r="Z3" s="616" t="n"/>
      <c r="AA3" s="616" t="n"/>
      <c r="AB3" s="616" t="n"/>
      <c r="AC3" s="616" t="n"/>
      <c r="AD3" s="616" t="n"/>
      <c r="AE3" s="616" t="n"/>
      <c r="AF3" s="616" t="n"/>
      <c r="AG3" s="615" t="n"/>
      <c r="AH3" s="629" t="inlineStr">
        <is>
          <t>FY: 2021-2022 (Year-8)</t>
        </is>
      </c>
      <c r="AI3" s="630" t="n"/>
      <c r="AJ3" s="630" t="n"/>
      <c r="AK3" s="630" t="n"/>
      <c r="AL3" s="630" t="n"/>
      <c r="AM3" s="630" t="n"/>
      <c r="AN3" s="630" t="n"/>
      <c r="AO3" s="630" t="n"/>
      <c r="AP3" s="630" t="n"/>
      <c r="AQ3" s="622" t="n"/>
    </row>
    <row r="4" ht="12.75" customHeight="1" s="683">
      <c r="A4" s="618" t="n"/>
      <c r="B4" s="618" t="n"/>
      <c r="C4" s="618" t="n"/>
      <c r="D4" s="633" t="inlineStr">
        <is>
          <t>Unit</t>
        </is>
      </c>
      <c r="E4" s="628" t="inlineStr">
        <is>
          <t>Quantity (In detail)</t>
        </is>
      </c>
      <c r="F4" s="628" t="inlineStr">
        <is>
          <t>Cost</t>
        </is>
      </c>
      <c r="G4" s="616" t="n"/>
      <c r="H4" s="616" t="n"/>
      <c r="I4" s="616" t="n"/>
      <c r="J4" s="616" t="n"/>
      <c r="K4" s="616" t="n"/>
      <c r="L4" s="616" t="n"/>
      <c r="M4" s="615" t="n"/>
      <c r="N4" s="614" t="inlineStr">
        <is>
          <t>Unit</t>
        </is>
      </c>
      <c r="O4" s="620" t="inlineStr">
        <is>
          <t>Quantity (In detail)</t>
        </is>
      </c>
      <c r="P4" s="620" t="inlineStr">
        <is>
          <t>Cost</t>
        </is>
      </c>
      <c r="Q4" s="616" t="n"/>
      <c r="R4" s="616" t="n"/>
      <c r="S4" s="616" t="n"/>
      <c r="T4" s="616" t="n"/>
      <c r="U4" s="616" t="n"/>
      <c r="V4" s="616" t="n"/>
      <c r="W4" s="615" t="n"/>
      <c r="X4" s="614" t="inlineStr">
        <is>
          <t>Unit</t>
        </is>
      </c>
      <c r="Y4" s="620" t="inlineStr">
        <is>
          <t>Quantity (In detail)</t>
        </is>
      </c>
      <c r="Z4" s="620" t="inlineStr">
        <is>
          <t>Cost</t>
        </is>
      </c>
      <c r="AA4" s="616" t="n"/>
      <c r="AB4" s="616" t="n"/>
      <c r="AC4" s="616" t="n"/>
      <c r="AD4" s="616" t="n"/>
      <c r="AE4" s="616" t="n"/>
      <c r="AF4" s="616" t="n"/>
      <c r="AG4" s="615" t="n"/>
      <c r="AH4" s="614" t="inlineStr">
        <is>
          <t>Unit</t>
        </is>
      </c>
      <c r="AI4" s="620" t="inlineStr">
        <is>
          <t>Quantity (In detail)</t>
        </is>
      </c>
      <c r="AJ4" s="620" t="inlineStr">
        <is>
          <t>Cost</t>
        </is>
      </c>
      <c r="AK4" s="616" t="n"/>
      <c r="AL4" s="616" t="n"/>
      <c r="AM4" s="616" t="n"/>
      <c r="AN4" s="616" t="n"/>
      <c r="AO4" s="616" t="n"/>
      <c r="AP4" s="616" t="n"/>
      <c r="AQ4" s="615" t="n"/>
    </row>
    <row r="5" ht="12.75" customHeight="1" s="683">
      <c r="A5" s="618" t="n"/>
      <c r="B5" s="618" t="n"/>
      <c r="C5" s="618" t="n"/>
      <c r="D5" s="618" t="n"/>
      <c r="E5" s="618" t="n"/>
      <c r="F5" s="633" t="inlineStr">
        <is>
          <t>Total</t>
        </is>
      </c>
      <c r="G5" s="394" t="inlineStr">
        <is>
          <t>GOB
(FE)</t>
        </is>
      </c>
      <c r="H5" s="633" t="inlineStr">
        <is>
          <t>Project Aid</t>
        </is>
      </c>
      <c r="I5" s="616" t="n"/>
      <c r="J5" s="616" t="n"/>
      <c r="K5" s="615" t="n"/>
      <c r="L5" s="632" t="inlineStr">
        <is>
          <t>Own Fund</t>
        </is>
      </c>
      <c r="M5" s="632" t="inlineStr">
        <is>
          <t>Others</t>
        </is>
      </c>
      <c r="N5" s="618" t="n"/>
      <c r="O5" s="618" t="n"/>
      <c r="P5" s="614" t="inlineStr">
        <is>
          <t>Total</t>
        </is>
      </c>
      <c r="Q5" s="614" t="inlineStr">
        <is>
          <t>GOB
(FE)</t>
        </is>
      </c>
      <c r="R5" s="614" t="inlineStr">
        <is>
          <t>Project Aid</t>
        </is>
      </c>
      <c r="S5" s="616" t="n"/>
      <c r="T5" s="616" t="n"/>
      <c r="U5" s="615" t="n"/>
      <c r="V5" s="617" t="inlineStr">
        <is>
          <t>Own Fund</t>
        </is>
      </c>
      <c r="W5" s="617" t="inlineStr">
        <is>
          <t>Others</t>
        </is>
      </c>
      <c r="X5" s="618" t="n"/>
      <c r="Y5" s="618" t="n"/>
      <c r="Z5" s="614" t="inlineStr">
        <is>
          <t>Total</t>
        </is>
      </c>
      <c r="AA5" s="614" t="inlineStr">
        <is>
          <t>GOB
(FE)</t>
        </is>
      </c>
      <c r="AB5" s="614" t="inlineStr">
        <is>
          <t>Project Aid</t>
        </is>
      </c>
      <c r="AC5" s="616" t="n"/>
      <c r="AD5" s="616" t="n"/>
      <c r="AE5" s="615" t="n"/>
      <c r="AF5" s="617" t="inlineStr">
        <is>
          <t>Own Fund</t>
        </is>
      </c>
      <c r="AG5" s="617" t="inlineStr">
        <is>
          <t>Others</t>
        </is>
      </c>
      <c r="AH5" s="618" t="n"/>
      <c r="AI5" s="618" t="n"/>
      <c r="AJ5" s="614" t="inlineStr">
        <is>
          <t>Total</t>
        </is>
      </c>
      <c r="AK5" s="614" t="inlineStr">
        <is>
          <t>GOB
(FE)</t>
        </is>
      </c>
      <c r="AL5" s="614" t="inlineStr">
        <is>
          <t>Project Aid</t>
        </is>
      </c>
      <c r="AM5" s="616" t="n"/>
      <c r="AN5" s="616" t="n"/>
      <c r="AO5" s="615" t="n"/>
      <c r="AP5" s="617" t="inlineStr">
        <is>
          <t>Own Fund</t>
        </is>
      </c>
      <c r="AQ5" s="617" t="inlineStr">
        <is>
          <t>Others</t>
        </is>
      </c>
    </row>
    <row r="6" ht="18.75" customHeight="1" s="683">
      <c r="A6" s="618" t="n"/>
      <c r="B6" s="618" t="n"/>
      <c r="C6" s="618" t="n"/>
      <c r="D6" s="618" t="n"/>
      <c r="E6" s="618" t="n"/>
      <c r="F6" s="618" t="n"/>
      <c r="G6" s="395" t="n"/>
      <c r="H6" s="633" t="inlineStr">
        <is>
          <t>RPA</t>
        </is>
      </c>
      <c r="I6" s="615" t="n"/>
      <c r="J6" s="638" t="inlineStr">
        <is>
          <t>DPA</t>
        </is>
      </c>
      <c r="K6" s="622" t="n"/>
      <c r="L6" s="618" t="n"/>
      <c r="M6" s="618" t="n"/>
      <c r="N6" s="618" t="n"/>
      <c r="O6" s="618" t="n"/>
      <c r="P6" s="618" t="n"/>
      <c r="Q6" s="618" t="n"/>
      <c r="R6" s="614" t="inlineStr">
        <is>
          <t>RPA</t>
        </is>
      </c>
      <c r="S6" s="615" t="n"/>
      <c r="T6" s="621" t="inlineStr">
        <is>
          <t>DPA</t>
        </is>
      </c>
      <c r="U6" s="622" t="n"/>
      <c r="V6" s="618" t="n"/>
      <c r="W6" s="618" t="n"/>
      <c r="X6" s="618" t="n"/>
      <c r="Y6" s="618" t="n"/>
      <c r="Z6" s="618" t="n"/>
      <c r="AA6" s="618" t="n"/>
      <c r="AB6" s="614" t="inlineStr">
        <is>
          <t>RPA</t>
        </is>
      </c>
      <c r="AC6" s="615" t="n"/>
      <c r="AD6" s="621" t="inlineStr">
        <is>
          <t>DPA</t>
        </is>
      </c>
      <c r="AE6" s="622" t="n"/>
      <c r="AF6" s="618" t="n"/>
      <c r="AG6" s="618" t="n"/>
      <c r="AH6" s="618" t="n"/>
      <c r="AI6" s="618" t="n"/>
      <c r="AJ6" s="618" t="n"/>
      <c r="AK6" s="618" t="n"/>
      <c r="AL6" s="614" t="inlineStr">
        <is>
          <t>RPA</t>
        </is>
      </c>
      <c r="AM6" s="615" t="n"/>
      <c r="AN6" s="621" t="inlineStr">
        <is>
          <t>DPA</t>
        </is>
      </c>
      <c r="AO6" s="622" t="n"/>
      <c r="AP6" s="618" t="n"/>
      <c r="AQ6" s="618" t="n"/>
    </row>
    <row r="7" ht="35.25" customHeight="1" s="683">
      <c r="A7" s="619" t="n"/>
      <c r="B7" s="619" t="n"/>
      <c r="C7" s="619" t="n"/>
      <c r="D7" s="619" t="n"/>
      <c r="E7" s="619" t="n"/>
      <c r="F7" s="619" t="n"/>
      <c r="G7" s="396" t="n"/>
      <c r="H7" s="397" t="inlineStr">
        <is>
          <t>Through GOB</t>
        </is>
      </c>
      <c r="I7" s="398" t="inlineStr">
        <is>
          <t>Special Account</t>
        </is>
      </c>
      <c r="J7" s="397" t="inlineStr">
        <is>
          <t>Through PD</t>
        </is>
      </c>
      <c r="K7" s="397" t="inlineStr">
        <is>
          <t>Through DP</t>
        </is>
      </c>
      <c r="L7" s="619" t="n"/>
      <c r="M7" s="619" t="n"/>
      <c r="N7" s="619" t="n"/>
      <c r="O7" s="619" t="n"/>
      <c r="P7" s="619" t="n"/>
      <c r="Q7" s="619" t="n"/>
      <c r="R7" s="397" t="inlineStr">
        <is>
          <t>Through GOB</t>
        </is>
      </c>
      <c r="S7" s="642" t="inlineStr">
        <is>
          <t>Special Account</t>
        </is>
      </c>
      <c r="T7" s="187" t="inlineStr">
        <is>
          <t>Through PD</t>
        </is>
      </c>
      <c r="U7" s="397" t="inlineStr">
        <is>
          <t>Through DP</t>
        </is>
      </c>
      <c r="V7" s="619" t="n"/>
      <c r="W7" s="619" t="n"/>
      <c r="X7" s="619" t="n"/>
      <c r="Y7" s="619" t="n"/>
      <c r="Z7" s="619" t="n"/>
      <c r="AA7" s="619" t="n"/>
      <c r="AB7" s="397" t="inlineStr">
        <is>
          <t>Through GOB</t>
        </is>
      </c>
      <c r="AC7" s="642" t="inlineStr">
        <is>
          <t>Special Account</t>
        </is>
      </c>
      <c r="AD7" s="187" t="inlineStr">
        <is>
          <t>Through PD</t>
        </is>
      </c>
      <c r="AE7" s="397" t="inlineStr">
        <is>
          <t>Through DP</t>
        </is>
      </c>
      <c r="AF7" s="619" t="n"/>
      <c r="AG7" s="619" t="n"/>
      <c r="AH7" s="619" t="n"/>
      <c r="AI7" s="619" t="n"/>
      <c r="AJ7" s="619" t="n"/>
      <c r="AK7" s="619" t="n"/>
      <c r="AL7" s="397" t="inlineStr">
        <is>
          <t>Through GOB</t>
        </is>
      </c>
      <c r="AM7" s="642" t="inlineStr">
        <is>
          <t>Special Account</t>
        </is>
      </c>
      <c r="AN7" s="187" t="inlineStr">
        <is>
          <t>Through PD</t>
        </is>
      </c>
      <c r="AO7" s="397" t="inlineStr">
        <is>
          <t>Through DP</t>
        </is>
      </c>
      <c r="AP7" s="619" t="n"/>
      <c r="AQ7" s="619" t="n"/>
    </row>
    <row r="8" customFormat="1" s="400">
      <c r="A8" s="399" t="n">
        <v>1</v>
      </c>
      <c r="B8" s="399" t="n">
        <v>2</v>
      </c>
      <c r="C8" s="628" t="n">
        <v>3</v>
      </c>
      <c r="D8" s="628" t="n">
        <v>4</v>
      </c>
      <c r="E8" s="628" t="n">
        <v>5</v>
      </c>
      <c r="F8" s="396" t="n">
        <v>6</v>
      </c>
      <c r="G8" s="399" t="n">
        <v>7</v>
      </c>
      <c r="H8" s="399" t="n">
        <v>8</v>
      </c>
      <c r="I8" s="399" t="n">
        <v>9</v>
      </c>
      <c r="J8" s="399" t="n">
        <v>10</v>
      </c>
      <c r="K8" s="399" t="n">
        <v>11</v>
      </c>
      <c r="L8" s="399" t="n">
        <v>12</v>
      </c>
      <c r="M8" s="399" t="n">
        <v>13</v>
      </c>
      <c r="N8" s="628" t="n">
        <v>14</v>
      </c>
      <c r="O8" s="628" t="n">
        <v>15</v>
      </c>
      <c r="P8" s="396" t="n">
        <v>16</v>
      </c>
      <c r="Q8" s="399" t="n">
        <v>17</v>
      </c>
      <c r="R8" s="399" t="n">
        <v>18</v>
      </c>
      <c r="S8" s="399" t="n">
        <v>19</v>
      </c>
      <c r="T8" s="399" t="n">
        <v>20</v>
      </c>
      <c r="U8" s="399" t="n">
        <v>21</v>
      </c>
      <c r="V8" s="399" t="n">
        <v>22</v>
      </c>
      <c r="W8" s="399" t="n">
        <v>23</v>
      </c>
      <c r="X8" s="652" t="n">
        <v>24</v>
      </c>
      <c r="Y8" s="652" t="n">
        <v>25</v>
      </c>
      <c r="Z8" s="652" t="n">
        <v>26</v>
      </c>
      <c r="AA8" s="652" t="n">
        <v>27</v>
      </c>
      <c r="AB8" s="652" t="n">
        <v>28</v>
      </c>
      <c r="AC8" s="652" t="n">
        <v>29</v>
      </c>
      <c r="AD8" s="652" t="n">
        <v>30</v>
      </c>
      <c r="AE8" s="652" t="n">
        <v>31</v>
      </c>
      <c r="AF8" s="652" t="n">
        <v>32</v>
      </c>
      <c r="AG8" s="652" t="n">
        <v>33</v>
      </c>
      <c r="AH8" s="519" t="n">
        <v>34</v>
      </c>
      <c r="AI8" s="519" t="n">
        <v>35</v>
      </c>
      <c r="AJ8" s="519" t="n">
        <v>36</v>
      </c>
      <c r="AK8" s="519" t="n">
        <v>37</v>
      </c>
      <c r="AL8" s="652" t="n">
        <v>38</v>
      </c>
      <c r="AM8" s="652" t="n">
        <v>39</v>
      </c>
      <c r="AN8" s="652" t="n">
        <v>40</v>
      </c>
      <c r="AO8" s="652" t="n">
        <v>41</v>
      </c>
      <c r="AP8" s="652" t="n">
        <v>42</v>
      </c>
      <c r="AQ8" s="652" t="n">
        <v>43</v>
      </c>
    </row>
    <row r="9" ht="15.75" customHeight="1" s="683">
      <c r="A9" s="627" t="inlineStr">
        <is>
          <t>(a) Revenue Component:</t>
        </is>
      </c>
      <c r="B9" s="616" t="n"/>
      <c r="C9" s="615" t="n"/>
      <c r="D9" s="401" t="n"/>
      <c r="E9" s="401" t="n"/>
      <c r="F9" s="401" t="n"/>
      <c r="M9" s="402" t="n"/>
      <c r="N9" s="389" t="n"/>
      <c r="P9" s="466" t="n"/>
      <c r="Q9" s="466" t="n"/>
      <c r="U9" s="466" t="n"/>
      <c r="V9" s="466" t="n"/>
      <c r="W9" s="300" t="n"/>
      <c r="X9" s="466" t="n"/>
      <c r="AG9" s="188" t="n"/>
      <c r="AQ9" s="188" t="n"/>
    </row>
    <row r="10" ht="13.5" customHeight="1" s="683">
      <c r="A10" s="403" t="n"/>
      <c r="B10" s="404" t="n">
        <v>4700</v>
      </c>
      <c r="C10" s="405" t="inlineStr">
        <is>
          <t>Allowances</t>
        </is>
      </c>
      <c r="D10" s="405" t="n"/>
      <c r="E10" s="405" t="n"/>
      <c r="F10" s="318" t="n"/>
      <c r="G10" s="319" t="n"/>
      <c r="H10" s="319" t="n"/>
      <c r="I10" s="319" t="n"/>
      <c r="J10" s="319" t="n"/>
      <c r="K10" s="319" t="n"/>
      <c r="L10" s="406" t="n"/>
      <c r="M10" s="407" t="n"/>
      <c r="N10" s="442" t="n"/>
      <c r="O10" s="189" t="n"/>
      <c r="P10" s="189" t="n"/>
      <c r="Q10" s="496" t="n"/>
      <c r="R10" s="496" t="n"/>
      <c r="S10" s="496" t="n"/>
      <c r="T10" s="496" t="n"/>
      <c r="U10" s="496" t="n"/>
      <c r="V10" s="496" t="n"/>
      <c r="W10" s="189" t="n"/>
      <c r="X10" s="442" t="n"/>
      <c r="Y10" s="224" t="n"/>
      <c r="Z10" s="189" t="n"/>
      <c r="AA10" s="225" t="n"/>
      <c r="AB10" s="496" t="n"/>
      <c r="AC10" s="496" t="n"/>
      <c r="AD10" s="496" t="n"/>
      <c r="AE10" s="496" t="n"/>
      <c r="AF10" s="496" t="n"/>
      <c r="AG10" s="189" t="n"/>
      <c r="AH10" s="442" t="n"/>
      <c r="AI10" s="299" t="n"/>
      <c r="AJ10" s="189" t="n"/>
      <c r="AK10" s="225" t="n"/>
      <c r="AL10" s="496" t="n"/>
      <c r="AM10" s="496" t="n"/>
      <c r="AN10" s="496" t="n"/>
      <c r="AO10" s="496" t="n"/>
      <c r="AP10" s="496" t="n"/>
      <c r="AQ10" s="189" t="n"/>
    </row>
    <row r="11" ht="17.25" customHeight="1" s="683">
      <c r="A11" s="403" t="n"/>
      <c r="B11" s="408" t="n">
        <v>4765</v>
      </c>
      <c r="C11" s="423" t="inlineStr">
        <is>
          <t>Conveyance Allowance</t>
        </is>
      </c>
      <c r="D11" s="409" t="n"/>
      <c r="E11" s="417" t="inlineStr">
        <is>
          <t>Part</t>
        </is>
      </c>
      <c r="F11" s="318" t="n">
        <v>1.01</v>
      </c>
      <c r="G11" s="319" t="n">
        <v>1.01</v>
      </c>
      <c r="H11" s="566" t="n"/>
      <c r="I11" s="319" t="n">
        <v>0</v>
      </c>
      <c r="J11" s="319" t="n">
        <v>0</v>
      </c>
      <c r="K11" s="319" t="n"/>
      <c r="L11" s="406" t="n"/>
      <c r="M11" s="407" t="n"/>
      <c r="N11" s="443" t="n"/>
      <c r="O11" s="362" t="inlineStr">
        <is>
          <t>Part</t>
        </is>
      </c>
      <c r="P11" s="189" t="n">
        <v>0.5</v>
      </c>
      <c r="Q11" s="496" t="n">
        <v>0.5</v>
      </c>
      <c r="R11" s="496" t="n"/>
      <c r="S11" s="496" t="n">
        <v>0</v>
      </c>
      <c r="T11" s="496" t="n">
        <v>0</v>
      </c>
      <c r="U11" s="496" t="n"/>
      <c r="V11" s="496" t="n"/>
      <c r="W11" s="189" t="n"/>
      <c r="X11" s="443" t="n"/>
      <c r="Y11" s="362" t="inlineStr">
        <is>
          <t>Part</t>
        </is>
      </c>
      <c r="Z11" s="189" t="n">
        <v>2.0242</v>
      </c>
      <c r="AA11" s="496" t="n">
        <v>2.0242</v>
      </c>
      <c r="AB11" s="496" t="n"/>
      <c r="AC11" s="496" t="n">
        <v>0</v>
      </c>
      <c r="AD11" s="496" t="n">
        <v>0</v>
      </c>
      <c r="AE11" s="496" t="n"/>
      <c r="AF11" s="496" t="n"/>
      <c r="AG11" s="189" t="n"/>
      <c r="AH11" s="443" t="n"/>
      <c r="AI11" s="362" t="inlineStr">
        <is>
          <t>Part</t>
        </is>
      </c>
      <c r="AJ11" s="189" t="n">
        <v>1.4658</v>
      </c>
      <c r="AK11" s="225" t="n">
        <v>1.4658</v>
      </c>
      <c r="AL11" s="496" t="n"/>
      <c r="AM11" s="496" t="n">
        <v>0</v>
      </c>
      <c r="AN11" s="496" t="n">
        <v>0</v>
      </c>
      <c r="AO11" s="496" t="n"/>
      <c r="AP11" s="496" t="n"/>
      <c r="AQ11" s="189" t="n"/>
    </row>
    <row r="12" ht="17.25" customHeight="1" s="683">
      <c r="A12" s="403" t="n"/>
      <c r="B12" s="408" t="n">
        <v>4769</v>
      </c>
      <c r="C12" s="409" t="inlineStr">
        <is>
          <t>Overtime Allowance</t>
        </is>
      </c>
      <c r="D12" s="409" t="n"/>
      <c r="E12" s="409" t="n"/>
      <c r="F12" s="318" t="n">
        <v>0</v>
      </c>
      <c r="G12" s="319" t="n">
        <v>0</v>
      </c>
      <c r="H12" s="566" t="n"/>
      <c r="I12" s="319" t="n">
        <v>0</v>
      </c>
      <c r="J12" s="319" t="n">
        <v>0</v>
      </c>
      <c r="K12" s="319" t="n"/>
      <c r="L12" s="406" t="n"/>
      <c r="M12" s="407" t="n"/>
      <c r="N12" s="443" t="n"/>
      <c r="O12" s="362" t="inlineStr">
        <is>
          <t>Part</t>
        </is>
      </c>
      <c r="P12" s="189" t="n">
        <v>0</v>
      </c>
      <c r="Q12" s="496" t="n">
        <v>0</v>
      </c>
      <c r="R12" s="496" t="n"/>
      <c r="S12" s="496" t="n">
        <v>0</v>
      </c>
      <c r="T12" s="496" t="n">
        <v>0</v>
      </c>
      <c r="U12" s="496" t="n"/>
      <c r="V12" s="496" t="n"/>
      <c r="W12" s="189" t="n"/>
      <c r="X12" s="443" t="n"/>
      <c r="Y12" s="362" t="inlineStr">
        <is>
          <t>Part</t>
        </is>
      </c>
      <c r="Z12" s="189" t="n">
        <v>6.3</v>
      </c>
      <c r="AA12" s="496" t="n">
        <v>6.3</v>
      </c>
      <c r="AB12" s="496" t="n"/>
      <c r="AC12" s="496" t="n">
        <v>0</v>
      </c>
      <c r="AD12" s="496" t="n">
        <v>0</v>
      </c>
      <c r="AE12" s="496" t="n"/>
      <c r="AF12" s="496" t="n"/>
      <c r="AG12" s="189" t="n"/>
      <c r="AH12" s="443" t="n"/>
      <c r="AI12" s="362" t="inlineStr">
        <is>
          <t>Part</t>
        </is>
      </c>
      <c r="AJ12" s="189" t="n">
        <v>3.7</v>
      </c>
      <c r="AK12" s="225" t="n">
        <v>3.7</v>
      </c>
      <c r="AL12" s="496" t="n"/>
      <c r="AM12" s="496" t="n">
        <v>0</v>
      </c>
      <c r="AN12" s="496" t="n">
        <v>0</v>
      </c>
      <c r="AO12" s="496" t="n"/>
      <c r="AP12" s="496" t="n"/>
      <c r="AQ12" s="189" t="n"/>
    </row>
    <row r="13" ht="17.25" customHeight="1" s="683">
      <c r="A13" s="403" t="n"/>
      <c r="B13" s="408" t="n">
        <v>4795</v>
      </c>
      <c r="C13" s="409" t="inlineStr">
        <is>
          <t>Other Allowance</t>
        </is>
      </c>
      <c r="D13" s="409" t="n"/>
      <c r="E13" s="409" t="n"/>
      <c r="F13" s="318" t="n">
        <v>36.61</v>
      </c>
      <c r="G13" s="319" t="n">
        <v>36.61</v>
      </c>
      <c r="H13" s="566" t="n"/>
      <c r="I13" s="319" t="n">
        <v>0</v>
      </c>
      <c r="J13" s="319" t="n">
        <v>0</v>
      </c>
      <c r="K13" s="319" t="n"/>
      <c r="L13" s="406" t="n"/>
      <c r="M13" s="407" t="n"/>
      <c r="N13" s="443" t="n"/>
      <c r="O13" s="362" t="inlineStr">
        <is>
          <t>Part</t>
        </is>
      </c>
      <c r="P13" s="189" t="n">
        <v>14</v>
      </c>
      <c r="Q13" s="496" t="n">
        <v>14</v>
      </c>
      <c r="R13" s="496" t="n"/>
      <c r="S13" s="496" t="n">
        <v>0</v>
      </c>
      <c r="T13" s="496" t="n">
        <v>0</v>
      </c>
      <c r="U13" s="496" t="n"/>
      <c r="V13" s="496" t="n"/>
      <c r="W13" s="189" t="n"/>
      <c r="X13" s="443" t="n"/>
      <c r="Y13" s="362" t="inlineStr">
        <is>
          <t>Part</t>
        </is>
      </c>
      <c r="Z13" s="189" t="n">
        <v>53.634</v>
      </c>
      <c r="AA13" s="496" t="n">
        <v>53.634</v>
      </c>
      <c r="AB13" s="496" t="n"/>
      <c r="AC13" s="496" t="n">
        <v>0</v>
      </c>
      <c r="AD13" s="496" t="n">
        <v>0</v>
      </c>
      <c r="AE13" s="496" t="n"/>
      <c r="AF13" s="496" t="n"/>
      <c r="AG13" s="189" t="n"/>
      <c r="AH13" s="443" t="n"/>
      <c r="AI13" s="362" t="inlineStr">
        <is>
          <t>Part</t>
        </is>
      </c>
      <c r="AJ13" s="189" t="n">
        <v>35.756</v>
      </c>
      <c r="AK13" s="225" t="n">
        <v>35.756</v>
      </c>
      <c r="AL13" s="496" t="n"/>
      <c r="AM13" s="496" t="n">
        <v>0</v>
      </c>
      <c r="AN13" s="496" t="n">
        <v>0</v>
      </c>
      <c r="AO13" s="496" t="n"/>
      <c r="AP13" s="496" t="n"/>
      <c r="AQ13" s="189" t="n"/>
    </row>
    <row r="14" ht="17.25" customHeight="1" s="683">
      <c r="A14" s="403" t="n"/>
      <c r="B14" s="404" t="n">
        <v>4800</v>
      </c>
      <c r="C14" s="405" t="inlineStr">
        <is>
          <t xml:space="preserve">Supplies and services: </t>
        </is>
      </c>
      <c r="D14" s="405" t="n"/>
      <c r="E14" s="405" t="n"/>
      <c r="F14" s="318" t="n"/>
      <c r="G14" s="319" t="n"/>
      <c r="H14" s="319" t="n"/>
      <c r="I14" s="319" t="n"/>
      <c r="J14" s="319" t="n"/>
      <c r="K14" s="319" t="n"/>
      <c r="L14" s="406" t="n"/>
      <c r="M14" s="407" t="n"/>
      <c r="N14" s="442" t="n"/>
      <c r="O14" s="297" t="n"/>
      <c r="P14" s="189" t="n"/>
      <c r="Q14" s="496" t="n"/>
      <c r="R14" s="496" t="n"/>
      <c r="S14" s="496" t="n"/>
      <c r="T14" s="496" t="n"/>
      <c r="U14" s="496" t="n"/>
      <c r="V14" s="496" t="n"/>
      <c r="W14" s="189" t="n"/>
      <c r="X14" s="442" t="n"/>
      <c r="Y14" s="297" t="n"/>
      <c r="Z14" s="189" t="n"/>
      <c r="AA14" s="225" t="n"/>
      <c r="AB14" s="496" t="n"/>
      <c r="AC14" s="496" t="n"/>
      <c r="AD14" s="496" t="n"/>
      <c r="AE14" s="496" t="n"/>
      <c r="AF14" s="496" t="n"/>
      <c r="AG14" s="189" t="n"/>
      <c r="AH14" s="442" t="n"/>
      <c r="AI14" s="297" t="n"/>
      <c r="AJ14" s="189" t="n"/>
      <c r="AK14" s="225" t="n"/>
      <c r="AL14" s="496" t="n"/>
      <c r="AM14" s="496" t="n"/>
      <c r="AN14" s="496" t="n"/>
      <c r="AO14" s="496" t="n"/>
      <c r="AP14" s="496" t="n"/>
      <c r="AQ14" s="189" t="n"/>
    </row>
    <row r="15" ht="18" customHeight="1" s="683">
      <c r="A15" s="403" t="n"/>
      <c r="B15" s="408" t="n">
        <v>4801</v>
      </c>
      <c r="C15" s="145" t="inlineStr">
        <is>
          <t>Travel Expenses (TA &amp; DA for PMO &amp; PIU)</t>
        </is>
      </c>
      <c r="D15" s="409" t="n"/>
      <c r="E15" s="417" t="inlineStr">
        <is>
          <t>Part</t>
        </is>
      </c>
      <c r="F15" s="318" t="n">
        <v>58.54</v>
      </c>
      <c r="G15" s="319" t="n">
        <v>58.54</v>
      </c>
      <c r="H15" s="566" t="n"/>
      <c r="I15" s="319" t="n">
        <v>0</v>
      </c>
      <c r="J15" s="319" t="n">
        <v>0</v>
      </c>
      <c r="K15" s="319" t="n"/>
      <c r="L15" s="406" t="n"/>
      <c r="M15" s="407" t="n"/>
      <c r="N15" s="443" t="n"/>
      <c r="O15" s="362" t="inlineStr">
        <is>
          <t>Part</t>
        </is>
      </c>
      <c r="P15" s="189" t="n">
        <v>15</v>
      </c>
      <c r="Q15" s="496" t="n">
        <v>15</v>
      </c>
      <c r="R15" s="496" t="n"/>
      <c r="S15" s="496" t="n">
        <v>0</v>
      </c>
      <c r="T15" s="496" t="n">
        <v>0</v>
      </c>
      <c r="U15" s="496" t="n"/>
      <c r="V15" s="496" t="n"/>
      <c r="W15" s="189" t="n"/>
      <c r="X15" s="443" t="n"/>
      <c r="Y15" s="362" t="inlineStr">
        <is>
          <t>Part</t>
        </is>
      </c>
      <c r="Z15" s="189" t="n">
        <v>28.8052</v>
      </c>
      <c r="AA15" s="496" t="n">
        <v>28.8052</v>
      </c>
      <c r="AB15" s="496" t="n"/>
      <c r="AC15" s="496" t="n">
        <v>0</v>
      </c>
      <c r="AD15" s="496" t="n">
        <v>0</v>
      </c>
      <c r="AE15" s="496" t="n"/>
      <c r="AF15" s="496" t="n"/>
      <c r="AG15" s="189" t="n"/>
      <c r="AH15" s="443" t="n"/>
      <c r="AI15" s="362" t="inlineStr">
        <is>
          <t>Part</t>
        </is>
      </c>
      <c r="AJ15" s="189" t="n">
        <v>17.6548</v>
      </c>
      <c r="AK15" s="225" t="n">
        <v>17.6548</v>
      </c>
      <c r="AL15" s="496" t="n"/>
      <c r="AM15" s="496" t="n">
        <v>0</v>
      </c>
      <c r="AN15" s="496" t="n">
        <v>0</v>
      </c>
      <c r="AO15" s="496" t="n"/>
      <c r="AP15" s="496" t="n"/>
      <c r="AQ15" s="189" t="n"/>
    </row>
    <row r="16" ht="16.5" customHeight="1" s="683">
      <c r="A16" s="403" t="n"/>
      <c r="B16" s="408" t="n">
        <v>4806</v>
      </c>
      <c r="C16" s="95" t="inlineStr">
        <is>
          <t>Rent-Office : Office Accomodation for PMO (3,500sft) for 8 years</t>
        </is>
      </c>
      <c r="D16" s="409" t="n"/>
      <c r="E16" s="417" t="inlineStr">
        <is>
          <t>Part</t>
        </is>
      </c>
      <c r="F16" s="318" t="n">
        <v>116.67</v>
      </c>
      <c r="G16" s="319" t="n">
        <v>116.67</v>
      </c>
      <c r="H16" s="566" t="n"/>
      <c r="I16" s="319" t="n">
        <v>0</v>
      </c>
      <c r="J16" s="319" t="n">
        <v>0</v>
      </c>
      <c r="K16" s="319" t="n"/>
      <c r="L16" s="406" t="n"/>
      <c r="M16" s="407" t="n"/>
      <c r="N16" s="443" t="n"/>
      <c r="O16" s="362" t="inlineStr">
        <is>
          <t>Part</t>
        </is>
      </c>
      <c r="P16" s="189" t="n">
        <v>34.25</v>
      </c>
      <c r="Q16" s="496" t="n">
        <v>34.25</v>
      </c>
      <c r="R16" s="496" t="n"/>
      <c r="S16" s="496" t="n">
        <v>0</v>
      </c>
      <c r="T16" s="496" t="n">
        <v>0</v>
      </c>
      <c r="U16" s="496" t="n"/>
      <c r="V16" s="496" t="n"/>
      <c r="W16" s="189" t="n"/>
      <c r="X16" s="443" t="n"/>
      <c r="Y16" s="362" t="inlineStr">
        <is>
          <t>Part</t>
        </is>
      </c>
      <c r="Z16" s="189" t="n">
        <v>58.32959999999999</v>
      </c>
      <c r="AA16" s="496" t="n">
        <v>58.32959999999999</v>
      </c>
      <c r="AB16" s="496" t="n"/>
      <c r="AC16" s="496" t="n">
        <v>0</v>
      </c>
      <c r="AD16" s="496" t="n">
        <v>0</v>
      </c>
      <c r="AE16" s="496" t="n"/>
      <c r="AF16" s="496" t="n"/>
      <c r="AG16" s="189" t="n"/>
      <c r="AH16" s="443" t="n"/>
      <c r="AI16" s="362" t="inlineStr">
        <is>
          <t>Part</t>
        </is>
      </c>
      <c r="AJ16" s="189" t="n">
        <v>35.75039999999999</v>
      </c>
      <c r="AK16" s="225" t="n">
        <v>35.75039999999999</v>
      </c>
      <c r="AL16" s="496" t="n"/>
      <c r="AM16" s="496" t="n">
        <v>0</v>
      </c>
      <c r="AN16" s="496" t="n">
        <v>0</v>
      </c>
      <c r="AO16" s="496" t="n"/>
      <c r="AP16" s="496" t="n"/>
      <c r="AQ16" s="189" t="n"/>
    </row>
    <row r="17" ht="30" customHeight="1" s="683">
      <c r="A17" s="403" t="n"/>
      <c r="B17" s="408" t="n">
        <v>4814</v>
      </c>
      <c r="C17" s="95" t="inlineStr">
        <is>
          <t>Misc. Taxes (Income Tax of Consultants, Outsourcing Staff Salary,House rent, Fees for Environmental clearance  etc.)</t>
        </is>
      </c>
      <c r="D17" s="409" t="n"/>
      <c r="E17" s="417" t="inlineStr">
        <is>
          <t>Part</t>
        </is>
      </c>
      <c r="F17" s="318" t="n">
        <v>1603.18</v>
      </c>
      <c r="G17" s="319" t="n">
        <v>1603.18</v>
      </c>
      <c r="H17" s="566" t="n"/>
      <c r="I17" s="319" t="n">
        <v>0</v>
      </c>
      <c r="J17" s="319" t="n">
        <v>0</v>
      </c>
      <c r="K17" s="319" t="n"/>
      <c r="L17" s="406" t="n"/>
      <c r="M17" s="407" t="n"/>
      <c r="N17" s="443" t="n"/>
      <c r="O17" s="362" t="inlineStr">
        <is>
          <t>Part</t>
        </is>
      </c>
      <c r="P17" s="189" t="n">
        <v>359.08</v>
      </c>
      <c r="Q17" s="496" t="n">
        <v>359.08</v>
      </c>
      <c r="R17" s="496" t="n"/>
      <c r="S17" s="496" t="n">
        <v>0</v>
      </c>
      <c r="T17" s="496" t="n">
        <v>0</v>
      </c>
      <c r="U17" s="496" t="n"/>
      <c r="V17" s="496" t="n"/>
      <c r="W17" s="189" t="n"/>
      <c r="X17" s="443" t="n"/>
      <c r="Y17" s="362" t="inlineStr">
        <is>
          <t>Part</t>
        </is>
      </c>
      <c r="Z17" s="189" t="n">
        <v>367.7258000000001</v>
      </c>
      <c r="AA17" s="496" t="n">
        <v>367.7258000000001</v>
      </c>
      <c r="AB17" s="496" t="n"/>
      <c r="AC17" s="496" t="n">
        <v>0</v>
      </c>
      <c r="AD17" s="496" t="n">
        <v>0</v>
      </c>
      <c r="AE17" s="496" t="n"/>
      <c r="AF17" s="496" t="n"/>
      <c r="AG17" s="189" t="n"/>
      <c r="AH17" s="443" t="n"/>
      <c r="AI17" s="362" t="inlineStr">
        <is>
          <t>Part</t>
        </is>
      </c>
      <c r="AJ17" s="189" t="n">
        <v>266.2842000000001</v>
      </c>
      <c r="AK17" s="225" t="n">
        <v>266.2842000000001</v>
      </c>
      <c r="AL17" s="496" t="n"/>
      <c r="AM17" s="496" t="n">
        <v>0</v>
      </c>
      <c r="AN17" s="496" t="n">
        <v>0</v>
      </c>
      <c r="AO17" s="496" t="n"/>
      <c r="AP17" s="496" t="n"/>
      <c r="AQ17" s="189" t="n"/>
    </row>
    <row r="18" ht="16.5" customHeight="1" s="683">
      <c r="A18" s="403" t="n"/>
      <c r="B18" s="408" t="n">
        <v>4815</v>
      </c>
      <c r="C18" s="95" t="inlineStr">
        <is>
          <t>Postage</t>
        </is>
      </c>
      <c r="D18" s="409" t="n"/>
      <c r="E18" s="417" t="inlineStr">
        <is>
          <t>Part</t>
        </is>
      </c>
      <c r="F18" s="318" t="n">
        <v>0.77</v>
      </c>
      <c r="G18" s="319" t="n">
        <v>0.77</v>
      </c>
      <c r="H18" s="566" t="n"/>
      <c r="I18" s="319" t="n">
        <v>0</v>
      </c>
      <c r="J18" s="319" t="n">
        <v>0</v>
      </c>
      <c r="K18" s="319" t="n"/>
      <c r="L18" s="406" t="n"/>
      <c r="M18" s="407" t="n"/>
      <c r="N18" s="443" t="n"/>
      <c r="O18" s="362" t="inlineStr">
        <is>
          <t>Part</t>
        </is>
      </c>
      <c r="P18" s="189" t="n">
        <v>0.5</v>
      </c>
      <c r="Q18" s="496" t="n">
        <v>0.5</v>
      </c>
      <c r="R18" s="496" t="n"/>
      <c r="S18" s="496" t="n">
        <v>0</v>
      </c>
      <c r="T18" s="496" t="n">
        <v>0</v>
      </c>
      <c r="U18" s="496" t="n"/>
      <c r="V18" s="496" t="n"/>
      <c r="W18" s="189" t="n"/>
      <c r="X18" s="443" t="n"/>
      <c r="Y18" s="362" t="inlineStr">
        <is>
          <t>Part</t>
        </is>
      </c>
      <c r="Z18" s="189" t="n">
        <v>2.1634</v>
      </c>
      <c r="AA18" s="496" t="n">
        <v>2.1634</v>
      </c>
      <c r="AB18" s="496" t="n"/>
      <c r="AC18" s="496" t="n">
        <v>0</v>
      </c>
      <c r="AD18" s="496" t="n">
        <v>0</v>
      </c>
      <c r="AE18" s="496" t="n"/>
      <c r="AF18" s="496" t="n"/>
      <c r="AG18" s="189" t="n"/>
      <c r="AH18" s="443" t="n"/>
      <c r="AI18" s="362" t="inlineStr">
        <is>
          <t>Part</t>
        </is>
      </c>
      <c r="AJ18" s="189" t="n">
        <v>1.5666</v>
      </c>
      <c r="AK18" s="225" t="n">
        <v>1.5666</v>
      </c>
      <c r="AL18" s="496" t="n"/>
      <c r="AM18" s="496" t="n">
        <v>0</v>
      </c>
      <c r="AN18" s="496" t="n">
        <v>0</v>
      </c>
      <c r="AO18" s="496" t="n"/>
      <c r="AP18" s="496" t="n"/>
      <c r="AQ18" s="189" t="n"/>
    </row>
    <row r="19" ht="16.5" customHeight="1" s="683">
      <c r="A19" s="403" t="n"/>
      <c r="B19" s="408" t="n">
        <v>4816</v>
      </c>
      <c r="C19" s="310" t="inlineStr">
        <is>
          <t>Telephones/Telegram/Teleprinter</t>
        </is>
      </c>
      <c r="D19" s="409" t="n"/>
      <c r="E19" s="417" t="inlineStr">
        <is>
          <t>Part</t>
        </is>
      </c>
      <c r="F19" s="318" t="n">
        <v>0.97</v>
      </c>
      <c r="G19" s="319" t="n">
        <v>0.97</v>
      </c>
      <c r="H19" s="566" t="n"/>
      <c r="I19" s="319" t="n">
        <v>0</v>
      </c>
      <c r="J19" s="319" t="n">
        <v>0</v>
      </c>
      <c r="K19" s="319" t="n"/>
      <c r="L19" s="406" t="n"/>
      <c r="M19" s="407" t="n"/>
      <c r="N19" s="443" t="n"/>
      <c r="O19" s="362" t="inlineStr">
        <is>
          <t>Part</t>
        </is>
      </c>
      <c r="P19" s="189" t="n">
        <v>0.2</v>
      </c>
      <c r="Q19" s="496" t="n">
        <v>0.2</v>
      </c>
      <c r="R19" s="496" t="n"/>
      <c r="S19" s="496" t="n">
        <v>0</v>
      </c>
      <c r="T19" s="496" t="n">
        <v>0</v>
      </c>
      <c r="U19" s="496" t="n"/>
      <c r="V19" s="496" t="n"/>
      <c r="W19" s="189" t="n"/>
      <c r="X19" s="443" t="n"/>
      <c r="Y19" s="362" t="inlineStr">
        <is>
          <t>Part</t>
        </is>
      </c>
      <c r="Z19" s="189" t="n">
        <v>2.3363</v>
      </c>
      <c r="AA19" s="496" t="n">
        <v>2.3363</v>
      </c>
      <c r="AB19" s="496" t="n"/>
      <c r="AC19" s="496" t="n">
        <v>0</v>
      </c>
      <c r="AD19" s="496" t="n">
        <v>0</v>
      </c>
      <c r="AE19" s="496" t="n"/>
      <c r="AF19" s="496" t="n"/>
      <c r="AG19" s="189" t="n"/>
      <c r="AH19" s="443" t="n"/>
      <c r="AI19" s="362" t="inlineStr">
        <is>
          <t>Part</t>
        </is>
      </c>
      <c r="AJ19" s="189" t="n">
        <v>1.4937</v>
      </c>
      <c r="AK19" s="225" t="n">
        <v>1.4937</v>
      </c>
      <c r="AL19" s="496" t="n"/>
      <c r="AM19" s="496" t="n">
        <v>0</v>
      </c>
      <c r="AN19" s="496" t="n">
        <v>0</v>
      </c>
      <c r="AO19" s="496" t="n"/>
      <c r="AP19" s="496" t="n"/>
      <c r="AQ19" s="189" t="n"/>
    </row>
    <row r="20" ht="16.5" customHeight="1" s="683">
      <c r="A20" s="403" t="n"/>
      <c r="B20" s="408" t="n">
        <v>4817</v>
      </c>
      <c r="C20" s="310" t="inlineStr">
        <is>
          <t>Telex/Fax/Internet</t>
        </is>
      </c>
      <c r="D20" s="409" t="n"/>
      <c r="E20" s="417" t="inlineStr">
        <is>
          <t>Part</t>
        </is>
      </c>
      <c r="F20" s="318" t="n">
        <v>0.44</v>
      </c>
      <c r="G20" s="319" t="n">
        <v>0.44</v>
      </c>
      <c r="H20" s="566" t="n"/>
      <c r="I20" s="319" t="n">
        <v>0</v>
      </c>
      <c r="J20" s="319" t="n">
        <v>0</v>
      </c>
      <c r="K20" s="319" t="n"/>
      <c r="L20" s="406" t="n"/>
      <c r="M20" s="407" t="n"/>
      <c r="N20" s="443" t="n"/>
      <c r="O20" s="362" t="inlineStr">
        <is>
          <t>Part</t>
        </is>
      </c>
      <c r="P20" s="189" t="n">
        <v>0.2</v>
      </c>
      <c r="Q20" s="496" t="n">
        <v>0.2</v>
      </c>
      <c r="R20" s="496" t="n"/>
      <c r="S20" s="496" t="n">
        <v>0</v>
      </c>
      <c r="T20" s="496" t="n">
        <v>0</v>
      </c>
      <c r="U20" s="496" t="n"/>
      <c r="V20" s="496" t="n"/>
      <c r="W20" s="189" t="n"/>
      <c r="X20" s="443" t="n"/>
      <c r="Y20" s="362" t="inlineStr">
        <is>
          <t>Part</t>
        </is>
      </c>
      <c r="Z20" s="189" t="n">
        <v>2.4416</v>
      </c>
      <c r="AA20" s="496" t="n">
        <v>2.4416</v>
      </c>
      <c r="AB20" s="496" t="n"/>
      <c r="AC20" s="496" t="n">
        <v>0</v>
      </c>
      <c r="AD20" s="496" t="n">
        <v>0</v>
      </c>
      <c r="AE20" s="496" t="n"/>
      <c r="AF20" s="496" t="n"/>
      <c r="AG20" s="189" t="n"/>
      <c r="AH20" s="443" t="n"/>
      <c r="AI20" s="362" t="inlineStr">
        <is>
          <t>Part</t>
        </is>
      </c>
      <c r="AJ20" s="189" t="n">
        <v>1.9184</v>
      </c>
      <c r="AK20" s="225" t="n">
        <v>1.9184</v>
      </c>
      <c r="AL20" s="496" t="n"/>
      <c r="AM20" s="496" t="n">
        <v>0</v>
      </c>
      <c r="AN20" s="496" t="n">
        <v>0</v>
      </c>
      <c r="AO20" s="496" t="n"/>
      <c r="AP20" s="496" t="n"/>
      <c r="AQ20" s="189" t="n"/>
    </row>
    <row r="21" ht="16.5" customHeight="1" s="683">
      <c r="A21" s="403" t="n"/>
      <c r="B21" s="410" t="n">
        <v>4818</v>
      </c>
      <c r="C21" s="310" t="inlineStr">
        <is>
          <t>Registration Fee (Vehicles)</t>
        </is>
      </c>
      <c r="D21" s="409" t="n"/>
      <c r="E21" s="417" t="inlineStr">
        <is>
          <t>Part</t>
        </is>
      </c>
      <c r="F21" s="318" t="n">
        <v>11.92</v>
      </c>
      <c r="G21" s="319" t="n">
        <v>11.92</v>
      </c>
      <c r="H21" s="566" t="n"/>
      <c r="I21" s="319" t="n">
        <v>0</v>
      </c>
      <c r="J21" s="319" t="n">
        <v>0</v>
      </c>
      <c r="K21" s="319" t="n"/>
      <c r="L21" s="406" t="n"/>
      <c r="M21" s="407" t="n"/>
      <c r="N21" s="443" t="n"/>
      <c r="O21" s="362" t="n"/>
      <c r="P21" s="189" t="n">
        <v>1</v>
      </c>
      <c r="Q21" s="496" t="n">
        <v>1</v>
      </c>
      <c r="R21" s="496" t="n"/>
      <c r="S21" s="496" t="n">
        <v>0</v>
      </c>
      <c r="T21" s="496" t="n">
        <v>0</v>
      </c>
      <c r="U21" s="496" t="n"/>
      <c r="V21" s="496" t="n"/>
      <c r="W21" s="189" t="n"/>
      <c r="X21" s="443" t="n"/>
      <c r="Y21" s="362" t="n"/>
      <c r="Z21" s="189" t="n">
        <v>4.460400000000001</v>
      </c>
      <c r="AA21" s="225" t="n">
        <v>4.460400000000001</v>
      </c>
      <c r="AB21" s="496" t="n"/>
      <c r="AC21" s="496" t="n">
        <v>0</v>
      </c>
      <c r="AD21" s="496" t="n">
        <v>0</v>
      </c>
      <c r="AE21" s="496" t="n"/>
      <c r="AF21" s="496" t="n"/>
      <c r="AG21" s="189" t="n"/>
      <c r="AH21" s="443" t="n"/>
      <c r="AI21" s="362" t="n"/>
      <c r="AJ21" s="189" t="n">
        <v>2.619600000000001</v>
      </c>
      <c r="AK21" s="225" t="n">
        <v>2.619600000000001</v>
      </c>
      <c r="AL21" s="496" t="n"/>
      <c r="AM21" s="496" t="n">
        <v>0</v>
      </c>
      <c r="AN21" s="496" t="n">
        <v>0</v>
      </c>
      <c r="AO21" s="496" t="n"/>
      <c r="AP21" s="496" t="n"/>
      <c r="AQ21" s="189" t="n"/>
    </row>
    <row r="22" ht="16.5" customHeight="1" s="683">
      <c r="A22" s="403" t="n"/>
      <c r="B22" s="408" t="n">
        <v>4819</v>
      </c>
      <c r="C22" s="310" t="inlineStr">
        <is>
          <t>Water</t>
        </is>
      </c>
      <c r="D22" s="409" t="n"/>
      <c r="E22" s="417" t="inlineStr">
        <is>
          <t>Part</t>
        </is>
      </c>
      <c r="F22" s="318" t="n">
        <v>1.11</v>
      </c>
      <c r="G22" s="319" t="n">
        <v>1.11</v>
      </c>
      <c r="H22" s="566" t="n"/>
      <c r="I22" s="319" t="n">
        <v>0</v>
      </c>
      <c r="J22" s="319" t="n">
        <v>0</v>
      </c>
      <c r="K22" s="319" t="n"/>
      <c r="L22" s="406" t="n"/>
      <c r="M22" s="407" t="n"/>
      <c r="N22" s="443" t="n"/>
      <c r="O22" s="362" t="inlineStr">
        <is>
          <t>Part</t>
        </is>
      </c>
      <c r="P22" s="189" t="n">
        <v>0.45</v>
      </c>
      <c r="Q22" s="496" t="n">
        <v>0.45</v>
      </c>
      <c r="R22" s="496" t="n"/>
      <c r="S22" s="496" t="n">
        <v>0</v>
      </c>
      <c r="T22" s="496" t="n">
        <v>0</v>
      </c>
      <c r="U22" s="496" t="n"/>
      <c r="V22" s="496" t="n"/>
      <c r="W22" s="189" t="n"/>
      <c r="X22" s="443" t="n"/>
      <c r="Y22" s="362" t="inlineStr">
        <is>
          <t>Part</t>
        </is>
      </c>
      <c r="Z22" s="189" t="n">
        <v>2.0984</v>
      </c>
      <c r="AA22" s="225" t="n">
        <v>2.0984</v>
      </c>
      <c r="AB22" s="496" t="n"/>
      <c r="AC22" s="496" t="n">
        <v>0</v>
      </c>
      <c r="AD22" s="496" t="n">
        <v>0</v>
      </c>
      <c r="AE22" s="496" t="n"/>
      <c r="AF22" s="496" t="n"/>
      <c r="AG22" s="189" t="n"/>
      <c r="AH22" s="443" t="n"/>
      <c r="AI22" s="362" t="inlineStr">
        <is>
          <t>Part</t>
        </is>
      </c>
      <c r="AJ22" s="189" t="n">
        <v>1.3416</v>
      </c>
      <c r="AK22" s="225" t="n">
        <v>1.3416</v>
      </c>
      <c r="AL22" s="496" t="n"/>
      <c r="AM22" s="496" t="n">
        <v>0</v>
      </c>
      <c r="AN22" s="496" t="n">
        <v>0</v>
      </c>
      <c r="AO22" s="496" t="n"/>
      <c r="AP22" s="496" t="n"/>
      <c r="AQ22" s="189" t="n"/>
      <c r="AR22" s="411" t="n"/>
      <c r="AS22" s="412" t="n"/>
      <c r="AT22" s="412" t="n"/>
      <c r="AU22" s="412" t="n"/>
      <c r="AV22" s="412" t="n"/>
      <c r="AW22" s="411" t="n"/>
      <c r="AX22" s="412" t="n"/>
      <c r="AY22" s="412" t="n"/>
      <c r="AZ22" s="412" t="n"/>
      <c r="BA22" s="412" t="n"/>
      <c r="BB22" s="411" t="n"/>
      <c r="BC22" s="412" t="n"/>
      <c r="BD22" s="412" t="n"/>
      <c r="BE22" s="412" t="n"/>
      <c r="BF22" s="412" t="n"/>
      <c r="BG22" s="411" t="n"/>
    </row>
    <row r="23" ht="18" customHeight="1" s="683">
      <c r="A23" s="403" t="n"/>
      <c r="B23" s="408" t="n">
        <v>4821</v>
      </c>
      <c r="C23" s="310" t="inlineStr">
        <is>
          <t>Electricity</t>
        </is>
      </c>
      <c r="D23" s="409" t="n"/>
      <c r="E23" s="417" t="inlineStr">
        <is>
          <t>Part</t>
        </is>
      </c>
      <c r="F23" s="318" t="n">
        <v>8.74</v>
      </c>
      <c r="G23" s="319" t="n">
        <v>8.74</v>
      </c>
      <c r="H23" s="566" t="n"/>
      <c r="I23" s="319" t="n">
        <v>0</v>
      </c>
      <c r="J23" s="319" t="n">
        <v>0</v>
      </c>
      <c r="K23" s="319" t="n"/>
      <c r="L23" s="406" t="n"/>
      <c r="M23" s="407" t="n"/>
      <c r="N23" s="443" t="n"/>
      <c r="O23" s="362" t="inlineStr">
        <is>
          <t>Part</t>
        </is>
      </c>
      <c r="P23" s="189" t="n">
        <v>3.5</v>
      </c>
      <c r="Q23" s="496" t="n">
        <v>3.5</v>
      </c>
      <c r="R23" s="496" t="n"/>
      <c r="S23" s="496" t="n">
        <v>0</v>
      </c>
      <c r="T23" s="496" t="n">
        <v>0</v>
      </c>
      <c r="U23" s="496" t="n"/>
      <c r="V23" s="496" t="n"/>
      <c r="W23" s="189" t="n"/>
      <c r="X23" s="443" t="n"/>
      <c r="Y23" s="362" t="inlineStr">
        <is>
          <t>Part</t>
        </is>
      </c>
      <c r="Z23" s="189" t="n">
        <v>4.268</v>
      </c>
      <c r="AA23" s="496" t="n">
        <v>4.268</v>
      </c>
      <c r="AB23" s="496" t="n"/>
      <c r="AC23" s="496" t="n">
        <v>0</v>
      </c>
      <c r="AD23" s="496" t="n">
        <v>0</v>
      </c>
      <c r="AE23" s="496" t="n"/>
      <c r="AF23" s="496" t="n"/>
      <c r="AG23" s="189" t="n"/>
      <c r="AH23" s="443" t="n"/>
      <c r="AI23" s="362" t="inlineStr">
        <is>
          <t>Part</t>
        </is>
      </c>
      <c r="AJ23" s="189" t="n">
        <v>3.492</v>
      </c>
      <c r="AK23" s="225" t="n">
        <v>3.492</v>
      </c>
      <c r="AL23" s="496" t="n"/>
      <c r="AM23" s="496" t="n">
        <v>0</v>
      </c>
      <c r="AN23" s="496" t="n">
        <v>0</v>
      </c>
      <c r="AO23" s="496" t="n"/>
      <c r="AP23" s="496" t="n"/>
      <c r="AQ23" s="189" t="n"/>
    </row>
    <row r="24" ht="15.75" customHeight="1" s="683">
      <c r="A24" s="403" t="n"/>
      <c r="B24" s="408" t="n">
        <v>4822</v>
      </c>
      <c r="C24" s="423" t="inlineStr">
        <is>
          <t>Gas &amp; Fuel</t>
        </is>
      </c>
      <c r="D24" s="409" t="n"/>
      <c r="E24" s="417" t="inlineStr">
        <is>
          <t>Part</t>
        </is>
      </c>
      <c r="F24" s="318" t="n">
        <v>17.52</v>
      </c>
      <c r="G24" s="319" t="n">
        <v>17.52</v>
      </c>
      <c r="H24" s="566" t="n"/>
      <c r="I24" s="319" t="n">
        <v>0</v>
      </c>
      <c r="J24" s="319" t="n">
        <v>0</v>
      </c>
      <c r="K24" s="319" t="n"/>
      <c r="L24" s="406" t="n"/>
      <c r="M24" s="407" t="n"/>
      <c r="N24" s="443" t="n"/>
      <c r="O24" s="362" t="inlineStr">
        <is>
          <t>Part</t>
        </is>
      </c>
      <c r="P24" s="189" t="n">
        <v>6</v>
      </c>
      <c r="Q24" s="496" t="n">
        <v>6</v>
      </c>
      <c r="R24" s="496" t="n"/>
      <c r="S24" s="496" t="n">
        <v>0</v>
      </c>
      <c r="T24" s="496" t="n">
        <v>0</v>
      </c>
      <c r="U24" s="496" t="n"/>
      <c r="V24" s="496" t="n"/>
      <c r="W24" s="189" t="n"/>
      <c r="X24" s="443" t="n"/>
      <c r="Y24" s="362" t="inlineStr">
        <is>
          <t>Part</t>
        </is>
      </c>
      <c r="Z24" s="189" t="n">
        <v>46.6528</v>
      </c>
      <c r="AA24" s="225" t="n">
        <v>46.6528</v>
      </c>
      <c r="AB24" s="496" t="n"/>
      <c r="AC24" s="496" t="n">
        <v>0</v>
      </c>
      <c r="AD24" s="496" t="n">
        <v>0</v>
      </c>
      <c r="AE24" s="496" t="n"/>
      <c r="AF24" s="496" t="n"/>
      <c r="AG24" s="189" t="n"/>
      <c r="AH24" s="443" t="n"/>
      <c r="AI24" s="362" t="inlineStr">
        <is>
          <t>Part</t>
        </is>
      </c>
      <c r="AJ24" s="189" t="n">
        <v>29.8272</v>
      </c>
      <c r="AK24" s="225" t="n">
        <v>29.8272</v>
      </c>
      <c r="AL24" s="496" t="n"/>
      <c r="AM24" s="496" t="n">
        <v>0</v>
      </c>
      <c r="AN24" s="496" t="n">
        <v>0</v>
      </c>
      <c r="AO24" s="496" t="n"/>
      <c r="AP24" s="496" t="n"/>
      <c r="AQ24" s="189" t="n"/>
    </row>
    <row r="25" ht="15.75" customHeight="1" s="683">
      <c r="A25" s="403" t="n"/>
      <c r="B25" s="408" t="n">
        <v>4823</v>
      </c>
      <c r="C25" s="423" t="inlineStr">
        <is>
          <t>Petrol and Lubricant</t>
        </is>
      </c>
      <c r="D25" s="409" t="n"/>
      <c r="E25" s="417" t="inlineStr">
        <is>
          <t>Part</t>
        </is>
      </c>
      <c r="F25" s="318" t="n">
        <v>64.59</v>
      </c>
      <c r="G25" s="319" t="n">
        <v>64.59</v>
      </c>
      <c r="H25" s="566" t="n"/>
      <c r="I25" s="319" t="n">
        <v>0</v>
      </c>
      <c r="J25" s="319" t="n">
        <v>0</v>
      </c>
      <c r="K25" s="319" t="n"/>
      <c r="L25" s="406" t="n"/>
      <c r="M25" s="407" t="n"/>
      <c r="N25" s="443" t="n"/>
      <c r="O25" s="362" t="inlineStr">
        <is>
          <t>Part</t>
        </is>
      </c>
      <c r="P25" s="189" t="n">
        <v>20</v>
      </c>
      <c r="Q25" s="496" t="n">
        <v>20</v>
      </c>
      <c r="R25" s="496" t="n"/>
      <c r="S25" s="496" t="n">
        <v>0</v>
      </c>
      <c r="T25" s="496" t="n">
        <v>0</v>
      </c>
      <c r="U25" s="496" t="n"/>
      <c r="V25" s="496" t="n"/>
      <c r="W25" s="189" t="n"/>
      <c r="X25" s="443" t="n"/>
      <c r="Y25" s="362" t="inlineStr">
        <is>
          <t>Part</t>
        </is>
      </c>
      <c r="Z25" s="189" t="n">
        <v>65.7837</v>
      </c>
      <c r="AA25" s="225" t="n">
        <v>65.7837</v>
      </c>
      <c r="AB25" s="496" t="n"/>
      <c r="AC25" s="496" t="n">
        <v>0</v>
      </c>
      <c r="AD25" s="496" t="n">
        <v>0</v>
      </c>
      <c r="AE25" s="496" t="n"/>
      <c r="AF25" s="496" t="n"/>
      <c r="AG25" s="189" t="n"/>
      <c r="AH25" s="443" t="n"/>
      <c r="AI25" s="362" t="inlineStr">
        <is>
          <t>Part</t>
        </is>
      </c>
      <c r="AJ25" s="189" t="n">
        <v>49.6263</v>
      </c>
      <c r="AK25" s="225" t="n">
        <v>49.6263</v>
      </c>
      <c r="AL25" s="496" t="n"/>
      <c r="AM25" s="496" t="n">
        <v>0</v>
      </c>
      <c r="AN25" s="496" t="n">
        <v>0</v>
      </c>
      <c r="AO25" s="496" t="n"/>
      <c r="AP25" s="496" t="n"/>
      <c r="AQ25" s="189" t="n"/>
    </row>
    <row r="26" ht="15.75" customHeight="1" s="683">
      <c r="A26" s="403" t="n"/>
      <c r="B26" s="408" t="n">
        <v>4824</v>
      </c>
      <c r="C26" s="423" t="inlineStr">
        <is>
          <t>Insurance/Bank Charges (including Vehicles)</t>
        </is>
      </c>
      <c r="D26" s="409" t="n"/>
      <c r="E26" s="417" t="inlineStr">
        <is>
          <t>Part</t>
        </is>
      </c>
      <c r="F26" s="318" t="n">
        <v>1.16</v>
      </c>
      <c r="G26" s="319" t="n">
        <v>1.16</v>
      </c>
      <c r="H26" s="566" t="n"/>
      <c r="I26" s="319" t="n">
        <v>0</v>
      </c>
      <c r="J26" s="319" t="n">
        <v>0</v>
      </c>
      <c r="K26" s="319" t="n"/>
      <c r="L26" s="406" t="n"/>
      <c r="M26" s="407" t="n"/>
      <c r="N26" s="443" t="n"/>
      <c r="O26" s="362" t="inlineStr">
        <is>
          <t>Part</t>
        </is>
      </c>
      <c r="P26" s="189" t="n">
        <v>0.15</v>
      </c>
      <c r="Q26" s="496" t="n">
        <v>0.15</v>
      </c>
      <c r="R26" s="496" t="n"/>
      <c r="S26" s="496" t="n">
        <v>0</v>
      </c>
      <c r="T26" s="496" t="n">
        <v>0</v>
      </c>
      <c r="U26" s="496" t="n"/>
      <c r="V26" s="496" t="n"/>
      <c r="W26" s="189" t="n"/>
      <c r="X26" s="443" t="n"/>
      <c r="Y26" s="362" t="inlineStr">
        <is>
          <t>Part</t>
        </is>
      </c>
      <c r="Z26" s="189" t="n">
        <v>0.9295</v>
      </c>
      <c r="AA26" s="225" t="n">
        <v>0.9295</v>
      </c>
      <c r="AB26" s="496" t="n"/>
      <c r="AC26" s="496" t="n">
        <v>0</v>
      </c>
      <c r="AD26" s="496" t="n">
        <v>0</v>
      </c>
      <c r="AE26" s="496" t="n"/>
      <c r="AF26" s="496" t="n"/>
      <c r="AG26" s="189" t="n"/>
      <c r="AH26" s="443" t="n"/>
      <c r="AI26" s="362" t="n"/>
      <c r="AJ26" s="189" t="n">
        <v>0.7605</v>
      </c>
      <c r="AK26" s="225" t="n">
        <v>0.7605</v>
      </c>
      <c r="AL26" s="496" t="n"/>
      <c r="AM26" s="496" t="n">
        <v>0</v>
      </c>
      <c r="AN26" s="496" t="n">
        <v>0</v>
      </c>
      <c r="AO26" s="496" t="n"/>
      <c r="AP26" s="496" t="n"/>
      <c r="AQ26" s="189" t="n"/>
    </row>
    <row r="27" ht="15.75" customHeight="1" s="683">
      <c r="A27" s="403" t="n"/>
      <c r="B27" s="408" t="n">
        <v>4827</v>
      </c>
      <c r="C27" s="423" t="inlineStr">
        <is>
          <t>Printing &amp; Binding</t>
        </is>
      </c>
      <c r="D27" s="409" t="n"/>
      <c r="E27" s="417" t="inlineStr">
        <is>
          <t>Part</t>
        </is>
      </c>
      <c r="F27" s="318" t="n">
        <v>34.16</v>
      </c>
      <c r="G27" s="319" t="n">
        <v>34.16</v>
      </c>
      <c r="H27" s="566" t="n"/>
      <c r="I27" s="319" t="n">
        <v>0</v>
      </c>
      <c r="J27" s="319" t="n">
        <v>0</v>
      </c>
      <c r="K27" s="319" t="n"/>
      <c r="L27" s="406" t="n"/>
      <c r="M27" s="407" t="n"/>
      <c r="N27" s="443" t="n"/>
      <c r="O27" s="362" t="inlineStr">
        <is>
          <t>Part</t>
        </is>
      </c>
      <c r="P27" s="189" t="n">
        <v>0.5</v>
      </c>
      <c r="Q27" s="496" t="n">
        <v>0.5</v>
      </c>
      <c r="R27" s="496" t="n"/>
      <c r="S27" s="496" t="n">
        <v>0</v>
      </c>
      <c r="T27" s="496" t="n">
        <v>0</v>
      </c>
      <c r="U27" s="496" t="n"/>
      <c r="V27" s="496" t="n"/>
      <c r="W27" s="189" t="n"/>
      <c r="X27" s="443" t="n"/>
      <c r="Y27" s="362" t="inlineStr">
        <is>
          <t>Part</t>
        </is>
      </c>
      <c r="Z27" s="189" t="n">
        <v>9.357400000000002</v>
      </c>
      <c r="AA27" s="225" t="n">
        <v>9.357400000000002</v>
      </c>
      <c r="AB27" s="496" t="n"/>
      <c r="AC27" s="496" t="n">
        <v>0</v>
      </c>
      <c r="AD27" s="496" t="n">
        <v>0</v>
      </c>
      <c r="AE27" s="496" t="n"/>
      <c r="AF27" s="496" t="n"/>
      <c r="AG27" s="189" t="n"/>
      <c r="AH27" s="443" t="n"/>
      <c r="AI27" s="362" t="inlineStr">
        <is>
          <t>Part</t>
        </is>
      </c>
      <c r="AJ27" s="189" t="n">
        <v>5.982600000000001</v>
      </c>
      <c r="AK27" s="225" t="n">
        <v>5.982600000000001</v>
      </c>
      <c r="AL27" s="496" t="n"/>
      <c r="AM27" s="496" t="n">
        <v>0</v>
      </c>
      <c r="AN27" s="496" t="n">
        <v>0</v>
      </c>
      <c r="AO27" s="496" t="n"/>
      <c r="AP27" s="496" t="n"/>
      <c r="AQ27" s="189" t="n"/>
    </row>
    <row r="28" ht="18.75" customHeight="1" s="683">
      <c r="A28" s="403" t="n"/>
      <c r="B28" s="408" t="n">
        <v>4828</v>
      </c>
      <c r="C28" s="423" t="inlineStr">
        <is>
          <t>Stationery, Seals &amp; Stamps</t>
        </is>
      </c>
      <c r="D28" s="409" t="n"/>
      <c r="E28" s="417" t="inlineStr">
        <is>
          <t>Part</t>
        </is>
      </c>
      <c r="F28" s="318" t="n">
        <v>49.91</v>
      </c>
      <c r="G28" s="319" t="n">
        <v>49.91</v>
      </c>
      <c r="H28" s="566" t="n"/>
      <c r="I28" s="319" t="n">
        <v>0</v>
      </c>
      <c r="J28" s="319" t="n">
        <v>0</v>
      </c>
      <c r="K28" s="319" t="n"/>
      <c r="L28" s="406" t="n"/>
      <c r="M28" s="407" t="n"/>
      <c r="N28" s="443" t="n"/>
      <c r="O28" s="362" t="inlineStr">
        <is>
          <t>Part</t>
        </is>
      </c>
      <c r="P28" s="189" t="n">
        <v>20</v>
      </c>
      <c r="Q28" s="496" t="n">
        <v>20</v>
      </c>
      <c r="R28" s="496" t="n"/>
      <c r="S28" s="496" t="n">
        <v>0</v>
      </c>
      <c r="T28" s="496" t="n">
        <v>0</v>
      </c>
      <c r="U28" s="496" t="n"/>
      <c r="V28" s="496" t="n"/>
      <c r="W28" s="189" t="n"/>
      <c r="X28" s="443" t="n"/>
      <c r="Y28" s="362" t="inlineStr">
        <is>
          <t>Part</t>
        </is>
      </c>
      <c r="Z28" s="189" t="n">
        <v>31.5567</v>
      </c>
      <c r="AA28" s="225" t="n">
        <v>31.5567</v>
      </c>
      <c r="AB28" s="496" t="n"/>
      <c r="AC28" s="496" t="n">
        <v>0</v>
      </c>
      <c r="AD28" s="496" t="n">
        <v>0</v>
      </c>
      <c r="AE28" s="496" t="n"/>
      <c r="AF28" s="496" t="n"/>
      <c r="AG28" s="189" t="n"/>
      <c r="AH28" s="443" t="n"/>
      <c r="AI28" s="362" t="inlineStr">
        <is>
          <t>Part</t>
        </is>
      </c>
      <c r="AJ28" s="189" t="n">
        <v>18.5333</v>
      </c>
      <c r="AK28" s="225" t="n">
        <v>18.5333</v>
      </c>
      <c r="AL28" s="496" t="n"/>
      <c r="AM28" s="496" t="n">
        <v>0</v>
      </c>
      <c r="AN28" s="496" t="n">
        <v>0</v>
      </c>
      <c r="AO28" s="496" t="n"/>
      <c r="AP28" s="496" t="n"/>
      <c r="AQ28" s="189" t="n"/>
    </row>
    <row r="29" ht="15.75" customHeight="1" s="683">
      <c r="A29" s="403" t="n"/>
      <c r="B29" s="408" t="n">
        <v>4831</v>
      </c>
      <c r="C29" s="423" t="inlineStr">
        <is>
          <t>Books &amp; Periodicals</t>
        </is>
      </c>
      <c r="D29" s="409" t="n"/>
      <c r="E29" s="417" t="inlineStr">
        <is>
          <t>Part</t>
        </is>
      </c>
      <c r="F29" s="318" t="n">
        <v>0.28</v>
      </c>
      <c r="G29" s="319" t="n">
        <v>0.28</v>
      </c>
      <c r="H29" s="566" t="n"/>
      <c r="I29" s="319" t="n">
        <v>0</v>
      </c>
      <c r="J29" s="319" t="n">
        <v>0</v>
      </c>
      <c r="K29" s="319" t="n"/>
      <c r="L29" s="406" t="n"/>
      <c r="M29" s="407" t="n"/>
      <c r="N29" s="443" t="n"/>
      <c r="O29" s="362" t="inlineStr">
        <is>
          <t>Part</t>
        </is>
      </c>
      <c r="P29" s="189" t="n">
        <v>0.2</v>
      </c>
      <c r="Q29" s="496" t="n">
        <v>0.2</v>
      </c>
      <c r="R29" s="496" t="n"/>
      <c r="S29" s="496" t="n">
        <v>0</v>
      </c>
      <c r="T29" s="496" t="n">
        <v>0</v>
      </c>
      <c r="U29" s="496" t="n"/>
      <c r="V29" s="496" t="n"/>
      <c r="W29" s="189" t="n"/>
      <c r="X29" s="443" t="n"/>
      <c r="Y29" s="362" t="inlineStr">
        <is>
          <t>Part</t>
        </is>
      </c>
      <c r="Z29" s="189" t="n">
        <v>0.8815999999999999</v>
      </c>
      <c r="AA29" s="496" t="n">
        <v>0.8815999999999999</v>
      </c>
      <c r="AB29" s="496" t="n"/>
      <c r="AC29" s="496" t="n">
        <v>0</v>
      </c>
      <c r="AD29" s="496" t="n">
        <v>0</v>
      </c>
      <c r="AE29" s="496" t="n"/>
      <c r="AF29" s="496" t="n"/>
      <c r="AG29" s="189" t="n"/>
      <c r="AH29" s="443" t="n"/>
      <c r="AI29" s="362" t="inlineStr">
        <is>
          <t>Part</t>
        </is>
      </c>
      <c r="AJ29" s="189" t="n">
        <v>0.6384</v>
      </c>
      <c r="AK29" s="225" t="n">
        <v>0.6384</v>
      </c>
      <c r="AL29" s="496" t="n"/>
      <c r="AM29" s="496" t="n">
        <v>0</v>
      </c>
      <c r="AN29" s="496" t="n">
        <v>0</v>
      </c>
      <c r="AO29" s="496" t="n"/>
      <c r="AP29" s="496" t="n"/>
      <c r="AQ29" s="189" t="n"/>
    </row>
    <row r="30" ht="15.75" customHeight="1" s="683">
      <c r="A30" s="403" t="n"/>
      <c r="B30" s="413" t="n">
        <v>4840</v>
      </c>
      <c r="C30" s="106" t="inlineStr">
        <is>
          <t>Training Expenditure</t>
        </is>
      </c>
      <c r="D30" s="405" t="n"/>
      <c r="E30" s="405" t="n"/>
      <c r="F30" s="318" t="n"/>
      <c r="G30" s="319" t="n"/>
      <c r="H30" s="319" t="n"/>
      <c r="I30" s="319" t="n"/>
      <c r="J30" s="319" t="n"/>
      <c r="K30" s="319" t="n"/>
      <c r="L30" s="406" t="n"/>
      <c r="M30" s="407" t="n"/>
      <c r="N30" s="442" t="n"/>
      <c r="O30" s="297" t="n"/>
      <c r="P30" s="189" t="n"/>
      <c r="Q30" s="496" t="n"/>
      <c r="R30" s="496" t="n"/>
      <c r="S30" s="496" t="n"/>
      <c r="T30" s="496" t="n"/>
      <c r="U30" s="496" t="n"/>
      <c r="V30" s="496" t="n"/>
      <c r="W30" s="189" t="n"/>
      <c r="X30" s="442" t="n"/>
      <c r="Y30" s="297" t="n"/>
      <c r="Z30" s="189" t="n"/>
      <c r="AA30" s="496" t="n"/>
      <c r="AB30" s="496" t="n"/>
      <c r="AC30" s="496" t="n"/>
      <c r="AD30" s="496" t="n"/>
      <c r="AE30" s="496" t="n"/>
      <c r="AF30" s="496" t="n"/>
      <c r="AG30" s="189" t="n"/>
      <c r="AH30" s="442" t="n"/>
      <c r="AI30" s="297" t="n"/>
      <c r="AJ30" s="189" t="n"/>
      <c r="AK30" s="225" t="n"/>
      <c r="AL30" s="496" t="n"/>
      <c r="AM30" s="496" t="n"/>
      <c r="AN30" s="496" t="n"/>
      <c r="AO30" s="496" t="n"/>
      <c r="AP30" s="496" t="n"/>
      <c r="AQ30" s="189" t="n"/>
    </row>
    <row r="31" ht="13.5" customHeight="1" s="683">
      <c r="A31" s="403" t="n"/>
      <c r="B31" s="414" t="n"/>
      <c r="C31" s="498" t="inlineStr">
        <is>
          <t>Overseas Training Course(08 Trainees) &amp; Overseas Study Tour (12 Participants)</t>
        </is>
      </c>
      <c r="D31" s="415" t="n"/>
      <c r="E31" s="415" t="n"/>
      <c r="F31" s="318" t="n">
        <v>0</v>
      </c>
      <c r="G31" s="319" t="n">
        <v>0</v>
      </c>
      <c r="H31" s="566" t="n"/>
      <c r="I31" s="319" t="n">
        <v>0</v>
      </c>
      <c r="J31" s="319" t="n">
        <v>0</v>
      </c>
      <c r="K31" s="319" t="n"/>
      <c r="L31" s="406" t="n"/>
      <c r="M31" s="407" t="n"/>
      <c r="N31" s="439" t="n"/>
      <c r="O31" s="304" t="n"/>
      <c r="P31" s="189" t="n">
        <v>0</v>
      </c>
      <c r="Q31" s="496" t="n">
        <v>0</v>
      </c>
      <c r="R31" s="496" t="n"/>
      <c r="S31" s="496" t="n">
        <v>0</v>
      </c>
      <c r="T31" s="496" t="n">
        <v>0</v>
      </c>
      <c r="U31" s="496" t="n"/>
      <c r="V31" s="496" t="n"/>
      <c r="W31" s="189" t="n"/>
      <c r="X31" s="439" t="n"/>
      <c r="Y31" s="304" t="n"/>
      <c r="Z31" s="189" t="n">
        <v>138.3532</v>
      </c>
      <c r="AA31" s="496" t="n">
        <v>0</v>
      </c>
      <c r="AB31" s="496" t="n"/>
      <c r="AC31" s="496" t="n">
        <v>138.3532</v>
      </c>
      <c r="AD31" s="496" t="n">
        <v>0</v>
      </c>
      <c r="AE31" s="496" t="n"/>
      <c r="AF31" s="496" t="n"/>
      <c r="AG31" s="189" t="n"/>
      <c r="AH31" s="439" t="n"/>
      <c r="AI31" s="304" t="n"/>
      <c r="AJ31" s="189" t="n">
        <v>100.1868</v>
      </c>
      <c r="AK31" s="225" t="n">
        <v>0</v>
      </c>
      <c r="AL31" s="496" t="n"/>
      <c r="AM31" s="496" t="n">
        <v>100.1868</v>
      </c>
      <c r="AN31" s="496" t="n">
        <v>0</v>
      </c>
      <c r="AO31" s="496" t="n"/>
      <c r="AP31" s="496" t="n"/>
      <c r="AQ31" s="189" t="n"/>
    </row>
    <row r="32" ht="13.5" customHeight="1" s="683">
      <c r="A32" s="403" t="n"/>
      <c r="B32" s="414" t="n"/>
      <c r="C32" s="498" t="inlineStr">
        <is>
          <t>Local Training for (a) O&amp;M manual (For BWDB Officials) and (b) Water Management Organization (WMO)</t>
        </is>
      </c>
      <c r="D32" s="415" t="n"/>
      <c r="E32" s="417" t="inlineStr">
        <is>
          <t>Part</t>
        </is>
      </c>
      <c r="F32" s="318" t="n">
        <v>301.5</v>
      </c>
      <c r="G32" s="319" t="n">
        <v>22.54</v>
      </c>
      <c r="H32" s="566" t="n"/>
      <c r="I32" s="319" t="n">
        <v>278.96</v>
      </c>
      <c r="J32" s="319" t="n">
        <v>0</v>
      </c>
      <c r="K32" s="319" t="n"/>
      <c r="L32" s="406" t="n"/>
      <c r="M32" s="407" t="n"/>
      <c r="N32" s="439" t="n"/>
      <c r="O32" s="362" t="inlineStr">
        <is>
          <t>Part</t>
        </is>
      </c>
      <c r="P32" s="189" t="n">
        <v>196.17</v>
      </c>
      <c r="Q32" s="496" t="n">
        <v>21.029424</v>
      </c>
      <c r="R32" s="496" t="n"/>
      <c r="S32" s="496" t="n">
        <v>175.140576</v>
      </c>
      <c r="T32" s="496" t="n">
        <v>0</v>
      </c>
      <c r="U32" s="496" t="n"/>
      <c r="V32" s="496" t="n"/>
      <c r="W32" s="189" t="n"/>
      <c r="X32" s="439" t="n"/>
      <c r="Y32" s="362" t="inlineStr">
        <is>
          <t>Part</t>
        </is>
      </c>
      <c r="Z32" s="189" t="n">
        <v>23.34600000000005</v>
      </c>
      <c r="AA32" s="496" t="n">
        <v>2.502691200000005</v>
      </c>
      <c r="AB32" s="496" t="n"/>
      <c r="AC32" s="496" t="n">
        <v>20.84330880000005</v>
      </c>
      <c r="AD32" s="496" t="n">
        <v>0</v>
      </c>
      <c r="AE32" s="496" t="n"/>
      <c r="AF32" s="496" t="n"/>
      <c r="AG32" s="189" t="n"/>
      <c r="AH32" s="439" t="n"/>
      <c r="AI32" s="362" t="inlineStr">
        <is>
          <t>Part</t>
        </is>
      </c>
      <c r="AJ32" s="189" t="n">
        <v>15.56400000000003</v>
      </c>
      <c r="AK32" s="225" t="n">
        <v>1.668460800000004</v>
      </c>
      <c r="AL32" s="496" t="n"/>
      <c r="AM32" s="496" t="n">
        <v>13.89553920000003</v>
      </c>
      <c r="AN32" s="496" t="n">
        <v>0</v>
      </c>
      <c r="AO32" s="496" t="n"/>
      <c r="AP32" s="496" t="n"/>
      <c r="AQ32" s="189" t="n"/>
    </row>
    <row r="33" ht="36.75" customHeight="1" s="683">
      <c r="A33" s="403" t="n"/>
      <c r="B33" s="416" t="n"/>
      <c r="C33" s="444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3" s="415" t="n"/>
      <c r="E33" s="415" t="n"/>
      <c r="F33" s="318" t="n">
        <v>1346.63</v>
      </c>
      <c r="G33" s="319" t="n">
        <v>80.34</v>
      </c>
      <c r="H33" s="566" t="n"/>
      <c r="I33" s="319" t="n">
        <v>1266.29</v>
      </c>
      <c r="J33" s="319" t="n">
        <v>0</v>
      </c>
      <c r="K33" s="319" t="n"/>
      <c r="L33" s="406" t="n"/>
      <c r="M33" s="407" t="n"/>
      <c r="N33" s="439" t="n"/>
      <c r="O33" s="362" t="inlineStr">
        <is>
          <t>Part</t>
        </is>
      </c>
      <c r="P33" s="189" t="n">
        <v>677.14</v>
      </c>
      <c r="Q33" s="496" t="n">
        <v>72.58940800000001</v>
      </c>
      <c r="R33" s="496" t="n"/>
      <c r="S33" s="496" t="n">
        <v>604.5505920000001</v>
      </c>
      <c r="T33" s="496" t="n">
        <v>0</v>
      </c>
      <c r="U33" s="496" t="n"/>
      <c r="V33" s="496" t="n"/>
      <c r="W33" s="189" t="n"/>
      <c r="X33" s="439" t="n"/>
      <c r="Y33" s="362" t="inlineStr">
        <is>
          <t>Part</t>
        </is>
      </c>
      <c r="Z33" s="189" t="n">
        <v>703.0989000000002</v>
      </c>
      <c r="AA33" s="496" t="n">
        <v>75.37220208000002</v>
      </c>
      <c r="AB33" s="496" t="n"/>
      <c r="AC33" s="496" t="n">
        <v>627.7266979200002</v>
      </c>
      <c r="AD33" s="496" t="n">
        <v>0</v>
      </c>
      <c r="AE33" s="496" t="n"/>
      <c r="AF33" s="496" t="n"/>
      <c r="AG33" s="189" t="n"/>
      <c r="AH33" s="439" t="n"/>
      <c r="AI33" s="362" t="inlineStr">
        <is>
          <t>Part</t>
        </is>
      </c>
      <c r="AJ33" s="189" t="n">
        <v>412.9311000000001</v>
      </c>
      <c r="AK33" s="225" t="n">
        <v>44.26621392000001</v>
      </c>
      <c r="AL33" s="496" t="n"/>
      <c r="AM33" s="496" t="n">
        <v>368.6648860800001</v>
      </c>
      <c r="AN33" s="496" t="n">
        <v>0</v>
      </c>
      <c r="AO33" s="496" t="n"/>
      <c r="AP33" s="496" t="n"/>
      <c r="AQ33" s="189" t="n"/>
    </row>
    <row r="34" ht="38.25" customHeight="1" s="683">
      <c r="A34" s="403" t="n"/>
      <c r="B34" s="416" t="n"/>
      <c r="C34" s="44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4" s="415" t="n"/>
      <c r="E34" s="415" t="n"/>
      <c r="F34" s="318" t="n">
        <v>578.2</v>
      </c>
      <c r="G34" s="319" t="n">
        <v>35.47</v>
      </c>
      <c r="H34" s="566" t="n"/>
      <c r="I34" s="319" t="n">
        <v>542.73</v>
      </c>
      <c r="J34" s="319" t="n">
        <v>0</v>
      </c>
      <c r="K34" s="319" t="n"/>
      <c r="L34" s="406" t="n"/>
      <c r="M34" s="407" t="n"/>
      <c r="N34" s="439" t="n"/>
      <c r="O34" s="362" t="inlineStr">
        <is>
          <t>Part</t>
        </is>
      </c>
      <c r="P34" s="189" t="n">
        <v>246.66</v>
      </c>
      <c r="Q34" s="496" t="n">
        <v>26.441952</v>
      </c>
      <c r="R34" s="496" t="n"/>
      <c r="S34" s="496" t="n">
        <v>220.218048</v>
      </c>
      <c r="T34" s="496" t="n">
        <v>0</v>
      </c>
      <c r="U34" s="496" t="n"/>
      <c r="V34" s="496" t="n"/>
      <c r="W34" s="189" t="n"/>
      <c r="X34" s="439" t="n"/>
      <c r="Y34" s="362" t="inlineStr">
        <is>
          <t>Part</t>
        </is>
      </c>
      <c r="Z34" s="189" t="n">
        <v>273.251</v>
      </c>
      <c r="AA34" s="496" t="n">
        <v>29.2925072</v>
      </c>
      <c r="AB34" s="496" t="n"/>
      <c r="AC34" s="496" t="n">
        <v>243.9584928</v>
      </c>
      <c r="AD34" s="496" t="n">
        <v>0</v>
      </c>
      <c r="AE34" s="496" t="n"/>
      <c r="AF34" s="496" t="n"/>
      <c r="AG34" s="189" t="n"/>
      <c r="AH34" s="439" t="n"/>
      <c r="AI34" s="362" t="inlineStr">
        <is>
          <t>Part</t>
        </is>
      </c>
      <c r="AJ34" s="189" t="n">
        <v>223.569</v>
      </c>
      <c r="AK34" s="225" t="n">
        <v>23.9665968</v>
      </c>
      <c r="AL34" s="496" t="n"/>
      <c r="AM34" s="496" t="n">
        <v>199.6024032</v>
      </c>
      <c r="AN34" s="496" t="n">
        <v>0</v>
      </c>
      <c r="AO34" s="496" t="n"/>
      <c r="AP34" s="496" t="n"/>
      <c r="AQ34" s="189" t="n"/>
    </row>
    <row r="35" ht="18" customHeight="1" s="683">
      <c r="A35" s="403" t="n"/>
      <c r="B35" s="361" t="n">
        <v>4851</v>
      </c>
      <c r="C35" s="423" t="inlineStr">
        <is>
          <t>Casual labour/Job worker</t>
        </is>
      </c>
      <c r="D35" s="409" t="n"/>
      <c r="E35" s="417" t="inlineStr">
        <is>
          <t>Part</t>
        </is>
      </c>
      <c r="F35" s="318" t="n">
        <v>10.96</v>
      </c>
      <c r="G35" s="319" t="n">
        <v>10.96</v>
      </c>
      <c r="H35" s="566" t="n"/>
      <c r="I35" s="319" t="n">
        <v>0</v>
      </c>
      <c r="J35" s="319" t="n">
        <v>0</v>
      </c>
      <c r="K35" s="319" t="n"/>
      <c r="L35" s="406" t="n"/>
      <c r="M35" s="407" t="n"/>
      <c r="N35" s="443" t="n"/>
      <c r="O35" s="362" t="inlineStr">
        <is>
          <t>Part</t>
        </is>
      </c>
      <c r="P35" s="189" t="n">
        <v>3.5</v>
      </c>
      <c r="Q35" s="496" t="n">
        <v>3.5</v>
      </c>
      <c r="R35" s="496" t="n"/>
      <c r="S35" s="496" t="n">
        <v>0</v>
      </c>
      <c r="T35" s="496" t="n">
        <v>0</v>
      </c>
      <c r="U35" s="496" t="n"/>
      <c r="V35" s="496" t="n"/>
      <c r="W35" s="189" t="n"/>
      <c r="X35" s="443" t="n"/>
      <c r="Y35" s="362" t="inlineStr">
        <is>
          <t>Part</t>
        </is>
      </c>
      <c r="Z35" s="189" t="n">
        <v>4.674799999999999</v>
      </c>
      <c r="AA35" s="496" t="n">
        <v>4.674799999999999</v>
      </c>
      <c r="AB35" s="496" t="n"/>
      <c r="AC35" s="496" t="n">
        <v>0</v>
      </c>
      <c r="AD35" s="496" t="n">
        <v>0</v>
      </c>
      <c r="AE35" s="496" t="n"/>
      <c r="AF35" s="496" t="n"/>
      <c r="AG35" s="189" t="n"/>
      <c r="AH35" s="443" t="n"/>
      <c r="AI35" s="362" t="inlineStr">
        <is>
          <t>Part</t>
        </is>
      </c>
      <c r="AJ35" s="189" t="n">
        <v>2.8652</v>
      </c>
      <c r="AK35" s="225" t="n">
        <v>2.8652</v>
      </c>
      <c r="AL35" s="496" t="n"/>
      <c r="AM35" s="496" t="n">
        <v>0</v>
      </c>
      <c r="AN35" s="496" t="n">
        <v>0</v>
      </c>
      <c r="AO35" s="496" t="n"/>
      <c r="AP35" s="496" t="n"/>
      <c r="AQ35" s="189" t="n"/>
    </row>
    <row r="36" ht="15.75" customHeight="1" s="683">
      <c r="A36" s="403" t="n"/>
      <c r="B36" s="408" t="n">
        <v>4854</v>
      </c>
      <c r="C36" s="423" t="inlineStr">
        <is>
          <t>Consumable Stores</t>
        </is>
      </c>
      <c r="D36" s="409" t="n"/>
      <c r="E36" s="417" t="inlineStr">
        <is>
          <t>Part</t>
        </is>
      </c>
      <c r="F36" s="318" t="n">
        <v>3.74</v>
      </c>
      <c r="G36" s="319" t="n">
        <v>3.74</v>
      </c>
      <c r="H36" s="566" t="n"/>
      <c r="I36" s="319" t="n">
        <v>0</v>
      </c>
      <c r="J36" s="319" t="n">
        <v>0</v>
      </c>
      <c r="K36" s="319" t="n"/>
      <c r="L36" s="406" t="n"/>
      <c r="M36" s="407" t="n"/>
      <c r="N36" s="443" t="n"/>
      <c r="O36" s="362" t="inlineStr">
        <is>
          <t>Part</t>
        </is>
      </c>
      <c r="P36" s="189" t="n">
        <v>3</v>
      </c>
      <c r="Q36" s="496" t="n">
        <v>3</v>
      </c>
      <c r="R36" s="496" t="n"/>
      <c r="S36" s="496" t="n">
        <v>0</v>
      </c>
      <c r="T36" s="496" t="n">
        <v>0</v>
      </c>
      <c r="U36" s="496" t="n"/>
      <c r="V36" s="496" t="n"/>
      <c r="W36" s="189" t="n"/>
      <c r="X36" s="443" t="n"/>
      <c r="Y36" s="362" t="inlineStr">
        <is>
          <t>Part</t>
        </is>
      </c>
      <c r="Z36" s="189" t="n">
        <v>4.7908</v>
      </c>
      <c r="AA36" s="496" t="n">
        <v>4.7908</v>
      </c>
      <c r="AB36" s="496" t="n"/>
      <c r="AC36" s="496" t="n">
        <v>0</v>
      </c>
      <c r="AD36" s="496" t="n">
        <v>0</v>
      </c>
      <c r="AE36" s="496" t="n"/>
      <c r="AF36" s="496" t="n"/>
      <c r="AG36" s="189" t="n"/>
      <c r="AH36" s="443" t="n"/>
      <c r="AI36" s="362" t="inlineStr">
        <is>
          <t>Part</t>
        </is>
      </c>
      <c r="AJ36" s="189" t="n">
        <v>3.4692</v>
      </c>
      <c r="AK36" s="225" t="n">
        <v>3.4692</v>
      </c>
      <c r="AL36" s="496" t="n"/>
      <c r="AM36" s="496" t="n">
        <v>0</v>
      </c>
      <c r="AN36" s="496" t="n">
        <v>0</v>
      </c>
      <c r="AO36" s="496" t="n"/>
      <c r="AP36" s="496" t="n"/>
      <c r="AQ36" s="189" t="n"/>
    </row>
    <row r="37" ht="32.25" customHeight="1" s="683">
      <c r="A37" s="403" t="n"/>
      <c r="B37" s="417" t="n">
        <v>4874</v>
      </c>
      <c r="C37" s="423" t="inlineStr">
        <is>
          <t>Consultancy  : International - 71 M/M (Detail in Appendix-E of original approved DPP)
                      National - 324 M/M (Detail in Appendix-E of original approved DPP)</t>
        </is>
      </c>
      <c r="D37" s="409" t="n"/>
      <c r="E37" s="417" t="inlineStr">
        <is>
          <t>Part</t>
        </is>
      </c>
      <c r="F37" s="318" t="n">
        <v>5168.01</v>
      </c>
      <c r="G37" s="319" t="n">
        <v>0</v>
      </c>
      <c r="H37" s="566" t="n"/>
      <c r="I37" s="319" t="n">
        <v>0</v>
      </c>
      <c r="J37" s="319" t="n">
        <v>5168.01</v>
      </c>
      <c r="K37" s="319" t="n"/>
      <c r="L37" s="406" t="n"/>
      <c r="M37" s="407" t="n"/>
      <c r="N37" s="443" t="inlineStr">
        <is>
          <t>MM</t>
        </is>
      </c>
      <c r="O37" s="362" t="inlineStr">
        <is>
          <t>Part</t>
        </is>
      </c>
      <c r="P37" s="189" t="n">
        <v>500</v>
      </c>
      <c r="Q37" s="496" t="n">
        <v>0</v>
      </c>
      <c r="R37" s="496" t="n"/>
      <c r="S37" s="496" t="n">
        <v>0</v>
      </c>
      <c r="T37" s="496" t="n">
        <v>500</v>
      </c>
      <c r="U37" s="496" t="n"/>
      <c r="V37" s="496" t="n"/>
      <c r="W37" s="189" t="n"/>
      <c r="X37" s="443" t="inlineStr">
        <is>
          <t>MM</t>
        </is>
      </c>
      <c r="Y37" s="362" t="inlineStr">
        <is>
          <t>Part</t>
        </is>
      </c>
      <c r="Z37" s="189" t="n">
        <v>1362.3679</v>
      </c>
      <c r="AA37" s="496" t="n">
        <v>0</v>
      </c>
      <c r="AB37" s="496" t="n"/>
      <c r="AC37" s="496" t="n">
        <v>0</v>
      </c>
      <c r="AD37" s="496" t="n">
        <v>1362.3679</v>
      </c>
      <c r="AE37" s="496" t="n"/>
      <c r="AF37" s="496" t="n"/>
      <c r="AG37" s="189" t="n"/>
      <c r="AH37" s="443" t="inlineStr">
        <is>
          <t>MM</t>
        </is>
      </c>
      <c r="AI37" s="362" t="inlineStr">
        <is>
          <t>Part</t>
        </is>
      </c>
      <c r="AJ37" s="189" t="n">
        <v>871.0220999999998</v>
      </c>
      <c r="AK37" s="225" t="n">
        <v>0</v>
      </c>
      <c r="AL37" s="496" t="n"/>
      <c r="AM37" s="496" t="n">
        <v>0</v>
      </c>
      <c r="AN37" s="496" t="n">
        <v>871.0220999999998</v>
      </c>
      <c r="AO37" s="496" t="n"/>
      <c r="AP37" s="496" t="n"/>
      <c r="AQ37" s="189" t="n"/>
    </row>
    <row r="38" ht="18" customHeight="1" s="683">
      <c r="A38" s="403" t="n"/>
      <c r="B38" s="418" t="n">
        <v>4883</v>
      </c>
      <c r="C38" s="95" t="inlineStr">
        <is>
          <t>a) Honorarium/Fees/Remuneration (for different Committee)</t>
        </is>
      </c>
      <c r="D38" s="419" t="n"/>
      <c r="E38" s="417" t="inlineStr">
        <is>
          <t>Part</t>
        </is>
      </c>
      <c r="F38" s="318" t="n">
        <v>12.73</v>
      </c>
      <c r="G38" s="319" t="n">
        <v>12.73</v>
      </c>
      <c r="H38" s="566" t="n"/>
      <c r="I38" s="319" t="n">
        <v>0</v>
      </c>
      <c r="J38" s="319" t="n">
        <v>0</v>
      </c>
      <c r="K38" s="319" t="n"/>
      <c r="L38" s="406" t="n"/>
      <c r="M38" s="407" t="n"/>
      <c r="N38" s="445" t="n"/>
      <c r="O38" s="362" t="inlineStr">
        <is>
          <t>Part</t>
        </is>
      </c>
      <c r="P38" s="189" t="n">
        <v>5</v>
      </c>
      <c r="Q38" s="496" t="n">
        <v>5</v>
      </c>
      <c r="R38" s="496" t="n"/>
      <c r="S38" s="496" t="n">
        <v>0</v>
      </c>
      <c r="T38" s="496" t="n">
        <v>0</v>
      </c>
      <c r="U38" s="496" t="n"/>
      <c r="V38" s="496" t="n"/>
      <c r="W38" s="189" t="n"/>
      <c r="X38" s="445" t="n"/>
      <c r="Y38" s="362" t="inlineStr">
        <is>
          <t>Part</t>
        </is>
      </c>
      <c r="Z38" s="189" t="n">
        <v>7.116599999999999</v>
      </c>
      <c r="AA38" s="496" t="n">
        <v>7.116599999999999</v>
      </c>
      <c r="AB38" s="496" t="n"/>
      <c r="AC38" s="496" t="n">
        <v>0</v>
      </c>
      <c r="AD38" s="496" t="n">
        <v>0</v>
      </c>
      <c r="AE38" s="496" t="n"/>
      <c r="AF38" s="496" t="n"/>
      <c r="AG38" s="189" t="n"/>
      <c r="AH38" s="445" t="n"/>
      <c r="AI38" s="362" t="inlineStr">
        <is>
          <t>Part</t>
        </is>
      </c>
      <c r="AJ38" s="189" t="n">
        <v>5.1534</v>
      </c>
      <c r="AK38" s="225" t="n">
        <v>5.1534</v>
      </c>
      <c r="AL38" s="496" t="n"/>
      <c r="AM38" s="496" t="n">
        <v>0</v>
      </c>
      <c r="AN38" s="496" t="n">
        <v>0</v>
      </c>
      <c r="AO38" s="496" t="n"/>
      <c r="AP38" s="496" t="n"/>
      <c r="AQ38" s="189" t="n"/>
    </row>
    <row r="39" ht="18" customHeight="1" s="683">
      <c r="A39" s="403" t="n"/>
      <c r="B39" s="420" t="n"/>
      <c r="C39" s="95" t="inlineStr">
        <is>
          <t>b) Interim Evaluation</t>
        </is>
      </c>
      <c r="D39" s="419" t="n"/>
      <c r="E39" s="419" t="n"/>
      <c r="F39" s="318" t="n">
        <v>1.29</v>
      </c>
      <c r="G39" s="319" t="n">
        <v>1.29</v>
      </c>
      <c r="H39" s="566" t="n"/>
      <c r="I39" s="319" t="n">
        <v>0</v>
      </c>
      <c r="J39" s="319" t="n">
        <v>0</v>
      </c>
      <c r="K39" s="319" t="n"/>
      <c r="L39" s="406" t="n"/>
      <c r="M39" s="407" t="n"/>
      <c r="N39" s="445" t="n"/>
      <c r="O39" s="362" t="inlineStr">
        <is>
          <t>Part</t>
        </is>
      </c>
      <c r="P39" s="189" t="n">
        <v>1</v>
      </c>
      <c r="Q39" s="496" t="n">
        <v>1</v>
      </c>
      <c r="R39" s="496" t="n"/>
      <c r="S39" s="496" t="n">
        <v>0</v>
      </c>
      <c r="T39" s="496" t="n">
        <v>0</v>
      </c>
      <c r="U39" s="496" t="n"/>
      <c r="V39" s="496" t="n"/>
      <c r="W39" s="189" t="n"/>
      <c r="X39" s="445" t="n"/>
      <c r="Y39" s="362" t="n"/>
      <c r="Z39" s="189" t="n">
        <v>4.317600000000001</v>
      </c>
      <c r="AA39" s="496" t="n">
        <v>4.317600000000001</v>
      </c>
      <c r="AB39" s="496" t="n"/>
      <c r="AC39" s="496" t="n">
        <v>0</v>
      </c>
      <c r="AD39" s="496" t="n">
        <v>0</v>
      </c>
      <c r="AE39" s="496" t="n"/>
      <c r="AF39" s="496" t="n"/>
      <c r="AG39" s="189" t="n"/>
      <c r="AH39" s="445" t="n"/>
      <c r="AI39" s="362" t="n"/>
      <c r="AJ39" s="189" t="n">
        <v>3.3924</v>
      </c>
      <c r="AK39" s="225" t="n">
        <v>3.3924</v>
      </c>
      <c r="AL39" s="496" t="n"/>
      <c r="AM39" s="496" t="n">
        <v>0</v>
      </c>
      <c r="AN39" s="496" t="n">
        <v>0</v>
      </c>
      <c r="AO39" s="496" t="n"/>
      <c r="AP39" s="496" t="n"/>
      <c r="AQ39" s="189" t="n"/>
    </row>
    <row r="40" ht="18" customHeight="1" s="683">
      <c r="A40" s="403" t="n"/>
      <c r="B40" s="421" t="n"/>
      <c r="C40" s="95" t="inlineStr">
        <is>
          <t>c) Progress Monitoring</t>
        </is>
      </c>
      <c r="D40" s="419" t="n"/>
      <c r="E40" s="419" t="n"/>
      <c r="F40" s="318" t="n">
        <v>1.3</v>
      </c>
      <c r="G40" s="319" t="n">
        <v>1.3</v>
      </c>
      <c r="H40" s="566" t="n"/>
      <c r="I40" s="319" t="n">
        <v>0</v>
      </c>
      <c r="J40" s="319" t="n">
        <v>0</v>
      </c>
      <c r="K40" s="319" t="n"/>
      <c r="L40" s="406" t="n"/>
      <c r="M40" s="407" t="n"/>
      <c r="N40" s="445" t="n"/>
      <c r="O40" s="362" t="inlineStr">
        <is>
          <t>Part</t>
        </is>
      </c>
      <c r="P40" s="189" t="n">
        <v>1</v>
      </c>
      <c r="Q40" s="496" t="n">
        <v>1</v>
      </c>
      <c r="R40" s="496" t="n"/>
      <c r="S40" s="496" t="n">
        <v>0</v>
      </c>
      <c r="T40" s="496" t="n">
        <v>0</v>
      </c>
      <c r="U40" s="496" t="n"/>
      <c r="V40" s="496" t="n"/>
      <c r="W40" s="189" t="n"/>
      <c r="X40" s="445" t="n"/>
      <c r="Y40" s="362" t="inlineStr">
        <is>
          <t>Part</t>
        </is>
      </c>
      <c r="Z40" s="189" t="n">
        <v>4.774</v>
      </c>
      <c r="AA40" s="496" t="n">
        <v>4.774</v>
      </c>
      <c r="AB40" s="496" t="n"/>
      <c r="AC40" s="496" t="n">
        <v>0</v>
      </c>
      <c r="AD40" s="496" t="n">
        <v>0</v>
      </c>
      <c r="AE40" s="496" t="n"/>
      <c r="AF40" s="496" t="n"/>
      <c r="AG40" s="189" t="n"/>
      <c r="AH40" s="445" t="n"/>
      <c r="AI40" s="362" t="inlineStr">
        <is>
          <t>Part</t>
        </is>
      </c>
      <c r="AJ40" s="189" t="n">
        <v>2.926</v>
      </c>
      <c r="AK40" s="225" t="n">
        <v>2.926</v>
      </c>
      <c r="AL40" s="496" t="n"/>
      <c r="AM40" s="496" t="n">
        <v>0</v>
      </c>
      <c r="AN40" s="496" t="n">
        <v>0</v>
      </c>
      <c r="AO40" s="496" t="n"/>
      <c r="AP40" s="496" t="n"/>
      <c r="AQ40" s="189" t="n"/>
    </row>
    <row r="41" ht="18" customHeight="1" s="683">
      <c r="A41" s="403" t="n"/>
      <c r="B41" s="417" t="n">
        <v>4884</v>
      </c>
      <c r="C41" s="95" t="inlineStr">
        <is>
          <t>Survey</t>
        </is>
      </c>
      <c r="D41" s="419" t="n"/>
      <c r="E41" s="417" t="inlineStr">
        <is>
          <t>Part</t>
        </is>
      </c>
      <c r="F41" s="318" t="n">
        <v>85.02</v>
      </c>
      <c r="G41" s="319" t="n">
        <v>85.02</v>
      </c>
      <c r="H41" s="566" t="n"/>
      <c r="I41" s="319" t="n">
        <v>0</v>
      </c>
      <c r="J41" s="319" t="n">
        <v>0</v>
      </c>
      <c r="K41" s="319" t="n"/>
      <c r="L41" s="406" t="n"/>
      <c r="M41" s="407" t="n"/>
      <c r="N41" s="445" t="n"/>
      <c r="O41" s="362" t="inlineStr">
        <is>
          <t>Part</t>
        </is>
      </c>
      <c r="P41" s="189" t="n">
        <v>50</v>
      </c>
      <c r="Q41" s="496" t="n">
        <v>50</v>
      </c>
      <c r="R41" s="496" t="n"/>
      <c r="S41" s="496" t="n">
        <v>0</v>
      </c>
      <c r="T41" s="496" t="n">
        <v>0</v>
      </c>
      <c r="U41" s="496" t="n"/>
      <c r="V41" s="496" t="n"/>
      <c r="W41" s="189" t="n"/>
      <c r="X41" s="445" t="n"/>
      <c r="Y41" s="362" t="inlineStr">
        <is>
          <t>Part</t>
        </is>
      </c>
      <c r="Z41" s="189" t="n">
        <v>37.03859999999999</v>
      </c>
      <c r="AA41" s="496" t="n">
        <v>37.03859999999999</v>
      </c>
      <c r="AB41" s="496" t="n"/>
      <c r="AC41" s="496" t="n">
        <v>0</v>
      </c>
      <c r="AD41" s="496" t="n">
        <v>0</v>
      </c>
      <c r="AE41" s="496" t="n"/>
      <c r="AF41" s="496" t="n"/>
      <c r="AG41" s="189" t="n"/>
      <c r="AH41" s="445" t="n"/>
      <c r="AI41" s="362" t="inlineStr">
        <is>
          <t>Part</t>
        </is>
      </c>
      <c r="AJ41" s="189" t="n">
        <v>27.94139999999999</v>
      </c>
      <c r="AK41" s="225" t="n">
        <v>27.94139999999999</v>
      </c>
      <c r="AL41" s="496" t="n"/>
      <c r="AM41" s="496" t="n">
        <v>0</v>
      </c>
      <c r="AN41" s="496" t="n">
        <v>0</v>
      </c>
      <c r="AO41" s="496" t="n"/>
      <c r="AP41" s="496" t="n"/>
      <c r="AQ41" s="189" t="n"/>
    </row>
    <row r="42" ht="18" customHeight="1" s="683">
      <c r="A42" s="403" t="n"/>
      <c r="B42" s="417" t="n">
        <v>4888</v>
      </c>
      <c r="C42" s="423" t="inlineStr">
        <is>
          <t>Computer Consumables</t>
        </is>
      </c>
      <c r="D42" s="419" t="n"/>
      <c r="E42" s="417" t="inlineStr">
        <is>
          <t>Part</t>
        </is>
      </c>
      <c r="F42" s="318" t="n">
        <v>20.47</v>
      </c>
      <c r="G42" s="319" t="n">
        <v>20.47</v>
      </c>
      <c r="H42" s="566" t="n"/>
      <c r="I42" s="319" t="n">
        <v>0</v>
      </c>
      <c r="J42" s="319" t="n">
        <v>0</v>
      </c>
      <c r="K42" s="319" t="n"/>
      <c r="L42" s="406" t="n"/>
      <c r="M42" s="407" t="n"/>
      <c r="N42" s="445" t="n"/>
      <c r="O42" s="362" t="inlineStr">
        <is>
          <t>Part</t>
        </is>
      </c>
      <c r="P42" s="189" t="n">
        <v>10</v>
      </c>
      <c r="Q42" s="496" t="n">
        <v>10</v>
      </c>
      <c r="R42" s="496" t="n"/>
      <c r="S42" s="496" t="n">
        <v>0</v>
      </c>
      <c r="T42" s="496" t="n">
        <v>0</v>
      </c>
      <c r="U42" s="496" t="n"/>
      <c r="V42" s="496" t="n"/>
      <c r="W42" s="189" t="n"/>
      <c r="X42" s="445" t="n"/>
      <c r="Y42" s="362" t="inlineStr">
        <is>
          <t>Part</t>
        </is>
      </c>
      <c r="Z42" s="189" t="n">
        <v>16.2415</v>
      </c>
      <c r="AA42" s="496" t="n">
        <v>16.2415</v>
      </c>
      <c r="AB42" s="496" t="n"/>
      <c r="AC42" s="496" t="n">
        <v>0</v>
      </c>
      <c r="AD42" s="496" t="n">
        <v>0</v>
      </c>
      <c r="AE42" s="496" t="n"/>
      <c r="AF42" s="496" t="n"/>
      <c r="AG42" s="189" t="n"/>
      <c r="AH42" s="445" t="n"/>
      <c r="AI42" s="362" t="inlineStr">
        <is>
          <t>Part</t>
        </is>
      </c>
      <c r="AJ42" s="189" t="n">
        <v>13.2885</v>
      </c>
      <c r="AK42" s="225" t="n">
        <v>13.2885</v>
      </c>
      <c r="AL42" s="496" t="n"/>
      <c r="AM42" s="496" t="n">
        <v>0</v>
      </c>
      <c r="AN42" s="496" t="n">
        <v>0</v>
      </c>
      <c r="AO42" s="496" t="n"/>
      <c r="AP42" s="496" t="n"/>
      <c r="AQ42" s="189" t="n"/>
    </row>
    <row r="43" ht="18" customHeight="1" s="683">
      <c r="A43" s="403" t="n"/>
      <c r="B43" s="417" t="n">
        <v>4899</v>
      </c>
      <c r="C43" s="423" t="inlineStr">
        <is>
          <t>Other Expenses: Salary of Manpower through Outsourcing</t>
        </is>
      </c>
      <c r="D43" s="419" t="n"/>
      <c r="E43" s="417" t="inlineStr">
        <is>
          <t>Part</t>
        </is>
      </c>
      <c r="F43" s="318" t="n">
        <v>875.46</v>
      </c>
      <c r="G43" s="319" t="n">
        <v>875.46</v>
      </c>
      <c r="H43" s="566" t="n"/>
      <c r="I43" s="319" t="n">
        <v>0</v>
      </c>
      <c r="J43" s="319" t="n">
        <v>0</v>
      </c>
      <c r="K43" s="319" t="n"/>
      <c r="L43" s="406" t="n"/>
      <c r="M43" s="407" t="n"/>
      <c r="N43" s="445" t="n"/>
      <c r="O43" s="362" t="inlineStr">
        <is>
          <t>Part</t>
        </is>
      </c>
      <c r="P43" s="189" t="n">
        <v>300</v>
      </c>
      <c r="Q43" s="496" t="n">
        <v>300</v>
      </c>
      <c r="R43" s="496" t="n"/>
      <c r="S43" s="496" t="n">
        <v>0</v>
      </c>
      <c r="T43" s="496" t="n">
        <v>0</v>
      </c>
      <c r="U43" s="496" t="n"/>
      <c r="V43" s="496" t="n"/>
      <c r="W43" s="189" t="n"/>
      <c r="X43" s="445" t="n"/>
      <c r="Y43" s="362" t="inlineStr">
        <is>
          <t>Part</t>
        </is>
      </c>
      <c r="Z43" s="189" t="n">
        <v>355.9877999999999</v>
      </c>
      <c r="AA43" s="496" t="n">
        <v>355.9877999999999</v>
      </c>
      <c r="AB43" s="496" t="n"/>
      <c r="AC43" s="496" t="n">
        <v>0</v>
      </c>
      <c r="AD43" s="496" t="n">
        <v>0</v>
      </c>
      <c r="AE43" s="496" t="n"/>
      <c r="AF43" s="496" t="n"/>
      <c r="AG43" s="189" t="n"/>
      <c r="AH43" s="445" t="n"/>
      <c r="AI43" s="362" t="inlineStr">
        <is>
          <t>Part</t>
        </is>
      </c>
      <c r="AJ43" s="189" t="n">
        <v>268.5522</v>
      </c>
      <c r="AK43" s="225" t="n">
        <v>268.5522</v>
      </c>
      <c r="AL43" s="496" t="n"/>
      <c r="AM43" s="496" t="n">
        <v>0</v>
      </c>
      <c r="AN43" s="496" t="n">
        <v>0</v>
      </c>
      <c r="AO43" s="496" t="n"/>
      <c r="AP43" s="496" t="n"/>
      <c r="AQ43" s="189" t="n"/>
    </row>
    <row r="44" ht="18" customHeight="1" s="683">
      <c r="A44" s="403" t="n"/>
      <c r="B44" s="404" t="n">
        <v>4900</v>
      </c>
      <c r="C44" s="422" t="inlineStr">
        <is>
          <t xml:space="preserve">Repair, Maintenance &amp; Rehabilitation: </t>
        </is>
      </c>
      <c r="D44" s="422" t="n"/>
      <c r="E44" s="422" t="n"/>
      <c r="F44" s="318" t="n"/>
      <c r="G44" s="319" t="n"/>
      <c r="H44" s="319" t="n"/>
      <c r="I44" s="319" t="n"/>
      <c r="J44" s="319" t="n"/>
      <c r="K44" s="319" t="n"/>
      <c r="L44" s="406" t="n"/>
      <c r="M44" s="407" t="n"/>
      <c r="N44" s="446" t="n"/>
      <c r="O44" s="307" t="n"/>
      <c r="P44" s="189" t="n"/>
      <c r="Q44" s="496" t="n"/>
      <c r="R44" s="496" t="n"/>
      <c r="S44" s="496" t="n"/>
      <c r="T44" s="496" t="n"/>
      <c r="U44" s="496" t="n"/>
      <c r="V44" s="496" t="n"/>
      <c r="W44" s="189" t="n"/>
      <c r="X44" s="446" t="n"/>
      <c r="Y44" s="307" t="n"/>
      <c r="Z44" s="189" t="n"/>
      <c r="AA44" s="496" t="n"/>
      <c r="AB44" s="496" t="n"/>
      <c r="AC44" s="496" t="n"/>
      <c r="AD44" s="496" t="n"/>
      <c r="AE44" s="496" t="n"/>
      <c r="AF44" s="496" t="n"/>
      <c r="AG44" s="189" t="n"/>
      <c r="AH44" s="446" t="n"/>
      <c r="AI44" s="307" t="n"/>
      <c r="AJ44" s="189" t="n"/>
      <c r="AK44" s="225" t="n"/>
      <c r="AL44" s="496" t="n"/>
      <c r="AM44" s="496" t="n"/>
      <c r="AN44" s="496" t="n"/>
      <c r="AO44" s="496" t="n"/>
      <c r="AP44" s="496" t="n"/>
      <c r="AQ44" s="189" t="n"/>
    </row>
    <row r="45" ht="18" customHeight="1" s="683">
      <c r="A45" s="403" t="n"/>
      <c r="B45" s="408" t="n">
        <v>4901</v>
      </c>
      <c r="C45" s="113" t="inlineStr">
        <is>
          <t xml:space="preserve"> Motor Vehicles</t>
        </is>
      </c>
      <c r="D45" s="409" t="n"/>
      <c r="E45" s="417" t="inlineStr">
        <is>
          <t>Part</t>
        </is>
      </c>
      <c r="F45" s="318" t="n">
        <v>61.4</v>
      </c>
      <c r="G45" s="319" t="n">
        <v>61.4</v>
      </c>
      <c r="H45" s="566" t="n"/>
      <c r="I45" s="319" t="n">
        <v>0</v>
      </c>
      <c r="J45" s="319" t="n">
        <v>0</v>
      </c>
      <c r="K45" s="319" t="n"/>
      <c r="L45" s="406" t="n"/>
      <c r="M45" s="407" t="n"/>
      <c r="N45" s="443" t="n"/>
      <c r="O45" s="362" t="inlineStr">
        <is>
          <t>Part</t>
        </is>
      </c>
      <c r="P45" s="189" t="n">
        <v>15</v>
      </c>
      <c r="Q45" s="496" t="n">
        <v>15</v>
      </c>
      <c r="R45" s="496" t="n"/>
      <c r="S45" s="496" t="n">
        <v>0</v>
      </c>
      <c r="T45" s="496" t="n">
        <v>0</v>
      </c>
      <c r="U45" s="496" t="n"/>
      <c r="V45" s="496" t="n"/>
      <c r="W45" s="189" t="n"/>
      <c r="X45" s="443" t="n"/>
      <c r="Y45" s="362" t="inlineStr">
        <is>
          <t>Part</t>
        </is>
      </c>
      <c r="Z45" s="189" t="n">
        <v>26.73</v>
      </c>
      <c r="AA45" s="496" t="n">
        <v>26.73</v>
      </c>
      <c r="AB45" s="496" t="n"/>
      <c r="AC45" s="496" t="n">
        <v>0</v>
      </c>
      <c r="AD45" s="496" t="n">
        <v>0</v>
      </c>
      <c r="AE45" s="496" t="n"/>
      <c r="AF45" s="496" t="n"/>
      <c r="AG45" s="189" t="n"/>
      <c r="AH45" s="443" t="n"/>
      <c r="AI45" s="362" t="inlineStr">
        <is>
          <t>Part</t>
        </is>
      </c>
      <c r="AJ45" s="189" t="n">
        <v>21.87</v>
      </c>
      <c r="AK45" s="225" t="n">
        <v>21.87</v>
      </c>
      <c r="AL45" s="496" t="n"/>
      <c r="AM45" s="496" t="n">
        <v>0</v>
      </c>
      <c r="AN45" s="496" t="n">
        <v>0</v>
      </c>
      <c r="AO45" s="496" t="n"/>
      <c r="AP45" s="496" t="n"/>
      <c r="AQ45" s="189" t="n"/>
    </row>
    <row r="46" ht="18" customHeight="1" s="683">
      <c r="A46" s="403" t="n"/>
      <c r="B46" s="408" t="n">
        <v>4906</v>
      </c>
      <c r="C46" s="423" t="inlineStr">
        <is>
          <t>Furnitures &amp; Fixtures</t>
        </is>
      </c>
      <c r="D46" s="409" t="n"/>
      <c r="E46" s="417" t="inlineStr">
        <is>
          <t>Part</t>
        </is>
      </c>
      <c r="F46" s="318" t="n">
        <v>3.2</v>
      </c>
      <c r="G46" s="319" t="n">
        <v>3.2</v>
      </c>
      <c r="H46" s="566" t="n"/>
      <c r="I46" s="319" t="n">
        <v>0</v>
      </c>
      <c r="J46" s="319" t="n">
        <v>0</v>
      </c>
      <c r="K46" s="319" t="n"/>
      <c r="L46" s="406" t="n"/>
      <c r="M46" s="407" t="n"/>
      <c r="N46" s="443" t="n"/>
      <c r="O46" s="362" t="inlineStr">
        <is>
          <t>Part</t>
        </is>
      </c>
      <c r="P46" s="189" t="n">
        <v>2</v>
      </c>
      <c r="Q46" s="496" t="n">
        <v>2</v>
      </c>
      <c r="R46" s="496" t="n"/>
      <c r="S46" s="496" t="n">
        <v>0</v>
      </c>
      <c r="T46" s="496" t="n">
        <v>0</v>
      </c>
      <c r="U46" s="496" t="n"/>
      <c r="V46" s="496" t="n"/>
      <c r="W46" s="189" t="n"/>
      <c r="X46" s="443" t="n"/>
      <c r="Y46" s="362" t="inlineStr">
        <is>
          <t>Part</t>
        </is>
      </c>
      <c r="Z46" s="189" t="n">
        <v>2.88</v>
      </c>
      <c r="AA46" s="496" t="n">
        <v>2.88</v>
      </c>
      <c r="AB46" s="496" t="n"/>
      <c r="AC46" s="496" t="n">
        <v>0</v>
      </c>
      <c r="AD46" s="496" t="n">
        <v>0</v>
      </c>
      <c r="AE46" s="496" t="n"/>
      <c r="AF46" s="496" t="n"/>
      <c r="AG46" s="189" t="n"/>
      <c r="AH46" s="443" t="n"/>
      <c r="AI46" s="362" t="inlineStr">
        <is>
          <t>Part</t>
        </is>
      </c>
      <c r="AJ46" s="189" t="n">
        <v>1.92</v>
      </c>
      <c r="AK46" s="225" t="n">
        <v>1.92</v>
      </c>
      <c r="AL46" s="496" t="n"/>
      <c r="AM46" s="496" t="n">
        <v>0</v>
      </c>
      <c r="AN46" s="496" t="n">
        <v>0</v>
      </c>
      <c r="AO46" s="496" t="n"/>
      <c r="AP46" s="496" t="n"/>
      <c r="AQ46" s="189" t="n"/>
    </row>
    <row r="47" ht="18" customHeight="1" s="683">
      <c r="A47" s="403" t="n"/>
      <c r="B47" s="408" t="n">
        <v>4911</v>
      </c>
      <c r="C47" s="423" t="inlineStr">
        <is>
          <t>Computers &amp; office equipments</t>
        </is>
      </c>
      <c r="D47" s="409" t="n"/>
      <c r="E47" s="417" t="inlineStr">
        <is>
          <t>Part</t>
        </is>
      </c>
      <c r="F47" s="318" t="n">
        <v>5.34</v>
      </c>
      <c r="G47" s="319" t="n">
        <v>5.34</v>
      </c>
      <c r="H47" s="566" t="n"/>
      <c r="I47" s="319" t="n">
        <v>0</v>
      </c>
      <c r="J47" s="319" t="n">
        <v>0</v>
      </c>
      <c r="K47" s="319" t="n"/>
      <c r="L47" s="406" t="n"/>
      <c r="M47" s="407" t="n"/>
      <c r="N47" s="443" t="n"/>
      <c r="O47" s="362" t="inlineStr">
        <is>
          <t>Part</t>
        </is>
      </c>
      <c r="P47" s="189" t="n">
        <v>3</v>
      </c>
      <c r="Q47" s="496" t="n">
        <v>3</v>
      </c>
      <c r="R47" s="496" t="n"/>
      <c r="S47" s="496" t="n">
        <v>0</v>
      </c>
      <c r="T47" s="496" t="n">
        <v>0</v>
      </c>
      <c r="U47" s="496" t="n"/>
      <c r="V47" s="496" t="n"/>
      <c r="W47" s="189" t="n"/>
      <c r="X47" s="443" t="n"/>
      <c r="Y47" s="362" t="inlineStr">
        <is>
          <t>Part</t>
        </is>
      </c>
      <c r="Z47" s="189" t="n">
        <v>3.9294</v>
      </c>
      <c r="AA47" s="496" t="n">
        <v>3.9294</v>
      </c>
      <c r="AB47" s="496" t="n"/>
      <c r="AC47" s="496" t="n">
        <v>0</v>
      </c>
      <c r="AD47" s="496" t="n">
        <v>0</v>
      </c>
      <c r="AE47" s="496" t="n"/>
      <c r="AF47" s="496" t="n"/>
      <c r="AG47" s="189" t="n"/>
      <c r="AH47" s="443" t="n"/>
      <c r="AI47" s="362" t="inlineStr">
        <is>
          <t>Part</t>
        </is>
      </c>
      <c r="AJ47" s="189" t="n">
        <v>2.7306</v>
      </c>
      <c r="AK47" s="225" t="n">
        <v>2.7306</v>
      </c>
      <c r="AL47" s="496" t="n"/>
      <c r="AM47" s="496" t="n">
        <v>0</v>
      </c>
      <c r="AN47" s="496" t="n">
        <v>0</v>
      </c>
      <c r="AO47" s="496" t="n"/>
      <c r="AP47" s="496" t="n"/>
      <c r="AQ47" s="189" t="n"/>
    </row>
    <row r="48" ht="18" customHeight="1" s="683">
      <c r="A48" s="403" t="n"/>
      <c r="B48" s="408" t="n">
        <v>4916</v>
      </c>
      <c r="C48" s="423" t="inlineStr">
        <is>
          <t>Machineries &amp; Equipments</t>
        </is>
      </c>
      <c r="D48" s="409" t="n"/>
      <c r="E48" s="417" t="inlineStr">
        <is>
          <t>Part</t>
        </is>
      </c>
      <c r="F48" s="318" t="n">
        <v>1.22</v>
      </c>
      <c r="G48" s="319" t="n">
        <v>1.22</v>
      </c>
      <c r="H48" s="566" t="n"/>
      <c r="I48" s="319" t="n">
        <v>0</v>
      </c>
      <c r="J48" s="319" t="n">
        <v>0</v>
      </c>
      <c r="K48" s="319" t="n"/>
      <c r="L48" s="406" t="n"/>
      <c r="M48" s="407" t="n"/>
      <c r="N48" s="443" t="n"/>
      <c r="O48" s="362" t="inlineStr">
        <is>
          <t>Part</t>
        </is>
      </c>
      <c r="P48" s="189" t="n">
        <v>2</v>
      </c>
      <c r="Q48" s="496" t="n">
        <v>2</v>
      </c>
      <c r="R48" s="496" t="n"/>
      <c r="S48" s="496" t="n">
        <v>0</v>
      </c>
      <c r="T48" s="496" t="n">
        <v>0</v>
      </c>
      <c r="U48" s="496" t="n"/>
      <c r="V48" s="496" t="n"/>
      <c r="W48" s="189" t="n"/>
      <c r="X48" s="443" t="n"/>
      <c r="Y48" s="362" t="inlineStr">
        <is>
          <t>Part</t>
        </is>
      </c>
      <c r="Z48" s="189" t="n">
        <v>4.1358</v>
      </c>
      <c r="AA48" s="496" t="n">
        <v>4.1358</v>
      </c>
      <c r="AB48" s="496" t="n"/>
      <c r="AC48" s="496" t="n">
        <v>0</v>
      </c>
      <c r="AD48" s="496" t="n">
        <v>0</v>
      </c>
      <c r="AE48" s="496" t="n"/>
      <c r="AF48" s="496" t="n"/>
      <c r="AG48" s="189" t="n"/>
      <c r="AH48" s="443" t="n"/>
      <c r="AI48" s="362" t="inlineStr">
        <is>
          <t>Part</t>
        </is>
      </c>
      <c r="AJ48" s="189" t="n">
        <v>2.6442</v>
      </c>
      <c r="AK48" s="225" t="n">
        <v>2.6442</v>
      </c>
      <c r="AL48" s="496" t="n"/>
      <c r="AM48" s="496" t="n">
        <v>0</v>
      </c>
      <c r="AN48" s="496" t="n">
        <v>0</v>
      </c>
      <c r="AO48" s="496" t="n"/>
      <c r="AP48" s="496" t="n"/>
      <c r="AQ48" s="189" t="n"/>
    </row>
    <row r="49" ht="18" customHeight="1" s="683">
      <c r="A49" s="403" t="n"/>
      <c r="B49" s="361" t="n">
        <v>4921</v>
      </c>
      <c r="C49" s="423" t="inlineStr">
        <is>
          <t>Office Building : Repair &amp; Maintenance</t>
        </is>
      </c>
      <c r="D49" s="423" t="n"/>
      <c r="E49" s="423" t="n"/>
      <c r="F49" s="318" t="n">
        <v>19.98</v>
      </c>
      <c r="G49" s="319" t="n">
        <v>19.98</v>
      </c>
      <c r="H49" s="566" t="n"/>
      <c r="I49" s="319" t="n">
        <v>0</v>
      </c>
      <c r="J49" s="319" t="n">
        <v>0</v>
      </c>
      <c r="K49" s="319" t="n"/>
      <c r="L49" s="406" t="n"/>
      <c r="M49" s="407" t="n"/>
      <c r="N49" s="443" t="n"/>
      <c r="O49" s="362" t="inlineStr">
        <is>
          <t>Part</t>
        </is>
      </c>
      <c r="P49" s="189" t="n">
        <v>0</v>
      </c>
      <c r="Q49" s="496" t="n">
        <v>0</v>
      </c>
      <c r="R49" s="496" t="n"/>
      <c r="S49" s="496" t="n">
        <v>0</v>
      </c>
      <c r="T49" s="496" t="n">
        <v>0</v>
      </c>
      <c r="U49" s="496" t="n"/>
      <c r="V49" s="496" t="n"/>
      <c r="W49" s="189" t="n"/>
      <c r="X49" s="443" t="n"/>
      <c r="Y49" s="362" t="inlineStr">
        <is>
          <t>Part</t>
        </is>
      </c>
      <c r="Z49" s="189" t="n">
        <v>2.9618</v>
      </c>
      <c r="AA49" s="496" t="n">
        <v>2.9618</v>
      </c>
      <c r="AB49" s="496" t="n"/>
      <c r="AC49" s="496" t="n">
        <v>0</v>
      </c>
      <c r="AD49" s="496" t="n">
        <v>0</v>
      </c>
      <c r="AE49" s="496" t="n"/>
      <c r="AF49" s="496" t="n"/>
      <c r="AG49" s="189" t="n"/>
      <c r="AH49" s="443" t="n"/>
      <c r="AI49" s="362" t="inlineStr">
        <is>
          <t>Part</t>
        </is>
      </c>
      <c r="AJ49" s="189" t="n">
        <v>2.0582</v>
      </c>
      <c r="AK49" s="225" t="n">
        <v>2.0582</v>
      </c>
      <c r="AL49" s="496" t="n"/>
      <c r="AM49" s="496" t="n">
        <v>0</v>
      </c>
      <c r="AN49" s="496" t="n">
        <v>0</v>
      </c>
      <c r="AO49" s="496" t="n"/>
      <c r="AP49" s="496" t="n"/>
      <c r="AQ49" s="189" t="n"/>
    </row>
    <row r="50" ht="18" customHeight="1" s="683">
      <c r="A50" s="403" t="n"/>
      <c r="B50" s="361" t="n">
        <v>4923</v>
      </c>
      <c r="C50" s="423" t="inlineStr">
        <is>
          <t>Residential Building : Repair &amp; Maintenance</t>
        </is>
      </c>
      <c r="D50" s="423" t="n"/>
      <c r="E50" s="423" t="n"/>
      <c r="F50" s="318" t="n">
        <v>14.53</v>
      </c>
      <c r="G50" s="319" t="n">
        <v>14.53</v>
      </c>
      <c r="H50" s="566" t="n"/>
      <c r="I50" s="319" t="n">
        <v>0</v>
      </c>
      <c r="J50" s="319" t="n">
        <v>0</v>
      </c>
      <c r="K50" s="319" t="n"/>
      <c r="L50" s="406" t="n"/>
      <c r="M50" s="407" t="n"/>
      <c r="N50" s="443" t="n"/>
      <c r="O50" s="362" t="inlineStr">
        <is>
          <t>Part</t>
        </is>
      </c>
      <c r="P50" s="189" t="n">
        <v>5</v>
      </c>
      <c r="Q50" s="496" t="n">
        <v>5</v>
      </c>
      <c r="R50" s="496" t="n"/>
      <c r="S50" s="496" t="n">
        <v>0</v>
      </c>
      <c r="T50" s="496" t="n">
        <v>0</v>
      </c>
      <c r="U50" s="496" t="n"/>
      <c r="V50" s="496" t="n"/>
      <c r="W50" s="189" t="n"/>
      <c r="X50" s="443" t="n"/>
      <c r="Y50" s="362" t="inlineStr">
        <is>
          <t>Part</t>
        </is>
      </c>
      <c r="Z50" s="189" t="n">
        <v>11.8726</v>
      </c>
      <c r="AA50" s="496" t="n">
        <v>11.8726</v>
      </c>
      <c r="AB50" s="496" t="n"/>
      <c r="AC50" s="496" t="n">
        <v>0</v>
      </c>
      <c r="AD50" s="496" t="n">
        <v>0</v>
      </c>
      <c r="AE50" s="496" t="n"/>
      <c r="AF50" s="496" t="n"/>
      <c r="AG50" s="189" t="n"/>
      <c r="AH50" s="443" t="n"/>
      <c r="AI50" s="362" t="inlineStr">
        <is>
          <t>Part</t>
        </is>
      </c>
      <c r="AJ50" s="189" t="n">
        <v>8.597399999999999</v>
      </c>
      <c r="AK50" s="225" t="n">
        <v>8.597399999999999</v>
      </c>
      <c r="AL50" s="496" t="n"/>
      <c r="AM50" s="496" t="n">
        <v>0</v>
      </c>
      <c r="AN50" s="496" t="n">
        <v>0</v>
      </c>
      <c r="AO50" s="496" t="n"/>
      <c r="AP50" s="496" t="n"/>
      <c r="AQ50" s="189" t="n"/>
    </row>
    <row r="51" ht="18" customHeight="1" s="683">
      <c r="A51" s="403" t="n"/>
      <c r="B51" s="408" t="n">
        <v>4932</v>
      </c>
      <c r="C51" s="423" t="inlineStr">
        <is>
          <t>Engineering Equipments</t>
        </is>
      </c>
      <c r="D51" s="409" t="n"/>
      <c r="E51" s="417" t="inlineStr">
        <is>
          <t>Part</t>
        </is>
      </c>
      <c r="F51" s="318" t="n">
        <v>1.39</v>
      </c>
      <c r="G51" s="319" t="n">
        <v>1.39</v>
      </c>
      <c r="H51" s="566" t="n"/>
      <c r="I51" s="319" t="n">
        <v>0</v>
      </c>
      <c r="J51" s="319" t="n">
        <v>0</v>
      </c>
      <c r="K51" s="319" t="n"/>
      <c r="L51" s="406" t="n"/>
      <c r="M51" s="407" t="n"/>
      <c r="N51" s="443" t="n"/>
      <c r="O51" s="362" t="inlineStr">
        <is>
          <t>Part</t>
        </is>
      </c>
      <c r="P51" s="189" t="n">
        <v>2</v>
      </c>
      <c r="Q51" s="496" t="n">
        <v>2</v>
      </c>
      <c r="R51" s="496" t="n"/>
      <c r="S51" s="496" t="n">
        <v>0</v>
      </c>
      <c r="T51" s="496" t="n">
        <v>0</v>
      </c>
      <c r="U51" s="496" t="n"/>
      <c r="V51" s="496" t="n"/>
      <c r="W51" s="189" t="n"/>
      <c r="X51" s="443" t="n"/>
      <c r="Y51" s="362" t="inlineStr">
        <is>
          <t>Part</t>
        </is>
      </c>
      <c r="Z51" s="189" t="n">
        <v>9.1355</v>
      </c>
      <c r="AA51" s="496" t="n">
        <v>9.1355</v>
      </c>
      <c r="AB51" s="496" t="n"/>
      <c r="AC51" s="496" t="n">
        <v>0</v>
      </c>
      <c r="AD51" s="496" t="n">
        <v>0</v>
      </c>
      <c r="AE51" s="496" t="n"/>
      <c r="AF51" s="496" t="n"/>
      <c r="AG51" s="189" t="n"/>
      <c r="AH51" s="443" t="n"/>
      <c r="AI51" s="362" t="inlineStr">
        <is>
          <t>Part</t>
        </is>
      </c>
      <c r="AJ51" s="189" t="n">
        <v>7.4745</v>
      </c>
      <c r="AK51" s="225" t="n">
        <v>7.4745</v>
      </c>
      <c r="AL51" s="496" t="n"/>
      <c r="AM51" s="496" t="n">
        <v>0</v>
      </c>
      <c r="AN51" s="496" t="n">
        <v>0</v>
      </c>
      <c r="AO51" s="496" t="n"/>
      <c r="AP51" s="496" t="n"/>
      <c r="AQ51" s="189" t="n"/>
    </row>
    <row r="52" ht="18" customHeight="1" s="683">
      <c r="A52" s="403" t="n"/>
      <c r="B52" s="410" t="n">
        <v>4947</v>
      </c>
      <c r="C52" s="106" t="inlineStr">
        <is>
          <t>Drainage Structures :</t>
        </is>
      </c>
      <c r="D52" s="352" t="n"/>
      <c r="E52" s="352" t="n"/>
      <c r="F52" s="352" t="n"/>
      <c r="G52" s="352" t="n"/>
      <c r="H52" s="352" t="n"/>
      <c r="I52" s="352" t="n"/>
      <c r="J52" s="352" t="n"/>
      <c r="K52" s="352" t="n"/>
      <c r="L52" s="352" t="n"/>
      <c r="M52" s="352" t="n"/>
      <c r="N52" s="442" t="n"/>
      <c r="O52" s="297" t="n"/>
      <c r="P52" s="189">
        <f>SUM(Q52:W52)</f>
        <v/>
      </c>
      <c r="Q52" s="496" t="n"/>
      <c r="R52" s="496" t="n"/>
      <c r="S52" s="496" t="n"/>
      <c r="T52" s="496" t="n"/>
      <c r="U52" s="496" t="n"/>
      <c r="V52" s="496" t="n"/>
      <c r="W52" s="189" t="n"/>
      <c r="X52" s="442" t="n"/>
      <c r="Y52" s="297" t="n"/>
      <c r="Z52" s="189" t="n"/>
      <c r="AA52" s="496" t="n"/>
      <c r="AB52" s="496" t="n"/>
      <c r="AC52" s="496" t="n"/>
      <c r="AD52" s="496" t="n"/>
      <c r="AE52" s="496" t="n"/>
      <c r="AF52" s="496" t="n"/>
      <c r="AG52" s="189" t="n"/>
      <c r="AH52" s="442" t="n"/>
      <c r="AI52" s="297" t="n"/>
      <c r="AJ52" s="189" t="n"/>
      <c r="AK52" s="225" t="n"/>
      <c r="AL52" s="496" t="n"/>
      <c r="AM52" s="496" t="n"/>
      <c r="AN52" s="496" t="n"/>
      <c r="AO52" s="496" t="n"/>
      <c r="AP52" s="496" t="n"/>
      <c r="AQ52" s="189" t="n"/>
    </row>
    <row r="53" ht="18.75" customHeight="1" s="683">
      <c r="A53" s="403" t="n"/>
      <c r="B53" s="416" t="n"/>
      <c r="C53" s="310" t="inlineStr">
        <is>
          <t xml:space="preserve"> Repair/Replacement of Regulator Gates and other related works(Rehabilitation Haors)</t>
        </is>
      </c>
      <c r="D53" s="310" t="inlineStr">
        <is>
          <t>Nos.</t>
        </is>
      </c>
      <c r="E53" s="417" t="inlineStr">
        <is>
          <t>Part</t>
        </is>
      </c>
      <c r="F53" s="318" t="n">
        <v>95.03</v>
      </c>
      <c r="G53" s="319" t="n">
        <v>10.83</v>
      </c>
      <c r="H53" s="566" t="n"/>
      <c r="I53" s="319" t="n">
        <v>84.2</v>
      </c>
      <c r="J53" s="319" t="n">
        <v>0</v>
      </c>
      <c r="K53" s="319" t="n"/>
      <c r="L53" s="406" t="n"/>
      <c r="M53" s="407" t="n"/>
      <c r="N53" s="438" t="inlineStr">
        <is>
          <t>Nos.</t>
        </is>
      </c>
      <c r="O53" s="362" t="inlineStr">
        <is>
          <t>Part</t>
        </is>
      </c>
      <c r="P53" s="189" t="n">
        <v>58.25</v>
      </c>
      <c r="Q53" s="496" t="n">
        <v>8.574400000000001</v>
      </c>
      <c r="R53" s="496" t="n"/>
      <c r="S53" s="496" t="n">
        <v>49.6756</v>
      </c>
      <c r="T53" s="496" t="n">
        <v>0</v>
      </c>
      <c r="U53" s="496" t="n"/>
      <c r="V53" s="496" t="n"/>
      <c r="W53" s="189" t="n"/>
      <c r="X53" s="438" t="inlineStr">
        <is>
          <t>Nos.</t>
        </is>
      </c>
      <c r="Y53" s="362" t="inlineStr">
        <is>
          <t>Part</t>
        </is>
      </c>
      <c r="Z53" s="189" t="n">
        <v>131.8086</v>
      </c>
      <c r="AA53" s="496" t="n">
        <v>19.40222592</v>
      </c>
      <c r="AB53" s="496" t="n"/>
      <c r="AC53" s="496" t="n">
        <v>112.40637408</v>
      </c>
      <c r="AD53" s="496" t="n">
        <v>0</v>
      </c>
      <c r="AE53" s="496" t="n"/>
      <c r="AF53" s="496" t="n"/>
      <c r="AG53" s="189" t="n"/>
      <c r="AH53" s="438" t="n"/>
      <c r="AI53" s="362" t="n"/>
      <c r="AJ53" s="189" t="n">
        <v>77.4114</v>
      </c>
      <c r="AK53" s="225" t="n">
        <v>11.39495808</v>
      </c>
      <c r="AL53" s="496" t="n"/>
      <c r="AM53" s="496" t="n">
        <v>66.01644192000001</v>
      </c>
      <c r="AN53" s="496" t="n">
        <v>0</v>
      </c>
      <c r="AO53" s="496" t="n"/>
      <c r="AP53" s="496" t="n"/>
      <c r="AQ53" s="189" t="n"/>
    </row>
    <row r="54" ht="18" customHeight="1" s="683">
      <c r="A54" s="403" t="n"/>
      <c r="B54" s="408" t="n">
        <v>4976</v>
      </c>
      <c r="C54" s="423" t="inlineStr">
        <is>
          <t>Water Transport : Repair of Speedboat(s)</t>
        </is>
      </c>
      <c r="D54" s="310" t="inlineStr">
        <is>
          <t>Nos.</t>
        </is>
      </c>
      <c r="E54" s="417" t="inlineStr">
        <is>
          <t>Part</t>
        </is>
      </c>
      <c r="F54" s="318" t="n">
        <v>2.39</v>
      </c>
      <c r="G54" s="319" t="n">
        <v>2.39</v>
      </c>
      <c r="H54" s="566" t="n"/>
      <c r="I54" s="319" t="n">
        <v>0</v>
      </c>
      <c r="J54" s="319" t="n">
        <v>0</v>
      </c>
      <c r="K54" s="319" t="n"/>
      <c r="L54" s="406" t="n"/>
      <c r="M54" s="407" t="n"/>
      <c r="N54" s="438" t="inlineStr">
        <is>
          <t>Nos.</t>
        </is>
      </c>
      <c r="O54" s="362" t="inlineStr">
        <is>
          <t>Part</t>
        </is>
      </c>
      <c r="P54" s="189" t="n">
        <v>0.75</v>
      </c>
      <c r="Q54" s="496" t="n">
        <v>0.75</v>
      </c>
      <c r="R54" s="496" t="n"/>
      <c r="S54" s="496" t="n">
        <v>0</v>
      </c>
      <c r="T54" s="496" t="n">
        <v>0</v>
      </c>
      <c r="U54" s="496" t="n"/>
      <c r="V54" s="496" t="n"/>
      <c r="W54" s="189" t="n"/>
      <c r="X54" s="438" t="inlineStr">
        <is>
          <t>Nos.</t>
        </is>
      </c>
      <c r="Y54" s="362" t="inlineStr">
        <is>
          <t>Part</t>
        </is>
      </c>
      <c r="Z54" s="189" t="n">
        <v>1.1346</v>
      </c>
      <c r="AA54" s="496" t="n">
        <v>1.1346</v>
      </c>
      <c r="AB54" s="496" t="n"/>
      <c r="AC54" s="496" t="n">
        <v>0</v>
      </c>
      <c r="AD54" s="496" t="n">
        <v>0</v>
      </c>
      <c r="AE54" s="496" t="n"/>
      <c r="AF54" s="496" t="n"/>
      <c r="AG54" s="189" t="n"/>
      <c r="AH54" s="438" t="inlineStr">
        <is>
          <t>Nos.</t>
        </is>
      </c>
      <c r="AI54" s="362" t="inlineStr">
        <is>
          <t>Part</t>
        </is>
      </c>
      <c r="AJ54" s="189" t="n">
        <v>0.7254000000000002</v>
      </c>
      <c r="AK54" s="225" t="n">
        <v>0.7254000000000002</v>
      </c>
      <c r="AL54" s="496" t="n"/>
      <c r="AM54" s="496" t="n">
        <v>0</v>
      </c>
      <c r="AN54" s="496" t="n">
        <v>0</v>
      </c>
      <c r="AO54" s="496" t="n"/>
      <c r="AP54" s="496" t="n"/>
      <c r="AQ54" s="189" t="n"/>
    </row>
    <row r="55" ht="18" customHeight="1" s="683">
      <c r="A55" s="403" t="n"/>
      <c r="B55" s="361" t="n">
        <v>4991</v>
      </c>
      <c r="C55" s="424" t="inlineStr">
        <is>
          <t>Others : Repair &amp; Maintenance</t>
        </is>
      </c>
      <c r="D55" s="423" t="n"/>
      <c r="E55" s="423" t="n"/>
      <c r="F55" s="423" t="n">
        <v>7.48</v>
      </c>
      <c r="G55" s="423" t="n">
        <v>7.48</v>
      </c>
      <c r="H55" s="423" t="n"/>
      <c r="I55" s="423" t="n">
        <v>0</v>
      </c>
      <c r="J55" s="423" t="n">
        <v>0</v>
      </c>
      <c r="K55" s="423" t="n"/>
      <c r="L55" s="423" t="n"/>
      <c r="M55" s="423" t="n"/>
      <c r="N55" s="438" t="n"/>
      <c r="O55" s="362" t="inlineStr">
        <is>
          <t>Part</t>
        </is>
      </c>
      <c r="P55" s="189" t="n">
        <v>3</v>
      </c>
      <c r="Q55" s="496" t="n">
        <v>3</v>
      </c>
      <c r="R55" s="496" t="n"/>
      <c r="S55" s="496" t="n">
        <v>0</v>
      </c>
      <c r="T55" s="496" t="n">
        <v>0</v>
      </c>
      <c r="U55" s="496" t="n"/>
      <c r="V55" s="496" t="n"/>
      <c r="W55" s="189" t="n"/>
      <c r="X55" s="438" t="n"/>
      <c r="Y55" s="362" t="inlineStr">
        <is>
          <t>Part</t>
        </is>
      </c>
      <c r="Z55" s="189" t="n">
        <v>16.5312</v>
      </c>
      <c r="AA55" s="496" t="n">
        <v>16.5312</v>
      </c>
      <c r="AB55" s="496" t="n"/>
      <c r="AC55" s="496" t="n">
        <v>0</v>
      </c>
      <c r="AD55" s="496" t="n">
        <v>0</v>
      </c>
      <c r="AE55" s="496" t="n"/>
      <c r="AF55" s="496" t="n"/>
      <c r="AG55" s="189" t="n"/>
      <c r="AH55" s="438" t="n"/>
      <c r="AI55" s="362" t="inlineStr">
        <is>
          <t>Part</t>
        </is>
      </c>
      <c r="AJ55" s="189" t="n">
        <v>12.9888</v>
      </c>
      <c r="AK55" s="225" t="n">
        <v>12.9888</v>
      </c>
      <c r="AL55" s="496" t="n"/>
      <c r="AM55" s="496" t="n">
        <v>0</v>
      </c>
      <c r="AN55" s="496" t="n">
        <v>0</v>
      </c>
      <c r="AO55" s="496" t="n"/>
      <c r="AP55" s="496" t="n"/>
      <c r="AQ55" s="189" t="n"/>
    </row>
    <row r="56" ht="15" customHeight="1" s="683">
      <c r="A56" s="425" t="inlineStr">
        <is>
          <t>(a) Sub-total Revenue Component:</t>
        </is>
      </c>
      <c r="B56" s="426" t="n"/>
      <c r="C56" s="409" t="n"/>
      <c r="D56" s="409" t="n"/>
      <c r="E56" s="409" t="n"/>
      <c r="F56" s="318">
        <f>SUM(G56:M56)</f>
        <v/>
      </c>
      <c r="G56" s="319">
        <f>SUM(G11:G55)</f>
        <v/>
      </c>
      <c r="H56" s="319" t="n"/>
      <c r="I56" s="319">
        <f>SUM(I11:I55)</f>
        <v/>
      </c>
      <c r="J56" s="319">
        <f>SUM(J11:J55)</f>
        <v/>
      </c>
      <c r="K56" s="319" t="n"/>
      <c r="L56" s="406" t="n"/>
      <c r="M56" s="407" t="n"/>
      <c r="N56" s="443" t="n"/>
      <c r="O56" s="354" t="n"/>
      <c r="P56" s="189">
        <f>SUM(Q56:W56)</f>
        <v/>
      </c>
      <c r="Q56" s="496">
        <f>SUM(Q11:Q55)</f>
        <v/>
      </c>
      <c r="R56" s="496" t="n"/>
      <c r="S56" s="496">
        <f>SUM(S11:S55)</f>
        <v/>
      </c>
      <c r="T56" s="496">
        <f>SUM(T11:T55)</f>
        <v/>
      </c>
      <c r="U56" s="496" t="n"/>
      <c r="V56" s="496" t="n"/>
      <c r="W56" s="496" t="n"/>
      <c r="X56" s="443" t="n"/>
      <c r="Y56" s="354" t="n"/>
      <c r="Z56" s="496">
        <f>SUM(Z11:Z55)</f>
        <v/>
      </c>
      <c r="AA56" s="496">
        <f>SUM(AA11:AA55)</f>
        <v/>
      </c>
      <c r="AB56" s="496" t="n"/>
      <c r="AC56" s="496">
        <f>SUM(AC11:AC55)</f>
        <v/>
      </c>
      <c r="AD56" s="496">
        <f>SUM(AD11:AD55)</f>
        <v/>
      </c>
      <c r="AE56" s="496" t="n"/>
      <c r="AF56" s="496" t="n"/>
      <c r="AG56" s="496" t="n"/>
      <c r="AH56" s="443" t="n"/>
      <c r="AI56" s="354" t="n"/>
      <c r="AJ56" s="496">
        <f>SUM(AJ11:AJ55)</f>
        <v/>
      </c>
      <c r="AK56" s="225">
        <f>SUM(AK11:AK55)</f>
        <v/>
      </c>
      <c r="AL56" s="496" t="n"/>
      <c r="AM56" s="496">
        <f>SUM(AM11:AM55)</f>
        <v/>
      </c>
      <c r="AN56" s="496">
        <f>SUM(AN11:AN55)</f>
        <v/>
      </c>
      <c r="AO56" s="496" t="n"/>
      <c r="AP56" s="496" t="n"/>
      <c r="AQ56" s="496" t="n"/>
    </row>
    <row r="57" ht="14.25" customFormat="1" customHeight="1" s="428">
      <c r="A57" s="637" t="inlineStr">
        <is>
          <t>(b) Capital Component:</t>
        </is>
      </c>
      <c r="B57" s="616" t="n"/>
      <c r="C57" s="615" t="n"/>
      <c r="D57" s="427" t="n"/>
      <c r="E57" s="427" t="n"/>
      <c r="F57" s="318" t="n"/>
      <c r="M57" s="426" t="n"/>
      <c r="N57" s="447" t="n"/>
      <c r="O57" s="312" t="n"/>
      <c r="P57" s="189" t="n"/>
      <c r="Q57" s="190" t="n"/>
      <c r="R57" s="662" t="n"/>
      <c r="S57" s="662" t="n"/>
      <c r="T57" s="662" t="n"/>
      <c r="U57" s="662" t="n"/>
      <c r="V57" s="662" t="n"/>
      <c r="W57" s="189" t="n"/>
      <c r="X57" s="447" t="n"/>
      <c r="Y57" s="312" t="n"/>
      <c r="Z57" s="189" t="n"/>
      <c r="AA57" s="662" t="n"/>
      <c r="AB57" s="662" t="n"/>
      <c r="AC57" s="662" t="n"/>
      <c r="AD57" s="662" t="n"/>
      <c r="AE57" s="662" t="n"/>
      <c r="AF57" s="662" t="n"/>
      <c r="AG57" s="189" t="n"/>
      <c r="AH57" s="447" t="n"/>
      <c r="AI57" s="312" t="n"/>
      <c r="AJ57" s="189" t="n"/>
      <c r="AK57" s="662" t="n"/>
      <c r="AL57" s="662" t="n"/>
      <c r="AM57" s="662" t="n"/>
      <c r="AN57" s="662" t="n"/>
      <c r="AO57" s="662" t="n"/>
      <c r="AP57" s="662" t="n"/>
      <c r="AQ57" s="189" t="n"/>
    </row>
    <row r="58" ht="15" customFormat="1" customHeight="1" s="428">
      <c r="A58" s="429" t="n"/>
      <c r="B58" s="404" t="n">
        <v>6800</v>
      </c>
      <c r="C58" s="405" t="inlineStr">
        <is>
          <t>Acquisition of Assets:</t>
        </is>
      </c>
      <c r="D58" s="405" t="n"/>
      <c r="E58" s="405" t="n"/>
      <c r="F58" s="318" t="n"/>
      <c r="G58" s="319" t="n"/>
      <c r="H58" s="319" t="n"/>
      <c r="I58" s="319" t="n"/>
      <c r="J58" s="319" t="n"/>
      <c r="K58" s="319" t="n"/>
      <c r="L58" s="406" t="n"/>
      <c r="M58" s="426" t="n"/>
      <c r="N58" s="442" t="n"/>
      <c r="O58" s="297" t="n"/>
      <c r="P58" s="189" t="n"/>
      <c r="Q58" s="496" t="n"/>
      <c r="R58" s="496" t="n"/>
      <c r="S58" s="496" t="n"/>
      <c r="T58" s="496" t="n"/>
      <c r="U58" s="496" t="n"/>
      <c r="V58" s="496" t="n"/>
      <c r="W58" s="189" t="n"/>
      <c r="X58" s="442" t="n"/>
      <c r="Y58" s="297" t="n"/>
      <c r="Z58" s="189" t="n"/>
      <c r="AA58" s="225" t="n"/>
      <c r="AB58" s="496" t="n"/>
      <c r="AC58" s="496" t="n"/>
      <c r="AD58" s="496" t="n"/>
      <c r="AE58" s="496" t="n"/>
      <c r="AF58" s="496" t="n"/>
      <c r="AG58" s="189" t="n"/>
      <c r="AH58" s="442" t="n"/>
      <c r="AI58" s="297" t="n"/>
      <c r="AJ58" s="189" t="n"/>
      <c r="AK58" s="225" t="n"/>
      <c r="AL58" s="496" t="n"/>
      <c r="AM58" s="496" t="n"/>
      <c r="AN58" s="496" t="n"/>
      <c r="AO58" s="496" t="n"/>
      <c r="AP58" s="496" t="n"/>
      <c r="AQ58" s="189" t="n"/>
    </row>
    <row r="59" ht="19.5" customFormat="1" customHeight="1" s="428">
      <c r="A59" s="430" t="n"/>
      <c r="B59" s="413" t="n">
        <v>6807</v>
      </c>
      <c r="C59" s="623" t="inlineStr">
        <is>
          <t xml:space="preserve"> Motor Vehicle :</t>
        </is>
      </c>
      <c r="D59" s="616" t="n"/>
      <c r="E59" s="616" t="n"/>
      <c r="F59" s="616" t="n"/>
      <c r="G59" s="616" t="n"/>
      <c r="H59" s="616" t="n"/>
      <c r="I59" s="616" t="n"/>
      <c r="J59" s="616" t="n"/>
      <c r="K59" s="616" t="n"/>
      <c r="L59" s="616" t="n"/>
      <c r="M59" s="616" t="n"/>
      <c r="N59" s="616" t="n"/>
      <c r="O59" s="616" t="n"/>
      <c r="P59" s="616" t="n"/>
      <c r="Q59" s="615" t="n"/>
      <c r="R59" s="496" t="n"/>
      <c r="S59" s="496" t="n"/>
      <c r="T59" s="496" t="n"/>
      <c r="U59" s="496" t="n"/>
      <c r="V59" s="496" t="n"/>
      <c r="W59" s="189" t="n"/>
      <c r="X59" s="489" t="n"/>
      <c r="Y59" s="297" t="n"/>
      <c r="Z59" s="189" t="n"/>
      <c r="AA59" s="225" t="n"/>
      <c r="AB59" s="496" t="n"/>
      <c r="AC59" s="496" t="n"/>
      <c r="AD59" s="496" t="n"/>
      <c r="AE59" s="496" t="n"/>
      <c r="AF59" s="496" t="n"/>
      <c r="AG59" s="189" t="n"/>
      <c r="AH59" s="489" t="n"/>
      <c r="AI59" s="297" t="n"/>
      <c r="AJ59" s="189" t="n"/>
      <c r="AK59" s="225" t="n"/>
      <c r="AL59" s="496" t="n"/>
      <c r="AM59" s="496" t="n"/>
      <c r="AN59" s="496" t="n"/>
      <c r="AO59" s="496" t="n"/>
      <c r="AP59" s="496" t="n"/>
      <c r="AQ59" s="189" t="n"/>
    </row>
    <row r="60" ht="60" customFormat="1" customHeight="1" s="428">
      <c r="A60" s="403" t="n"/>
      <c r="B60" s="431" t="n"/>
      <c r="C60" s="510" t="inlineStr">
        <is>
      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      </is>
      </c>
      <c r="D60" s="506" t="inlineStr">
        <is>
          <t>Nos.</t>
        </is>
      </c>
      <c r="E60" s="507" t="inlineStr">
        <is>
          <t>7 nos.</t>
        </is>
      </c>
      <c r="F60" s="189" t="n">
        <v>606.9</v>
      </c>
      <c r="G60" s="496" t="n">
        <v>606.9</v>
      </c>
      <c r="H60" s="566" t="n"/>
      <c r="I60" s="496" t="n">
        <v>0</v>
      </c>
      <c r="J60" s="496" t="n">
        <v>0</v>
      </c>
      <c r="K60" s="496" t="n"/>
      <c r="L60" s="298" t="n"/>
      <c r="M60" s="313" t="n"/>
      <c r="N60" s="506" t="inlineStr">
        <is>
          <t>Nos.</t>
        </is>
      </c>
      <c r="O60" s="507" t="inlineStr">
        <is>
          <t>3 nos.</t>
        </is>
      </c>
      <c r="P60" s="189" t="n">
        <v>95.59999999999999</v>
      </c>
      <c r="Q60" s="496" t="n">
        <v>95.59999999999999</v>
      </c>
      <c r="R60" s="496" t="n"/>
      <c r="S60" s="496" t="n">
        <v>0</v>
      </c>
      <c r="T60" s="496" t="n">
        <v>0</v>
      </c>
      <c r="U60" s="496" t="n"/>
      <c r="V60" s="496" t="n"/>
      <c r="W60" s="189" t="n"/>
      <c r="X60" s="438" t="n"/>
      <c r="Y60" s="315" t="n"/>
      <c r="Z60" s="189" t="n">
        <v>0</v>
      </c>
      <c r="AA60" s="225" t="n">
        <v>0</v>
      </c>
      <c r="AB60" s="496" t="n"/>
      <c r="AC60" s="496" t="n">
        <v>0</v>
      </c>
      <c r="AD60" s="496" t="n">
        <v>0</v>
      </c>
      <c r="AE60" s="496" t="n"/>
      <c r="AF60" s="496" t="n"/>
      <c r="AG60" s="189" t="n"/>
      <c r="AH60" s="438" t="n"/>
      <c r="AI60" s="315" t="n"/>
      <c r="AJ60" s="189" t="n">
        <v>0</v>
      </c>
      <c r="AK60" s="225" t="n">
        <v>0</v>
      </c>
      <c r="AL60" s="496" t="n"/>
      <c r="AM60" s="496" t="n">
        <v>0</v>
      </c>
      <c r="AN60" s="496" t="n">
        <v>0</v>
      </c>
      <c r="AO60" s="496" t="n"/>
      <c r="AP60" s="496" t="n"/>
      <c r="AQ60" s="189" t="n"/>
    </row>
    <row r="61" ht="30.75" customFormat="1" customHeight="1" s="428">
      <c r="A61" s="430" t="n"/>
      <c r="B61" s="432" t="n"/>
      <c r="C61" s="461" t="inlineStr">
        <is>
          <t>Motorcycle - 45 Nos. (PMO 2 Nos.,Kishoreganj 11 Nos., Netrokona 6 Nos., Sunamganj 6 Nos., Habiganj 6 Nos.&amp; Brahmanbaria 4 Nos).</t>
        </is>
      </c>
      <c r="D61" s="438" t="inlineStr">
        <is>
          <t>Nos.</t>
        </is>
      </c>
      <c r="E61" s="461" t="inlineStr">
        <is>
          <t>30 nos</t>
        </is>
      </c>
      <c r="F61" s="318" t="n">
        <v>50.22</v>
      </c>
      <c r="G61" s="319" t="n">
        <v>50.22</v>
      </c>
      <c r="H61" s="566" t="n"/>
      <c r="I61" s="319" t="n">
        <v>0</v>
      </c>
      <c r="J61" s="319" t="n">
        <v>0</v>
      </c>
      <c r="K61" s="319" t="n"/>
      <c r="L61" s="406" t="n"/>
      <c r="M61" s="426" t="n"/>
      <c r="N61" s="438" t="inlineStr">
        <is>
          <t>Nos.</t>
        </is>
      </c>
      <c r="O61" s="315" t="inlineStr">
        <is>
          <t>5 nos.</t>
        </is>
      </c>
      <c r="P61" s="189" t="n">
        <v>0</v>
      </c>
      <c r="Q61" s="496" t="n">
        <v>0</v>
      </c>
      <c r="R61" s="496" t="n"/>
      <c r="S61" s="496" t="n">
        <v>0</v>
      </c>
      <c r="T61" s="496" t="n">
        <v>0</v>
      </c>
      <c r="U61" s="496" t="n"/>
      <c r="V61" s="496" t="n"/>
      <c r="W61" s="189" t="n"/>
      <c r="X61" s="438" t="n"/>
      <c r="Y61" s="315" t="n"/>
      <c r="Z61" s="189" t="n">
        <v>10.0968</v>
      </c>
      <c r="AA61" s="496" t="n">
        <v>10.0968</v>
      </c>
      <c r="AB61" s="496" t="n"/>
      <c r="AC61" s="496" t="n">
        <v>0</v>
      </c>
      <c r="AD61" s="496" t="n">
        <v>0</v>
      </c>
      <c r="AE61" s="496" t="n"/>
      <c r="AF61" s="496" t="n"/>
      <c r="AG61" s="189" t="n"/>
      <c r="AH61" s="438" t="n"/>
      <c r="AI61" s="315" t="n"/>
      <c r="AJ61" s="189" t="n">
        <v>7.9332</v>
      </c>
      <c r="AK61" s="225" t="n">
        <v>7.9332</v>
      </c>
      <c r="AL61" s="496" t="n"/>
      <c r="AM61" s="496" t="n">
        <v>0</v>
      </c>
      <c r="AN61" s="496" t="n">
        <v>0</v>
      </c>
      <c r="AO61" s="496" t="n"/>
      <c r="AP61" s="496" t="n"/>
      <c r="AQ61" s="189" t="n"/>
    </row>
    <row r="62" ht="18" customFormat="1" customHeight="1" s="428">
      <c r="A62" s="403" t="n"/>
      <c r="B62" s="413" t="n">
        <v>6809</v>
      </c>
      <c r="C62" s="623" t="inlineStr">
        <is>
          <t>Water Transport :</t>
        </is>
      </c>
      <c r="D62" s="616" t="n"/>
      <c r="E62" s="616" t="n"/>
      <c r="F62" s="616" t="n"/>
      <c r="G62" s="616" t="n"/>
      <c r="H62" s="616" t="n"/>
      <c r="I62" s="616" t="n"/>
      <c r="J62" s="616" t="n"/>
      <c r="K62" s="616" t="n"/>
      <c r="L62" s="616" t="n"/>
      <c r="M62" s="616" t="n"/>
      <c r="N62" s="616" t="n"/>
      <c r="O62" s="616" t="n"/>
      <c r="P62" s="616" t="n"/>
      <c r="Q62" s="615" t="n"/>
      <c r="R62" s="496" t="n"/>
      <c r="S62" s="496" t="n"/>
      <c r="T62" s="496" t="n"/>
      <c r="U62" s="496" t="n"/>
      <c r="V62" s="496" t="n"/>
      <c r="W62" s="189" t="n"/>
      <c r="X62" s="487" t="n"/>
      <c r="Y62" s="317" t="n"/>
      <c r="Z62" s="189" t="n"/>
      <c r="AA62" s="225" t="n"/>
      <c r="AB62" s="496" t="n"/>
      <c r="AC62" s="496" t="n"/>
      <c r="AD62" s="496" t="n"/>
      <c r="AE62" s="496" t="n"/>
      <c r="AF62" s="496" t="n"/>
      <c r="AG62" s="189" t="n"/>
      <c r="AH62" s="487" t="n"/>
      <c r="AI62" s="317" t="n"/>
      <c r="AJ62" s="189" t="n"/>
      <c r="AK62" s="225" t="n"/>
      <c r="AL62" s="496" t="n"/>
      <c r="AM62" s="496" t="n"/>
      <c r="AN62" s="496" t="n"/>
      <c r="AO62" s="496" t="n"/>
      <c r="AP62" s="496" t="n"/>
      <c r="AQ62" s="189" t="n"/>
    </row>
    <row r="63" ht="18" customFormat="1" customHeight="1" s="428">
      <c r="A63" s="403" t="n"/>
      <c r="B63" s="432" t="n"/>
      <c r="C63" s="503" t="inlineStr">
        <is>
          <t>Speed Boat with Engine and all accessories (75 hp &amp; 4 Nos.)</t>
        </is>
      </c>
      <c r="D63" s="438" t="inlineStr">
        <is>
          <t>Nos.</t>
        </is>
      </c>
      <c r="E63" s="315" t="inlineStr">
        <is>
          <t>3 nos</t>
        </is>
      </c>
      <c r="F63" s="318" t="n">
        <v>61.29</v>
      </c>
      <c r="G63" s="319" t="n">
        <v>61.29</v>
      </c>
      <c r="H63" s="566" t="n"/>
      <c r="I63" s="319" t="n">
        <v>0</v>
      </c>
      <c r="J63" s="319" t="n">
        <v>0</v>
      </c>
      <c r="K63" s="319" t="n"/>
      <c r="L63" s="406" t="n"/>
      <c r="M63" s="426" t="n"/>
      <c r="N63" s="438" t="inlineStr">
        <is>
          <t>Nos.</t>
        </is>
      </c>
      <c r="O63" s="315" t="inlineStr">
        <is>
          <t>3 nos.</t>
        </is>
      </c>
      <c r="P63" s="189" t="n">
        <v>0</v>
      </c>
      <c r="Q63" s="496" t="n">
        <v>0</v>
      </c>
      <c r="R63" s="496" t="n"/>
      <c r="S63" s="496" t="n">
        <v>0</v>
      </c>
      <c r="T63" s="496" t="n">
        <v>0</v>
      </c>
      <c r="U63" s="496" t="n"/>
      <c r="V63" s="496" t="n"/>
      <c r="W63" s="189" t="n"/>
      <c r="X63" s="438" t="n"/>
      <c r="Y63" s="315" t="n"/>
      <c r="Z63" s="189" t="n">
        <v>22.8389</v>
      </c>
      <c r="AA63" s="496" t="n">
        <v>22.8389</v>
      </c>
      <c r="AB63" s="496" t="n"/>
      <c r="AC63" s="496" t="n">
        <v>0</v>
      </c>
      <c r="AD63" s="496" t="n">
        <v>0</v>
      </c>
      <c r="AE63" s="496" t="n"/>
      <c r="AF63" s="496" t="n"/>
      <c r="AG63" s="189" t="n"/>
      <c r="AH63" s="438" t="n"/>
      <c r="AI63" s="315" t="n"/>
      <c r="AJ63" s="189" t="n">
        <v>15.8711</v>
      </c>
      <c r="AK63" s="225" t="n">
        <v>15.8711</v>
      </c>
      <c r="AL63" s="496" t="n"/>
      <c r="AM63" s="496" t="n">
        <v>0</v>
      </c>
      <c r="AN63" s="496" t="n">
        <v>0</v>
      </c>
      <c r="AO63" s="496" t="n"/>
      <c r="AP63" s="496" t="n"/>
      <c r="AQ63" s="189" t="n"/>
    </row>
    <row r="64" ht="18" customFormat="1" customHeight="1" s="428">
      <c r="A64" s="403" t="n"/>
      <c r="B64" s="111" t="n">
        <v>6813</v>
      </c>
      <c r="C64" s="623" t="inlineStr">
        <is>
          <t>Mechinary &amp; Other Equipment</t>
        </is>
      </c>
      <c r="D64" s="616" t="n"/>
      <c r="E64" s="616" t="n"/>
      <c r="F64" s="616" t="n"/>
      <c r="G64" s="616" t="n"/>
      <c r="H64" s="616" t="n"/>
      <c r="I64" s="616" t="n"/>
      <c r="J64" s="616" t="n"/>
      <c r="K64" s="616" t="n"/>
      <c r="L64" s="616" t="n"/>
      <c r="M64" s="616" t="n"/>
      <c r="N64" s="616" t="n"/>
      <c r="O64" s="616" t="n"/>
      <c r="P64" s="616" t="n"/>
      <c r="Q64" s="615" t="n"/>
      <c r="R64" s="496" t="n"/>
      <c r="S64" s="496" t="n"/>
      <c r="T64" s="496" t="n"/>
      <c r="U64" s="496" t="n"/>
      <c r="V64" s="496" t="n"/>
      <c r="W64" s="189" t="n"/>
      <c r="X64" s="487" t="n"/>
      <c r="Y64" s="317" t="n"/>
      <c r="Z64" s="189" t="n"/>
      <c r="AA64" s="225" t="n"/>
      <c r="AB64" s="496" t="n"/>
      <c r="AC64" s="496" t="n"/>
      <c r="AD64" s="496" t="n"/>
      <c r="AE64" s="496" t="n"/>
      <c r="AF64" s="496" t="n"/>
      <c r="AG64" s="189" t="n"/>
      <c r="AH64" s="487" t="n"/>
      <c r="AI64" s="317" t="n"/>
      <c r="AJ64" s="189" t="n"/>
      <c r="AK64" s="225" t="n"/>
      <c r="AL64" s="496" t="n"/>
      <c r="AM64" s="496" t="n"/>
      <c r="AN64" s="496" t="n"/>
      <c r="AO64" s="496" t="n"/>
      <c r="AP64" s="496" t="n"/>
      <c r="AQ64" s="189" t="n"/>
    </row>
    <row r="65" ht="33.75" customFormat="1" customHeight="1" s="428">
      <c r="A65" s="403" t="n"/>
      <c r="B65" s="431" t="n"/>
      <c r="C65" s="461" t="inlineStr">
        <is>
          <t>Photocopier -7 nos (PMO 2 Nos.,Kishoreganj 1 No., Netrokona 1 No., Sunamganj 1 No., Habiganj 1No.&amp; Brahmanbaria 1 No).</t>
        </is>
      </c>
      <c r="D65" s="438" t="inlineStr">
        <is>
          <t>Nos.</t>
        </is>
      </c>
      <c r="E65" s="461" t="inlineStr">
        <is>
          <t>7 nos.</t>
        </is>
      </c>
      <c r="F65" s="318" t="n">
        <v>8.949999999999999</v>
      </c>
      <c r="G65" s="319" t="n">
        <v>8.949999999999999</v>
      </c>
      <c r="H65" s="566" t="n"/>
      <c r="I65" s="319" t="n">
        <v>0</v>
      </c>
      <c r="J65" s="319" t="n">
        <v>0</v>
      </c>
      <c r="K65" s="319" t="n"/>
      <c r="L65" s="406" t="n"/>
      <c r="M65" s="426" t="n"/>
      <c r="N65" s="438" t="inlineStr">
        <is>
          <t>Nos.</t>
        </is>
      </c>
      <c r="O65" s="315" t="n"/>
      <c r="P65" s="189" t="n">
        <v>0</v>
      </c>
      <c r="Q65" s="496" t="n">
        <v>0</v>
      </c>
      <c r="R65" s="496" t="n"/>
      <c r="S65" s="496" t="n">
        <v>0</v>
      </c>
      <c r="T65" s="496" t="n">
        <v>0</v>
      </c>
      <c r="U65" s="496" t="n"/>
      <c r="V65" s="496" t="n"/>
      <c r="W65" s="189" t="n"/>
      <c r="X65" s="438" t="n"/>
      <c r="Y65" s="315" t="n"/>
      <c r="Z65" s="189" t="n">
        <v>0.01139999999999976</v>
      </c>
      <c r="AA65" s="496" t="n">
        <v>0.01139999999999976</v>
      </c>
      <c r="AB65" s="496" t="n"/>
      <c r="AC65" s="496" t="n">
        <v>0</v>
      </c>
      <c r="AD65" s="496" t="n">
        <v>0</v>
      </c>
      <c r="AE65" s="496" t="n"/>
      <c r="AF65" s="496" t="n"/>
      <c r="AG65" s="189" t="n"/>
      <c r="AH65" s="438" t="n"/>
      <c r="AI65" s="315" t="n"/>
      <c r="AJ65" s="189" t="n">
        <v>0.008599999999999816</v>
      </c>
      <c r="AK65" s="225" t="n">
        <v>0.008599999999999816</v>
      </c>
      <c r="AL65" s="496" t="n"/>
      <c r="AM65" s="496" t="n">
        <v>0</v>
      </c>
      <c r="AN65" s="496" t="n">
        <v>0</v>
      </c>
      <c r="AO65" s="496" t="n"/>
      <c r="AP65" s="496" t="n"/>
      <c r="AQ65" s="189" t="n"/>
    </row>
    <row r="66" ht="18" customFormat="1" customHeight="1" s="428">
      <c r="A66" s="403" t="n"/>
      <c r="B66" s="432" t="n"/>
      <c r="C66" s="461" t="inlineStr">
        <is>
          <t>Fax -7 nos (PMO 2 Nos.,Kishoreganj 1 No., Netrokona 1 No., Sunamganj 1 No., Habiganj 1No.&amp; Brahmanbaria 1 No).</t>
        </is>
      </c>
      <c r="D66" s="438" t="inlineStr">
        <is>
          <t>Nos.</t>
        </is>
      </c>
      <c r="E66" s="461" t="inlineStr">
        <is>
          <t>2 nos.</t>
        </is>
      </c>
      <c r="F66" s="318" t="n">
        <v>0.796</v>
      </c>
      <c r="G66" s="319" t="n">
        <v>0.796</v>
      </c>
      <c r="H66" s="566" t="n"/>
      <c r="I66" s="319" t="n">
        <v>0</v>
      </c>
      <c r="J66" s="319" t="n">
        <v>0</v>
      </c>
      <c r="K66" s="319" t="n"/>
      <c r="L66" s="406" t="n"/>
      <c r="M66" s="426" t="n"/>
      <c r="N66" s="438" t="inlineStr">
        <is>
          <t>Nos.</t>
        </is>
      </c>
      <c r="O66" s="315" t="inlineStr">
        <is>
          <t>5 nos.</t>
        </is>
      </c>
      <c r="P66" s="189" t="n">
        <v>0</v>
      </c>
      <c r="Q66" s="496" t="n">
        <v>0</v>
      </c>
      <c r="R66" s="496" t="n"/>
      <c r="S66" s="496" t="n">
        <v>0</v>
      </c>
      <c r="T66" s="496" t="n">
        <v>0</v>
      </c>
      <c r="U66" s="496" t="n"/>
      <c r="V66" s="496" t="n"/>
      <c r="W66" s="189" t="n"/>
      <c r="X66" s="438" t="n"/>
      <c r="Y66" s="315" t="n"/>
      <c r="Z66" s="189" t="n">
        <v>2.4418</v>
      </c>
      <c r="AA66" s="496" t="n">
        <v>2.4418</v>
      </c>
      <c r="AB66" s="496" t="n"/>
      <c r="AC66" s="496" t="n">
        <v>0</v>
      </c>
      <c r="AD66" s="496" t="n">
        <v>0</v>
      </c>
      <c r="AE66" s="496" t="n"/>
      <c r="AF66" s="496" t="n"/>
      <c r="AG66" s="189" t="n"/>
      <c r="AH66" s="438" t="n"/>
      <c r="AI66" s="315" t="n"/>
      <c r="AJ66" s="189" t="n">
        <v>1.7682</v>
      </c>
      <c r="AK66" s="225" t="n">
        <v>1.7682</v>
      </c>
      <c r="AL66" s="496" t="n"/>
      <c r="AM66" s="496" t="n">
        <v>0</v>
      </c>
      <c r="AN66" s="496" t="n">
        <v>0</v>
      </c>
      <c r="AO66" s="496" t="n"/>
      <c r="AP66" s="496" t="n"/>
      <c r="AQ66" s="189" t="n"/>
    </row>
    <row r="67" ht="17.25" customFormat="1" customHeight="1" s="428">
      <c r="A67" s="403" t="n"/>
      <c r="B67" s="111" t="n">
        <v>6814</v>
      </c>
      <c r="C67" s="626" t="inlineStr">
        <is>
          <t>Engineering Equipments</t>
        </is>
      </c>
      <c r="D67" s="616" t="n"/>
      <c r="E67" s="616" t="n"/>
      <c r="F67" s="616" t="n"/>
      <c r="G67" s="616" t="n"/>
      <c r="H67" s="616" t="n"/>
      <c r="I67" s="616" t="n"/>
      <c r="J67" s="616" t="n"/>
      <c r="K67" s="616" t="n"/>
      <c r="L67" s="616" t="n"/>
      <c r="M67" s="616" t="n"/>
      <c r="N67" s="616" t="n"/>
      <c r="O67" s="616" t="n"/>
      <c r="P67" s="616" t="n"/>
      <c r="Q67" s="615" t="n"/>
      <c r="R67" s="496" t="n"/>
      <c r="S67" s="496" t="n"/>
      <c r="T67" s="496" t="n"/>
      <c r="U67" s="496" t="n"/>
      <c r="V67" s="496" t="n"/>
      <c r="W67" s="189" t="n"/>
      <c r="X67" s="489" t="n"/>
      <c r="Y67" s="320" t="n"/>
      <c r="Z67" s="189" t="n"/>
      <c r="AA67" s="225" t="n"/>
      <c r="AB67" s="496" t="n"/>
      <c r="AC67" s="496" t="n"/>
      <c r="AD67" s="496" t="n"/>
      <c r="AE67" s="496" t="n"/>
      <c r="AF67" s="496" t="n"/>
      <c r="AG67" s="189" t="n"/>
      <c r="AH67" s="489" t="n"/>
      <c r="AI67" s="320" t="n"/>
      <c r="AJ67" s="189" t="n"/>
      <c r="AK67" s="225" t="n"/>
      <c r="AL67" s="496" t="n"/>
      <c r="AM67" s="496" t="n"/>
      <c r="AN67" s="496" t="n"/>
      <c r="AO67" s="496" t="n"/>
      <c r="AP67" s="496" t="n"/>
      <c r="AQ67" s="189" t="n"/>
    </row>
    <row r="68" ht="35.25" customFormat="1" customHeight="1" s="428">
      <c r="A68" s="403" t="n"/>
      <c r="B68" s="112" t="n"/>
      <c r="C68" s="423" t="inlineStr">
        <is>
          <t>Survey Equipments (Digital leveling Instrument 5 nos., Total Station 2 nos. &amp; Hand Held GPS 10 Nos,RTK GPS with Base and Rover Station 1 set)</t>
        </is>
      </c>
      <c r="D68" s="438" t="inlineStr">
        <is>
          <t>Nos.</t>
        </is>
      </c>
      <c r="E68" s="461" t="inlineStr">
        <is>
          <t>11 nos.</t>
        </is>
      </c>
      <c r="F68" s="318" t="n">
        <v>20.18</v>
      </c>
      <c r="G68" s="319" t="n">
        <v>20.18</v>
      </c>
      <c r="H68" s="566" t="n"/>
      <c r="I68" s="319" t="n">
        <v>0</v>
      </c>
      <c r="J68" s="319" t="n">
        <v>0</v>
      </c>
      <c r="K68" s="319" t="n"/>
      <c r="L68" s="406" t="n"/>
      <c r="M68" s="426" t="n"/>
      <c r="N68" s="438" t="inlineStr">
        <is>
          <t>Nos.</t>
        </is>
      </c>
      <c r="O68" s="315" t="inlineStr">
        <is>
          <t>6 nos.</t>
        </is>
      </c>
      <c r="P68" s="189" t="n">
        <v>0</v>
      </c>
      <c r="Q68" s="496" t="n">
        <v>0</v>
      </c>
      <c r="R68" s="496" t="n"/>
      <c r="S68" s="496" t="n">
        <v>0</v>
      </c>
      <c r="T68" s="496" t="n">
        <v>0</v>
      </c>
      <c r="U68" s="496" t="n"/>
      <c r="V68" s="496" t="n"/>
      <c r="W68" s="189" t="n"/>
      <c r="X68" s="438" t="n"/>
      <c r="Y68" s="315" t="n"/>
      <c r="Z68" s="189" t="n">
        <v>0.1824000000000001</v>
      </c>
      <c r="AA68" s="496" t="n">
        <v>0.1824000000000001</v>
      </c>
      <c r="AB68" s="496" t="n"/>
      <c r="AC68" s="496" t="n">
        <v>0</v>
      </c>
      <c r="AD68" s="496" t="n">
        <v>0</v>
      </c>
      <c r="AE68" s="496" t="n"/>
      <c r="AF68" s="496" t="n"/>
      <c r="AG68" s="189" t="n"/>
      <c r="AH68" s="438" t="n"/>
      <c r="AI68" s="315" t="n"/>
      <c r="AJ68" s="189" t="n">
        <v>0.1376000000000001</v>
      </c>
      <c r="AK68" s="225" t="n">
        <v>0.1376000000000001</v>
      </c>
      <c r="AL68" s="496" t="n"/>
      <c r="AM68" s="496" t="n">
        <v>0</v>
      </c>
      <c r="AN68" s="496" t="n">
        <v>0</v>
      </c>
      <c r="AO68" s="496" t="n"/>
      <c r="AP68" s="496" t="n"/>
      <c r="AQ68" s="189" t="n"/>
    </row>
    <row r="69" ht="29.25" customFormat="1" customHeight="1" s="428">
      <c r="A69" s="403" t="n"/>
      <c r="B69" s="112" t="n"/>
      <c r="C69" s="461" t="inlineStr">
        <is>
          <t>Networking Equipment- 6 nos (PMO 1 No., Kishoreganj 1 No., Netrokona 1 No., Sunamganj 1 No., Habiganj 1No.&amp; Brahmanbaria 1 No)</t>
        </is>
      </c>
      <c r="D69" s="461" t="n"/>
      <c r="E69" s="461" t="n"/>
      <c r="F69" s="318" t="n">
        <v>2.13</v>
      </c>
      <c r="G69" s="319" t="n">
        <v>2.13</v>
      </c>
      <c r="H69" s="566" t="n"/>
      <c r="I69" s="319" t="n">
        <v>0</v>
      </c>
      <c r="J69" s="319" t="n">
        <v>0</v>
      </c>
      <c r="K69" s="319" t="n"/>
      <c r="L69" s="406" t="n"/>
      <c r="M69" s="426" t="n"/>
      <c r="N69" s="438" t="inlineStr">
        <is>
          <t>Nos.</t>
        </is>
      </c>
      <c r="O69" s="315" t="inlineStr">
        <is>
          <t>6 nos.</t>
        </is>
      </c>
      <c r="P69" s="189" t="n">
        <v>0</v>
      </c>
      <c r="Q69" s="496" t="n">
        <v>0</v>
      </c>
      <c r="R69" s="496" t="n"/>
      <c r="S69" s="496" t="n">
        <v>0</v>
      </c>
      <c r="T69" s="496" t="n">
        <v>0</v>
      </c>
      <c r="U69" s="496" t="n"/>
      <c r="V69" s="496" t="n"/>
      <c r="W69" s="189" t="n"/>
      <c r="X69" s="438" t="n"/>
      <c r="Y69" s="315" t="n"/>
      <c r="Z69" s="189" t="n">
        <v>2.4381</v>
      </c>
      <c r="AA69" s="496" t="n">
        <v>2.4381</v>
      </c>
      <c r="AB69" s="496" t="n"/>
      <c r="AC69" s="496" t="n">
        <v>0</v>
      </c>
      <c r="AD69" s="496" t="n">
        <v>0</v>
      </c>
      <c r="AE69" s="496" t="n"/>
      <c r="AF69" s="496" t="n"/>
      <c r="AG69" s="189" t="n"/>
      <c r="AH69" s="438" t="n"/>
      <c r="AI69" s="315" t="n"/>
      <c r="AJ69" s="189" t="n">
        <v>1.4319</v>
      </c>
      <c r="AK69" s="225" t="n">
        <v>1.4319</v>
      </c>
      <c r="AL69" s="496" t="n"/>
      <c r="AM69" s="496" t="n">
        <v>0</v>
      </c>
      <c r="AN69" s="496" t="n">
        <v>0</v>
      </c>
      <c r="AO69" s="496" t="n"/>
      <c r="AP69" s="496" t="n"/>
      <c r="AQ69" s="189" t="n"/>
    </row>
    <row r="70" ht="16.5" customFormat="1" customHeight="1" s="428">
      <c r="A70" s="403" t="n"/>
      <c r="B70" s="113" t="n"/>
      <c r="C70" s="95" t="inlineStr">
        <is>
          <t>Engineering Laboratory Equipments for Kishoregonj WD Division</t>
        </is>
      </c>
      <c r="D70" s="461" t="n"/>
      <c r="E70" s="461" t="n"/>
      <c r="F70" s="318" t="n">
        <v>9.49</v>
      </c>
      <c r="G70" s="319" t="n">
        <v>9.49</v>
      </c>
      <c r="H70" s="566">
        <f>ROW(C70)</f>
        <v/>
      </c>
      <c r="I70" s="319" t="n">
        <v>0</v>
      </c>
      <c r="J70" s="319" t="n">
        <v>0</v>
      </c>
      <c r="K70" s="319" t="n"/>
      <c r="L70" s="406" t="n"/>
      <c r="M70" s="426" t="n"/>
      <c r="N70" s="438" t="n"/>
      <c r="O70" s="315" t="n"/>
      <c r="P70" s="189" t="n">
        <v>5</v>
      </c>
      <c r="Q70" s="496" t="n">
        <v>5</v>
      </c>
      <c r="R70" s="496" t="n"/>
      <c r="S70" s="496" t="n">
        <v>0</v>
      </c>
      <c r="T70" s="496" t="n">
        <v>0</v>
      </c>
      <c r="U70" s="496" t="n"/>
      <c r="V70" s="496" t="n"/>
      <c r="W70" s="189" t="n"/>
      <c r="X70" s="438" t="n"/>
      <c r="Y70" s="315" t="n"/>
      <c r="Z70" s="189" t="n">
        <v>19.5305</v>
      </c>
      <c r="AA70" s="496" t="n">
        <v>19.5305</v>
      </c>
      <c r="AB70" s="496" t="n"/>
      <c r="AC70" s="496" t="n">
        <v>0</v>
      </c>
      <c r="AD70" s="496" t="n">
        <v>0</v>
      </c>
      <c r="AE70" s="496" t="n"/>
      <c r="AF70" s="496" t="n"/>
      <c r="AG70" s="189" t="n"/>
      <c r="AH70" s="438" t="n"/>
      <c r="AI70" s="315" t="n"/>
      <c r="AJ70" s="189" t="n">
        <v>15.9795</v>
      </c>
      <c r="AK70" s="225" t="n">
        <v>15.9795</v>
      </c>
      <c r="AL70" s="496" t="n"/>
      <c r="AM70" s="496" t="n">
        <v>0</v>
      </c>
      <c r="AN70" s="496" t="n">
        <v>0</v>
      </c>
      <c r="AO70" s="496" t="n"/>
      <c r="AP70" s="496" t="n"/>
      <c r="AQ70" s="189" t="n"/>
    </row>
    <row r="71" ht="19.5" customFormat="1" customHeight="1" s="428">
      <c r="A71" s="403" t="n"/>
      <c r="B71" s="111" t="n">
        <v>6815</v>
      </c>
      <c r="C71" s="623" t="inlineStr">
        <is>
          <t>Computers &amp; Accessories</t>
        </is>
      </c>
      <c r="D71" s="616" t="n"/>
      <c r="E71" s="616" t="n"/>
      <c r="F71" s="616" t="n"/>
      <c r="G71" s="616" t="n"/>
      <c r="H71" s="616" t="n"/>
      <c r="I71" s="616" t="n"/>
      <c r="J71" s="616" t="n"/>
      <c r="K71" s="616" t="n"/>
      <c r="L71" s="616" t="n"/>
      <c r="M71" s="616" t="n"/>
      <c r="N71" s="616" t="n"/>
      <c r="O71" s="616" t="n"/>
      <c r="P71" s="616" t="n"/>
      <c r="Q71" s="615" t="n"/>
      <c r="R71" s="496" t="n"/>
      <c r="S71" s="496" t="n"/>
      <c r="T71" s="496" t="n"/>
      <c r="U71" s="496" t="n"/>
      <c r="V71" s="496" t="n"/>
      <c r="W71" s="189" t="n"/>
      <c r="X71" s="489" t="n"/>
      <c r="Y71" s="320" t="n"/>
      <c r="Z71" s="189" t="n"/>
      <c r="AA71" s="225" t="n"/>
      <c r="AB71" s="496" t="n"/>
      <c r="AC71" s="496" t="n"/>
      <c r="AD71" s="496" t="n"/>
      <c r="AE71" s="496" t="n"/>
      <c r="AF71" s="496" t="n"/>
      <c r="AG71" s="189" t="n"/>
      <c r="AH71" s="489" t="n"/>
      <c r="AI71" s="320" t="n"/>
      <c r="AJ71" s="189" t="n"/>
      <c r="AK71" s="225" t="n"/>
      <c r="AL71" s="496" t="n"/>
      <c r="AM71" s="496" t="n"/>
      <c r="AN71" s="496" t="n"/>
      <c r="AO71" s="496" t="n"/>
      <c r="AP71" s="496" t="n"/>
      <c r="AQ71" s="189" t="n"/>
    </row>
    <row r="72" ht="66.75" customFormat="1" customHeight="1" s="428">
      <c r="A72" s="403" t="n"/>
      <c r="B72" s="431" t="n"/>
      <c r="C72" s="423" t="inlineStr">
        <is>
          <t>Desktop  Computer- 37 nos. (Project Management Office 11 Nos.,Chief Planninng 3 Nos., Chief Engineer Design 3 Nos., Office of the Joint Chief Planning 2 Nos.,Director Accounts 2 Nos.,Kishoreganj 4 Nos., Netrokona 3 Nos., Sunamganj 3 Nos., Habiganj 3 Nos.&amp; Brahmanbaria 3 Nos.)</t>
        </is>
      </c>
      <c r="D72" s="438" t="inlineStr">
        <is>
          <t>Nos.</t>
        </is>
      </c>
      <c r="E72" s="461" t="inlineStr">
        <is>
          <t>27 nos.</t>
        </is>
      </c>
      <c r="F72" s="318" t="n">
        <v>19.47</v>
      </c>
      <c r="G72" s="319" t="n">
        <v>19.47</v>
      </c>
      <c r="H72" s="566">
        <f>ROW(C72)</f>
        <v/>
      </c>
      <c r="I72" s="319" t="n">
        <v>0</v>
      </c>
      <c r="J72" s="319" t="n">
        <v>0</v>
      </c>
      <c r="K72" s="319" t="n"/>
      <c r="L72" s="406" t="n"/>
      <c r="M72" s="426" t="n"/>
      <c r="N72" s="438" t="inlineStr">
        <is>
          <t>Nos.</t>
        </is>
      </c>
      <c r="O72" s="315" t="inlineStr">
        <is>
          <t>3 nos.</t>
        </is>
      </c>
      <c r="P72" s="189" t="n">
        <v>0</v>
      </c>
      <c r="Q72" s="496" t="n">
        <v>0</v>
      </c>
      <c r="R72" s="496" t="n"/>
      <c r="S72" s="496" t="n">
        <v>0</v>
      </c>
      <c r="T72" s="496" t="n">
        <v>0</v>
      </c>
      <c r="U72" s="496" t="n"/>
      <c r="V72" s="496" t="n"/>
      <c r="W72" s="189" t="n"/>
      <c r="X72" s="438" t="n"/>
      <c r="Y72" s="315" t="n"/>
      <c r="Z72" s="189" t="n">
        <v>0.01800000000000068</v>
      </c>
      <c r="AA72" s="496" t="n">
        <v>0.01800000000000068</v>
      </c>
      <c r="AB72" s="496" t="n"/>
      <c r="AC72" s="496" t="n">
        <v>0</v>
      </c>
      <c r="AD72" s="496" t="n">
        <v>0</v>
      </c>
      <c r="AE72" s="496" t="n"/>
      <c r="AF72" s="496" t="n"/>
      <c r="AG72" s="189" t="n"/>
      <c r="AH72" s="438" t="n"/>
      <c r="AI72" s="315" t="n"/>
      <c r="AJ72" s="189" t="n">
        <v>0.01200000000000045</v>
      </c>
      <c r="AK72" s="225" t="n">
        <v>0.01200000000000045</v>
      </c>
      <c r="AL72" s="496" t="n"/>
      <c r="AM72" s="496" t="n">
        <v>0</v>
      </c>
      <c r="AN72" s="496" t="n">
        <v>0</v>
      </c>
      <c r="AO72" s="496" t="n"/>
      <c r="AP72" s="496" t="n"/>
      <c r="AQ72" s="189" t="n"/>
    </row>
    <row r="73" ht="39" customFormat="1" customHeight="1" s="428">
      <c r="A73" s="403" t="n"/>
      <c r="B73" s="431" t="n"/>
      <c r="C73" s="423" t="inlineStr">
        <is>
          <t>Laptop Computer -16 nos (PMO 7 Nos.,Kishoreganj 2 No., Netrokona 2 No., Sunamganj 2 No., Habiganj 1No.&amp; Brahmanbaria 1 No,Chief Water Management 1 No)</t>
        </is>
      </c>
      <c r="D73" s="438" t="inlineStr">
        <is>
          <t>Nos.</t>
        </is>
      </c>
      <c r="E73" s="461" t="inlineStr">
        <is>
          <t>7 nos.</t>
        </is>
      </c>
      <c r="F73" s="318" t="n">
        <v>9.880000000000001</v>
      </c>
      <c r="G73" s="319" t="n">
        <v>9.880000000000001</v>
      </c>
      <c r="H73" s="566">
        <f>ROW(C73)</f>
        <v/>
      </c>
      <c r="I73" s="319" t="n">
        <v>0</v>
      </c>
      <c r="J73" s="319" t="n">
        <v>0</v>
      </c>
      <c r="K73" s="319" t="n"/>
      <c r="L73" s="406" t="n"/>
      <c r="M73" s="426" t="n"/>
      <c r="N73" s="438" t="inlineStr">
        <is>
          <t>Nos.</t>
        </is>
      </c>
      <c r="O73" s="315" t="inlineStr">
        <is>
          <t>4 nos.</t>
        </is>
      </c>
      <c r="P73" s="189" t="n">
        <v>0</v>
      </c>
      <c r="Q73" s="496" t="n">
        <v>0</v>
      </c>
      <c r="R73" s="496" t="n"/>
      <c r="S73" s="496" t="n">
        <v>0</v>
      </c>
      <c r="T73" s="496" t="n">
        <v>0</v>
      </c>
      <c r="U73" s="496" t="n"/>
      <c r="V73" s="496" t="n"/>
      <c r="W73" s="189" t="n"/>
      <c r="X73" s="438" t="n"/>
      <c r="Y73" s="315" t="n"/>
      <c r="Z73" s="189" t="n">
        <v>2.3994</v>
      </c>
      <c r="AA73" s="496" t="n">
        <v>2.3994</v>
      </c>
      <c r="AB73" s="496" t="n"/>
      <c r="AC73" s="496" t="n">
        <v>0</v>
      </c>
      <c r="AD73" s="496" t="n">
        <v>0</v>
      </c>
      <c r="AE73" s="496" t="n"/>
      <c r="AF73" s="496" t="n"/>
      <c r="AG73" s="189" t="n"/>
      <c r="AH73" s="438" t="n"/>
      <c r="AI73" s="315" t="n"/>
      <c r="AJ73" s="189" t="n">
        <v>1.4706</v>
      </c>
      <c r="AK73" s="225" t="n">
        <v>1.4706</v>
      </c>
      <c r="AL73" s="496" t="n"/>
      <c r="AM73" s="496" t="n">
        <v>0</v>
      </c>
      <c r="AN73" s="496" t="n">
        <v>0</v>
      </c>
      <c r="AO73" s="496" t="n"/>
      <c r="AP73" s="496" t="n"/>
      <c r="AQ73" s="189" t="n"/>
    </row>
    <row r="74" ht="17.25" customFormat="1" customHeight="1" s="428">
      <c r="A74" s="403" t="n"/>
      <c r="B74" s="431" t="n"/>
      <c r="C74" s="423" t="inlineStr">
        <is>
          <t xml:space="preserve">A3 Combo Printer 5 no ( PMO) </t>
        </is>
      </c>
      <c r="D74" s="438" t="inlineStr">
        <is>
          <t>Nos.</t>
        </is>
      </c>
      <c r="E74" s="461" t="inlineStr">
        <is>
          <t>1 no.</t>
        </is>
      </c>
      <c r="F74" s="318" t="n">
        <v>0.2</v>
      </c>
      <c r="G74" s="319" t="n">
        <v>0.2</v>
      </c>
      <c r="H74" s="566">
        <f>ROW(C74)</f>
        <v/>
      </c>
      <c r="I74" s="319" t="n">
        <v>0</v>
      </c>
      <c r="J74" s="319" t="n">
        <v>0</v>
      </c>
      <c r="K74" s="319" t="n"/>
      <c r="L74" s="406" t="n"/>
      <c r="M74" s="426" t="n"/>
      <c r="N74" s="438" t="inlineStr">
        <is>
          <t>No.</t>
        </is>
      </c>
      <c r="O74" s="461" t="inlineStr">
        <is>
          <t>1 no.</t>
        </is>
      </c>
      <c r="P74" s="189" t="n">
        <v>0</v>
      </c>
      <c r="Q74" s="496" t="n">
        <v>0</v>
      </c>
      <c r="R74" s="496" t="n"/>
      <c r="S74" s="496" t="n">
        <v>0</v>
      </c>
      <c r="T74" s="496" t="n">
        <v>0</v>
      </c>
      <c r="U74" s="496" t="n"/>
      <c r="V74" s="496" t="n"/>
      <c r="W74" s="189" t="n"/>
      <c r="X74" s="438" t="n"/>
      <c r="Y74" s="315" t="n"/>
      <c r="Z74" s="189" t="n">
        <v>0.7150000000000001</v>
      </c>
      <c r="AA74" s="496" t="n">
        <v>0.7150000000000001</v>
      </c>
      <c r="AB74" s="496" t="n"/>
      <c r="AC74" s="496" t="n">
        <v>0</v>
      </c>
      <c r="AD74" s="496" t="n">
        <v>0</v>
      </c>
      <c r="AE74" s="496" t="n"/>
      <c r="AF74" s="496" t="n"/>
      <c r="AG74" s="189" t="n"/>
      <c r="AH74" s="438" t="n"/>
      <c r="AI74" s="315" t="n"/>
      <c r="AJ74" s="189" t="n">
        <v>0.5850000000000001</v>
      </c>
      <c r="AK74" s="225" t="n">
        <v>0.5850000000000001</v>
      </c>
      <c r="AL74" s="496" t="n"/>
      <c r="AM74" s="496" t="n">
        <v>0</v>
      </c>
      <c r="AN74" s="496" t="n">
        <v>0</v>
      </c>
      <c r="AO74" s="496" t="n"/>
      <c r="AP74" s="496" t="n"/>
      <c r="AQ74" s="189" t="n"/>
    </row>
    <row r="75" ht="38.25" customFormat="1" customHeight="1" s="428">
      <c r="A75" s="403" t="n"/>
      <c r="B75" s="432" t="n"/>
      <c r="C75" s="423" t="inlineStr">
        <is>
          <t>Laser Printer- 14 nos. (PMO 9 Nos.,Kishoreganj 1 No., Netrokona 1 No., Sunamganj 1 No., Habiganj 1No.&amp; Brahmanbaria 1 No.)</t>
        </is>
      </c>
      <c r="D75" s="438" t="inlineStr">
        <is>
          <t>Nos.</t>
        </is>
      </c>
      <c r="E75" s="461" t="inlineStr">
        <is>
          <t>7 nos.</t>
        </is>
      </c>
      <c r="F75" s="318" t="n">
        <v>4.08</v>
      </c>
      <c r="G75" s="319" t="n">
        <v>4.08</v>
      </c>
      <c r="H75" s="566">
        <f>ROW(C75)</f>
        <v/>
      </c>
      <c r="I75" s="319" t="n">
        <v>0</v>
      </c>
      <c r="J75" s="319" t="n">
        <v>0</v>
      </c>
      <c r="K75" s="319" t="n"/>
      <c r="L75" s="406" t="n"/>
      <c r="M75" s="426" t="n"/>
      <c r="N75" s="438" t="inlineStr">
        <is>
          <t>Nos.</t>
        </is>
      </c>
      <c r="O75" s="315" t="inlineStr">
        <is>
          <t>4 nos.</t>
        </is>
      </c>
      <c r="P75" s="189" t="n">
        <v>0</v>
      </c>
      <c r="Q75" s="496" t="n">
        <v>0</v>
      </c>
      <c r="R75" s="496" t="n"/>
      <c r="S75" s="496" t="n">
        <v>0</v>
      </c>
      <c r="T75" s="496" t="n">
        <v>0</v>
      </c>
      <c r="U75" s="496" t="n"/>
      <c r="V75" s="496" t="n"/>
      <c r="W75" s="189" t="n"/>
      <c r="X75" s="438" t="n"/>
      <c r="Y75" s="321" t="n"/>
      <c r="Z75" s="189" t="n">
        <v>0.6552</v>
      </c>
      <c r="AA75" s="496" t="n">
        <v>0.6552</v>
      </c>
      <c r="AB75" s="496" t="n"/>
      <c r="AC75" s="496" t="n">
        <v>0</v>
      </c>
      <c r="AD75" s="496" t="n">
        <v>0</v>
      </c>
      <c r="AE75" s="496" t="n"/>
      <c r="AF75" s="496" t="n"/>
      <c r="AG75" s="189" t="n"/>
      <c r="AH75" s="438" t="n"/>
      <c r="AI75" s="321" t="n"/>
      <c r="AJ75" s="189" t="n">
        <v>0.5147999999999999</v>
      </c>
      <c r="AK75" s="225" t="n">
        <v>0.5147999999999999</v>
      </c>
      <c r="AL75" s="496" t="n"/>
      <c r="AM75" s="496" t="n">
        <v>0</v>
      </c>
      <c r="AN75" s="496" t="n">
        <v>0</v>
      </c>
      <c r="AO75" s="496" t="n"/>
      <c r="AP75" s="496" t="n"/>
      <c r="AQ75" s="189" t="n"/>
    </row>
    <row r="76" ht="17.25" customFormat="1" customHeight="1" s="428">
      <c r="A76" s="403" t="n"/>
      <c r="B76" s="111" t="n">
        <v>6821</v>
      </c>
      <c r="C76" s="423" t="inlineStr">
        <is>
          <t>Furnitures &amp; Fixtures</t>
        </is>
      </c>
      <c r="D76" s="461" t="n"/>
      <c r="E76" s="417" t="inlineStr">
        <is>
          <t>Part</t>
        </is>
      </c>
      <c r="F76" s="318" t="n">
        <v>45.32</v>
      </c>
      <c r="G76" s="319" t="n">
        <v>45.32</v>
      </c>
      <c r="H76" s="566">
        <f>ROW(C76)</f>
        <v/>
      </c>
      <c r="I76" s="319" t="n">
        <v>0</v>
      </c>
      <c r="J76" s="319" t="n">
        <v>0</v>
      </c>
      <c r="K76" s="319" t="n"/>
      <c r="L76" s="406" t="n"/>
      <c r="M76" s="426" t="n"/>
      <c r="N76" s="439" t="n"/>
      <c r="O76" s="362" t="inlineStr">
        <is>
          <t>Part</t>
        </is>
      </c>
      <c r="P76" s="189" t="n">
        <v>0</v>
      </c>
      <c r="Q76" s="496" t="n">
        <v>0</v>
      </c>
      <c r="R76" s="496" t="n"/>
      <c r="S76" s="496" t="n">
        <v>0</v>
      </c>
      <c r="T76" s="496" t="n">
        <v>0</v>
      </c>
      <c r="U76" s="496" t="n"/>
      <c r="V76" s="496" t="n"/>
      <c r="W76" s="189" t="n"/>
      <c r="X76" s="439" t="n"/>
      <c r="Y76" s="362" t="inlineStr">
        <is>
          <t>Part</t>
        </is>
      </c>
      <c r="Z76" s="189" t="n">
        <v>2.9016</v>
      </c>
      <c r="AA76" s="496" t="n">
        <v>2.9016</v>
      </c>
      <c r="AB76" s="496" t="n"/>
      <c r="AC76" s="496" t="n">
        <v>0</v>
      </c>
      <c r="AD76" s="496" t="n">
        <v>0</v>
      </c>
      <c r="AE76" s="496" t="n"/>
      <c r="AF76" s="496" t="n"/>
      <c r="AG76" s="189" t="n"/>
      <c r="AH76" s="439" t="n"/>
      <c r="AI76" s="362" t="inlineStr">
        <is>
          <t>Part</t>
        </is>
      </c>
      <c r="AJ76" s="189" t="n">
        <v>1.7784</v>
      </c>
      <c r="AK76" s="225" t="n">
        <v>1.7784</v>
      </c>
      <c r="AL76" s="496" t="n"/>
      <c r="AM76" s="496" t="n">
        <v>0</v>
      </c>
      <c r="AN76" s="496" t="n">
        <v>0</v>
      </c>
      <c r="AO76" s="496" t="n"/>
      <c r="AP76" s="496" t="n"/>
      <c r="AQ76" s="189" t="n"/>
    </row>
    <row r="77" ht="16.5" customFormat="1" customHeight="1" s="428">
      <c r="A77" s="403" t="n"/>
      <c r="B77" s="111" t="n">
        <v>6869</v>
      </c>
      <c r="C77" s="423" t="inlineStr">
        <is>
          <t>Aircooler</t>
        </is>
      </c>
      <c r="D77" s="438" t="inlineStr">
        <is>
          <t>Nos.</t>
        </is>
      </c>
      <c r="E77" s="461" t="inlineStr">
        <is>
          <t>4 nos.</t>
        </is>
      </c>
      <c r="F77" s="318" t="n">
        <v>9.73</v>
      </c>
      <c r="G77" s="319" t="n">
        <v>9.73</v>
      </c>
      <c r="H77" s="566">
        <f>ROW(C77)</f>
        <v/>
      </c>
      <c r="I77" s="319" t="n">
        <v>0</v>
      </c>
      <c r="J77" s="319" t="n">
        <v>0</v>
      </c>
      <c r="K77" s="319" t="n"/>
      <c r="L77" s="406" t="n"/>
      <c r="M77" s="426" t="n"/>
      <c r="N77" s="438" t="inlineStr">
        <is>
          <t>Nos.</t>
        </is>
      </c>
      <c r="O77" s="461" t="inlineStr">
        <is>
          <t>6 nos.</t>
        </is>
      </c>
      <c r="P77" s="189" t="n">
        <v>4</v>
      </c>
      <c r="Q77" s="496" t="n">
        <v>4</v>
      </c>
      <c r="R77" s="496" t="n"/>
      <c r="S77" s="496" t="n">
        <v>0</v>
      </c>
      <c r="T77" s="496" t="n">
        <v>0</v>
      </c>
      <c r="U77" s="496" t="n"/>
      <c r="V77" s="496" t="n"/>
      <c r="W77" s="189" t="n"/>
      <c r="X77" s="438" t="inlineStr">
        <is>
          <t>Nos.</t>
        </is>
      </c>
      <c r="Y77" s="461" t="inlineStr">
        <is>
          <t>5 nos.</t>
        </is>
      </c>
      <c r="Z77" s="189" t="n">
        <v>0.7746999999999997</v>
      </c>
      <c r="AA77" s="496" t="n">
        <v>0.7746999999999997</v>
      </c>
      <c r="AB77" s="496" t="n"/>
      <c r="AC77" s="496" t="n">
        <v>0</v>
      </c>
      <c r="AD77" s="496" t="n">
        <v>0</v>
      </c>
      <c r="AE77" s="496" t="n"/>
      <c r="AF77" s="496" t="n"/>
      <c r="AG77" s="189" t="n"/>
      <c r="AH77" s="439" t="n"/>
      <c r="AI77" s="362" t="n"/>
      <c r="AJ77" s="189" t="n">
        <v>0.4952999999999999</v>
      </c>
      <c r="AK77" s="225" t="n">
        <v>0.4952999999999999</v>
      </c>
      <c r="AL77" s="496" t="n"/>
      <c r="AM77" s="496" t="n">
        <v>0</v>
      </c>
      <c r="AN77" s="496" t="n">
        <v>0</v>
      </c>
      <c r="AO77" s="496" t="n"/>
      <c r="AP77" s="496" t="n"/>
      <c r="AQ77" s="189" t="n"/>
    </row>
    <row r="78" ht="18" customFormat="1" customHeight="1" s="428">
      <c r="A78" s="403" t="n"/>
      <c r="B78" s="404" t="n">
        <v>6900</v>
      </c>
      <c r="C78" s="322" t="inlineStr">
        <is>
          <t xml:space="preserve">Acquisition/Purchase of lands and  landed properties of Assets: </t>
        </is>
      </c>
      <c r="D78" s="322" t="n"/>
      <c r="E78" s="322" t="n"/>
      <c r="F78" s="318" t="n"/>
      <c r="G78" s="319" t="n"/>
      <c r="H78" s="319" t="n"/>
      <c r="I78" s="319" t="n"/>
      <c r="J78" s="319" t="n"/>
      <c r="K78" s="319" t="n"/>
      <c r="L78" s="406" t="n"/>
      <c r="M78" s="426" t="n"/>
      <c r="N78" s="322" t="n"/>
      <c r="O78" s="322" t="n"/>
      <c r="P78" s="189" t="n"/>
      <c r="Q78" s="496" t="n"/>
      <c r="R78" s="496" t="n"/>
      <c r="S78" s="496" t="n"/>
      <c r="T78" s="496" t="n"/>
      <c r="U78" s="496" t="n"/>
      <c r="V78" s="496" t="n"/>
      <c r="W78" s="189" t="n"/>
      <c r="X78" s="322" t="n"/>
      <c r="Y78" s="322" t="n"/>
      <c r="Z78" s="189" t="n"/>
      <c r="AA78" s="225" t="n"/>
      <c r="AB78" s="496" t="n"/>
      <c r="AC78" s="496" t="n"/>
      <c r="AD78" s="496" t="n"/>
      <c r="AE78" s="496" t="n"/>
      <c r="AF78" s="496" t="n"/>
      <c r="AG78" s="189" t="n"/>
      <c r="AH78" s="322" t="n"/>
      <c r="AI78" s="322" t="n"/>
      <c r="AJ78" s="189" t="n"/>
      <c r="AK78" s="225" t="n"/>
      <c r="AL78" s="496" t="n"/>
      <c r="AM78" s="496" t="n"/>
      <c r="AN78" s="496" t="n"/>
      <c r="AO78" s="496" t="n"/>
      <c r="AP78" s="496" t="n"/>
      <c r="AQ78" s="189" t="n"/>
    </row>
    <row r="79" ht="15" customFormat="1" customHeight="1" s="428">
      <c r="A79" s="403" t="n"/>
      <c r="B79" s="408" t="n">
        <v>6901</v>
      </c>
      <c r="C79" s="503" t="inlineStr">
        <is>
          <t>Land Acquisition ( 470 hectare)</t>
        </is>
      </c>
      <c r="D79" s="503" t="n"/>
      <c r="E79" s="503" t="n"/>
      <c r="F79" s="318" t="n">
        <v>14323.6</v>
      </c>
      <c r="G79" s="319" t="n">
        <v>14323.6</v>
      </c>
      <c r="H79" s="566">
        <f>ROW(C79)</f>
        <v/>
      </c>
      <c r="I79" s="319" t="n">
        <v>0</v>
      </c>
      <c r="J79" s="319" t="n">
        <v>0</v>
      </c>
      <c r="K79" s="319" t="n"/>
      <c r="L79" s="406" t="n"/>
      <c r="M79" s="426" t="n"/>
      <c r="N79" s="438" t="inlineStr">
        <is>
          <t>ha.</t>
        </is>
      </c>
      <c r="O79" s="362" t="inlineStr">
        <is>
          <t>Part</t>
        </is>
      </c>
      <c r="P79" s="189" t="n">
        <v>2049.42</v>
      </c>
      <c r="Q79" s="189" t="n">
        <v>2049.42</v>
      </c>
      <c r="R79" s="496" t="n"/>
      <c r="S79" s="496" t="n">
        <v>0</v>
      </c>
      <c r="T79" s="496" t="n">
        <v>0</v>
      </c>
      <c r="U79" s="496" t="n"/>
      <c r="V79" s="496" t="n"/>
      <c r="W79" s="189" t="n"/>
      <c r="X79" s="438" t="inlineStr">
        <is>
          <t>ha.</t>
        </is>
      </c>
      <c r="Y79" s="362" t="inlineStr">
        <is>
          <t>Part</t>
        </is>
      </c>
      <c r="Z79" s="189" t="n">
        <v>4499.918199999999</v>
      </c>
      <c r="AA79" s="225" t="n">
        <v>4499.918199999999</v>
      </c>
      <c r="AB79" s="496" t="n"/>
      <c r="AC79" s="496" t="n">
        <v>0</v>
      </c>
      <c r="AD79" s="496" t="n">
        <v>0</v>
      </c>
      <c r="AE79" s="496" t="n"/>
      <c r="AF79" s="496" t="n"/>
      <c r="AG79" s="189" t="n"/>
      <c r="AH79" s="438" t="inlineStr">
        <is>
          <t>ha.</t>
        </is>
      </c>
      <c r="AI79" s="362" t="n"/>
      <c r="AJ79" s="189" t="n">
        <v>3127.061799999999</v>
      </c>
      <c r="AK79" s="225" t="n">
        <v>3127.061799999999</v>
      </c>
      <c r="AL79" s="496" t="n"/>
      <c r="AM79" s="496" t="n">
        <v>0</v>
      </c>
      <c r="AN79" s="496" t="n">
        <v>0</v>
      </c>
      <c r="AO79" s="496" t="n"/>
      <c r="AP79" s="496" t="n"/>
      <c r="AQ79" s="189" t="n"/>
    </row>
    <row r="80" ht="15.75" customFormat="1" customHeight="1" s="428">
      <c r="A80" s="403" t="n"/>
      <c r="B80" s="404" t="n">
        <v>7000</v>
      </c>
      <c r="C80" s="623" t="inlineStr">
        <is>
          <t>Construction and Works:</t>
        </is>
      </c>
      <c r="D80" s="317" t="n"/>
      <c r="E80" s="317" t="n"/>
      <c r="F80" s="318" t="n"/>
      <c r="G80" s="319" t="n"/>
      <c r="H80" s="319" t="n"/>
      <c r="I80" s="319" t="n"/>
      <c r="J80" s="319" t="n"/>
      <c r="K80" s="319" t="n"/>
      <c r="L80" s="406" t="n"/>
      <c r="M80" s="426" t="n"/>
      <c r="N80" s="489" t="n"/>
      <c r="O80" s="492" t="n"/>
      <c r="P80" s="492" t="n"/>
      <c r="Q80" s="493" t="n"/>
      <c r="R80" s="496" t="n"/>
      <c r="S80" s="496" t="n"/>
      <c r="T80" s="496" t="n"/>
      <c r="U80" s="496" t="n"/>
      <c r="V80" s="496" t="n"/>
      <c r="W80" s="189" t="n"/>
      <c r="X80" s="489" t="n"/>
      <c r="Y80" s="317" t="n"/>
      <c r="Z80" s="189" t="n"/>
      <c r="AA80" s="225" t="n"/>
      <c r="AB80" s="496" t="n"/>
      <c r="AC80" s="496" t="n"/>
      <c r="AD80" s="496" t="n"/>
      <c r="AE80" s="496" t="n"/>
      <c r="AF80" s="496" t="n"/>
      <c r="AG80" s="189" t="n"/>
      <c r="AH80" s="489" t="n"/>
      <c r="AI80" s="317" t="n"/>
      <c r="AJ80" s="189" t="n"/>
      <c r="AK80" s="225" t="n"/>
      <c r="AL80" s="496" t="n"/>
      <c r="AM80" s="496" t="n"/>
      <c r="AN80" s="496" t="n"/>
      <c r="AO80" s="496" t="n"/>
      <c r="AP80" s="496" t="n"/>
      <c r="AQ80" s="189" t="n"/>
    </row>
    <row r="81" ht="15.75" customFormat="1" customHeight="1" s="428">
      <c r="A81" s="403" t="n"/>
      <c r="B81" s="410" t="n">
        <v>7036</v>
      </c>
      <c r="C81" s="623" t="inlineStr">
        <is>
          <t>Irrigation Infrastructurs :</t>
        </is>
      </c>
      <c r="D81" s="317" t="n"/>
      <c r="E81" s="317" t="n"/>
      <c r="F81" s="318" t="n"/>
      <c r="G81" s="319" t="n"/>
      <c r="H81" s="319" t="n"/>
      <c r="I81" s="319" t="n"/>
      <c r="J81" s="319" t="n"/>
      <c r="K81" s="319" t="n"/>
      <c r="L81" s="406" t="n"/>
      <c r="M81" s="426" t="n"/>
      <c r="N81" s="489" t="n"/>
      <c r="O81" s="492" t="n"/>
      <c r="P81" s="492" t="n"/>
      <c r="Q81" s="493" t="n"/>
      <c r="R81" s="496" t="n"/>
      <c r="S81" s="496" t="n"/>
      <c r="T81" s="496" t="n"/>
      <c r="U81" s="496" t="n"/>
      <c r="V81" s="496" t="n"/>
      <c r="W81" s="189" t="n"/>
      <c r="X81" s="489" t="n"/>
      <c r="Y81" s="317" t="n"/>
      <c r="Z81" s="189" t="n"/>
      <c r="AA81" s="496" t="n"/>
      <c r="AB81" s="496" t="n"/>
      <c r="AC81" s="496" t="n"/>
      <c r="AD81" s="496" t="n"/>
      <c r="AE81" s="496" t="n"/>
      <c r="AF81" s="496" t="n"/>
      <c r="AG81" s="189" t="n"/>
      <c r="AH81" s="489" t="n"/>
      <c r="AI81" s="317" t="n"/>
      <c r="AJ81" s="189" t="n"/>
      <c r="AK81" s="225" t="n"/>
      <c r="AL81" s="496" t="n"/>
      <c r="AM81" s="496" t="n"/>
      <c r="AN81" s="496" t="n"/>
      <c r="AO81" s="496" t="n"/>
      <c r="AP81" s="496" t="n"/>
      <c r="AQ81" s="189" t="n"/>
    </row>
    <row r="82" ht="17.25" customFormat="1" customHeight="1" s="428">
      <c r="A82" s="403" t="n"/>
      <c r="B82" s="416" t="n"/>
      <c r="C82" s="310" t="inlineStr">
        <is>
          <t>Construction of Irrigation Inlet (New Haors)</t>
        </is>
      </c>
      <c r="D82" s="310" t="n"/>
      <c r="E82" s="310" t="n"/>
      <c r="F82" s="318" t="n">
        <v>116.72</v>
      </c>
      <c r="G82" s="319" t="n">
        <v>16.34</v>
      </c>
      <c r="H82" s="566">
        <f>ROW(C82)</f>
        <v/>
      </c>
      <c r="I82" s="319" t="n">
        <v>100.38</v>
      </c>
      <c r="J82" s="319" t="n">
        <v>0</v>
      </c>
      <c r="K82" s="319" t="n"/>
      <c r="L82" s="406" t="n"/>
      <c r="M82" s="426" t="n"/>
      <c r="N82" s="438" t="n"/>
      <c r="O82" s="362" t="n"/>
      <c r="P82" s="189" t="n">
        <v>490.33</v>
      </c>
      <c r="Q82" s="496" t="n">
        <v>68.64620000000001</v>
      </c>
      <c r="R82" s="496" t="n"/>
      <c r="S82" s="496" t="n">
        <v>421.6838</v>
      </c>
      <c r="T82" s="496" t="n">
        <v>0</v>
      </c>
      <c r="U82" s="496" t="n"/>
      <c r="V82" s="496" t="n"/>
      <c r="W82" s="189" t="n"/>
      <c r="X82" s="438" t="inlineStr">
        <is>
          <t>Nos.</t>
        </is>
      </c>
      <c r="Y82" s="362" t="n">
        <v>131</v>
      </c>
      <c r="Z82" s="189" t="n">
        <v>387.5245000000001</v>
      </c>
      <c r="AA82" s="496" t="n">
        <v>54.25343000000002</v>
      </c>
      <c r="AB82" s="496" t="n"/>
      <c r="AC82" s="496" t="n">
        <v>333.2710700000001</v>
      </c>
      <c r="AD82" s="496" t="n">
        <v>0</v>
      </c>
      <c r="AE82" s="496" t="n"/>
      <c r="AF82" s="496" t="n"/>
      <c r="AG82" s="189" t="n"/>
      <c r="AH82" s="438" t="n"/>
      <c r="AI82" s="362" t="n"/>
      <c r="AJ82" s="189" t="n">
        <v>317.0655000000001</v>
      </c>
      <c r="AK82" s="225" t="n">
        <v>44.38917000000002</v>
      </c>
      <c r="AL82" s="496" t="n"/>
      <c r="AM82" s="496" t="n">
        <v>272.6763300000001</v>
      </c>
      <c r="AN82" s="496" t="n">
        <v>0</v>
      </c>
      <c r="AO82" s="496" t="n"/>
      <c r="AP82" s="496" t="n"/>
      <c r="AQ82" s="189" t="n"/>
    </row>
    <row r="83" ht="15.75" customFormat="1" customHeight="1" s="428">
      <c r="A83" s="403" t="n"/>
      <c r="B83" s="410" t="n">
        <v>7041</v>
      </c>
      <c r="C83" s="623" t="inlineStr">
        <is>
          <t>Drainage Structures :</t>
        </is>
      </c>
      <c r="D83" s="317" t="n"/>
      <c r="E83" s="317" t="n"/>
      <c r="F83" s="318" t="n"/>
      <c r="G83" s="319" t="n"/>
      <c r="H83" s="319" t="n"/>
      <c r="I83" s="319" t="n"/>
      <c r="J83" s="319" t="n"/>
      <c r="K83" s="319" t="n"/>
      <c r="L83" s="406" t="n"/>
      <c r="M83" s="426" t="n"/>
      <c r="N83" s="489" t="n"/>
      <c r="O83" s="492" t="n"/>
      <c r="P83" s="492" t="n"/>
      <c r="Q83" s="493" t="n"/>
      <c r="R83" s="496" t="n"/>
      <c r="S83" s="496" t="n"/>
      <c r="T83" s="496" t="n"/>
      <c r="U83" s="496" t="n"/>
      <c r="V83" s="496" t="n"/>
      <c r="W83" s="189" t="n"/>
      <c r="X83" s="489" t="n"/>
      <c r="Y83" s="317" t="n"/>
      <c r="Z83" s="189" t="n"/>
      <c r="AA83" s="496" t="n"/>
      <c r="AB83" s="496" t="n"/>
      <c r="AC83" s="496" t="n"/>
      <c r="AD83" s="496" t="n"/>
      <c r="AE83" s="496" t="n"/>
      <c r="AF83" s="496" t="n"/>
      <c r="AG83" s="189" t="n"/>
      <c r="AH83" s="489" t="n"/>
      <c r="AI83" s="317" t="n"/>
      <c r="AJ83" s="189" t="n"/>
      <c r="AK83" s="225" t="n"/>
      <c r="AL83" s="496" t="n"/>
      <c r="AM83" s="496" t="n"/>
      <c r="AN83" s="496" t="n"/>
      <c r="AO83" s="496" t="n"/>
      <c r="AP83" s="496" t="n"/>
      <c r="AQ83" s="189" t="n"/>
    </row>
    <row r="84" ht="17.25" customFormat="1" customHeight="1" s="428">
      <c r="A84" s="403" t="n"/>
      <c r="B84" s="414" t="n"/>
      <c r="C84" s="310" t="inlineStr">
        <is>
          <t xml:space="preserve"> Re-installation/Construction of Regulator/Causeway (Rehabilitation Sub-Projects)</t>
        </is>
      </c>
      <c r="D84" s="310" t="n"/>
      <c r="E84" s="310" t="n"/>
      <c r="F84" s="318" t="n">
        <v>0</v>
      </c>
      <c r="G84" s="319" t="n">
        <v>0</v>
      </c>
      <c r="H84" s="566">
        <f>ROW(C84)</f>
        <v/>
      </c>
      <c r="I84" s="319" t="n">
        <v>0</v>
      </c>
      <c r="J84" s="319" t="n">
        <v>0</v>
      </c>
      <c r="K84" s="319" t="n"/>
      <c r="L84" s="406" t="n"/>
      <c r="M84" s="426" t="n"/>
      <c r="N84" s="438" t="inlineStr">
        <is>
          <t>No.</t>
        </is>
      </c>
      <c r="O84" s="362" t="inlineStr">
        <is>
          <t>Part</t>
        </is>
      </c>
      <c r="P84" s="189" t="n">
        <v>0</v>
      </c>
      <c r="Q84" s="496" t="n">
        <v>0</v>
      </c>
      <c r="R84" s="496" t="n"/>
      <c r="S84" s="496" t="n">
        <v>0</v>
      </c>
      <c r="T84" s="496" t="n">
        <v>0</v>
      </c>
      <c r="U84" s="496" t="n"/>
      <c r="V84" s="496" t="n"/>
      <c r="W84" s="189" t="n"/>
      <c r="X84" s="438" t="inlineStr">
        <is>
          <t>No.</t>
        </is>
      </c>
      <c r="Y84" s="362" t="inlineStr">
        <is>
          <t>Part</t>
        </is>
      </c>
      <c r="Z84" s="189" t="n">
        <v>281.5882</v>
      </c>
      <c r="AA84" s="496" t="n">
        <v>39.422348</v>
      </c>
      <c r="AB84" s="496" t="n"/>
      <c r="AC84" s="496" t="n">
        <v>242.165852</v>
      </c>
      <c r="AD84" s="496" t="n">
        <v>0</v>
      </c>
      <c r="AE84" s="496" t="n"/>
      <c r="AF84" s="496" t="n"/>
      <c r="AG84" s="189" t="n"/>
      <c r="AH84" s="438" t="n"/>
      <c r="AI84" s="362" t="n"/>
      <c r="AJ84" s="189" t="n">
        <v>180.0318</v>
      </c>
      <c r="AK84" s="225" t="n">
        <v>25.204452</v>
      </c>
      <c r="AL84" s="496" t="n"/>
      <c r="AM84" s="496" t="n">
        <v>154.827348</v>
      </c>
      <c r="AN84" s="496" t="n">
        <v>0</v>
      </c>
      <c r="AO84" s="496" t="n"/>
      <c r="AP84" s="496" t="n"/>
      <c r="AQ84" s="189" t="n"/>
    </row>
    <row r="85" ht="17.25" customFormat="1" customHeight="1" s="428">
      <c r="A85" s="403" t="n"/>
      <c r="B85" s="414" t="n"/>
      <c r="C85" s="310" t="inlineStr">
        <is>
          <t xml:space="preserve"> Installation/Construction of New Regulators/Causeway/Bridge/Box Drainage Outlet) (New Haors)</t>
        </is>
      </c>
      <c r="D85" s="310" t="n"/>
      <c r="E85" s="310" t="n"/>
      <c r="F85" s="318" t="n">
        <v>6143.66</v>
      </c>
      <c r="G85" s="319" t="n">
        <v>889.49</v>
      </c>
      <c r="H85" s="566">
        <f>ROW(C85)</f>
        <v/>
      </c>
      <c r="I85" s="319" t="n">
        <v>5254.17</v>
      </c>
      <c r="J85" s="319" t="n">
        <v>0</v>
      </c>
      <c r="K85" s="319" t="n"/>
      <c r="L85" s="406" t="n"/>
      <c r="M85" s="426" t="n"/>
      <c r="N85" s="438" t="inlineStr">
        <is>
          <t>Nos.</t>
        </is>
      </c>
      <c r="O85" s="362" t="inlineStr">
        <is>
          <t>Part</t>
        </is>
      </c>
      <c r="P85" s="189" t="n">
        <v>8105.58</v>
      </c>
      <c r="Q85" s="496" t="n">
        <v>1134.7812</v>
      </c>
      <c r="R85" s="496" t="n"/>
      <c r="S85" s="496" t="n">
        <v>6970.7988</v>
      </c>
      <c r="T85" s="496" t="n">
        <v>0</v>
      </c>
      <c r="U85" s="496" t="n"/>
      <c r="V85" s="496" t="n"/>
      <c r="W85" s="189" t="n"/>
      <c r="X85" s="438" t="inlineStr">
        <is>
          <t>Nos.</t>
        </is>
      </c>
      <c r="Y85" s="362" t="inlineStr">
        <is>
          <t>Part</t>
        </is>
      </c>
      <c r="Z85" s="189" t="n">
        <v>3756.7582</v>
      </c>
      <c r="AA85" s="496" t="n">
        <v>525.9461480000001</v>
      </c>
      <c r="AB85" s="496" t="n"/>
      <c r="AC85" s="496" t="n">
        <v>3230.812052</v>
      </c>
      <c r="AD85" s="496" t="n">
        <v>0</v>
      </c>
      <c r="AE85" s="496" t="n"/>
      <c r="AF85" s="496" t="n"/>
      <c r="AG85" s="189" t="n"/>
      <c r="AH85" s="438" t="inlineStr">
        <is>
          <t>Nos.</t>
        </is>
      </c>
      <c r="AI85" s="362" t="inlineStr">
        <is>
          <t>Part</t>
        </is>
      </c>
      <c r="AJ85" s="189" t="n">
        <v>2401.861800000001</v>
      </c>
      <c r="AK85" s="225" t="n">
        <v>336.2606520000001</v>
      </c>
      <c r="AL85" s="496" t="n"/>
      <c r="AM85" s="496" t="n">
        <v>2065.601148000001</v>
      </c>
      <c r="AN85" s="496" t="n">
        <v>0</v>
      </c>
      <c r="AO85" s="496" t="n"/>
      <c r="AP85" s="496" t="n"/>
      <c r="AQ85" s="189" t="n"/>
    </row>
    <row r="86" ht="19.5" customFormat="1" customHeight="1" s="428">
      <c r="A86" s="403" t="n"/>
      <c r="B86" s="414" t="n"/>
      <c r="C86" s="310" t="inlineStr">
        <is>
          <t xml:space="preserve"> Re-excavation of Khal/River (New Haors) (Earth Volume: 68.97 Lakh cum)</t>
        </is>
      </c>
      <c r="D86" s="310" t="n"/>
      <c r="E86" s="310" t="n"/>
      <c r="F86" s="318" t="n">
        <v>6011.48</v>
      </c>
      <c r="G86" s="319" t="n">
        <v>791.08</v>
      </c>
      <c r="H86" s="566">
        <f>ROW(C86)</f>
        <v/>
      </c>
      <c r="I86" s="319" t="n">
        <v>5220.4</v>
      </c>
      <c r="J86" s="319" t="n">
        <v>0</v>
      </c>
      <c r="K86" s="319" t="n"/>
      <c r="L86" s="406" t="n"/>
      <c r="M86" s="426" t="n"/>
      <c r="N86" s="438" t="inlineStr">
        <is>
          <t>Km.</t>
        </is>
      </c>
      <c r="O86" s="362" t="inlineStr">
        <is>
          <t>Part</t>
        </is>
      </c>
      <c r="P86" s="189" t="n">
        <v>3936.68</v>
      </c>
      <c r="Q86" s="496" t="n">
        <v>551.1352000000001</v>
      </c>
      <c r="R86" s="496" t="n"/>
      <c r="S86" s="496" t="n">
        <v>3385.5448</v>
      </c>
      <c r="T86" s="496" t="n">
        <v>0</v>
      </c>
      <c r="U86" s="496" t="n"/>
      <c r="V86" s="496" t="n"/>
      <c r="W86" s="189" t="n"/>
      <c r="X86" s="438" t="inlineStr">
        <is>
          <t>Km.</t>
        </is>
      </c>
      <c r="Y86" s="362" t="inlineStr">
        <is>
          <t>Part</t>
        </is>
      </c>
      <c r="Z86" s="189" t="n">
        <v>0</v>
      </c>
      <c r="AA86" s="496" t="n">
        <v>0</v>
      </c>
      <c r="AB86" s="496" t="n"/>
      <c r="AC86" s="496" t="n">
        <v>0</v>
      </c>
      <c r="AD86" s="496" t="n">
        <v>0</v>
      </c>
      <c r="AE86" s="496" t="n"/>
      <c r="AF86" s="496" t="n"/>
      <c r="AG86" s="189" t="n"/>
      <c r="AH86" s="438" t="inlineStr">
        <is>
          <t>Km.</t>
        </is>
      </c>
      <c r="AI86" s="362" t="inlineStr">
        <is>
          <t>Part</t>
        </is>
      </c>
      <c r="AJ86" s="189" t="n">
        <v>0</v>
      </c>
      <c r="AK86" s="225" t="n">
        <v>0</v>
      </c>
      <c r="AL86" s="496" t="n"/>
      <c r="AM86" s="496" t="n">
        <v>0</v>
      </c>
      <c r="AN86" s="496" t="n">
        <v>0</v>
      </c>
      <c r="AO86" s="496" t="n"/>
      <c r="AP86" s="496" t="n"/>
      <c r="AQ86" s="189" t="n"/>
    </row>
    <row r="87" ht="15.75" customFormat="1" customHeight="1" s="428">
      <c r="A87" s="403" t="n"/>
      <c r="B87" s="413" t="n">
        <v>7081</v>
      </c>
      <c r="C87" s="623" t="inlineStr">
        <is>
          <t>Others:</t>
        </is>
      </c>
      <c r="D87" s="623" t="n"/>
      <c r="E87" s="623" t="n"/>
      <c r="F87" s="318" t="n"/>
      <c r="G87" s="319" t="n"/>
      <c r="H87" s="319" t="n"/>
      <c r="I87" s="319" t="n"/>
      <c r="J87" s="319" t="n"/>
      <c r="K87" s="319" t="n"/>
      <c r="L87" s="406" t="n"/>
      <c r="M87" s="426" t="n"/>
      <c r="N87" s="322" t="n"/>
      <c r="O87" s="623" t="n"/>
      <c r="P87" s="189" t="n"/>
      <c r="Q87" s="496" t="n"/>
      <c r="R87" s="496" t="n"/>
      <c r="S87" s="496" t="n"/>
      <c r="T87" s="496" t="n"/>
      <c r="U87" s="496" t="n"/>
      <c r="V87" s="496" t="n"/>
      <c r="W87" s="189" t="n"/>
      <c r="X87" s="322" t="n"/>
      <c r="Y87" s="623" t="n"/>
      <c r="Z87" s="189" t="n"/>
      <c r="AA87" s="225" t="n"/>
      <c r="AB87" s="496" t="n"/>
      <c r="AC87" s="496" t="n"/>
      <c r="AD87" s="496" t="n"/>
      <c r="AE87" s="496" t="n"/>
      <c r="AF87" s="496" t="n"/>
      <c r="AG87" s="189" t="n"/>
      <c r="AH87" s="322" t="n"/>
      <c r="AI87" s="623" t="n"/>
      <c r="AJ87" s="189" t="n"/>
      <c r="AK87" s="225" t="n"/>
      <c r="AL87" s="496" t="n"/>
      <c r="AM87" s="496" t="n"/>
      <c r="AN87" s="496" t="n"/>
      <c r="AO87" s="496" t="n"/>
      <c r="AP87" s="496" t="n"/>
      <c r="AQ87" s="189" t="n"/>
    </row>
    <row r="88" ht="19.5" customFormat="1" customHeight="1" s="428">
      <c r="A88" s="403" t="n"/>
      <c r="B88" s="414" t="n"/>
      <c r="C88" s="310" t="inlineStr">
        <is>
          <t xml:space="preserve"> Re-excavation of Khal/River (Rehabilitation Sub-Projects) (Earth Volume: 28.01 Lakh cum)</t>
        </is>
      </c>
      <c r="D88" s="310" t="n"/>
      <c r="E88" s="310" t="n"/>
      <c r="F88" s="318" t="n">
        <v>455.04</v>
      </c>
      <c r="G88" s="319" t="n">
        <v>64.36</v>
      </c>
      <c r="H88" s="566">
        <f>ROW(C88)</f>
        <v/>
      </c>
      <c r="I88" s="319" t="n">
        <v>390.68</v>
      </c>
      <c r="J88" s="319" t="n">
        <v>0</v>
      </c>
      <c r="K88" s="319" t="n"/>
      <c r="L88" s="406" t="n"/>
      <c r="M88" s="426" t="n"/>
      <c r="N88" s="438" t="inlineStr">
        <is>
          <t>Km.</t>
        </is>
      </c>
      <c r="O88" s="362" t="inlineStr">
        <is>
          <t>Part</t>
        </is>
      </c>
      <c r="P88" s="189" t="n">
        <v>900.73</v>
      </c>
      <c r="Q88" s="496" t="n">
        <v>126.1022</v>
      </c>
      <c r="R88" s="496" t="n"/>
      <c r="S88" s="496" t="n">
        <v>774.6278</v>
      </c>
      <c r="T88" s="496" t="n">
        <v>0</v>
      </c>
      <c r="U88" s="496" t="n"/>
      <c r="V88" s="496" t="n"/>
      <c r="W88" s="189" t="n"/>
      <c r="X88" s="438" t="inlineStr">
        <is>
          <t>Km.</t>
        </is>
      </c>
      <c r="Y88" s="362" t="inlineStr">
        <is>
          <t>Part</t>
        </is>
      </c>
      <c r="Z88" s="189" t="n">
        <v>1021.9302</v>
      </c>
      <c r="AA88" s="225" t="n">
        <v>143.070228</v>
      </c>
      <c r="AB88" s="496" t="n"/>
      <c r="AC88" s="496" t="n">
        <v>878.859972</v>
      </c>
      <c r="AD88" s="496" t="n">
        <v>0</v>
      </c>
      <c r="AE88" s="496" t="n"/>
      <c r="AF88" s="496" t="n"/>
      <c r="AG88" s="189" t="n"/>
      <c r="AH88" s="322" t="n"/>
      <c r="AI88" s="623" t="n"/>
      <c r="AJ88" s="189" t="n">
        <v>770.9298</v>
      </c>
      <c r="AK88" s="225" t="n">
        <v>107.930172</v>
      </c>
      <c r="AL88" s="496" t="n"/>
      <c r="AM88" s="496" t="n">
        <v>662.999628</v>
      </c>
      <c r="AN88" s="496" t="n">
        <v>0</v>
      </c>
      <c r="AO88" s="496" t="n"/>
      <c r="AP88" s="496" t="n"/>
      <c r="AQ88" s="189" t="n"/>
    </row>
    <row r="89" ht="31.5" customFormat="1" customHeight="1" s="428">
      <c r="A89" s="403" t="n"/>
      <c r="B89" s="414" t="n"/>
      <c r="C89" s="310" t="inlineStr">
        <is>
          <t xml:space="preserve"> Rehabilitation of Full Embankment (Resection/construction) (Rehabilitation Sub-Projects) (Earth Volume: 10.63 lakh cum)</t>
        </is>
      </c>
      <c r="D89" s="310" t="n"/>
      <c r="E89" s="310" t="n"/>
      <c r="F89" s="318" t="n">
        <v>452.46</v>
      </c>
      <c r="G89" s="319" t="n">
        <v>63.49</v>
      </c>
      <c r="H89" s="566">
        <f>ROW(C89)</f>
        <v/>
      </c>
      <c r="I89" s="319" t="n">
        <v>388.97</v>
      </c>
      <c r="J89" s="319" t="n">
        <v>0</v>
      </c>
      <c r="K89" s="319" t="n"/>
      <c r="L89" s="406" t="n"/>
      <c r="M89" s="426" t="n"/>
      <c r="N89" s="438" t="inlineStr">
        <is>
          <t>Km.</t>
        </is>
      </c>
      <c r="O89" s="362" t="inlineStr">
        <is>
          <t>Part</t>
        </is>
      </c>
      <c r="P89" s="189" t="n">
        <v>913.26</v>
      </c>
      <c r="Q89" s="496" t="n">
        <v>127.8564</v>
      </c>
      <c r="R89" s="496" t="n"/>
      <c r="S89" s="496" t="n">
        <v>785.4036</v>
      </c>
      <c r="T89" s="496" t="n">
        <v>0</v>
      </c>
      <c r="U89" s="496" t="n"/>
      <c r="V89" s="496" t="n"/>
      <c r="W89" s="189" t="n"/>
      <c r="X89" s="438" t="inlineStr">
        <is>
          <t>Km.</t>
        </is>
      </c>
      <c r="Y89" s="362" t="inlineStr">
        <is>
          <t>Part</t>
        </is>
      </c>
      <c r="Z89" s="189" t="n">
        <v>220.1853</v>
      </c>
      <c r="AA89" s="225" t="n">
        <v>30.825942</v>
      </c>
      <c r="AB89" s="496" t="n"/>
      <c r="AC89" s="496" t="n">
        <v>189.359358</v>
      </c>
      <c r="AD89" s="496" t="n">
        <v>0</v>
      </c>
      <c r="AE89" s="496" t="n"/>
      <c r="AF89" s="496" t="n"/>
      <c r="AG89" s="189" t="n"/>
      <c r="AH89" s="322" t="n"/>
      <c r="AI89" s="623" t="n"/>
      <c r="AJ89" s="189" t="n">
        <v>166.1047</v>
      </c>
      <c r="AK89" s="225" t="n">
        <v>23.254658</v>
      </c>
      <c r="AL89" s="496" t="n"/>
      <c r="AM89" s="496" t="n">
        <v>142.850042</v>
      </c>
      <c r="AN89" s="496" t="n">
        <v>0</v>
      </c>
      <c r="AO89" s="496" t="n"/>
      <c r="AP89" s="496" t="n"/>
      <c r="AQ89" s="189" t="n"/>
    </row>
    <row r="90" ht="30.75" customFormat="1" customHeight="1" s="428">
      <c r="A90" s="403" t="n"/>
      <c r="B90" s="414" t="n"/>
      <c r="C90" s="310" t="inlineStr">
        <is>
          <t xml:space="preserve"> Rehabilitation of Submergible Embankment  (Resection/construction)  (Rehabilitation Sub-Projects) (Earth Volume: 7.43 lakh cum)</t>
        </is>
      </c>
      <c r="D90" s="310" t="n"/>
      <c r="E90" s="310" t="n"/>
      <c r="F90" s="318" t="n">
        <v>341.85</v>
      </c>
      <c r="G90" s="319" t="n">
        <v>48.84</v>
      </c>
      <c r="H90" s="566">
        <f>ROW(C90)</f>
        <v/>
      </c>
      <c r="I90" s="319" t="n">
        <v>293.01</v>
      </c>
      <c r="J90" s="319" t="n">
        <v>0</v>
      </c>
      <c r="K90" s="319" t="n"/>
      <c r="L90" s="406" t="n"/>
      <c r="M90" s="426" t="n"/>
      <c r="N90" s="438" t="inlineStr">
        <is>
          <t>Km.</t>
        </is>
      </c>
      <c r="O90" s="362" t="inlineStr">
        <is>
          <t>Part</t>
        </is>
      </c>
      <c r="P90" s="189" t="n">
        <v>657.55</v>
      </c>
      <c r="Q90" s="496" t="n">
        <v>92.057</v>
      </c>
      <c r="R90" s="496" t="n"/>
      <c r="S90" s="496" t="n">
        <v>565.4929999999999</v>
      </c>
      <c r="T90" s="496" t="n">
        <v>0</v>
      </c>
      <c r="U90" s="496" t="n"/>
      <c r="V90" s="496" t="n"/>
      <c r="W90" s="189" t="n"/>
      <c r="X90" s="438" t="inlineStr">
        <is>
          <t>Km.</t>
        </is>
      </c>
      <c r="Y90" s="362" t="inlineStr">
        <is>
          <t>Part</t>
        </is>
      </c>
      <c r="Z90" s="189" t="n">
        <v>320.8968</v>
      </c>
      <c r="AA90" s="225" t="n">
        <v>44.925552</v>
      </c>
      <c r="AB90" s="496" t="n"/>
      <c r="AC90" s="496" t="n">
        <v>275.971248</v>
      </c>
      <c r="AD90" s="496" t="n">
        <v>0</v>
      </c>
      <c r="AE90" s="496" t="n"/>
      <c r="AF90" s="496" t="n"/>
      <c r="AG90" s="189" t="n"/>
      <c r="AH90" s="322" t="n"/>
      <c r="AI90" s="623" t="n"/>
      <c r="AJ90" s="189" t="n">
        <v>188.4632</v>
      </c>
      <c r="AK90" s="225" t="n">
        <v>26.384848</v>
      </c>
      <c r="AL90" s="496" t="n"/>
      <c r="AM90" s="496" t="n">
        <v>162.078352</v>
      </c>
      <c r="AN90" s="496" t="n">
        <v>0</v>
      </c>
      <c r="AO90" s="496" t="n"/>
      <c r="AP90" s="496" t="n"/>
      <c r="AQ90" s="189" t="n"/>
    </row>
    <row r="91" ht="16.5" customFormat="1" customHeight="1" s="428">
      <c r="A91" s="403" t="n"/>
      <c r="B91" s="414" t="n"/>
      <c r="C91" s="310" t="inlineStr">
        <is>
          <t>Construction of Submersible Embankment (New Haors) (Earth Volume: 25.68 lakh cum)</t>
        </is>
      </c>
      <c r="D91" s="310" t="n"/>
      <c r="E91" s="310" t="n"/>
      <c r="F91" s="318" t="n">
        <v>6127.06</v>
      </c>
      <c r="G91" s="319" t="n">
        <v>779.02</v>
      </c>
      <c r="H91" s="566">
        <f>ROW(C91)</f>
        <v/>
      </c>
      <c r="I91" s="319" t="n">
        <v>5348.04</v>
      </c>
      <c r="J91" s="319" t="n">
        <v>0</v>
      </c>
      <c r="K91" s="319" t="n"/>
      <c r="L91" s="406" t="n"/>
      <c r="M91" s="426" t="n"/>
      <c r="N91" s="438" t="inlineStr">
        <is>
          <t>Km.</t>
        </is>
      </c>
      <c r="O91" s="362" t="inlineStr">
        <is>
          <t>Part</t>
        </is>
      </c>
      <c r="P91" s="189" t="n">
        <v>4650.77</v>
      </c>
      <c r="Q91" s="496" t="n">
        <v>651.1078000000001</v>
      </c>
      <c r="R91" s="496" t="n"/>
      <c r="S91" s="496" t="n">
        <v>3999.6622</v>
      </c>
      <c r="T91" s="496" t="n">
        <v>0</v>
      </c>
      <c r="U91" s="496" t="n"/>
      <c r="V91" s="496" t="n"/>
      <c r="W91" s="189" t="n"/>
      <c r="X91" s="438" t="inlineStr">
        <is>
          <t>Km.</t>
        </is>
      </c>
      <c r="Y91" s="362" t="inlineStr">
        <is>
          <t>Part</t>
        </is>
      </c>
      <c r="Z91" s="189" t="n">
        <v>0</v>
      </c>
      <c r="AA91" s="496" t="n">
        <v>0</v>
      </c>
      <c r="AB91" s="496" t="n"/>
      <c r="AC91" s="496" t="n">
        <v>0</v>
      </c>
      <c r="AD91" s="496" t="n">
        <v>0</v>
      </c>
      <c r="AE91" s="496" t="n"/>
      <c r="AF91" s="496" t="n"/>
      <c r="AG91" s="189" t="n"/>
      <c r="AH91" s="438" t="inlineStr">
        <is>
          <t>Km.</t>
        </is>
      </c>
      <c r="AI91" s="362" t="n"/>
      <c r="AJ91" s="189" t="n">
        <v>0</v>
      </c>
      <c r="AK91" s="225" t="n">
        <v>0</v>
      </c>
      <c r="AL91" s="496" t="n"/>
      <c r="AM91" s="496" t="n">
        <v>0</v>
      </c>
      <c r="AN91" s="496" t="n">
        <v>0</v>
      </c>
      <c r="AO91" s="496" t="n"/>
      <c r="AP91" s="496" t="n"/>
      <c r="AQ91" s="189" t="n"/>
    </row>
    <row r="92" ht="16.5" customFormat="1" customHeight="1" s="428">
      <c r="A92" s="403" t="n"/>
      <c r="B92" s="414" t="n"/>
      <c r="C92" s="310" t="inlineStr">
        <is>
          <t xml:space="preserve"> Rehabilitation of Regulator (New Haors)</t>
        </is>
      </c>
      <c r="D92" s="310" t="n"/>
      <c r="E92" s="310" t="n"/>
      <c r="F92" s="318" t="n">
        <v>73.26000000000001</v>
      </c>
      <c r="G92" s="319" t="n">
        <v>9.77</v>
      </c>
      <c r="H92" s="566">
        <f>ROW(C92)</f>
        <v/>
      </c>
      <c r="I92" s="319" t="n">
        <v>63.49</v>
      </c>
      <c r="J92" s="319" t="n">
        <v>0</v>
      </c>
      <c r="K92" s="319" t="n"/>
      <c r="L92" s="406" t="n"/>
      <c r="M92" s="426" t="n"/>
      <c r="N92" s="438" t="inlineStr">
        <is>
          <t>Nos.</t>
        </is>
      </c>
      <c r="O92" s="628" t="n"/>
      <c r="P92" s="189" t="n">
        <v>0</v>
      </c>
      <c r="Q92" s="496" t="n">
        <v>0</v>
      </c>
      <c r="R92" s="496" t="n"/>
      <c r="S92" s="496" t="n">
        <v>0</v>
      </c>
      <c r="T92" s="496" t="n">
        <v>0</v>
      </c>
      <c r="U92" s="496" t="n"/>
      <c r="V92" s="496" t="n"/>
      <c r="W92" s="189" t="n"/>
      <c r="X92" s="438" t="inlineStr">
        <is>
          <t>Nos.</t>
        </is>
      </c>
      <c r="Y92" s="362" t="n"/>
      <c r="Z92" s="189" t="n">
        <v>50.1332</v>
      </c>
      <c r="AA92" s="496" t="n">
        <v>7.018648000000001</v>
      </c>
      <c r="AB92" s="496" t="n"/>
      <c r="AC92" s="496" t="n">
        <v>43.114552</v>
      </c>
      <c r="AD92" s="496" t="n">
        <v>0</v>
      </c>
      <c r="AE92" s="496" t="n"/>
      <c r="AF92" s="496" t="n"/>
      <c r="AG92" s="189" t="n"/>
      <c r="AH92" s="438" t="inlineStr">
        <is>
          <t>Nos.</t>
        </is>
      </c>
      <c r="AI92" s="362" t="n"/>
      <c r="AJ92" s="189" t="n">
        <v>30.7268</v>
      </c>
      <c r="AK92" s="225" t="n">
        <v>4.301752</v>
      </c>
      <c r="AL92" s="496" t="n"/>
      <c r="AM92" s="496" t="n">
        <v>26.425048</v>
      </c>
      <c r="AN92" s="496" t="n">
        <v>0</v>
      </c>
      <c r="AO92" s="496" t="n"/>
      <c r="AP92" s="496" t="n"/>
      <c r="AQ92" s="189" t="n"/>
    </row>
    <row r="93" ht="16.5" customFormat="1" customHeight="1" s="428">
      <c r="A93" s="403" t="n"/>
      <c r="B93" s="414" t="n"/>
      <c r="C93" s="310" t="inlineStr">
        <is>
          <t>Embankment Slope Protection Work</t>
        </is>
      </c>
      <c r="D93" s="310" t="n"/>
      <c r="E93" s="310" t="n"/>
      <c r="F93" s="318" t="n">
        <v>0</v>
      </c>
      <c r="G93" s="319" t="n">
        <v>0</v>
      </c>
      <c r="H93" s="566">
        <f>ROW(C93)</f>
        <v/>
      </c>
      <c r="I93" s="319" t="n">
        <v>0</v>
      </c>
      <c r="J93" s="319" t="n">
        <v>0</v>
      </c>
      <c r="K93" s="319" t="n"/>
      <c r="L93" s="406" t="n"/>
      <c r="M93" s="426" t="n"/>
      <c r="N93" s="438" t="n"/>
      <c r="O93" s="628" t="n"/>
      <c r="P93" s="189" t="n">
        <v>0</v>
      </c>
      <c r="Q93" s="496" t="n">
        <v>0</v>
      </c>
      <c r="R93" s="496" t="n"/>
      <c r="S93" s="496" t="n">
        <v>0</v>
      </c>
      <c r="T93" s="496" t="n">
        <v>0</v>
      </c>
      <c r="U93" s="496" t="n"/>
      <c r="V93" s="496" t="n"/>
      <c r="W93" s="189" t="n"/>
      <c r="X93" s="438" t="n"/>
      <c r="Y93" s="362" t="n"/>
      <c r="Z93" s="189" t="n">
        <v>2924.560800000001</v>
      </c>
      <c r="AA93" s="496" t="n">
        <v>409.4385120000001</v>
      </c>
      <c r="AB93" s="496" t="n"/>
      <c r="AC93" s="496" t="n">
        <v>2515.122288</v>
      </c>
      <c r="AD93" s="496" t="n">
        <v>0</v>
      </c>
      <c r="AE93" s="496" t="n"/>
      <c r="AF93" s="496" t="n"/>
      <c r="AG93" s="189" t="n"/>
      <c r="AH93" s="438" t="n"/>
      <c r="AI93" s="362" t="n"/>
      <c r="AJ93" s="189" t="n">
        <v>2297.8692</v>
      </c>
      <c r="AK93" s="225" t="n">
        <v>321.701688</v>
      </c>
      <c r="AL93" s="496" t="n"/>
      <c r="AM93" s="496" t="n">
        <v>1976.167512</v>
      </c>
      <c r="AN93" s="496" t="n">
        <v>0</v>
      </c>
      <c r="AO93" s="496" t="n"/>
      <c r="AP93" s="496" t="n"/>
      <c r="AQ93" s="189" t="n"/>
    </row>
    <row r="94" ht="16.5" customFormat="1" customHeight="1" s="428">
      <c r="A94" s="403" t="n"/>
      <c r="B94" s="414" t="n"/>
      <c r="C94" s="310" t="inlineStr">
        <is>
          <t>Threshing Floor Construction</t>
        </is>
      </c>
      <c r="D94" s="310" t="n"/>
      <c r="E94" s="310" t="n"/>
      <c r="F94" s="318" t="n">
        <v>0</v>
      </c>
      <c r="G94" s="319" t="n">
        <v>0</v>
      </c>
      <c r="H94" s="566">
        <f>ROW(C94)</f>
        <v/>
      </c>
      <c r="I94" s="319" t="n">
        <v>0</v>
      </c>
      <c r="J94" s="319" t="n">
        <v>0</v>
      </c>
      <c r="K94" s="319" t="n"/>
      <c r="L94" s="406" t="n"/>
      <c r="M94" s="426" t="n"/>
      <c r="N94" s="438" t="n"/>
      <c r="O94" s="628" t="n"/>
      <c r="P94" s="189" t="n">
        <v>0</v>
      </c>
      <c r="Q94" s="496" t="n">
        <v>0</v>
      </c>
      <c r="R94" s="496" t="n"/>
      <c r="S94" s="496" t="n">
        <v>0</v>
      </c>
      <c r="T94" s="496" t="n">
        <v>0</v>
      </c>
      <c r="U94" s="496" t="n"/>
      <c r="V94" s="496" t="n"/>
      <c r="W94" s="189" t="n"/>
      <c r="X94" s="438" t="n"/>
      <c r="Y94" s="362" t="n"/>
      <c r="Z94" s="189" t="n">
        <v>549</v>
      </c>
      <c r="AA94" s="496" t="n">
        <v>76.86000000000001</v>
      </c>
      <c r="AB94" s="496" t="n"/>
      <c r="AC94" s="496" t="n">
        <v>472.14</v>
      </c>
      <c r="AD94" s="496" t="n">
        <v>0</v>
      </c>
      <c r="AE94" s="496" t="n"/>
      <c r="AF94" s="496" t="n"/>
      <c r="AG94" s="189" t="n"/>
      <c r="AH94" s="438" t="n"/>
      <c r="AI94" s="362" t="n"/>
      <c r="AJ94" s="189" t="n">
        <v>351</v>
      </c>
      <c r="AK94" s="225" t="n">
        <v>49.14000000000001</v>
      </c>
      <c r="AL94" s="496" t="n"/>
      <c r="AM94" s="496" t="n">
        <v>301.86</v>
      </c>
      <c r="AN94" s="496" t="n">
        <v>0</v>
      </c>
      <c r="AO94" s="496" t="n"/>
      <c r="AP94" s="496" t="n"/>
      <c r="AQ94" s="189" t="n"/>
    </row>
    <row r="95" ht="16.5" customFormat="1" customHeight="1" s="428">
      <c r="A95" s="403" t="n"/>
      <c r="B95" s="414" t="n"/>
      <c r="C95" s="310" t="inlineStr">
        <is>
          <t>Construction of WMG Office</t>
        </is>
      </c>
      <c r="D95" s="310" t="n"/>
      <c r="E95" s="310" t="n"/>
      <c r="F95" s="318" t="n">
        <v>42.09</v>
      </c>
      <c r="G95" s="319" t="n">
        <v>5.47</v>
      </c>
      <c r="H95" s="566">
        <f>ROW(C95)</f>
        <v/>
      </c>
      <c r="I95" s="319" t="n">
        <v>36.62</v>
      </c>
      <c r="J95" s="319" t="n">
        <v>0</v>
      </c>
      <c r="K95" s="319" t="n"/>
      <c r="L95" s="406" t="n"/>
      <c r="M95" s="426" t="n"/>
      <c r="N95" s="438" t="inlineStr">
        <is>
          <t>Nos.</t>
        </is>
      </c>
      <c r="O95" s="362" t="inlineStr">
        <is>
          <t>Part</t>
        </is>
      </c>
      <c r="P95" s="189" t="n">
        <v>348.14</v>
      </c>
      <c r="Q95" s="496" t="n">
        <v>48.7396</v>
      </c>
      <c r="R95" s="496" t="n"/>
      <c r="S95" s="496" t="n">
        <v>299.4004</v>
      </c>
      <c r="T95" s="496" t="n">
        <v>0</v>
      </c>
      <c r="U95" s="496" t="n"/>
      <c r="V95" s="496" t="n"/>
      <c r="W95" s="189" t="n"/>
      <c r="X95" s="438" t="inlineStr">
        <is>
          <t>Nos.</t>
        </is>
      </c>
      <c r="Y95" s="362" t="n"/>
      <c r="Z95" s="189" t="n">
        <v>1008.7643</v>
      </c>
      <c r="AA95" s="496" t="n">
        <v>141.227002</v>
      </c>
      <c r="AB95" s="496" t="n"/>
      <c r="AC95" s="496" t="n">
        <v>867.537298</v>
      </c>
      <c r="AD95" s="496" t="n">
        <v>0</v>
      </c>
      <c r="AE95" s="496" t="n"/>
      <c r="AF95" s="496" t="n"/>
      <c r="AG95" s="189" t="n"/>
      <c r="AH95" s="438" t="inlineStr">
        <is>
          <t>Nos.</t>
        </is>
      </c>
      <c r="AI95" s="362" t="n"/>
      <c r="AJ95" s="189" t="n">
        <v>701.0056999999999</v>
      </c>
      <c r="AK95" s="225" t="n">
        <v>98.140798</v>
      </c>
      <c r="AL95" s="496" t="n"/>
      <c r="AM95" s="496" t="n">
        <v>602.8649019999999</v>
      </c>
      <c r="AN95" s="496" t="n">
        <v>0</v>
      </c>
      <c r="AO95" s="496" t="n"/>
      <c r="AP95" s="496" t="n"/>
      <c r="AQ95" s="189" t="n"/>
    </row>
    <row r="96" ht="16.5" customFormat="1" customHeight="1" s="428">
      <c r="A96" s="403" t="n"/>
      <c r="B96" s="416" t="n"/>
      <c r="C96" s="310" t="inlineStr">
        <is>
          <t>O &amp; M during Construction</t>
        </is>
      </c>
      <c r="D96" s="310" t="n"/>
      <c r="E96" s="310" t="n"/>
      <c r="F96" s="318" t="n">
        <v>0</v>
      </c>
      <c r="G96" s="319" t="n">
        <v>0</v>
      </c>
      <c r="H96" s="566">
        <f>ROW(C96)</f>
        <v/>
      </c>
      <c r="I96" s="319" t="n">
        <v>0</v>
      </c>
      <c r="J96" s="319" t="n">
        <v>0</v>
      </c>
      <c r="K96" s="319" t="n"/>
      <c r="L96" s="406" t="n"/>
      <c r="M96" s="426" t="n"/>
      <c r="N96" s="438" t="n"/>
      <c r="O96" s="362" t="n"/>
      <c r="P96" s="189" t="n">
        <v>0</v>
      </c>
      <c r="Q96" s="496" t="n">
        <v>0</v>
      </c>
      <c r="R96" s="496" t="n"/>
      <c r="S96" s="496" t="n">
        <v>0</v>
      </c>
      <c r="T96" s="496" t="n">
        <v>0</v>
      </c>
      <c r="U96" s="496" t="n"/>
      <c r="V96" s="496" t="n"/>
      <c r="W96" s="189" t="n"/>
      <c r="X96" s="438" t="n"/>
      <c r="Y96" s="362" t="inlineStr">
        <is>
          <t>Part</t>
        </is>
      </c>
      <c r="Z96" s="189" t="n">
        <v>114</v>
      </c>
      <c r="AA96" s="496" t="n">
        <v>114</v>
      </c>
      <c r="AB96" s="496" t="n"/>
      <c r="AC96" s="496" t="n">
        <v>0</v>
      </c>
      <c r="AD96" s="496" t="n">
        <v>0</v>
      </c>
      <c r="AE96" s="496" t="n"/>
      <c r="AF96" s="496" t="n"/>
      <c r="AG96" s="189" t="n"/>
      <c r="AH96" s="438" t="n"/>
      <c r="AI96" s="362" t="n"/>
      <c r="AJ96" s="189" t="n">
        <v>86</v>
      </c>
      <c r="AK96" s="225" t="n">
        <v>86</v>
      </c>
      <c r="AL96" s="496" t="n"/>
      <c r="AM96" s="496" t="n">
        <v>0</v>
      </c>
      <c r="AN96" s="496" t="n">
        <v>0</v>
      </c>
      <c r="AO96" s="496" t="n"/>
      <c r="AP96" s="496" t="n"/>
      <c r="AQ96" s="189" t="n"/>
    </row>
    <row r="97" ht="15.75" customFormat="1" customHeight="1" s="428">
      <c r="A97" s="636" t="inlineStr">
        <is>
          <t>(b)Sub-total Capital Component:</t>
        </is>
      </c>
      <c r="B97" s="616" t="n"/>
      <c r="C97" s="615" t="n"/>
      <c r="D97" s="516" t="n"/>
      <c r="E97" s="516" t="n"/>
      <c r="F97" s="318">
        <f>SUM(F60:F96)</f>
        <v/>
      </c>
      <c r="G97" s="318">
        <f>SUM(G60:G96)</f>
        <v/>
      </c>
      <c r="H97" s="318" t="n"/>
      <c r="I97" s="318">
        <f>SUM(I60:I96)</f>
        <v/>
      </c>
      <c r="J97" s="318">
        <f>SUM(J60:J96)</f>
        <v/>
      </c>
      <c r="K97" s="318" t="n"/>
      <c r="L97" s="433" t="n"/>
      <c r="M97" s="426" t="n"/>
      <c r="N97" s="448" t="n"/>
      <c r="O97" s="189" t="n"/>
      <c r="P97" s="378">
        <f>SUM(P60:P96)</f>
        <v/>
      </c>
      <c r="Q97" s="378">
        <f>SUM(Q60:Q96)</f>
        <v/>
      </c>
      <c r="R97" s="378" t="n"/>
      <c r="S97" s="378">
        <f>SUM(S60:S96)</f>
        <v/>
      </c>
      <c r="T97" s="378">
        <f>SUM(T60:T96)</f>
        <v/>
      </c>
      <c r="U97" s="378" t="n"/>
      <c r="V97" s="378" t="n"/>
      <c r="W97" s="378" t="n"/>
      <c r="X97" s="387" t="n"/>
      <c r="Y97" s="378" t="n"/>
      <c r="Z97" s="378">
        <f>SUM(Z60:Z96)</f>
        <v/>
      </c>
      <c r="AA97" s="378">
        <f>SUM(AA60:AA96)</f>
        <v/>
      </c>
      <c r="AB97" s="378" t="n"/>
      <c r="AC97" s="378">
        <f>SUM(AC60:AC96)</f>
        <v/>
      </c>
      <c r="AD97" s="378">
        <f>SUM(AD60:AD96)</f>
        <v/>
      </c>
      <c r="AE97" s="378" t="n"/>
      <c r="AF97" s="378" t="n"/>
      <c r="AG97" s="378" t="n"/>
      <c r="AH97" s="387" t="n"/>
      <c r="AI97" s="378" t="n"/>
      <c r="AJ97" s="378">
        <f>SUM(AJ60:AJ96)</f>
        <v/>
      </c>
      <c r="AK97" s="379">
        <f>SUM(AK60:AK96)</f>
        <v/>
      </c>
      <c r="AL97" s="378" t="n"/>
      <c r="AM97" s="378">
        <f>SUM(AM60:AM96)</f>
        <v/>
      </c>
      <c r="AN97" s="378">
        <f>SUM(AN60:AN96)</f>
        <v/>
      </c>
      <c r="AO97" s="189" t="n"/>
      <c r="AP97" s="189" t="n"/>
      <c r="AQ97" s="189" t="n"/>
    </row>
    <row r="98" ht="15.75" customFormat="1" customHeight="1" s="434">
      <c r="A98" s="636" t="inlineStr">
        <is>
          <t>Total Cost (a+b) :</t>
        </is>
      </c>
      <c r="B98" s="616" t="n"/>
      <c r="C98" s="615" t="n"/>
      <c r="D98" s="516" t="n"/>
      <c r="E98" s="516" t="n"/>
      <c r="F98" s="319">
        <f>F56+F97</f>
        <v/>
      </c>
      <c r="G98" s="319">
        <f>+G56+G97</f>
        <v/>
      </c>
      <c r="H98" s="319" t="n"/>
      <c r="I98" s="319">
        <f>+I56+I97</f>
        <v/>
      </c>
      <c r="J98" s="319">
        <f>+J56+J97</f>
        <v/>
      </c>
      <c r="K98" s="319" t="n"/>
      <c r="L98" s="406" t="n"/>
      <c r="M98" s="425" t="n"/>
      <c r="N98" s="448" t="n"/>
      <c r="O98" s="189" t="n"/>
      <c r="P98" s="378">
        <f>SUM(P56+P97)</f>
        <v/>
      </c>
      <c r="Q98" s="380">
        <f>+Q56+Q97</f>
        <v/>
      </c>
      <c r="R98" s="378" t="n"/>
      <c r="S98" s="380">
        <f>+S56+S97</f>
        <v/>
      </c>
      <c r="T98" s="380">
        <f>+T56+T97</f>
        <v/>
      </c>
      <c r="U98" s="380" t="n"/>
      <c r="V98" s="380" t="n"/>
      <c r="W98" s="378" t="n"/>
      <c r="X98" s="387" t="n"/>
      <c r="Y98" s="378" t="n"/>
      <c r="Z98" s="378">
        <f>SUM(Z56+Z97)</f>
        <v/>
      </c>
      <c r="AA98" s="380">
        <f>+AA56+AA97</f>
        <v/>
      </c>
      <c r="AB98" s="378" t="n"/>
      <c r="AC98" s="380">
        <f>+AC56+AC97</f>
        <v/>
      </c>
      <c r="AD98" s="380">
        <f>+AD56+AD97</f>
        <v/>
      </c>
      <c r="AE98" s="380" t="n"/>
      <c r="AF98" s="380" t="n"/>
      <c r="AG98" s="378" t="n"/>
      <c r="AH98" s="387" t="n"/>
      <c r="AI98" s="380" t="n"/>
      <c r="AJ98" s="381">
        <f>+AJ56+AJ97</f>
        <v/>
      </c>
      <c r="AK98" s="381">
        <f>+AK56+AK97</f>
        <v/>
      </c>
      <c r="AL98" s="380" t="n"/>
      <c r="AM98" s="380">
        <f>+AM56+AM97</f>
        <v/>
      </c>
      <c r="AN98" s="380">
        <f>+AN56+AN97</f>
        <v/>
      </c>
      <c r="AO98" s="496" t="n"/>
      <c r="AP98" s="496" t="n"/>
      <c r="AQ98" s="189" t="n"/>
    </row>
    <row r="99" ht="15" customFormat="1" customHeight="1" s="434">
      <c r="A99" s="635" t="inlineStr">
        <is>
          <t>(c) Physical Contingency ( Lump sum):</t>
        </is>
      </c>
      <c r="B99" s="616" t="n"/>
      <c r="C99" s="615" t="n"/>
      <c r="D99" s="515" t="n"/>
      <c r="E99" s="515" t="n"/>
      <c r="F99" s="318" t="n">
        <v>0</v>
      </c>
      <c r="G99" s="319" t="n">
        <v>0</v>
      </c>
      <c r="H99" s="566">
        <f>ROW(C99)</f>
        <v/>
      </c>
      <c r="I99" s="319" t="n">
        <v>0</v>
      </c>
      <c r="J99" s="319" t="n">
        <v>0</v>
      </c>
      <c r="K99" s="319" t="n"/>
      <c r="L99" s="406" t="n"/>
      <c r="M99" s="425" t="n"/>
      <c r="N99" s="448" t="n"/>
      <c r="O99" s="189" t="n"/>
      <c r="P99" s="189" t="n">
        <v>0</v>
      </c>
      <c r="Q99" s="496" t="n">
        <v>0</v>
      </c>
      <c r="R99" s="496" t="n"/>
      <c r="S99" s="496" t="n">
        <v>0</v>
      </c>
      <c r="T99" s="496" t="n">
        <v>0</v>
      </c>
      <c r="U99" s="496" t="n"/>
      <c r="V99" s="496" t="n"/>
      <c r="W99" s="189" t="n"/>
      <c r="X99" s="387" t="n"/>
      <c r="Y99" s="189" t="n"/>
      <c r="Z99" s="189" t="n">
        <v>162.54</v>
      </c>
      <c r="AA99" s="496" t="n">
        <v>162.54</v>
      </c>
      <c r="AB99" s="496" t="n"/>
      <c r="AC99" s="496" t="n">
        <v>0</v>
      </c>
      <c r="AD99" s="496" t="n">
        <v>0</v>
      </c>
      <c r="AE99" s="496" t="n"/>
      <c r="AF99" s="496" t="n"/>
      <c r="AG99" s="189" t="n"/>
      <c r="AH99" s="387" t="n"/>
      <c r="AI99" s="313" t="n"/>
      <c r="AJ99" s="189" t="n">
        <v>95.45999999999999</v>
      </c>
      <c r="AK99" s="225" t="n">
        <v>95.45999999999999</v>
      </c>
      <c r="AL99" s="496" t="n"/>
      <c r="AM99" s="496" t="n">
        <v>0</v>
      </c>
      <c r="AN99" s="496" t="n">
        <v>0</v>
      </c>
      <c r="AO99" s="496" t="n"/>
      <c r="AP99" s="496" t="n"/>
      <c r="AQ99" s="189" t="n"/>
    </row>
    <row r="100" ht="18" customFormat="1" customHeight="1" s="434">
      <c r="A100" s="635" t="inlineStr">
        <is>
          <t>(d) Price Contingency (Lump sum):</t>
        </is>
      </c>
      <c r="B100" s="616" t="n"/>
      <c r="C100" s="615" t="n"/>
      <c r="D100" s="515" t="n"/>
      <c r="E100" s="515" t="n"/>
      <c r="F100" s="318" t="n">
        <v>0</v>
      </c>
      <c r="G100" s="319" t="n">
        <v>0</v>
      </c>
      <c r="H100" s="566">
        <f>ROW(C100)</f>
        <v/>
      </c>
      <c r="I100" s="319" t="n">
        <v>0</v>
      </c>
      <c r="J100" s="319" t="n">
        <v>0</v>
      </c>
      <c r="K100" s="319" t="n"/>
      <c r="L100" s="406" t="n"/>
      <c r="M100" s="425" t="n"/>
      <c r="N100" s="448" t="n"/>
      <c r="O100" s="189" t="n"/>
      <c r="P100" s="189" t="n">
        <v>0</v>
      </c>
      <c r="Q100" s="496" t="n">
        <v>0</v>
      </c>
      <c r="R100" s="496" t="n"/>
      <c r="S100" s="496" t="n">
        <v>0</v>
      </c>
      <c r="T100" s="496" t="n">
        <v>0</v>
      </c>
      <c r="U100" s="496" t="n"/>
      <c r="V100" s="496" t="n"/>
      <c r="W100" s="189" t="n"/>
      <c r="X100" s="387" t="n"/>
      <c r="Y100" s="189" t="n"/>
      <c r="Z100" s="189" t="n">
        <v>221.177</v>
      </c>
      <c r="AA100" s="496" t="n">
        <v>221.177</v>
      </c>
      <c r="AB100" s="496" t="n"/>
      <c r="AC100" s="496" t="n">
        <v>0</v>
      </c>
      <c r="AD100" s="496" t="n">
        <v>0</v>
      </c>
      <c r="AE100" s="496" t="n"/>
      <c r="AF100" s="496" t="n"/>
      <c r="AG100" s="189" t="n"/>
      <c r="AH100" s="387" t="n"/>
      <c r="AI100" s="313" t="n"/>
      <c r="AJ100" s="189" t="n">
        <v>180.963</v>
      </c>
      <c r="AK100" s="225" t="n">
        <v>180.963</v>
      </c>
      <c r="AL100" s="496" t="n"/>
      <c r="AM100" s="496" t="n">
        <v>0</v>
      </c>
      <c r="AN100" s="496" t="n">
        <v>0</v>
      </c>
      <c r="AO100" s="496" t="n"/>
      <c r="AP100" s="496" t="n"/>
      <c r="AQ100" s="189" t="n"/>
    </row>
    <row r="101" ht="18" customFormat="1" customHeight="1" s="428">
      <c r="A101" s="634" t="inlineStr">
        <is>
          <t>Grand Total (a+b+c+d) :</t>
        </is>
      </c>
      <c r="B101" s="616" t="n"/>
      <c r="C101" s="615" t="n"/>
      <c r="D101" s="486" t="n"/>
      <c r="E101" s="511" t="n">
        <v>0.16</v>
      </c>
      <c r="F101" s="319">
        <f>SUM(F98:F100)</f>
        <v/>
      </c>
      <c r="G101" s="319">
        <f>SUM(G98:G100)</f>
        <v/>
      </c>
      <c r="H101" s="319" t="n"/>
      <c r="I101" s="319">
        <f>SUM(I98:I100)</f>
        <v/>
      </c>
      <c r="J101" s="319">
        <f>SUM(J98:J100)</f>
        <v/>
      </c>
      <c r="K101" s="319" t="n"/>
      <c r="L101" s="406" t="n"/>
      <c r="M101" s="426" t="n"/>
      <c r="N101" s="469" t="n"/>
      <c r="O101" s="459" t="n"/>
      <c r="P101" s="470">
        <f>SUM(P98:P100)</f>
        <v/>
      </c>
      <c r="Q101" s="470">
        <f>SUM(Q98:Q100)</f>
        <v/>
      </c>
      <c r="R101" s="470" t="n"/>
      <c r="S101" s="470">
        <f>SUM(S98:S100)</f>
        <v/>
      </c>
      <c r="T101" s="470">
        <f>SUM(T98:T100)</f>
        <v/>
      </c>
      <c r="U101" s="470" t="n"/>
      <c r="V101" s="470" t="n"/>
      <c r="W101" s="470" t="n"/>
      <c r="X101" s="469" t="n"/>
      <c r="Y101" s="471" t="n"/>
      <c r="Z101" s="470">
        <f>SUM(Z98:Z100)</f>
        <v/>
      </c>
      <c r="AA101" s="470">
        <f>SUM(AA98:AA100)</f>
        <v/>
      </c>
      <c r="AB101" s="470" t="n"/>
      <c r="AC101" s="470">
        <f>SUM(AC98:AC100)</f>
        <v/>
      </c>
      <c r="AD101" s="470">
        <f>SUM(AD98:AD100)</f>
        <v/>
      </c>
      <c r="AE101" s="470" t="n"/>
      <c r="AF101" s="470" t="n"/>
      <c r="AG101" s="470" t="n"/>
      <c r="AH101" s="469" t="n"/>
      <c r="AI101" s="472" t="n"/>
      <c r="AJ101" s="470">
        <f>SUM(AJ98:AJ100)</f>
        <v/>
      </c>
      <c r="AK101" s="471">
        <f>SUM(AK98:AK100)</f>
        <v/>
      </c>
      <c r="AL101" s="470" t="n"/>
      <c r="AM101" s="470">
        <f>SUM(AM98:AM100)</f>
        <v/>
      </c>
      <c r="AN101" s="470">
        <f>SUM(AN98:AN100)</f>
        <v/>
      </c>
      <c r="AO101" s="459" t="n"/>
      <c r="AP101" s="459" t="n"/>
      <c r="AQ101" s="459" t="n"/>
    </row>
    <row r="104" ht="17.25" customHeight="1" s="683">
      <c r="A104" s="570" t="inlineStr">
        <is>
          <t xml:space="preserve">                  †  Year 1 is FY 2014-15, Year 2 is FY 2015-16 and Year 3 is FY 2016-17 </t>
        </is>
      </c>
      <c r="C104" s="435" t="n"/>
      <c r="D104" s="435" t="n"/>
      <c r="E104" s="435" t="n"/>
      <c r="F104" s="435" t="n"/>
      <c r="G104" s="436" t="n"/>
      <c r="M104" s="436" t="n"/>
    </row>
    <row r="106" ht="15.75" customHeight="1" s="683">
      <c r="C106" s="330" t="n"/>
      <c r="D106" s="330" t="n"/>
      <c r="E106" s="330" t="n"/>
      <c r="F106" s="330" t="n"/>
      <c r="I106" s="436" t="n"/>
      <c r="J106" s="436" t="n"/>
    </row>
    <row r="107" ht="15.75" customHeight="1" s="683">
      <c r="C107" s="330" t="n"/>
      <c r="D107" s="330" t="n"/>
      <c r="E107" s="330" t="n"/>
      <c r="F107" s="330" t="n"/>
    </row>
    <row r="108" ht="15.75" customHeight="1" s="683">
      <c r="C108" s="330" t="n"/>
      <c r="D108" s="330" t="n"/>
      <c r="E108" s="330" t="n"/>
      <c r="F108" s="330" t="n"/>
    </row>
    <row r="109" ht="15.75" customHeight="1" s="683">
      <c r="C109" s="330" t="n"/>
      <c r="D109" s="330" t="n"/>
      <c r="E109" s="330" t="n"/>
      <c r="F109" s="330" t="n"/>
    </row>
    <row r="110" ht="15.75" customHeight="1" s="683">
      <c r="C110" s="330" t="n"/>
      <c r="D110" s="330" t="n"/>
      <c r="E110" s="330" t="n"/>
      <c r="F110" s="330" t="n"/>
    </row>
    <row r="111" ht="15.75" customHeight="1" s="683">
      <c r="C111" s="330" t="n"/>
      <c r="D111" s="330" t="n"/>
      <c r="E111" s="330" t="n"/>
      <c r="F111" s="330" t="n"/>
    </row>
    <row r="112" ht="15" customHeight="1" s="683">
      <c r="C112" s="330" t="n"/>
      <c r="D112" s="330" t="n"/>
      <c r="E112" s="330" t="n"/>
      <c r="F112" s="330" t="n"/>
    </row>
    <row r="113" ht="15.75" customHeight="1" s="683">
      <c r="C113" s="330" t="n"/>
      <c r="D113" s="330" t="n"/>
      <c r="E113" s="330" t="n"/>
      <c r="F113" s="330" t="n"/>
    </row>
  </sheetData>
  <mergeCells count="62">
    <mergeCell ref="A101:C101"/>
    <mergeCell ref="H6:I6"/>
    <mergeCell ref="A99:C99"/>
    <mergeCell ref="A100:C100"/>
    <mergeCell ref="A98:C98"/>
    <mergeCell ref="A57:C57"/>
    <mergeCell ref="E4:E7"/>
    <mergeCell ref="H5:K5"/>
    <mergeCell ref="J6:K6"/>
    <mergeCell ref="A97:C97"/>
    <mergeCell ref="F5:F7"/>
    <mergeCell ref="A3:A7"/>
    <mergeCell ref="C3:C7"/>
    <mergeCell ref="D3:M3"/>
    <mergeCell ref="AK1:AN1"/>
    <mergeCell ref="S2:W2"/>
    <mergeCell ref="L5:L7"/>
    <mergeCell ref="M5:M7"/>
    <mergeCell ref="B3:B7"/>
    <mergeCell ref="D4:D7"/>
    <mergeCell ref="AL6:AM6"/>
    <mergeCell ref="W5:W7"/>
    <mergeCell ref="AK5:AK7"/>
    <mergeCell ref="T1:W1"/>
    <mergeCell ref="P5:P7"/>
    <mergeCell ref="T6:U6"/>
    <mergeCell ref="N3:W3"/>
    <mergeCell ref="N4:N7"/>
    <mergeCell ref="O4:O7"/>
    <mergeCell ref="R5:U5"/>
    <mergeCell ref="P4:W4"/>
    <mergeCell ref="C71:Q71"/>
    <mergeCell ref="C59:Q59"/>
    <mergeCell ref="C62:Q62"/>
    <mergeCell ref="AM2:AQ2"/>
    <mergeCell ref="AA5:AA7"/>
    <mergeCell ref="AB5:AE5"/>
    <mergeCell ref="Y4:Y7"/>
    <mergeCell ref="C64:Q64"/>
    <mergeCell ref="C67:Q67"/>
    <mergeCell ref="A9:C9"/>
    <mergeCell ref="F4:M4"/>
    <mergeCell ref="X3:AG3"/>
    <mergeCell ref="AH3:AQ3"/>
    <mergeCell ref="AJ4:AQ4"/>
    <mergeCell ref="AJ5:AJ7"/>
    <mergeCell ref="AB6:AC6"/>
    <mergeCell ref="AL5:AO5"/>
    <mergeCell ref="AQ5:AQ7"/>
    <mergeCell ref="Q5:Q7"/>
    <mergeCell ref="AP5:AP7"/>
    <mergeCell ref="AI4:AI7"/>
    <mergeCell ref="AF5:AF7"/>
    <mergeCell ref="AN6:AO6"/>
    <mergeCell ref="AG5:AG7"/>
    <mergeCell ref="Z4:AG4"/>
    <mergeCell ref="R6:S6"/>
    <mergeCell ref="V5:V7"/>
    <mergeCell ref="AD6:AE6"/>
    <mergeCell ref="AH4:AH7"/>
    <mergeCell ref="X4:X7"/>
    <mergeCell ref="Z5:Z7"/>
  </mergeCells>
  <printOptions horizontalCentered="1"/>
  <pageMargins left="0.15" right="0.17" top="0.44" bottom="0" header="0.17" footer="0"/>
  <pageSetup orientation="landscape" paperSize="9" scale="52" firstPageNumber="6" useFirstPageNumber="1"/>
  <headerFooter alignWithMargins="0">
    <oddHeader/>
    <oddFooter>&amp;L                  †  Year 1 is FY 2014-15, Year 2 is FY 2015-16 and Year 3 is FY 2016-17 &amp;C&amp;20 P - &amp;P</oddFooter>
    <evenHeader/>
    <evenFooter/>
    <firstHeader/>
    <firstFooter/>
  </headerFooter>
  <rowBreaks count="1" manualBreakCount="1">
    <brk id="56" min="0" max="16383" man="1"/>
  </rowBreak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2" sqref="A2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view="pageBreakPreview" topLeftCell="A88" zoomScale="130" zoomScaleNormal="100" zoomScaleSheetLayoutView="130" workbookViewId="0">
      <selection activeCell="C100" sqref="C100"/>
    </sheetView>
  </sheetViews>
  <sheetFormatPr baseColWidth="8" defaultRowHeight="12.75"/>
  <cols>
    <col width="8" customWidth="1" style="625" min="1" max="1"/>
    <col width="9.7109375" customWidth="1" style="625" min="2" max="2"/>
    <col width="94.85546875" customWidth="1" style="25" min="3" max="3"/>
    <col width="7.42578125" customWidth="1" style="656" min="4" max="4"/>
    <col width="7.5703125" customWidth="1" style="625" min="5" max="5"/>
    <col width="8.42578125" customWidth="1" style="625" min="6" max="6"/>
    <col width="9.140625" customWidth="1" style="643" min="7" max="7"/>
    <col width="7.28515625" customWidth="1" style="644" min="8" max="8"/>
    <col width="8.140625" customWidth="1" style="643" min="9" max="9"/>
    <col width="6.7109375" customWidth="1" style="643" min="10" max="10"/>
    <col width="6.85546875" customWidth="1" style="644" min="11" max="11"/>
    <col width="8.42578125" customWidth="1" style="643" min="12" max="12"/>
    <col width="6.7109375" customWidth="1" style="643" min="13" max="13"/>
    <col width="6.85546875" customWidth="1" style="644" min="14" max="14"/>
    <col width="8.42578125" customWidth="1" style="643" min="15" max="15"/>
    <col width="6.7109375" customWidth="1" style="643" min="16" max="16"/>
    <col width="7.28515625" customWidth="1" style="644" min="17" max="17"/>
    <col width="8.42578125" customWidth="1" style="643" min="18" max="18"/>
    <col width="6.7109375" customWidth="1" style="643" min="19" max="19"/>
    <col width="7.85546875" customWidth="1" style="644" min="20" max="20"/>
    <col width="8.42578125" customWidth="1" style="643" min="21" max="21"/>
    <col width="6.7109375" customWidth="1" style="643" min="22" max="22"/>
    <col width="8.140625" customWidth="1" style="644" min="23" max="23"/>
    <col width="8.42578125" customWidth="1" style="625" min="24" max="24"/>
    <col width="6.7109375" customWidth="1" style="625" min="25" max="25"/>
    <col width="8.42578125" customWidth="1" style="625" min="26" max="27"/>
    <col width="6.7109375" customWidth="1" style="625" min="28" max="28"/>
    <col width="7.140625" customWidth="1" style="625" min="29" max="29"/>
    <col width="8.42578125" customWidth="1" style="625" min="30" max="30"/>
    <col width="6.7109375" customWidth="1" style="625" min="31" max="31"/>
    <col width="8.28515625" customWidth="1" style="625" min="32" max="32"/>
    <col width="9.140625" customWidth="1" style="625" min="33" max="34"/>
    <col width="8.140625" customWidth="1" style="625" min="35" max="35"/>
    <col width="10.28515625" customWidth="1" style="625" min="36" max="36"/>
    <col width="9.140625" customWidth="1" style="625" min="37" max="46"/>
    <col width="9.140625" customWidth="1" style="625" min="47" max="16384"/>
  </cols>
  <sheetData>
    <row r="1" ht="24.75" customHeight="1" s="683">
      <c r="A1" s="29" t="inlineStr">
        <is>
          <t>Year wise Financial and Physical Target Plan</t>
        </is>
      </c>
      <c r="B1" s="29" t="n"/>
      <c r="C1" s="29" t="n"/>
      <c r="D1" s="29" t="n"/>
      <c r="E1" s="29" t="n"/>
      <c r="F1" s="29" t="n"/>
      <c r="G1" s="29" t="n"/>
      <c r="H1" s="29" t="n"/>
      <c r="I1" s="29" t="n"/>
      <c r="J1" s="29" t="n"/>
      <c r="L1" s="29" t="n"/>
      <c r="M1" s="29" t="n"/>
      <c r="O1" s="29" t="n"/>
      <c r="P1" s="29" t="n"/>
      <c r="Q1" s="641" t="n"/>
      <c r="R1" s="641" t="inlineStr">
        <is>
          <t>Annexure-II</t>
        </is>
      </c>
      <c r="Z1" s="641" t="n"/>
      <c r="AD1" s="641" t="inlineStr">
        <is>
          <t>Annexure-II</t>
        </is>
      </c>
    </row>
    <row r="2" ht="16.5" customFormat="1" customHeight="1" s="647">
      <c r="A2" s="646" t="inlineStr">
        <is>
          <t xml:space="preserve">Name of the Project : Haor Flood Management and Livelihood Improvement Project.(BWDB Part) 
</t>
        </is>
      </c>
      <c r="I2" s="119" t="n"/>
      <c r="J2" s="119" t="n"/>
      <c r="K2" s="119" t="n"/>
      <c r="L2" s="119" t="n"/>
      <c r="M2" s="119" t="n"/>
      <c r="N2" s="119" t="n"/>
      <c r="O2" s="120" t="n"/>
      <c r="P2" s="120" t="n"/>
      <c r="Q2" s="120" t="n"/>
      <c r="R2" s="120" t="n"/>
      <c r="S2" s="120" t="n"/>
      <c r="T2" s="120" t="n"/>
      <c r="U2" s="120" t="n"/>
      <c r="V2" s="120" t="n"/>
      <c r="W2" s="120" t="n"/>
    </row>
    <row r="3" ht="14.25" customFormat="1" customHeight="1" s="647">
      <c r="A3" s="648" t="inlineStr">
        <is>
          <t>Name of agency/Division/Ministry: Bangladesh Water Development Board / Ministry of Water Resources</t>
        </is>
      </c>
      <c r="B3" s="649" t="n"/>
      <c r="C3" s="649" t="n"/>
      <c r="D3" s="649" t="n"/>
      <c r="E3" s="649" t="n"/>
      <c r="F3" s="649" t="n"/>
      <c r="G3" s="649" t="n"/>
      <c r="H3" s="649" t="n"/>
      <c r="I3" s="121" t="n"/>
      <c r="J3" s="122" t="n"/>
      <c r="K3" s="533" t="n"/>
      <c r="L3" s="121" t="n"/>
      <c r="M3" s="122" t="n"/>
      <c r="N3" s="533" t="n"/>
      <c r="O3" s="122" t="n"/>
      <c r="P3" s="122" t="n"/>
      <c r="Q3" s="123" t="n"/>
      <c r="R3" s="122" t="n"/>
      <c r="S3" s="122" t="n"/>
      <c r="T3" s="123" t="n"/>
      <c r="U3" s="121" t="n"/>
      <c r="V3" s="121" t="n"/>
      <c r="W3" s="533" t="n"/>
      <c r="Z3" s="123" t="n"/>
      <c r="AF3" s="123" t="n"/>
    </row>
    <row r="4" ht="16.5" customFormat="1" customHeight="1" s="647">
      <c r="A4" s="642" t="inlineStr">
        <is>
          <t>Economic Code</t>
        </is>
      </c>
      <c r="B4" s="642" t="inlineStr">
        <is>
          <t>Economic 
Sub-Code (In detail)</t>
        </is>
      </c>
      <c r="C4" s="642" t="inlineStr">
        <is>
          <t xml:space="preserve"> Sub Code Description
(In detail)</t>
        </is>
      </c>
      <c r="D4" s="651" t="inlineStr">
        <is>
          <t>Total Physical &amp; Financial Target</t>
        </is>
      </c>
      <c r="E4" s="616" t="n"/>
      <c r="F4" s="616" t="n"/>
      <c r="G4" s="616" t="n"/>
      <c r="H4" s="615" t="n"/>
      <c r="I4" s="642" t="inlineStr">
        <is>
          <t>FY: 2014-15 (Year-1)</t>
        </is>
      </c>
      <c r="J4" s="616" t="n"/>
      <c r="K4" s="615" t="n"/>
      <c r="L4" s="642" t="inlineStr">
        <is>
          <t>FY: 2015-16 (Year-2)</t>
        </is>
      </c>
      <c r="M4" s="616" t="n"/>
      <c r="N4" s="615" t="n"/>
      <c r="O4" s="642" t="inlineStr">
        <is>
          <t>FY: 2016-17 (Year-3)</t>
        </is>
      </c>
      <c r="P4" s="616" t="n"/>
      <c r="Q4" s="615" t="n"/>
      <c r="R4" s="642" t="inlineStr">
        <is>
          <t>FY: 2017-18 (Year-4)</t>
        </is>
      </c>
      <c r="S4" s="616" t="n"/>
      <c r="T4" s="615" t="n"/>
      <c r="U4" s="642" t="inlineStr">
        <is>
          <t>FY: 2018-19 (Year-5)</t>
        </is>
      </c>
      <c r="V4" s="616" t="n"/>
      <c r="W4" s="615" t="n"/>
      <c r="X4" s="642" t="inlineStr">
        <is>
          <t>FY: 2019-20 (Year-6)</t>
        </is>
      </c>
      <c r="Y4" s="616" t="n"/>
      <c r="Z4" s="615" t="n"/>
      <c r="AA4" s="642" t="inlineStr">
        <is>
          <t>FY: 2020-21 (Year-7)</t>
        </is>
      </c>
      <c r="AB4" s="616" t="n"/>
      <c r="AC4" s="615" t="n"/>
      <c r="AD4" s="642" t="inlineStr">
        <is>
          <t>FY: 2021-22 (Year-8)</t>
        </is>
      </c>
      <c r="AE4" s="616" t="n"/>
      <c r="AF4" s="615" t="n"/>
    </row>
    <row r="5" ht="12.75" customFormat="1" customHeight="1" s="647">
      <c r="A5" s="618" t="n"/>
      <c r="B5" s="618" t="n"/>
      <c r="C5" s="618" t="n"/>
      <c r="D5" s="642" t="inlineStr">
        <is>
          <t>Unit</t>
        </is>
      </c>
      <c r="E5" s="642" t="inlineStr">
        <is>
          <t>Unit
Cost</t>
        </is>
      </c>
      <c r="F5" s="642" t="inlineStr">
        <is>
          <t>Quantity</t>
        </is>
      </c>
      <c r="G5" s="645" t="inlineStr">
        <is>
          <t>Total
Cost 
(Taka in Lac)</t>
        </is>
      </c>
      <c r="H5" s="650" t="inlineStr">
        <is>
          <t>Weight</t>
        </is>
      </c>
      <c r="I5" s="645" t="inlineStr">
        <is>
          <t>Financial Amount (Taka in Lac)</t>
        </is>
      </c>
      <c r="J5" s="642" t="inlineStr">
        <is>
          <t>Physical</t>
        </is>
      </c>
      <c r="K5" s="615" t="n"/>
      <c r="L5" s="645" t="inlineStr">
        <is>
          <t>Financial Amount (Taka in Lac)</t>
        </is>
      </c>
      <c r="M5" s="642" t="inlineStr">
        <is>
          <t>Physical</t>
        </is>
      </c>
      <c r="N5" s="615" t="n"/>
      <c r="O5" s="645" t="inlineStr">
        <is>
          <t>Financial Amount (Taka in Lac)</t>
        </is>
      </c>
      <c r="P5" s="642" t="inlineStr">
        <is>
          <t>Physical</t>
        </is>
      </c>
      <c r="Q5" s="615" t="n"/>
      <c r="R5" s="645" t="inlineStr">
        <is>
          <t>Financial Amount (Taka in Lac)</t>
        </is>
      </c>
      <c r="S5" s="642" t="inlineStr">
        <is>
          <t>Physical</t>
        </is>
      </c>
      <c r="T5" s="615" t="n"/>
      <c r="U5" s="645" t="inlineStr">
        <is>
          <t>Financial Amount (Taka in Lac)</t>
        </is>
      </c>
      <c r="V5" s="642" t="inlineStr">
        <is>
          <t>Physical</t>
        </is>
      </c>
      <c r="W5" s="615" t="n"/>
      <c r="X5" s="645" t="inlineStr">
        <is>
          <t>Financial Amount (Taka in Lac)</t>
        </is>
      </c>
      <c r="Y5" s="642" t="inlineStr">
        <is>
          <t>Physical</t>
        </is>
      </c>
      <c r="Z5" s="615" t="n"/>
      <c r="AA5" s="645" t="inlineStr">
        <is>
          <t>Financial Amount (Taka in Lac)</t>
        </is>
      </c>
      <c r="AB5" s="642" t="inlineStr">
        <is>
          <t>Physical</t>
        </is>
      </c>
      <c r="AC5" s="615" t="n"/>
      <c r="AD5" s="645" t="inlineStr">
        <is>
          <t>Financial Amount (Taka in Lac)</t>
        </is>
      </c>
      <c r="AE5" s="642" t="inlineStr">
        <is>
          <t>Physical</t>
        </is>
      </c>
      <c r="AF5" s="615" t="n"/>
    </row>
    <row r="6" ht="28.5" customFormat="1" customHeight="1" s="647">
      <c r="A6" s="619" t="n"/>
      <c r="B6" s="619" t="n"/>
      <c r="C6" s="619" t="n"/>
      <c r="D6" s="619" t="n"/>
      <c r="E6" s="619" t="n"/>
      <c r="F6" s="619" t="n"/>
      <c r="G6" s="619" t="n"/>
      <c r="H6" s="619" t="n"/>
      <c r="I6" s="619" t="n"/>
      <c r="J6" s="144" t="inlineStr">
        <is>
          <t>% of Item</t>
        </is>
      </c>
      <c r="K6" s="534" t="inlineStr">
        <is>
          <t>% of Project</t>
        </is>
      </c>
      <c r="L6" s="619" t="n"/>
      <c r="M6" s="144" t="inlineStr">
        <is>
          <t>% of Item</t>
        </is>
      </c>
      <c r="N6" s="534" t="inlineStr">
        <is>
          <t>% of Project</t>
        </is>
      </c>
      <c r="O6" s="619" t="n"/>
      <c r="P6" s="144" t="inlineStr">
        <is>
          <t>% of Item</t>
        </is>
      </c>
      <c r="Q6" s="534" t="inlineStr">
        <is>
          <t>% of Project</t>
        </is>
      </c>
      <c r="R6" s="619" t="n"/>
      <c r="S6" s="144" t="inlineStr">
        <is>
          <t>% of Item</t>
        </is>
      </c>
      <c r="T6" s="534" t="inlineStr">
        <is>
          <t>% of Project</t>
        </is>
      </c>
      <c r="U6" s="619" t="n"/>
      <c r="V6" s="144" t="inlineStr">
        <is>
          <t>% of Item</t>
        </is>
      </c>
      <c r="W6" s="534" t="inlineStr">
        <is>
          <t>% of Project</t>
        </is>
      </c>
      <c r="X6" s="619" t="n"/>
      <c r="Y6" s="144" t="inlineStr">
        <is>
          <t>% of Item</t>
        </is>
      </c>
      <c r="Z6" s="534" t="inlineStr">
        <is>
          <t>% of Project</t>
        </is>
      </c>
      <c r="AA6" s="619" t="n"/>
      <c r="AB6" s="144" t="inlineStr">
        <is>
          <t>% of Item</t>
        </is>
      </c>
      <c r="AC6" s="534" t="inlineStr">
        <is>
          <t>% of Project</t>
        </is>
      </c>
      <c r="AD6" s="619" t="n"/>
      <c r="AE6" s="144" t="inlineStr">
        <is>
          <t>% of Item</t>
        </is>
      </c>
      <c r="AF6" s="534" t="inlineStr">
        <is>
          <t>% of Project</t>
        </is>
      </c>
    </row>
    <row r="7" ht="12.75" customFormat="1" customHeight="1" s="647">
      <c r="A7" s="266" t="n">
        <v>1</v>
      </c>
      <c r="B7" s="517" t="n">
        <v>2</v>
      </c>
      <c r="C7" s="231" t="n">
        <v>3</v>
      </c>
      <c r="D7" s="642" t="n">
        <v>4</v>
      </c>
      <c r="E7" s="642" t="n">
        <v>5</v>
      </c>
      <c r="F7" s="642" t="n">
        <v>6</v>
      </c>
      <c r="G7" s="267" t="n">
        <v>7</v>
      </c>
      <c r="H7" s="267" t="n">
        <v>8</v>
      </c>
      <c r="I7" s="267" t="n">
        <v>9</v>
      </c>
      <c r="J7" s="270" t="n">
        <v>10</v>
      </c>
      <c r="K7" s="270" t="n">
        <v>11</v>
      </c>
      <c r="L7" s="267" t="n">
        <v>12</v>
      </c>
      <c r="M7" s="270" t="n">
        <v>13</v>
      </c>
      <c r="N7" s="270" t="n">
        <v>14</v>
      </c>
      <c r="O7" s="267" t="n">
        <v>15</v>
      </c>
      <c r="P7" s="270" t="n">
        <v>16</v>
      </c>
      <c r="Q7" s="270" t="n">
        <v>17</v>
      </c>
      <c r="R7" s="267" t="n">
        <v>18</v>
      </c>
      <c r="S7" s="270" t="n">
        <v>19</v>
      </c>
      <c r="T7" s="270" t="n">
        <v>20</v>
      </c>
      <c r="U7" s="267" t="n">
        <v>21</v>
      </c>
      <c r="V7" s="270" t="n">
        <v>22</v>
      </c>
      <c r="W7" s="270" t="n">
        <v>23</v>
      </c>
      <c r="X7" s="267" t="n">
        <v>24</v>
      </c>
      <c r="Y7" s="270" t="n">
        <v>25</v>
      </c>
      <c r="Z7" s="270" t="n">
        <v>26</v>
      </c>
      <c r="AA7" s="267" t="n">
        <v>27</v>
      </c>
      <c r="AB7" s="270" t="n">
        <v>28</v>
      </c>
      <c r="AC7" s="270" t="n">
        <v>29</v>
      </c>
      <c r="AD7" s="267" t="n">
        <v>30</v>
      </c>
      <c r="AE7" s="270" t="n">
        <v>31</v>
      </c>
      <c r="AF7" s="270" t="n">
        <v>32</v>
      </c>
    </row>
    <row r="8" ht="10.5" customFormat="1" customHeight="1" s="647">
      <c r="A8" s="124" t="inlineStr">
        <is>
          <t>(a) Revenue Component:</t>
        </is>
      </c>
      <c r="B8" s="125" t="n"/>
      <c r="C8" s="126" t="n"/>
      <c r="D8" s="135" t="n"/>
      <c r="E8" s="135" t="n"/>
      <c r="F8" s="135" t="n"/>
      <c r="G8" s="135" t="n"/>
      <c r="H8" s="135" t="n"/>
      <c r="I8" s="135" t="n"/>
      <c r="J8" s="135" t="n"/>
      <c r="K8" s="136" t="n"/>
      <c r="L8" s="135" t="n"/>
      <c r="M8" s="135" t="n"/>
      <c r="N8" s="136" t="n"/>
      <c r="O8" s="137" t="n"/>
      <c r="P8" s="135" t="n"/>
      <c r="Q8" s="136" t="n"/>
      <c r="R8" s="137" t="n"/>
      <c r="S8" s="135" t="n"/>
      <c r="T8" s="136" t="n"/>
      <c r="U8" s="137" t="n"/>
      <c r="V8" s="135" t="n"/>
      <c r="W8" s="136" t="n"/>
      <c r="X8" s="137" t="n"/>
      <c r="Y8" s="135" t="n"/>
      <c r="Z8" s="136" t="n"/>
      <c r="AA8" s="137" t="n"/>
      <c r="AB8" s="135" t="n"/>
      <c r="AC8" s="136" t="n"/>
      <c r="AD8" s="137" t="n"/>
      <c r="AE8" s="135" t="n"/>
      <c r="AF8" s="136" t="n"/>
    </row>
    <row r="9" ht="14.25" customFormat="1" customHeight="1" s="647">
      <c r="A9" s="128" t="n"/>
      <c r="B9" s="220" t="n"/>
      <c r="C9" s="129">
        <f>'9.Detil Phasing'!C10</f>
        <v/>
      </c>
      <c r="D9" s="138" t="n"/>
      <c r="E9" s="300" t="n"/>
      <c r="F9" s="542" t="n"/>
      <c r="G9" s="387" t="n"/>
      <c r="H9" s="535" t="n"/>
      <c r="I9" s="387" t="n"/>
      <c r="J9" s="387" t="n"/>
      <c r="K9" s="535" t="n"/>
      <c r="L9" s="387" t="n"/>
      <c r="M9" s="387" t="n"/>
      <c r="N9" s="535" t="n"/>
      <c r="O9" s="387" t="n"/>
      <c r="P9" s="363" t="n"/>
      <c r="Q9" s="535" t="n"/>
      <c r="R9" s="387" t="n"/>
      <c r="S9" s="363" t="n"/>
      <c r="T9" s="535" t="n"/>
      <c r="U9" s="387" t="n"/>
      <c r="V9" s="363" t="n"/>
      <c r="W9" s="535" t="n"/>
      <c r="X9" s="387" t="n"/>
      <c r="Y9" s="363" t="n"/>
      <c r="Z9" s="535" t="n"/>
      <c r="AA9" s="387" t="n"/>
      <c r="AB9" s="363" t="n"/>
      <c r="AC9" s="535" t="n"/>
      <c r="AD9" s="387" t="n"/>
      <c r="AE9" s="363" t="n"/>
      <c r="AF9" s="535" t="n"/>
      <c r="AG9" s="121" t="n"/>
    </row>
    <row r="10" ht="14.25" customFormat="1" customHeight="1" s="647">
      <c r="A10" s="128" t="n"/>
      <c r="B10" s="127" t="n">
        <v>3111302</v>
      </c>
      <c r="C10" s="118">
        <f>'9.Detil Phasing'!C11</f>
        <v/>
      </c>
      <c r="D10" s="519" t="inlineStr">
        <is>
          <t>Item</t>
        </is>
      </c>
      <c r="E10" s="140" t="n">
        <v>5</v>
      </c>
      <c r="F10" s="543" t="n">
        <v>0</v>
      </c>
      <c r="G10" s="387" t="n">
        <v>5</v>
      </c>
      <c r="H10" s="535">
        <f>G10/G$100</f>
        <v/>
      </c>
      <c r="I10" s="387" t="n">
        <v>0</v>
      </c>
      <c r="J10" s="387">
        <f>I10/G10*100</f>
        <v/>
      </c>
      <c r="K10" s="535">
        <f>J10*$H10</f>
        <v/>
      </c>
      <c r="L10" s="387" t="n">
        <v>0.3</v>
      </c>
      <c r="M10" s="387">
        <f>L10/G10*100</f>
        <v/>
      </c>
      <c r="N10" s="535">
        <f>M10*$H10</f>
        <v/>
      </c>
      <c r="O10" s="387" t="n">
        <v>0.13</v>
      </c>
      <c r="P10" s="363">
        <f>O10/G10*100</f>
        <v/>
      </c>
      <c r="Q10" s="535">
        <f>P10*$H10</f>
        <v/>
      </c>
      <c r="R10" s="387" t="n">
        <v>0.28</v>
      </c>
      <c r="S10" s="363">
        <f>R10/G10*100</f>
        <v/>
      </c>
      <c r="T10" s="535">
        <f>S10*$H10</f>
        <v/>
      </c>
      <c r="U10" s="387" t="n">
        <v>0.3</v>
      </c>
      <c r="V10" s="363">
        <f>U10/G10*100</f>
        <v/>
      </c>
      <c r="W10" s="535">
        <f>V10*$H10</f>
        <v/>
      </c>
      <c r="X10" s="387" t="n">
        <v>0.5</v>
      </c>
      <c r="Y10" s="363">
        <f>X10/G10*100</f>
        <v/>
      </c>
      <c r="Z10" s="535">
        <f>Y10*$H10</f>
        <v/>
      </c>
      <c r="AA10" s="387" t="n">
        <v>2.0242</v>
      </c>
      <c r="AB10" s="363">
        <f>AA10/G10*100</f>
        <v/>
      </c>
      <c r="AC10" s="535">
        <f>AB10*$H10</f>
        <v/>
      </c>
      <c r="AD10" s="387" t="n">
        <v>1.4658</v>
      </c>
      <c r="AE10" s="363">
        <f>AD10/G10*100</f>
        <v/>
      </c>
      <c r="AF10" s="535">
        <f>AE10*$H10</f>
        <v/>
      </c>
      <c r="AG10" s="121">
        <f>SUM(AE10+AB10+Y10+V10+S10+P10+M10+J10)</f>
        <v/>
      </c>
      <c r="AH10" s="533">
        <f>N10+Q10+T10+W10+Z10+AC10+AF10</f>
        <v/>
      </c>
      <c r="AI10" s="647">
        <f>ROW(AH10)</f>
        <v/>
      </c>
    </row>
    <row r="11" ht="14.25" customFormat="1" customHeight="1" s="647">
      <c r="A11" s="128" t="n"/>
      <c r="B11" s="127" t="n">
        <v>3111327</v>
      </c>
      <c r="C11" s="118">
        <f>'9.Detil Phasing'!C12</f>
        <v/>
      </c>
      <c r="D11" s="519" t="inlineStr">
        <is>
          <t>Item</t>
        </is>
      </c>
      <c r="E11" s="140" t="n">
        <v>10</v>
      </c>
      <c r="F11" s="543" t="n">
        <v>0</v>
      </c>
      <c r="G11" s="387" t="n">
        <v>10</v>
      </c>
      <c r="H11" s="535">
        <f>G11/G$100</f>
        <v/>
      </c>
      <c r="I11" s="387" t="n">
        <v>0</v>
      </c>
      <c r="J11" s="387">
        <f>I11/E11</f>
        <v/>
      </c>
      <c r="K11" s="535">
        <f>J11*$H11</f>
        <v/>
      </c>
      <c r="L11" s="387" t="n">
        <v>0</v>
      </c>
      <c r="M11" s="387">
        <f>L11/G11*100</f>
        <v/>
      </c>
      <c r="N11" s="535">
        <f>M11*$H11</f>
        <v/>
      </c>
      <c r="O11" s="387" t="n">
        <v>0</v>
      </c>
      <c r="P11" s="363">
        <f>O11/G11*100</f>
        <v/>
      </c>
      <c r="Q11" s="535">
        <f>P11*$H11</f>
        <v/>
      </c>
      <c r="R11" s="387" t="n">
        <v>0</v>
      </c>
      <c r="S11" s="363">
        <f>R11/G11*100</f>
        <v/>
      </c>
      <c r="T11" s="535">
        <f>S11*$H11</f>
        <v/>
      </c>
      <c r="U11" s="387" t="n">
        <v>0</v>
      </c>
      <c r="V11" s="363">
        <f>U11/G11*100</f>
        <v/>
      </c>
      <c r="W11" s="535">
        <f>V11*$H11</f>
        <v/>
      </c>
      <c r="X11" s="387" t="n">
        <v>0</v>
      </c>
      <c r="Y11" s="363">
        <f>X11/G11*100</f>
        <v/>
      </c>
      <c r="Z11" s="535">
        <f>Y11*$H11</f>
        <v/>
      </c>
      <c r="AA11" s="387" t="n">
        <v>6.3</v>
      </c>
      <c r="AB11" s="363">
        <f>AA11/G11*100</f>
        <v/>
      </c>
      <c r="AC11" s="535">
        <f>AB11*$H11</f>
        <v/>
      </c>
      <c r="AD11" s="387" t="n">
        <v>3.7</v>
      </c>
      <c r="AE11" s="363">
        <f>AD11/G11*100</f>
        <v/>
      </c>
      <c r="AF11" s="535">
        <f>AE11*$H11</f>
        <v/>
      </c>
      <c r="AG11" s="121">
        <f>SUM(AE11+AB11+Y11+V11+S11+P11+M11+J11)</f>
        <v/>
      </c>
      <c r="AH11" s="533">
        <f>N11+Q11+T11+W11+Z11+AC11+AF11</f>
        <v/>
      </c>
      <c r="AI11" s="647">
        <f>ROW(AH11)</f>
        <v/>
      </c>
    </row>
    <row r="12" ht="14.25" customFormat="1" customHeight="1" s="647">
      <c r="A12" s="128" t="n"/>
      <c r="B12" s="127" t="n">
        <v>3111338</v>
      </c>
      <c r="C12" s="118">
        <f>'9.Detil Phasing'!C13</f>
        <v/>
      </c>
      <c r="D12" s="519" t="inlineStr">
        <is>
          <t>Item</t>
        </is>
      </c>
      <c r="E12" s="140" t="n">
        <v>140</v>
      </c>
      <c r="F12" s="543" t="n">
        <v>0</v>
      </c>
      <c r="G12" s="387" t="n">
        <v>140</v>
      </c>
      <c r="H12" s="535">
        <f>G12/G$100</f>
        <v/>
      </c>
      <c r="I12" s="387" t="n">
        <v>0</v>
      </c>
      <c r="J12" s="387">
        <f>I12/G12*100</f>
        <v/>
      </c>
      <c r="K12" s="535">
        <f>J12*$H12</f>
        <v/>
      </c>
      <c r="L12" s="387" t="n">
        <v>0</v>
      </c>
      <c r="M12" s="387">
        <f>L12/G12*100</f>
        <v/>
      </c>
      <c r="N12" s="535">
        <f>M12*$H12</f>
        <v/>
      </c>
      <c r="O12" s="387" t="n">
        <v>0</v>
      </c>
      <c r="P12" s="363">
        <f>O12/G12*100</f>
        <v/>
      </c>
      <c r="Q12" s="535">
        <f>P12*$H12</f>
        <v/>
      </c>
      <c r="R12" s="387" t="n">
        <v>25</v>
      </c>
      <c r="S12" s="363">
        <f>R12/G12*100</f>
        <v/>
      </c>
      <c r="T12" s="535">
        <f>S12*$H12</f>
        <v/>
      </c>
      <c r="U12" s="387" t="n">
        <v>11.61</v>
      </c>
      <c r="V12" s="363">
        <f>U12/G12*100</f>
        <v/>
      </c>
      <c r="W12" s="535">
        <f>V12*$H12</f>
        <v/>
      </c>
      <c r="X12" s="387" t="n">
        <v>14</v>
      </c>
      <c r="Y12" s="363">
        <f>X12/G12*100</f>
        <v/>
      </c>
      <c r="Z12" s="535">
        <f>Y12*$H12</f>
        <v/>
      </c>
      <c r="AA12" s="387" t="n">
        <v>53.634</v>
      </c>
      <c r="AB12" s="363">
        <f>AA12/G12*100</f>
        <v/>
      </c>
      <c r="AC12" s="535">
        <f>AB12*$H12</f>
        <v/>
      </c>
      <c r="AD12" s="387" t="n">
        <v>35.756</v>
      </c>
      <c r="AE12" s="363">
        <f>AD12/G12*100</f>
        <v/>
      </c>
      <c r="AF12" s="535">
        <f>AE12*$H12</f>
        <v/>
      </c>
      <c r="AG12" s="121">
        <f>SUM(AE12+AB12+Y12+V12+S12+P12+M12+J12)</f>
        <v/>
      </c>
      <c r="AH12" s="533">
        <f>N12+Q12+T12+W12+Z12+AC12+AF12</f>
        <v/>
      </c>
      <c r="AI12" s="647">
        <f>ROW(AH12)</f>
        <v/>
      </c>
    </row>
    <row r="13" ht="14.25" customFormat="1" customHeight="1" s="647">
      <c r="A13" s="128" t="n"/>
      <c r="B13" s="220" t="n"/>
      <c r="C13" s="129">
        <f>'9.Detil Phasing'!C14</f>
        <v/>
      </c>
      <c r="D13" s="519" t="n"/>
      <c r="E13" s="140" t="n"/>
      <c r="F13" s="543" t="n"/>
      <c r="G13" s="387" t="n"/>
      <c r="H13" s="535" t="n"/>
      <c r="I13" s="387" t="n"/>
      <c r="J13" s="387" t="n"/>
      <c r="K13" s="535" t="n"/>
      <c r="L13" s="387" t="n"/>
      <c r="M13" s="387" t="n"/>
      <c r="N13" s="535" t="n"/>
      <c r="O13" s="387" t="n"/>
      <c r="P13" s="363" t="n"/>
      <c r="Q13" s="535" t="n"/>
      <c r="R13" s="387" t="n"/>
      <c r="S13" s="363" t="n"/>
      <c r="T13" s="535" t="n"/>
      <c r="U13" s="387" t="n"/>
      <c r="V13" s="363" t="n"/>
      <c r="W13" s="535" t="n"/>
      <c r="X13" s="387" t="n"/>
      <c r="Y13" s="363" t="n"/>
      <c r="Z13" s="535" t="n"/>
      <c r="AA13" s="387" t="n"/>
      <c r="AB13" s="363" t="n"/>
      <c r="AC13" s="535" t="n"/>
      <c r="AD13" s="387" t="n"/>
      <c r="AE13" s="363" t="n"/>
      <c r="AF13" s="535" t="n"/>
      <c r="AG13" s="121" t="n"/>
    </row>
    <row r="14" ht="17.25" customFormat="1" customHeight="1" s="647">
      <c r="A14" s="128" t="n"/>
      <c r="B14" s="127" t="n">
        <v>3241101</v>
      </c>
      <c r="C14" s="118">
        <f>'9.Detil Phasing'!C15</f>
        <v/>
      </c>
      <c r="D14" s="519" t="inlineStr">
        <is>
          <t>Item</t>
        </is>
      </c>
      <c r="E14" s="140" t="n">
        <v>120</v>
      </c>
      <c r="F14" s="543" t="n">
        <v>0</v>
      </c>
      <c r="G14" s="387" t="n">
        <v>120</v>
      </c>
      <c r="H14" s="535">
        <f>G14/G$100</f>
        <v/>
      </c>
      <c r="I14" s="387" t="n">
        <v>0.991</v>
      </c>
      <c r="J14" s="387">
        <f>I14/G14*100</f>
        <v/>
      </c>
      <c r="K14" s="535">
        <f>J14*$H14</f>
        <v/>
      </c>
      <c r="L14" s="387" t="n">
        <v>11.909</v>
      </c>
      <c r="M14" s="387">
        <f>L14/G14*100</f>
        <v/>
      </c>
      <c r="N14" s="535">
        <f>M14*$H14</f>
        <v/>
      </c>
      <c r="O14" s="387" t="n">
        <v>14.98</v>
      </c>
      <c r="P14" s="363">
        <f>O14/G14*100</f>
        <v/>
      </c>
      <c r="Q14" s="535">
        <f>P14*$H14</f>
        <v/>
      </c>
      <c r="R14" s="387" t="n">
        <v>17.96</v>
      </c>
      <c r="S14" s="363">
        <f>R14/G14*100</f>
        <v/>
      </c>
      <c r="T14" s="535">
        <f>S14*$H14</f>
        <v/>
      </c>
      <c r="U14" s="387" t="n">
        <v>12.7</v>
      </c>
      <c r="V14" s="363">
        <f>U14/G14*100</f>
        <v/>
      </c>
      <c r="W14" s="535">
        <f>V14*$H14</f>
        <v/>
      </c>
      <c r="X14" s="387" t="n">
        <v>15</v>
      </c>
      <c r="Y14" s="363">
        <f>X14/G14*100</f>
        <v/>
      </c>
      <c r="Z14" s="535">
        <f>Y14*$H14</f>
        <v/>
      </c>
      <c r="AA14" s="387" t="n">
        <v>28.8052</v>
      </c>
      <c r="AB14" s="363">
        <f>AA14/G14*100</f>
        <v/>
      </c>
      <c r="AC14" s="535">
        <f>AB14*$H14</f>
        <v/>
      </c>
      <c r="AD14" s="387" t="n">
        <v>17.6548</v>
      </c>
      <c r="AE14" s="363">
        <f>AD14/G14*100</f>
        <v/>
      </c>
      <c r="AF14" s="535">
        <f>AE14*$H14</f>
        <v/>
      </c>
      <c r="AG14" s="121">
        <f>SUM(AE14+AB14+Y14+V14+S14+P14+M14+J14)</f>
        <v/>
      </c>
      <c r="AH14" s="533">
        <f>N14+Q14+T14+W14+Z14+AC14+AF14</f>
        <v/>
      </c>
      <c r="AI14" s="647">
        <f>ROW(AH14)</f>
        <v/>
      </c>
    </row>
    <row r="15" ht="15.75" customFormat="1" customHeight="1" s="647">
      <c r="A15" s="128" t="n"/>
      <c r="B15" s="127" t="n">
        <v>3211129</v>
      </c>
      <c r="C15" s="118">
        <f>'9.Detil Phasing'!C16</f>
        <v/>
      </c>
      <c r="D15" s="519" t="inlineStr">
        <is>
          <t>Months</t>
        </is>
      </c>
      <c r="E15" s="140" t="n">
        <v>245</v>
      </c>
      <c r="F15" s="543" t="n">
        <v>0</v>
      </c>
      <c r="G15" s="387" t="n">
        <v>245</v>
      </c>
      <c r="H15" s="535">
        <f>G15/G$100</f>
        <v/>
      </c>
      <c r="I15" s="387" t="n">
        <v>0</v>
      </c>
      <c r="J15" s="387">
        <f>I15/G15*100</f>
        <v/>
      </c>
      <c r="K15" s="535">
        <f>J15*$H15</f>
        <v/>
      </c>
      <c r="L15" s="387" t="n">
        <v>16.25</v>
      </c>
      <c r="M15" s="387">
        <f>L15/G15*100</f>
        <v/>
      </c>
      <c r="N15" s="535">
        <f>M15*$H15</f>
        <v/>
      </c>
      <c r="O15" s="387" t="n">
        <v>31.35</v>
      </c>
      <c r="P15" s="363">
        <f>O15/G15*100</f>
        <v/>
      </c>
      <c r="Q15" s="535">
        <f>P15*$H15</f>
        <v/>
      </c>
      <c r="R15" s="387" t="n">
        <v>34.86</v>
      </c>
      <c r="S15" s="363">
        <f>R15/G15*100</f>
        <v/>
      </c>
      <c r="T15" s="535">
        <f>S15*$H15</f>
        <v/>
      </c>
      <c r="U15" s="387" t="n">
        <v>34.21</v>
      </c>
      <c r="V15" s="363">
        <f>U15/G15*100</f>
        <v/>
      </c>
      <c r="W15" s="535">
        <f>V15*$H15</f>
        <v/>
      </c>
      <c r="X15" s="387" t="n">
        <v>34.25</v>
      </c>
      <c r="Y15" s="363">
        <f>X15/G15*100</f>
        <v/>
      </c>
      <c r="Z15" s="535">
        <f>Y15*$H15</f>
        <v/>
      </c>
      <c r="AA15" s="387" t="n">
        <v>58.32959999999999</v>
      </c>
      <c r="AB15" s="363">
        <f>AA15/G15*100</f>
        <v/>
      </c>
      <c r="AC15" s="535">
        <f>AB15*$H15</f>
        <v/>
      </c>
      <c r="AD15" s="387" t="n">
        <v>35.75039999999999</v>
      </c>
      <c r="AE15" s="363">
        <f>AD15/G15*100</f>
        <v/>
      </c>
      <c r="AF15" s="535">
        <f>AE15*$H15</f>
        <v/>
      </c>
      <c r="AG15" s="121">
        <f>SUM(AE15+AB15+Y15+V15+S15+P15+M15+J15)</f>
        <v/>
      </c>
      <c r="AH15" s="533">
        <f>N15+Q15+T15+W15+Z15+AC15+AF15</f>
        <v/>
      </c>
      <c r="AI15" s="647">
        <f>ROW(AH15)</f>
        <v/>
      </c>
      <c r="AJ15" s="121">
        <f>I15+L15+O15+R15+U15+X15+AA15+AD15</f>
        <v/>
      </c>
      <c r="AK15" s="121">
        <f>J15+M15+P15+S15+V15+Y15+AB15+AE15</f>
        <v/>
      </c>
    </row>
    <row r="16" ht="16.5" customFormat="1" customHeight="1" s="647">
      <c r="A16" s="128" t="n"/>
      <c r="B16" s="127" t="n">
        <v>3821103</v>
      </c>
      <c r="C16" s="118">
        <f>'9.Detil Phasing'!C17</f>
        <v/>
      </c>
      <c r="D16" s="519" t="inlineStr">
        <is>
          <t>Item</t>
        </is>
      </c>
      <c r="E16" s="140" t="n">
        <v>2596.27</v>
      </c>
      <c r="F16" s="543" t="n">
        <v>0</v>
      </c>
      <c r="G16" s="387" t="n">
        <v>2596.27</v>
      </c>
      <c r="H16" s="535">
        <f>G16/G$100</f>
        <v/>
      </c>
      <c r="I16" s="387" t="n">
        <v>223.746</v>
      </c>
      <c r="J16" s="387">
        <f>I16/G16*100</f>
        <v/>
      </c>
      <c r="K16" s="535">
        <f>J16*$H16</f>
        <v/>
      </c>
      <c r="L16" s="387" t="n">
        <v>464.654</v>
      </c>
      <c r="M16" s="387">
        <f>L16/G16*100</f>
        <v/>
      </c>
      <c r="N16" s="535">
        <f>M16*$H16</f>
        <v/>
      </c>
      <c r="O16" s="387" t="n">
        <v>327.7</v>
      </c>
      <c r="P16" s="363">
        <f>O16/G16*100</f>
        <v/>
      </c>
      <c r="Q16" s="535">
        <f>P16*$H16</f>
        <v/>
      </c>
      <c r="R16" s="387" t="n">
        <v>337.33</v>
      </c>
      <c r="S16" s="363">
        <f>R16/G16*100</f>
        <v/>
      </c>
      <c r="T16" s="535">
        <f>S16*$H16</f>
        <v/>
      </c>
      <c r="U16" s="387" t="n">
        <v>249.75</v>
      </c>
      <c r="V16" s="363">
        <f>U16/G16*100</f>
        <v/>
      </c>
      <c r="W16" s="535">
        <f>V16*$H16</f>
        <v/>
      </c>
      <c r="X16" s="387" t="n">
        <v>359.08</v>
      </c>
      <c r="Y16" s="363">
        <f>X16/G16*100</f>
        <v/>
      </c>
      <c r="Z16" s="535">
        <f>Y16*$H16</f>
        <v/>
      </c>
      <c r="AA16" s="387" t="n">
        <v>367.7258000000001</v>
      </c>
      <c r="AB16" s="363">
        <f>AA16/G16*100</f>
        <v/>
      </c>
      <c r="AC16" s="535">
        <f>AB16*$H16</f>
        <v/>
      </c>
      <c r="AD16" s="387" t="n">
        <v>266.2842000000001</v>
      </c>
      <c r="AE16" s="363">
        <f>AD16/G16*100</f>
        <v/>
      </c>
      <c r="AF16" s="535">
        <f>AE16*$H16</f>
        <v/>
      </c>
      <c r="AG16" s="121">
        <f>SUM(AE16+AB16+Y16+V16+S16+P16+M16+J16)</f>
        <v/>
      </c>
      <c r="AH16" s="533">
        <f>N16+Q16+T16+W16+Z16+AC16+AF16</f>
        <v/>
      </c>
      <c r="AI16" s="647">
        <f>ROW(AH16)</f>
        <v/>
      </c>
    </row>
    <row r="17" ht="15.75" customFormat="1" customHeight="1" s="647">
      <c r="A17" s="128" t="n"/>
      <c r="B17" s="127" t="n">
        <v>3211119</v>
      </c>
      <c r="C17" s="118">
        <f>'9.Detil Phasing'!C18</f>
        <v/>
      </c>
      <c r="D17" s="519" t="inlineStr">
        <is>
          <t>Item</t>
        </is>
      </c>
      <c r="E17" s="140" t="n">
        <v>5</v>
      </c>
      <c r="F17" s="543" t="n">
        <v>0</v>
      </c>
      <c r="G17" s="387" t="n">
        <v>5</v>
      </c>
      <c r="H17" s="535">
        <f>G17/G$100</f>
        <v/>
      </c>
      <c r="I17" s="387" t="n">
        <v>0</v>
      </c>
      <c r="J17" s="387">
        <f>I17/G17*100</f>
        <v/>
      </c>
      <c r="K17" s="535">
        <f>J17*$H17</f>
        <v/>
      </c>
      <c r="L17" s="387" t="n">
        <v>0.05</v>
      </c>
      <c r="M17" s="387">
        <f>L17/G17*100</f>
        <v/>
      </c>
      <c r="N17" s="535">
        <f>M17*$H17</f>
        <v/>
      </c>
      <c r="O17" s="387" t="n">
        <v>0.13</v>
      </c>
      <c r="P17" s="363">
        <f>O17/G17*100</f>
        <v/>
      </c>
      <c r="Q17" s="535">
        <f>P17*$H17</f>
        <v/>
      </c>
      <c r="R17" s="387" t="n">
        <v>0.22</v>
      </c>
      <c r="S17" s="363">
        <f>R17/G17*100</f>
        <v/>
      </c>
      <c r="T17" s="535">
        <f>S17*$H17</f>
        <v/>
      </c>
      <c r="U17" s="387" t="n">
        <v>0.37</v>
      </c>
      <c r="V17" s="363">
        <f>U17/G17*100</f>
        <v/>
      </c>
      <c r="W17" s="535">
        <f>V17*$H17</f>
        <v/>
      </c>
      <c r="X17" s="387" t="n">
        <v>0.5</v>
      </c>
      <c r="Y17" s="363">
        <f>X17/G17*100</f>
        <v/>
      </c>
      <c r="Z17" s="535">
        <f>Y17*$H17</f>
        <v/>
      </c>
      <c r="AA17" s="387" t="n">
        <v>2.1634</v>
      </c>
      <c r="AB17" s="363">
        <f>AA17/G17*100</f>
        <v/>
      </c>
      <c r="AC17" s="535">
        <f>AB17*$H17</f>
        <v/>
      </c>
      <c r="AD17" s="387" t="n">
        <v>1.5666</v>
      </c>
      <c r="AE17" s="363">
        <f>AD17/G17*100</f>
        <v/>
      </c>
      <c r="AF17" s="535">
        <f>AE17*$H17</f>
        <v/>
      </c>
      <c r="AG17" s="121">
        <f>SUM(AE17+AB17+Y17+V17+S17+P17+M17+J17)</f>
        <v/>
      </c>
      <c r="AH17" s="533">
        <f>N17+Q17+T17+W17+Z17+AC17+AF17</f>
        <v/>
      </c>
      <c r="AI17" s="647">
        <f>ROW(AH17)</f>
        <v/>
      </c>
    </row>
    <row r="18" ht="15.75" customFormat="1" customHeight="1" s="647">
      <c r="A18" s="128" t="n"/>
      <c r="B18" s="127" t="n">
        <v>3211120</v>
      </c>
      <c r="C18" s="118">
        <f>'9.Detil Phasing'!C19</f>
        <v/>
      </c>
      <c r="D18" s="519" t="inlineStr">
        <is>
          <t>Item</t>
        </is>
      </c>
      <c r="E18" s="140" t="n">
        <v>5</v>
      </c>
      <c r="F18" s="543" t="n">
        <v>0</v>
      </c>
      <c r="G18" s="387" t="n">
        <v>5</v>
      </c>
      <c r="H18" s="535">
        <f>G18/G$100</f>
        <v/>
      </c>
      <c r="I18" s="387" t="n">
        <v>0.21</v>
      </c>
      <c r="J18" s="387">
        <f>I18/G18*100</f>
        <v/>
      </c>
      <c r="K18" s="535">
        <f>J18*$H18</f>
        <v/>
      </c>
      <c r="L18" s="387" t="n">
        <v>0.24</v>
      </c>
      <c r="M18" s="387">
        <f>L18/G18*100</f>
        <v/>
      </c>
      <c r="N18" s="535">
        <f>M18*$H18</f>
        <v/>
      </c>
      <c r="O18" s="387" t="n">
        <v>0.29</v>
      </c>
      <c r="P18" s="363">
        <f>O18/G18*100</f>
        <v/>
      </c>
      <c r="Q18" s="535">
        <f>P18*$H18</f>
        <v/>
      </c>
      <c r="R18" s="387" t="n">
        <v>0.15</v>
      </c>
      <c r="S18" s="363">
        <f>R18/G18*100</f>
        <v/>
      </c>
      <c r="T18" s="535">
        <f>S18*$H18</f>
        <v/>
      </c>
      <c r="U18" s="387" t="n">
        <v>0.08</v>
      </c>
      <c r="V18" s="363">
        <f>U18/G18*100</f>
        <v/>
      </c>
      <c r="W18" s="535">
        <f>V18*$H18</f>
        <v/>
      </c>
      <c r="X18" s="387" t="n">
        <v>0.2</v>
      </c>
      <c r="Y18" s="363">
        <f>X18/G18*100</f>
        <v/>
      </c>
      <c r="Z18" s="535">
        <f>Y18*$H18</f>
        <v/>
      </c>
      <c r="AA18" s="387" t="n">
        <v>2.3363</v>
      </c>
      <c r="AB18" s="363">
        <f>AA18/G18*100</f>
        <v/>
      </c>
      <c r="AC18" s="535">
        <f>AB18*$H18</f>
        <v/>
      </c>
      <c r="AD18" s="387" t="n">
        <v>1.4937</v>
      </c>
      <c r="AE18" s="363">
        <f>AD18/G18*100</f>
        <v/>
      </c>
      <c r="AF18" s="535">
        <f>AE18*$H18</f>
        <v/>
      </c>
      <c r="AG18" s="121">
        <f>SUM(AE18+AB18+Y18+V18+S18+P18+M18+J18)</f>
        <v/>
      </c>
      <c r="AH18" s="533">
        <f>N18+Q18+T18+W18+Z18+AC18+AF18</f>
        <v/>
      </c>
      <c r="AI18" s="647">
        <f>ROW(AH18)</f>
        <v/>
      </c>
    </row>
    <row r="19" ht="15.75" customFormat="1" customHeight="1" s="647">
      <c r="A19" s="128" t="n"/>
      <c r="B19" s="127" t="n">
        <v>3211117</v>
      </c>
      <c r="C19" s="118">
        <f>'9.Detil Phasing'!C20</f>
        <v/>
      </c>
      <c r="D19" s="519" t="inlineStr">
        <is>
          <t>Item</t>
        </is>
      </c>
      <c r="E19" s="140" t="n">
        <v>5</v>
      </c>
      <c r="F19" s="543" t="n">
        <v>0</v>
      </c>
      <c r="G19" s="387" t="n">
        <v>5</v>
      </c>
      <c r="H19" s="535">
        <f>G19/G$100</f>
        <v/>
      </c>
      <c r="I19" s="387" t="n">
        <v>0.249</v>
      </c>
      <c r="J19" s="387">
        <f>I19/G19*100</f>
        <v/>
      </c>
      <c r="K19" s="535">
        <f>J19*$H19</f>
        <v/>
      </c>
      <c r="L19" s="387" t="n">
        <v>0.001</v>
      </c>
      <c r="M19" s="387">
        <f>L19/G19*100</f>
        <v/>
      </c>
      <c r="N19" s="535">
        <f>M19*$H19</f>
        <v/>
      </c>
      <c r="O19" s="387" t="n">
        <v>0.09</v>
      </c>
      <c r="P19" s="363">
        <f>O19/G19*100</f>
        <v/>
      </c>
      <c r="Q19" s="535">
        <f>P19*$H19</f>
        <v/>
      </c>
      <c r="R19" s="387" t="n">
        <v>0.05</v>
      </c>
      <c r="S19" s="363">
        <f>R19/G19*100</f>
        <v/>
      </c>
      <c r="T19" s="535">
        <f>S19*$H19</f>
        <v/>
      </c>
      <c r="U19" s="387" t="n">
        <v>0.05</v>
      </c>
      <c r="V19" s="363">
        <f>U19/G19*100</f>
        <v/>
      </c>
      <c r="W19" s="535">
        <f>V19*$H19</f>
        <v/>
      </c>
      <c r="X19" s="387" t="n">
        <v>0.2</v>
      </c>
      <c r="Y19" s="363">
        <f>X19/G19*100</f>
        <v/>
      </c>
      <c r="Z19" s="535">
        <f>Y19*$H19</f>
        <v/>
      </c>
      <c r="AA19" s="387" t="n">
        <v>2.4416</v>
      </c>
      <c r="AB19" s="363">
        <f>AA19/G19*100</f>
        <v/>
      </c>
      <c r="AC19" s="535">
        <f>AB19*$H19</f>
        <v/>
      </c>
      <c r="AD19" s="387" t="n">
        <v>1.9184</v>
      </c>
      <c r="AE19" s="363">
        <f>AD19/G19*100</f>
        <v/>
      </c>
      <c r="AF19" s="535">
        <f>AE19*$H19</f>
        <v/>
      </c>
      <c r="AG19" s="121">
        <f>SUM(AE19+AB19+Y19+V19+S19+P19+M19+J19)</f>
        <v/>
      </c>
      <c r="AH19" s="533">
        <f>N19+Q19+T19+W19+Z19+AC19+AF19</f>
        <v/>
      </c>
      <c r="AI19" s="647">
        <f>ROW(AH19)</f>
        <v/>
      </c>
    </row>
    <row r="20" ht="15.75" customFormat="1" customHeight="1" s="647">
      <c r="A20" s="128" t="n"/>
      <c r="B20" s="127" t="n">
        <v>3221104</v>
      </c>
      <c r="C20" s="118">
        <f>'9.Detil Phasing'!C21</f>
        <v/>
      </c>
      <c r="D20" s="519" t="inlineStr">
        <is>
          <t>Item</t>
        </is>
      </c>
      <c r="E20" s="140" t="n">
        <v>20</v>
      </c>
      <c r="F20" s="543" t="n">
        <v>0</v>
      </c>
      <c r="G20" s="387" t="n">
        <v>20</v>
      </c>
      <c r="H20" s="535">
        <f>G20/G$100</f>
        <v/>
      </c>
      <c r="I20" s="387" t="n">
        <v>1.1</v>
      </c>
      <c r="J20" s="387">
        <f>I20/G20*100</f>
        <v/>
      </c>
      <c r="K20" s="535">
        <f>J20*$H20</f>
        <v/>
      </c>
      <c r="L20" s="387" t="n">
        <v>8.369999999999999</v>
      </c>
      <c r="M20" s="387">
        <f>L20/G20*100</f>
        <v/>
      </c>
      <c r="N20" s="535">
        <f>M20*$H20</f>
        <v/>
      </c>
      <c r="O20" s="387" t="n">
        <v>0.08</v>
      </c>
      <c r="P20" s="363">
        <f>O20/G20*100</f>
        <v/>
      </c>
      <c r="Q20" s="535">
        <f>P20*$H20</f>
        <v/>
      </c>
      <c r="R20" s="387" t="n">
        <v>0</v>
      </c>
      <c r="S20" s="363">
        <f>R20/G20*100</f>
        <v/>
      </c>
      <c r="T20" s="535">
        <f>S20*$H20</f>
        <v/>
      </c>
      <c r="U20" s="387" t="n">
        <v>2.37</v>
      </c>
      <c r="V20" s="363">
        <f>U20/G20*100</f>
        <v/>
      </c>
      <c r="W20" s="535">
        <f>V20*$H20</f>
        <v/>
      </c>
      <c r="X20" s="387" t="n">
        <v>1</v>
      </c>
      <c r="Y20" s="363">
        <f>X20/G20*100</f>
        <v/>
      </c>
      <c r="Z20" s="535">
        <f>Y20*$H20</f>
        <v/>
      </c>
      <c r="AA20" s="387" t="n">
        <v>4.460400000000001</v>
      </c>
      <c r="AB20" s="363">
        <f>AA20/G20*100</f>
        <v/>
      </c>
      <c r="AC20" s="535">
        <f>AB20*$H20</f>
        <v/>
      </c>
      <c r="AD20" s="387" t="n">
        <v>2.619600000000001</v>
      </c>
      <c r="AE20" s="363">
        <f>AD20/G20*100</f>
        <v/>
      </c>
      <c r="AF20" s="535">
        <f>AE20*$H20</f>
        <v/>
      </c>
      <c r="AG20" s="121">
        <f>SUM(AE20+AB20+Y20+V20+S20+P20+M20+J20)</f>
        <v/>
      </c>
      <c r="AH20" s="533">
        <f>N20+Q20+T20+W20+Z20+AC20+AF20</f>
        <v/>
      </c>
      <c r="AI20" s="647">
        <f>ROW(AH20)</f>
        <v/>
      </c>
    </row>
    <row r="21" ht="15.75" customFormat="1" customHeight="1" s="647">
      <c r="A21" s="128" t="n"/>
      <c r="B21" s="127" t="n">
        <v>3211115</v>
      </c>
      <c r="C21" s="118">
        <f>'9.Detil Phasing'!C22</f>
        <v/>
      </c>
      <c r="D21" s="519" t="inlineStr">
        <is>
          <t>Item</t>
        </is>
      </c>
      <c r="E21" s="140" t="n">
        <v>5</v>
      </c>
      <c r="F21" s="543" t="n">
        <v>0</v>
      </c>
      <c r="G21" s="387" t="n">
        <v>5</v>
      </c>
      <c r="H21" s="535">
        <f>G21/G$100</f>
        <v/>
      </c>
      <c r="I21" s="387" t="n">
        <v>0</v>
      </c>
      <c r="J21" s="387">
        <f>I21/G21*100</f>
        <v/>
      </c>
      <c r="K21" s="535">
        <f>J21*$H21</f>
        <v/>
      </c>
      <c r="L21" s="387" t="n">
        <v>0.11</v>
      </c>
      <c r="M21" s="387">
        <f>L21/G21*100</f>
        <v/>
      </c>
      <c r="N21" s="535">
        <f>M21*$H21</f>
        <v/>
      </c>
      <c r="O21" s="387" t="n">
        <v>0.23</v>
      </c>
      <c r="P21" s="363">
        <f>O21/G21*100</f>
        <v/>
      </c>
      <c r="Q21" s="535">
        <f>P21*$H21</f>
        <v/>
      </c>
      <c r="R21" s="387" t="n">
        <v>0.37</v>
      </c>
      <c r="S21" s="363">
        <f>R21/G21*100</f>
        <v/>
      </c>
      <c r="T21" s="535">
        <f>S21*$H21</f>
        <v/>
      </c>
      <c r="U21" s="387" t="n">
        <v>0.4</v>
      </c>
      <c r="V21" s="363">
        <f>U21/G21*100</f>
        <v/>
      </c>
      <c r="W21" s="535">
        <f>V21*$H21</f>
        <v/>
      </c>
      <c r="X21" s="387" t="n">
        <v>0.45</v>
      </c>
      <c r="Y21" s="363">
        <f>X21/G21*100</f>
        <v/>
      </c>
      <c r="Z21" s="535">
        <f>Y21*$H21</f>
        <v/>
      </c>
      <c r="AA21" s="387" t="n">
        <v>2.0984</v>
      </c>
      <c r="AB21" s="363">
        <f>AA21/G21*100</f>
        <v/>
      </c>
      <c r="AC21" s="535">
        <f>AB21*$H21</f>
        <v/>
      </c>
      <c r="AD21" s="387" t="n">
        <v>1.3416</v>
      </c>
      <c r="AE21" s="363">
        <f>AD21/G21*100</f>
        <v/>
      </c>
      <c r="AF21" s="535">
        <f>AE21*$H21</f>
        <v/>
      </c>
      <c r="AG21" s="121">
        <f>SUM(AE21+AB21+Y21+V21+S21+P21+M21+J21)</f>
        <v/>
      </c>
      <c r="AH21" s="533">
        <f>N21+Q21+T21+W21+Z21+AC21+AF21</f>
        <v/>
      </c>
      <c r="AI21" s="647">
        <f>ROW(AH21)</f>
        <v/>
      </c>
    </row>
    <row r="22" ht="15.75" customFormat="1" customHeight="1" s="647">
      <c r="A22" s="128" t="n"/>
      <c r="B22" s="127" t="n">
        <v>3211113</v>
      </c>
      <c r="C22" s="118">
        <f>'9.Detil Phasing'!C23</f>
        <v/>
      </c>
      <c r="D22" s="519" t="inlineStr">
        <is>
          <t>Item</t>
        </is>
      </c>
      <c r="E22" s="140" t="n">
        <v>20</v>
      </c>
      <c r="F22" s="543" t="n">
        <v>0</v>
      </c>
      <c r="G22" s="387" t="n">
        <v>20</v>
      </c>
      <c r="H22" s="535">
        <f>G22/G$100</f>
        <v/>
      </c>
      <c r="I22" s="387" t="n">
        <v>0.187</v>
      </c>
      <c r="J22" s="387">
        <f>I22/G22*100</f>
        <v/>
      </c>
      <c r="K22" s="535">
        <f>J22*$H22</f>
        <v/>
      </c>
      <c r="L22" s="387" t="n">
        <v>1.683</v>
      </c>
      <c r="M22" s="387">
        <f>L22/G22*100</f>
        <v/>
      </c>
      <c r="N22" s="535">
        <f>M22*$H22</f>
        <v/>
      </c>
      <c r="O22" s="387" t="n">
        <v>1.78</v>
      </c>
      <c r="P22" s="363">
        <f>O22/G22*100</f>
        <v/>
      </c>
      <c r="Q22" s="535">
        <f>P22*$H22</f>
        <v/>
      </c>
      <c r="R22" s="387" t="n">
        <v>2.31</v>
      </c>
      <c r="S22" s="363">
        <f>R22/G22*100</f>
        <v/>
      </c>
      <c r="T22" s="535">
        <f>S22*$H22</f>
        <v/>
      </c>
      <c r="U22" s="387" t="n">
        <v>2.78</v>
      </c>
      <c r="V22" s="363">
        <f>U22/G22*100</f>
        <v/>
      </c>
      <c r="W22" s="535">
        <f>V22*$H22</f>
        <v/>
      </c>
      <c r="X22" s="387" t="n">
        <v>3.5</v>
      </c>
      <c r="Y22" s="363">
        <f>X22/G22*100</f>
        <v/>
      </c>
      <c r="Z22" s="535">
        <f>Y22*$H22</f>
        <v/>
      </c>
      <c r="AA22" s="387" t="n">
        <v>4.268</v>
      </c>
      <c r="AB22" s="363">
        <f>AA22/G22*100</f>
        <v/>
      </c>
      <c r="AC22" s="535">
        <f>AB22*$H22</f>
        <v/>
      </c>
      <c r="AD22" s="387" t="n">
        <v>3.492</v>
      </c>
      <c r="AE22" s="363">
        <f>AD22/G22*100</f>
        <v/>
      </c>
      <c r="AF22" s="535">
        <f>AE22*$H22</f>
        <v/>
      </c>
      <c r="AG22" s="121">
        <f>SUM(AE22+AB22+Y22+V22+S22+P22+M22+J22)</f>
        <v/>
      </c>
      <c r="AH22" s="533">
        <f>N22+Q22+T22+W22+Z22+AC22+AF22</f>
        <v/>
      </c>
      <c r="AI22" s="647">
        <f>ROW(AH22)</f>
        <v/>
      </c>
    </row>
    <row r="23" ht="15.75" customFormat="1" customHeight="1" s="647">
      <c r="A23" s="128" t="n"/>
      <c r="B23" s="127" t="n">
        <v>3243102</v>
      </c>
      <c r="C23" s="118">
        <f>'9.Detil Phasing'!C24</f>
        <v/>
      </c>
      <c r="D23" s="519" t="inlineStr">
        <is>
          <t>Item</t>
        </is>
      </c>
      <c r="E23" s="140" t="n">
        <v>100</v>
      </c>
      <c r="F23" s="543" t="n">
        <v>0</v>
      </c>
      <c r="G23" s="387" t="n">
        <v>100</v>
      </c>
      <c r="H23" s="535">
        <f>G23/G$100</f>
        <v/>
      </c>
      <c r="I23" s="387" t="n">
        <v>0.9379999999999999</v>
      </c>
      <c r="J23" s="387">
        <f>I23/G23*100</f>
        <v/>
      </c>
      <c r="K23" s="535">
        <f>J23*$H23</f>
        <v/>
      </c>
      <c r="L23" s="387" t="n">
        <v>3.692</v>
      </c>
      <c r="M23" s="387">
        <f>L23/G23*100</f>
        <v/>
      </c>
      <c r="N23" s="535">
        <f>M23*$H23</f>
        <v/>
      </c>
      <c r="O23" s="387" t="n">
        <v>3</v>
      </c>
      <c r="P23" s="363">
        <f>O23/G23*100</f>
        <v/>
      </c>
      <c r="Q23" s="535">
        <f>P23*$H23</f>
        <v/>
      </c>
      <c r="R23" s="387" t="n">
        <v>4</v>
      </c>
      <c r="S23" s="363">
        <f>R23/G23*100</f>
        <v/>
      </c>
      <c r="T23" s="535">
        <f>S23*$H23</f>
        <v/>
      </c>
      <c r="U23" s="387" t="n">
        <v>5.89</v>
      </c>
      <c r="V23" s="363">
        <f>U23/G23*100</f>
        <v/>
      </c>
      <c r="W23" s="535">
        <f>V23*$H23</f>
        <v/>
      </c>
      <c r="X23" s="387" t="n">
        <v>6</v>
      </c>
      <c r="Y23" s="363">
        <f>X23/G23*100</f>
        <v/>
      </c>
      <c r="Z23" s="535">
        <f>Y23*$H23</f>
        <v/>
      </c>
      <c r="AA23" s="387" t="n">
        <v>46.6528</v>
      </c>
      <c r="AB23" s="363">
        <f>AA23/G23*100</f>
        <v/>
      </c>
      <c r="AC23" s="535">
        <f>AB23*$H23</f>
        <v/>
      </c>
      <c r="AD23" s="387" t="n">
        <v>29.8272</v>
      </c>
      <c r="AE23" s="363">
        <f>AD23/G23*100</f>
        <v/>
      </c>
      <c r="AF23" s="535">
        <f>AE23*$H23</f>
        <v/>
      </c>
      <c r="AG23" s="121">
        <f>SUM(AE23+AB23+Y23+V23+S23+P23+M23+J23)</f>
        <v/>
      </c>
      <c r="AH23" s="533">
        <f>N23+Q23+T23+W23+Z23+AC23+AF23</f>
        <v/>
      </c>
      <c r="AI23" s="647">
        <f>ROW(AH23)</f>
        <v/>
      </c>
    </row>
    <row r="24" ht="17.25" customFormat="1" customHeight="1" s="647">
      <c r="A24" s="128" t="n"/>
      <c r="B24" s="127" t="n">
        <v>3243101</v>
      </c>
      <c r="C24" s="118">
        <f>'9.Detil Phasing'!C25</f>
        <v/>
      </c>
      <c r="D24" s="519" t="inlineStr">
        <is>
          <t>Item</t>
        </is>
      </c>
      <c r="E24" s="140" t="n">
        <v>200</v>
      </c>
      <c r="F24" s="543" t="n">
        <v>0</v>
      </c>
      <c r="G24" s="387" t="n">
        <v>200</v>
      </c>
      <c r="H24" s="535">
        <f>G24/G$100</f>
        <v/>
      </c>
      <c r="I24" s="387" t="n">
        <v>0.625</v>
      </c>
      <c r="J24" s="387">
        <f>I24/G24*100</f>
        <v/>
      </c>
      <c r="K24" s="535">
        <f>J24*$H24</f>
        <v/>
      </c>
      <c r="L24" s="387" t="n">
        <v>6.995</v>
      </c>
      <c r="M24" s="387">
        <f>L24/G24*100</f>
        <v/>
      </c>
      <c r="N24" s="535">
        <f>M24*$H24</f>
        <v/>
      </c>
      <c r="O24" s="387" t="n">
        <v>18.97</v>
      </c>
      <c r="P24" s="363">
        <f>O24/G24*100</f>
        <v/>
      </c>
      <c r="Q24" s="535">
        <f>P24*$H24</f>
        <v/>
      </c>
      <c r="R24" s="387" t="n">
        <v>18</v>
      </c>
      <c r="S24" s="363">
        <f>R24/G24*100</f>
        <v/>
      </c>
      <c r="T24" s="535">
        <f>S24*$H24</f>
        <v/>
      </c>
      <c r="U24" s="387" t="n">
        <v>20</v>
      </c>
      <c r="V24" s="363">
        <f>U24/G24*100</f>
        <v/>
      </c>
      <c r="W24" s="535">
        <f>V24*$H24</f>
        <v/>
      </c>
      <c r="X24" s="387" t="n">
        <v>20</v>
      </c>
      <c r="Y24" s="363">
        <f>X24/G24*100</f>
        <v/>
      </c>
      <c r="Z24" s="535">
        <f>Y24*$H24</f>
        <v/>
      </c>
      <c r="AA24" s="387" t="n">
        <v>65.7837</v>
      </c>
      <c r="AB24" s="363">
        <f>AA24/G24*100</f>
        <v/>
      </c>
      <c r="AC24" s="535">
        <f>AB24*$H24</f>
        <v/>
      </c>
      <c r="AD24" s="387" t="n">
        <v>49.6263</v>
      </c>
      <c r="AE24" s="363">
        <f>AD24/G24*100</f>
        <v/>
      </c>
      <c r="AF24" s="535">
        <f>AE24*$H24</f>
        <v/>
      </c>
      <c r="AG24" s="121">
        <f>SUM(AE24+AB24+Y24+V24+S24+P24+M24+J24)</f>
        <v/>
      </c>
      <c r="AH24" s="533">
        <f>N24+Q24+T24+W24+Z24+AC24+AF24</f>
        <v/>
      </c>
      <c r="AI24" s="647">
        <f>ROW(AH24)</f>
        <v/>
      </c>
    </row>
    <row r="25" ht="18.75" customFormat="1" customHeight="1" s="647">
      <c r="A25" s="128" t="n"/>
      <c r="B25" s="127" t="n">
        <v>3221108</v>
      </c>
      <c r="C25" s="118">
        <f>'9.Detil Phasing'!C26</f>
        <v/>
      </c>
      <c r="D25" s="519" t="inlineStr">
        <is>
          <t>Item</t>
        </is>
      </c>
      <c r="E25" s="140" t="n">
        <v>3</v>
      </c>
      <c r="F25" s="543" t="n">
        <v>0</v>
      </c>
      <c r="G25" s="387" t="n">
        <v>3</v>
      </c>
      <c r="H25" s="535">
        <f>G25/G$100</f>
        <v/>
      </c>
      <c r="I25" s="387" t="n">
        <v>0.081</v>
      </c>
      <c r="J25" s="387">
        <f>I25/G25*100</f>
        <v/>
      </c>
      <c r="K25" s="535">
        <f>J25*$H25</f>
        <v/>
      </c>
      <c r="L25" s="387" t="n">
        <v>0.749</v>
      </c>
      <c r="M25" s="387">
        <f>L25/G25*100</f>
        <v/>
      </c>
      <c r="N25" s="535">
        <f>M25*$H25</f>
        <v/>
      </c>
      <c r="O25" s="387" t="n">
        <v>0.01</v>
      </c>
      <c r="P25" s="363">
        <f>O25/G25*100</f>
        <v/>
      </c>
      <c r="Q25" s="535">
        <f>P25*$H25</f>
        <v/>
      </c>
      <c r="R25" s="387" t="n">
        <v>0.22</v>
      </c>
      <c r="S25" s="363">
        <f>R25/G25*100</f>
        <v/>
      </c>
      <c r="T25" s="535">
        <f>S25*$H25</f>
        <v/>
      </c>
      <c r="U25" s="387" t="n">
        <v>0.1</v>
      </c>
      <c r="V25" s="363">
        <f>U25/G25*100</f>
        <v/>
      </c>
      <c r="W25" s="535">
        <f>V25*$H25</f>
        <v/>
      </c>
      <c r="X25" s="387" t="n">
        <v>0.15</v>
      </c>
      <c r="Y25" s="363">
        <f>X25/G25*100</f>
        <v/>
      </c>
      <c r="Z25" s="535">
        <f>Y25*$H25</f>
        <v/>
      </c>
      <c r="AA25" s="387" t="n">
        <v>0.9295</v>
      </c>
      <c r="AB25" s="363">
        <f>AA25/G25*100</f>
        <v/>
      </c>
      <c r="AC25" s="535">
        <f>AB25*$H25</f>
        <v/>
      </c>
      <c r="AD25" s="387" t="n">
        <v>0.7605</v>
      </c>
      <c r="AE25" s="363">
        <f>AD25/G25*100</f>
        <v/>
      </c>
      <c r="AF25" s="535">
        <f>AE25*$H25</f>
        <v/>
      </c>
      <c r="AG25" s="121">
        <f>SUM(AE25+AB25+Y25+V25+S25+P25+M25+J25)</f>
        <v/>
      </c>
      <c r="AH25" s="533">
        <f>N25+Q25+T25+W25+Z25+AC25+AF25</f>
        <v/>
      </c>
      <c r="AI25" s="647">
        <f>ROW(AH25)</f>
        <v/>
      </c>
    </row>
    <row r="26" ht="17.25" customFormat="1" customHeight="1" s="647">
      <c r="A26" s="128" t="n"/>
      <c r="B26" s="127" t="n">
        <v>3255102</v>
      </c>
      <c r="C26" s="118">
        <f>'9.Detil Phasing'!C27</f>
        <v/>
      </c>
      <c r="D26" s="519" t="inlineStr">
        <is>
          <t>Item</t>
        </is>
      </c>
      <c r="E26" s="140" t="n">
        <v>50</v>
      </c>
      <c r="F26" s="543" t="n">
        <v>0</v>
      </c>
      <c r="G26" s="387" t="n">
        <v>50</v>
      </c>
      <c r="H26" s="535">
        <f>G26/G$100</f>
        <v/>
      </c>
      <c r="I26" s="387" t="n">
        <v>0.196</v>
      </c>
      <c r="J26" s="387">
        <f>I26/G26*100</f>
        <v/>
      </c>
      <c r="K26" s="535">
        <f>J26*$H26</f>
        <v/>
      </c>
      <c r="L26" s="387" t="n">
        <v>6.994</v>
      </c>
      <c r="M26" s="387">
        <f>L26/G26*100</f>
        <v/>
      </c>
      <c r="N26" s="535">
        <f>M26*$H26</f>
        <v/>
      </c>
      <c r="O26" s="387" t="n">
        <v>16.99</v>
      </c>
      <c r="P26" s="363">
        <f>O26/G26*100</f>
        <v/>
      </c>
      <c r="Q26" s="535">
        <f>P26*$H26</f>
        <v/>
      </c>
      <c r="R26" s="387" t="n">
        <v>6</v>
      </c>
      <c r="S26" s="363">
        <f>R26/G26*100</f>
        <v/>
      </c>
      <c r="T26" s="535">
        <f>S26*$H26</f>
        <v/>
      </c>
      <c r="U26" s="387" t="n">
        <v>3.98</v>
      </c>
      <c r="V26" s="363">
        <f>U26/G26*100</f>
        <v/>
      </c>
      <c r="W26" s="535">
        <f>V26*$H26</f>
        <v/>
      </c>
      <c r="X26" s="387" t="n">
        <v>0.5</v>
      </c>
      <c r="Y26" s="363">
        <f>X26/G26*100</f>
        <v/>
      </c>
      <c r="Z26" s="535">
        <f>Y26*$H26</f>
        <v/>
      </c>
      <c r="AA26" s="387" t="n">
        <v>9.357400000000002</v>
      </c>
      <c r="AB26" s="363">
        <f>AA26/G26*100</f>
        <v/>
      </c>
      <c r="AC26" s="535">
        <f>AB26*$H26</f>
        <v/>
      </c>
      <c r="AD26" s="387" t="n">
        <v>5.982600000000001</v>
      </c>
      <c r="AE26" s="363">
        <f>AD26/G26*100</f>
        <v/>
      </c>
      <c r="AF26" s="535">
        <f>AE26*$H26</f>
        <v/>
      </c>
      <c r="AG26" s="121">
        <f>SUM(AE26+AB26+Y26+V26+S26+P26+M26+J26)</f>
        <v/>
      </c>
      <c r="AH26" s="533">
        <f>N26+Q26+T26+W26+Z26+AC26+AF26</f>
        <v/>
      </c>
      <c r="AI26" s="647">
        <f>ROW(AH26)</f>
        <v/>
      </c>
    </row>
    <row r="27" ht="18" customFormat="1" customHeight="1" s="647">
      <c r="A27" s="128" t="n"/>
      <c r="B27" s="127" t="n">
        <v>3255104</v>
      </c>
      <c r="C27" s="118">
        <f>'9.Detil Phasing'!C28</f>
        <v/>
      </c>
      <c r="D27" s="519" t="inlineStr">
        <is>
          <t>Item</t>
        </is>
      </c>
      <c r="E27" s="140" t="n">
        <v>120</v>
      </c>
      <c r="F27" s="543" t="n">
        <v>0</v>
      </c>
      <c r="G27" s="387" t="n">
        <v>120</v>
      </c>
      <c r="H27" s="535">
        <f>G27/G$100</f>
        <v/>
      </c>
      <c r="I27" s="387" t="n">
        <v>0.968</v>
      </c>
      <c r="J27" s="387">
        <f>I27/G27*100</f>
        <v/>
      </c>
      <c r="K27" s="535">
        <f>J27*$H27</f>
        <v/>
      </c>
      <c r="L27" s="387" t="n">
        <v>6.972</v>
      </c>
      <c r="M27" s="387">
        <f>L27/G27*100</f>
        <v/>
      </c>
      <c r="N27" s="535">
        <f>M27*$H27</f>
        <v/>
      </c>
      <c r="O27" s="387" t="n">
        <v>11.2</v>
      </c>
      <c r="P27" s="363">
        <f>O27/G27*100</f>
        <v/>
      </c>
      <c r="Q27" s="535">
        <f>P27*$H27</f>
        <v/>
      </c>
      <c r="R27" s="387" t="n">
        <v>12.79</v>
      </c>
      <c r="S27" s="363">
        <f>R27/G27*100</f>
        <v/>
      </c>
      <c r="T27" s="535">
        <f>S27*$H27</f>
        <v/>
      </c>
      <c r="U27" s="387" t="n">
        <v>17.98</v>
      </c>
      <c r="V27" s="363">
        <f>U27/G27*100</f>
        <v/>
      </c>
      <c r="W27" s="535">
        <f>V27*$H27</f>
        <v/>
      </c>
      <c r="X27" s="387" t="n">
        <v>20</v>
      </c>
      <c r="Y27" s="363">
        <f>X27/G27*100</f>
        <v/>
      </c>
      <c r="Z27" s="535">
        <f>Y27*$H27</f>
        <v/>
      </c>
      <c r="AA27" s="387" t="n">
        <v>31.5567</v>
      </c>
      <c r="AB27" s="363">
        <f>AA27/G27*100</f>
        <v/>
      </c>
      <c r="AC27" s="535">
        <f>AB27*$H27</f>
        <v/>
      </c>
      <c r="AD27" s="387" t="n">
        <v>18.5333</v>
      </c>
      <c r="AE27" s="363">
        <f>AD27/G27*100</f>
        <v/>
      </c>
      <c r="AF27" s="535">
        <f>AE27*$H27</f>
        <v/>
      </c>
      <c r="AG27" s="121">
        <f>SUM(AE27+AB27+Y27+V27+S27+P27+M27+J27)</f>
        <v/>
      </c>
      <c r="AH27" s="533">
        <f>N27+Q27+T27+W27+Z27+AC27+AF27</f>
        <v/>
      </c>
      <c r="AI27" s="647">
        <f>ROW(AH27)</f>
        <v/>
      </c>
    </row>
    <row r="28" ht="18" customFormat="1" customHeight="1" s="647">
      <c r="A28" s="128" t="n"/>
      <c r="B28" s="127" t="n">
        <v>3211127</v>
      </c>
      <c r="C28" s="118">
        <f>'9.Detil Phasing'!C29</f>
        <v/>
      </c>
      <c r="D28" s="519" t="inlineStr">
        <is>
          <t>Item</t>
        </is>
      </c>
      <c r="E28" s="140" t="n">
        <v>2</v>
      </c>
      <c r="F28" s="543" t="n">
        <v>0</v>
      </c>
      <c r="G28" s="387" t="n">
        <v>2</v>
      </c>
      <c r="H28" s="535">
        <f>G28/G$100</f>
        <v/>
      </c>
      <c r="I28" s="387" t="n">
        <v>0</v>
      </c>
      <c r="J28" s="387">
        <f>I28/G28*100</f>
        <v/>
      </c>
      <c r="K28" s="535">
        <f>J28*$H28</f>
        <v/>
      </c>
      <c r="L28" s="387" t="n">
        <v>0.1</v>
      </c>
      <c r="M28" s="387">
        <f>L28/G28*100</f>
        <v/>
      </c>
      <c r="N28" s="535">
        <f>M28*$H28</f>
        <v/>
      </c>
      <c r="O28" s="387" t="n">
        <v>0.03</v>
      </c>
      <c r="P28" s="363">
        <f>O28/G28*100</f>
        <v/>
      </c>
      <c r="Q28" s="535">
        <f>P28*$H28</f>
        <v/>
      </c>
      <c r="R28" s="387" t="n">
        <v>0.05</v>
      </c>
      <c r="S28" s="363">
        <f>R28/G28*100</f>
        <v/>
      </c>
      <c r="T28" s="535">
        <f>S28*$H28</f>
        <v/>
      </c>
      <c r="U28" s="387" t="n">
        <v>0.1</v>
      </c>
      <c r="V28" s="363">
        <f>U28/G28*100</f>
        <v/>
      </c>
      <c r="W28" s="535">
        <f>V28*$H28</f>
        <v/>
      </c>
      <c r="X28" s="387" t="n">
        <v>0.2</v>
      </c>
      <c r="Y28" s="363">
        <f>X28/G28*100</f>
        <v/>
      </c>
      <c r="Z28" s="535">
        <f>Y28*$H28</f>
        <v/>
      </c>
      <c r="AA28" s="387" t="n">
        <v>0.8815999999999999</v>
      </c>
      <c r="AB28" s="363">
        <f>AA28/G28*100</f>
        <v/>
      </c>
      <c r="AC28" s="535">
        <f>AB28*$H28</f>
        <v/>
      </c>
      <c r="AD28" s="387" t="n">
        <v>0.6384</v>
      </c>
      <c r="AE28" s="363">
        <f>AD28/G28*100</f>
        <v/>
      </c>
      <c r="AF28" s="535">
        <f>AE28*$H28</f>
        <v/>
      </c>
      <c r="AG28" s="121">
        <f>SUM(AE28+AB28+Y28+V28+S28+P28+M28+J28)</f>
        <v/>
      </c>
      <c r="AH28" s="533">
        <f>N28+Q28+T28+W28+Z28+AC28+AF28</f>
        <v/>
      </c>
      <c r="AI28" s="647">
        <f>ROW(AH28)</f>
        <v/>
      </c>
    </row>
    <row r="29" ht="15" customFormat="1" customHeight="1" s="647">
      <c r="A29" s="128" t="n"/>
      <c r="B29" s="548" t="n"/>
      <c r="C29" s="131">
        <f>'9.Detil Phasing'!C30</f>
        <v/>
      </c>
      <c r="D29" s="519" t="n"/>
      <c r="E29" s="140" t="n"/>
      <c r="F29" s="462" t="n"/>
      <c r="G29" s="387" t="n"/>
      <c r="H29" s="535" t="n"/>
      <c r="I29" s="387" t="n"/>
      <c r="J29" s="387" t="n"/>
      <c r="K29" s="535" t="n"/>
      <c r="L29" s="387" t="n"/>
      <c r="M29" s="387" t="n"/>
      <c r="N29" s="535" t="n"/>
      <c r="O29" s="387" t="n"/>
      <c r="P29" s="363" t="n"/>
      <c r="Q29" s="535" t="n"/>
      <c r="R29" s="387" t="n"/>
      <c r="S29" s="363" t="n"/>
      <c r="T29" s="535" t="n"/>
      <c r="U29" s="387" t="n"/>
      <c r="V29" s="363" t="n"/>
      <c r="W29" s="535" t="n"/>
      <c r="X29" s="387" t="n"/>
      <c r="Y29" s="363" t="n"/>
      <c r="Z29" s="535" t="n"/>
      <c r="AA29" s="387" t="n"/>
      <c r="AB29" s="363" t="n"/>
      <c r="AC29" s="535" t="n"/>
      <c r="AD29" s="387" t="n"/>
      <c r="AE29" s="363" t="n"/>
      <c r="AF29" s="535" t="n"/>
      <c r="AG29" s="121" t="n"/>
    </row>
    <row r="30" ht="14.25" customFormat="1" customHeight="1" s="647">
      <c r="A30" s="128" t="n"/>
      <c r="B30" s="549" t="n">
        <v>3231201</v>
      </c>
      <c r="C30" s="498" t="inlineStr">
        <is>
          <t>Overseas Training Course(08 Trainees) &amp; Overseas Study Tour (12 Participants)</t>
        </is>
      </c>
      <c r="D30" s="519" t="inlineStr">
        <is>
          <t>Item</t>
        </is>
      </c>
      <c r="E30" s="140" t="n">
        <v>238.54</v>
      </c>
      <c r="F30" s="543" t="n">
        <v>0</v>
      </c>
      <c r="G30" s="387" t="n">
        <v>238.54</v>
      </c>
      <c r="H30" s="535">
        <f>G30/G$100</f>
        <v/>
      </c>
      <c r="I30" s="387" t="n">
        <v>0</v>
      </c>
      <c r="J30" s="387">
        <f>I30/G30*100</f>
        <v/>
      </c>
      <c r="K30" s="535">
        <f>J30*$H30</f>
        <v/>
      </c>
      <c r="L30" s="387" t="n">
        <v>0</v>
      </c>
      <c r="M30" s="387">
        <f>L30/G30*100</f>
        <v/>
      </c>
      <c r="N30" s="535">
        <f>M30*$H30</f>
        <v/>
      </c>
      <c r="O30" s="387" t="n">
        <v>0</v>
      </c>
      <c r="P30" s="363">
        <f>O30/G30*100</f>
        <v/>
      </c>
      <c r="Q30" s="535">
        <f>P30*$H30</f>
        <v/>
      </c>
      <c r="R30" s="387" t="n">
        <v>0</v>
      </c>
      <c r="S30" s="363">
        <f>R30/G30*100</f>
        <v/>
      </c>
      <c r="T30" s="535">
        <f>S30*$H30</f>
        <v/>
      </c>
      <c r="U30" s="387" t="n">
        <v>0</v>
      </c>
      <c r="V30" s="363">
        <f>U30/G30*100</f>
        <v/>
      </c>
      <c r="W30" s="535">
        <f>V30*$H30</f>
        <v/>
      </c>
      <c r="X30" s="387" t="n">
        <v>0</v>
      </c>
      <c r="Y30" s="363">
        <f>X30/G30*100</f>
        <v/>
      </c>
      <c r="Z30" s="535">
        <f>Y30*$H30</f>
        <v/>
      </c>
      <c r="AA30" s="387" t="n">
        <v>138.3532</v>
      </c>
      <c r="AB30" s="363">
        <f>AA30/G30*100</f>
        <v/>
      </c>
      <c r="AC30" s="535">
        <f>AB30*$H30</f>
        <v/>
      </c>
      <c r="AD30" s="387" t="n">
        <v>100.1868</v>
      </c>
      <c r="AE30" s="363">
        <f>AD30/G30*100</f>
        <v/>
      </c>
      <c r="AF30" s="535">
        <f>AE30*$H30</f>
        <v/>
      </c>
      <c r="AG30" s="121">
        <f>SUM(AE30+AB30+Y30+V30+S30+P30+M30+J30)</f>
        <v/>
      </c>
      <c r="AH30" s="533">
        <f>N30+Q30+T30+W30+Z30+AC30+AF30</f>
        <v/>
      </c>
      <c r="AI30" s="647">
        <f>ROW(AH30)</f>
        <v/>
      </c>
    </row>
    <row r="31" ht="16.5" customFormat="1" customHeight="1" s="647">
      <c r="A31" s="128" t="n"/>
      <c r="B31" s="549" t="n">
        <v>3231201</v>
      </c>
      <c r="C31" s="118">
        <f>'9.Detil Phasing'!C32</f>
        <v/>
      </c>
      <c r="D31" s="300" t="n"/>
      <c r="E31" s="140" t="n">
        <v>536.58</v>
      </c>
      <c r="F31" s="543" t="n">
        <v>0</v>
      </c>
      <c r="G31" s="387" t="n">
        <v>536.58</v>
      </c>
      <c r="H31" s="535">
        <f>G31/G$100</f>
        <v/>
      </c>
      <c r="I31" s="387" t="n">
        <v>0</v>
      </c>
      <c r="J31" s="387">
        <f>I31/G31*100</f>
        <v/>
      </c>
      <c r="K31" s="535">
        <f>J31*$H31</f>
        <v/>
      </c>
      <c r="L31" s="387" t="n">
        <v>9.220000000000001</v>
      </c>
      <c r="M31" s="387">
        <f>L31/G31*100</f>
        <v/>
      </c>
      <c r="N31" s="535">
        <f>M31*$H31</f>
        <v/>
      </c>
      <c r="O31" s="387" t="n">
        <v>29.86</v>
      </c>
      <c r="P31" s="363">
        <f>O31/G31*100</f>
        <v/>
      </c>
      <c r="Q31" s="535">
        <f>P31*$H31</f>
        <v/>
      </c>
      <c r="R31" s="387" t="n">
        <v>86.55</v>
      </c>
      <c r="S31" s="363">
        <f>R31/G31*100</f>
        <v/>
      </c>
      <c r="T31" s="535">
        <f>S31*$H31</f>
        <v/>
      </c>
      <c r="U31" s="387" t="n">
        <v>175.87</v>
      </c>
      <c r="V31" s="363">
        <f>U31/G31*100</f>
        <v/>
      </c>
      <c r="W31" s="535">
        <f>V31*$H31</f>
        <v/>
      </c>
      <c r="X31" s="387" t="n">
        <v>196.17</v>
      </c>
      <c r="Y31" s="363">
        <f>X31/G31*100</f>
        <v/>
      </c>
      <c r="Z31" s="535">
        <f>Y31*$H31</f>
        <v/>
      </c>
      <c r="AA31" s="387" t="n">
        <v>23.34600000000005</v>
      </c>
      <c r="AB31" s="363">
        <f>AA31/G31*100</f>
        <v/>
      </c>
      <c r="AC31" s="535">
        <f>AB31*$H31</f>
        <v/>
      </c>
      <c r="AD31" s="387" t="n">
        <v>15.56400000000003</v>
      </c>
      <c r="AE31" s="363">
        <f>AD31/G31*100</f>
        <v/>
      </c>
      <c r="AF31" s="535">
        <f>AE31*$H31</f>
        <v/>
      </c>
      <c r="AG31" s="121">
        <f>SUM(AE31+AB31+Y31+V31+S31+P31+M31+J31)</f>
        <v/>
      </c>
      <c r="AH31" s="533">
        <f>N31+Q31+T31+W31+Z31+AC31+AF31</f>
        <v/>
      </c>
      <c r="AI31" s="647">
        <f>ROW(AH31)</f>
        <v/>
      </c>
    </row>
    <row r="32" ht="24" customFormat="1" customHeight="1" s="647">
      <c r="A32" s="128" t="n"/>
      <c r="B32" s="549" t="n">
        <v>3231201</v>
      </c>
      <c r="C32" s="132">
        <f>'9.Detil Phasing'!C33</f>
        <v/>
      </c>
      <c r="D32" s="300" t="n"/>
      <c r="E32" s="140" t="n">
        <v>3139.8</v>
      </c>
      <c r="F32" s="543" t="n">
        <v>0</v>
      </c>
      <c r="G32" s="387" t="n">
        <v>3139.8</v>
      </c>
      <c r="H32" s="535">
        <f>G32/G$100</f>
        <v/>
      </c>
      <c r="I32" s="387" t="n">
        <v>0</v>
      </c>
      <c r="J32" s="387">
        <f>I32/G32*100</f>
        <v/>
      </c>
      <c r="K32" s="535">
        <f>J32*$H32</f>
        <v/>
      </c>
      <c r="L32" s="387" t="n">
        <v>0</v>
      </c>
      <c r="M32" s="387">
        <f>L32/G32*100</f>
        <v/>
      </c>
      <c r="N32" s="535">
        <f>M32*$H32</f>
        <v/>
      </c>
      <c r="O32" s="387" t="n">
        <v>199.49</v>
      </c>
      <c r="P32" s="363">
        <f>O32/G32*100</f>
        <v/>
      </c>
      <c r="Q32" s="535">
        <f>P32*$H32</f>
        <v/>
      </c>
      <c r="R32" s="387" t="n">
        <v>524.89</v>
      </c>
      <c r="S32" s="363">
        <f>R32/G32*100</f>
        <v/>
      </c>
      <c r="T32" s="535">
        <f>S32*$H32</f>
        <v/>
      </c>
      <c r="U32" s="387" t="n">
        <v>622.25</v>
      </c>
      <c r="V32" s="363">
        <f>U32/G32*100</f>
        <v/>
      </c>
      <c r="W32" s="535">
        <f>V32*$H32</f>
        <v/>
      </c>
      <c r="X32" s="387" t="n">
        <v>677.14</v>
      </c>
      <c r="Y32" s="363">
        <f>X32/G32*100</f>
        <v/>
      </c>
      <c r="Z32" s="535">
        <f>Y32*$H32</f>
        <v/>
      </c>
      <c r="AA32" s="387" t="n">
        <v>703.0989000000002</v>
      </c>
      <c r="AB32" s="363">
        <f>AA32/G32*100</f>
        <v/>
      </c>
      <c r="AC32" s="535">
        <f>AB32*$H32</f>
        <v/>
      </c>
      <c r="AD32" s="387" t="n">
        <v>412.9311000000001</v>
      </c>
      <c r="AE32" s="363">
        <f>AD32/G32*100</f>
        <v/>
      </c>
      <c r="AF32" s="535">
        <f>AE32*$H32</f>
        <v/>
      </c>
      <c r="AG32" s="121">
        <f>SUM(AE32+AB32+Y32+V32+S32+P32+M32+J32)</f>
        <v/>
      </c>
      <c r="AH32" s="533">
        <f>N32+Q32+T32+W32+Z32+AC32+AF32</f>
        <v/>
      </c>
      <c r="AI32" s="647">
        <f>ROW(AH32)</f>
        <v/>
      </c>
    </row>
    <row r="33" ht="27" customFormat="1" customHeight="1" s="647">
      <c r="A33" s="128" t="n"/>
      <c r="B33" s="549" t="n">
        <v>3231201</v>
      </c>
      <c r="C33" s="132">
        <f>'9.Detil Phasing'!C34</f>
        <v/>
      </c>
      <c r="D33" s="300" t="n"/>
      <c r="E33" s="140" t="n">
        <v>1321.68</v>
      </c>
      <c r="F33" s="543" t="n">
        <v>0</v>
      </c>
      <c r="G33" s="387" t="n">
        <v>1321.68</v>
      </c>
      <c r="H33" s="535">
        <f>G33/G$100</f>
        <v/>
      </c>
      <c r="I33" s="387" t="n">
        <v>0</v>
      </c>
      <c r="J33" s="387">
        <f>I33/G33*100</f>
        <v/>
      </c>
      <c r="K33" s="535">
        <f>J33*$H33</f>
        <v/>
      </c>
      <c r="L33" s="387" t="n">
        <v>0</v>
      </c>
      <c r="M33" s="387">
        <f>L33/G33*100</f>
        <v/>
      </c>
      <c r="N33" s="535">
        <f>M33*$H33</f>
        <v/>
      </c>
      <c r="O33" s="387" t="n">
        <v>119.7</v>
      </c>
      <c r="P33" s="363">
        <f>O33/G33*100</f>
        <v/>
      </c>
      <c r="Q33" s="535">
        <f>P33*$H33</f>
        <v/>
      </c>
      <c r="R33" s="387" t="n">
        <v>224.29</v>
      </c>
      <c r="S33" s="363">
        <f>R33/G33*100</f>
        <v/>
      </c>
      <c r="T33" s="535">
        <f>S33*$H33</f>
        <v/>
      </c>
      <c r="U33" s="387" t="n">
        <v>234.21</v>
      </c>
      <c r="V33" s="363">
        <f>U33/G33*100</f>
        <v/>
      </c>
      <c r="W33" s="535">
        <f>V33*$H33</f>
        <v/>
      </c>
      <c r="X33" s="387" t="n">
        <v>246.66</v>
      </c>
      <c r="Y33" s="363">
        <f>X33/G33*100</f>
        <v/>
      </c>
      <c r="Z33" s="535">
        <f>Y33*$H33</f>
        <v/>
      </c>
      <c r="AA33" s="387" t="n">
        <v>273.251</v>
      </c>
      <c r="AB33" s="363">
        <f>AA33/G33*100</f>
        <v/>
      </c>
      <c r="AC33" s="535">
        <f>AB33*$H33</f>
        <v/>
      </c>
      <c r="AD33" s="387" t="n">
        <v>223.569</v>
      </c>
      <c r="AE33" s="363">
        <f>AD33/G33*100</f>
        <v/>
      </c>
      <c r="AF33" s="535">
        <f>AE33*$H33</f>
        <v/>
      </c>
      <c r="AG33" s="121">
        <f>SUM(AE33+AB33+Y33+V33+S33+P33+M33+J33)</f>
        <v/>
      </c>
      <c r="AH33" s="533">
        <f>N33+Q33+T33+W33+Z33+AC33+AF33</f>
        <v/>
      </c>
      <c r="AI33" s="647">
        <f>ROW(AH33)</f>
        <v/>
      </c>
    </row>
    <row r="34" ht="18" customFormat="1" customHeight="1" s="647">
      <c r="A34" s="128" t="n"/>
      <c r="B34" s="127" t="n">
        <v>3211109</v>
      </c>
      <c r="C34" s="118">
        <f>'9.Detil Phasing'!C35</f>
        <v/>
      </c>
      <c r="D34" s="519" t="inlineStr">
        <is>
          <t>MM</t>
        </is>
      </c>
      <c r="E34" s="140" t="n">
        <v>22</v>
      </c>
      <c r="F34" s="543" t="n">
        <v>0</v>
      </c>
      <c r="G34" s="387" t="n">
        <v>22</v>
      </c>
      <c r="H34" s="535">
        <f>G34/G$100</f>
        <v/>
      </c>
      <c r="I34" s="387" t="n">
        <v>0.25</v>
      </c>
      <c r="J34" s="387">
        <f>I34/G34*100</f>
        <v/>
      </c>
      <c r="K34" s="535">
        <f>J34*$H34</f>
        <v/>
      </c>
      <c r="L34" s="387" t="n">
        <v>2.11</v>
      </c>
      <c r="M34" s="387">
        <f>L34/G34*100</f>
        <v/>
      </c>
      <c r="N34" s="535">
        <f>M34*$H34</f>
        <v/>
      </c>
      <c r="O34" s="387" t="n">
        <v>2.35</v>
      </c>
      <c r="P34" s="363">
        <f>O34/G34*100</f>
        <v/>
      </c>
      <c r="Q34" s="535">
        <f>P34*$H34</f>
        <v/>
      </c>
      <c r="R34" s="387" t="n">
        <v>2</v>
      </c>
      <c r="S34" s="363">
        <f>R34/G34*100</f>
        <v/>
      </c>
      <c r="T34" s="535">
        <f>S34*$H34</f>
        <v/>
      </c>
      <c r="U34" s="387" t="n">
        <v>4.25</v>
      </c>
      <c r="V34" s="363">
        <f>U34/G34*100</f>
        <v/>
      </c>
      <c r="W34" s="535">
        <f>V34*$H34</f>
        <v/>
      </c>
      <c r="X34" s="387" t="n">
        <v>3.5</v>
      </c>
      <c r="Y34" s="363">
        <f>X34/G34*100</f>
        <v/>
      </c>
      <c r="Z34" s="535">
        <f>Y34*$H34</f>
        <v/>
      </c>
      <c r="AA34" s="387" t="n">
        <v>4.674799999999999</v>
      </c>
      <c r="AB34" s="363">
        <f>AA34/G34*100</f>
        <v/>
      </c>
      <c r="AC34" s="535">
        <f>AB34*$H34</f>
        <v/>
      </c>
      <c r="AD34" s="387" t="n">
        <v>2.8652</v>
      </c>
      <c r="AE34" s="363">
        <f>AD34/G34*100</f>
        <v/>
      </c>
      <c r="AF34" s="535">
        <f>AE34*$H34</f>
        <v/>
      </c>
      <c r="AG34" s="121">
        <f>SUM(AE34+AB34+Y34+V34+S34+P34+M34+J34)</f>
        <v/>
      </c>
      <c r="AH34" s="533">
        <f>N34+Q34+T34+W34+Z34+AC34+AF34</f>
        <v/>
      </c>
      <c r="AI34" s="647">
        <f>ROW(AH34)</f>
        <v/>
      </c>
    </row>
    <row r="35" ht="18.75" customFormat="1" customHeight="1" s="647">
      <c r="A35" s="128" t="n"/>
      <c r="B35" s="127" t="n">
        <v>3256103</v>
      </c>
      <c r="C35" s="118">
        <f>'9.Detil Phasing'!C36</f>
        <v/>
      </c>
      <c r="D35" s="519" t="n"/>
      <c r="E35" s="140" t="n">
        <v>15</v>
      </c>
      <c r="F35" s="543" t="n">
        <v>0</v>
      </c>
      <c r="G35" s="387" t="n">
        <v>15</v>
      </c>
      <c r="H35" s="535">
        <f>G35/G$100</f>
        <v/>
      </c>
      <c r="I35" s="387" t="n">
        <v>0</v>
      </c>
      <c r="J35" s="387">
        <f>I35/G35*100</f>
        <v/>
      </c>
      <c r="K35" s="535">
        <f>J35*$H35</f>
        <v/>
      </c>
      <c r="L35" s="387" t="n">
        <v>0.99</v>
      </c>
      <c r="M35" s="387">
        <f>L35/G35*100</f>
        <v/>
      </c>
      <c r="N35" s="535">
        <f>M35*$H35</f>
        <v/>
      </c>
      <c r="O35" s="387" t="n">
        <v>0.75</v>
      </c>
      <c r="P35" s="363">
        <f>O35/G35*100</f>
        <v/>
      </c>
      <c r="Q35" s="535">
        <f>P35*$H35</f>
        <v/>
      </c>
      <c r="R35" s="387" t="n">
        <v>1</v>
      </c>
      <c r="S35" s="363">
        <f>R35/G35*100</f>
        <v/>
      </c>
      <c r="T35" s="535">
        <f>S35*$H35</f>
        <v/>
      </c>
      <c r="U35" s="387" t="n">
        <v>1</v>
      </c>
      <c r="V35" s="363">
        <f>U35/G35*100</f>
        <v/>
      </c>
      <c r="W35" s="535">
        <f>V35*$H35</f>
        <v/>
      </c>
      <c r="X35" s="387" t="n">
        <v>3</v>
      </c>
      <c r="Y35" s="363">
        <f>X35/G35*100</f>
        <v/>
      </c>
      <c r="Z35" s="535">
        <f>Y35*$H35</f>
        <v/>
      </c>
      <c r="AA35" s="387" t="n">
        <v>4.7908</v>
      </c>
      <c r="AB35" s="363">
        <f>AA35/G35*100</f>
        <v/>
      </c>
      <c r="AC35" s="535">
        <f>AB35*$H35</f>
        <v/>
      </c>
      <c r="AD35" s="387" t="n">
        <v>3.4692</v>
      </c>
      <c r="AE35" s="363">
        <f>AD35/G35*100</f>
        <v/>
      </c>
      <c r="AF35" s="535">
        <f>AE35*$H35</f>
        <v/>
      </c>
      <c r="AG35" s="121">
        <f>SUM(AE35+AB35+Y35+V35+S35+P35+M35+J35)</f>
        <v/>
      </c>
      <c r="AH35" s="533">
        <f>N35+Q35+T35+W35+Z35+AC35+AF35</f>
        <v/>
      </c>
      <c r="AI35" s="647">
        <f>ROW(AH35)</f>
        <v/>
      </c>
    </row>
    <row r="36" ht="26.25" customFormat="1" customHeight="1" s="647">
      <c r="A36" s="128" t="n"/>
      <c r="B36" s="221" t="n">
        <v>3257101</v>
      </c>
      <c r="C36" s="118">
        <f>'9.Detil Phasing'!C37</f>
        <v/>
      </c>
      <c r="D36" s="269" t="inlineStr">
        <is>
          <t>MM</t>
        </is>
      </c>
      <c r="E36" s="140" t="inlineStr">
        <is>
          <t>-</t>
        </is>
      </c>
      <c r="F36" s="544" t="inlineStr">
        <is>
          <t>71+234</t>
        </is>
      </c>
      <c r="G36" s="387" t="n">
        <v>7901.4</v>
      </c>
      <c r="H36" s="535">
        <f>G36/G$100</f>
        <v/>
      </c>
      <c r="I36" s="387" t="n">
        <v>849.675</v>
      </c>
      <c r="J36" s="387">
        <f>I36/G36*100</f>
        <v/>
      </c>
      <c r="K36" s="535">
        <f>J36*$H36</f>
        <v/>
      </c>
      <c r="L36" s="387" t="n">
        <v>1819.425</v>
      </c>
      <c r="M36" s="387">
        <f>L36/G36*100</f>
        <v/>
      </c>
      <c r="N36" s="535">
        <f>M36*$H36</f>
        <v/>
      </c>
      <c r="O36" s="387" t="n">
        <v>1123.15</v>
      </c>
      <c r="P36" s="363">
        <f>O36/G36*100</f>
        <v/>
      </c>
      <c r="Q36" s="535">
        <f>P36*$H36</f>
        <v/>
      </c>
      <c r="R36" s="387" t="n">
        <v>689.33</v>
      </c>
      <c r="S36" s="363">
        <f>R36/G36*100</f>
        <v/>
      </c>
      <c r="T36" s="535">
        <f>S36*$H36</f>
        <v/>
      </c>
      <c r="U36" s="387" t="n">
        <v>686.4299999999999</v>
      </c>
      <c r="V36" s="363">
        <f>U36/G36*100</f>
        <v/>
      </c>
      <c r="W36" s="535">
        <f>V36*$H36</f>
        <v/>
      </c>
      <c r="X36" s="387" t="n">
        <v>500</v>
      </c>
      <c r="Y36" s="363">
        <f>X36/G36*100</f>
        <v/>
      </c>
      <c r="Z36" s="535">
        <f>Y36*$H36</f>
        <v/>
      </c>
      <c r="AA36" s="387" t="n">
        <v>1362.3679</v>
      </c>
      <c r="AB36" s="363">
        <f>AA36/G36*100</f>
        <v/>
      </c>
      <c r="AC36" s="535">
        <f>AB36*$H36</f>
        <v/>
      </c>
      <c r="AD36" s="387" t="n">
        <v>871.0220999999998</v>
      </c>
      <c r="AE36" s="363">
        <f>AD36/G36*100</f>
        <v/>
      </c>
      <c r="AF36" s="535">
        <f>AE36*$H36</f>
        <v/>
      </c>
      <c r="AG36" s="121">
        <f>SUM(AE36+AB36+Y36+V36+S36+P36+M36+J36)</f>
        <v/>
      </c>
      <c r="AH36" s="533">
        <f>N36+Q36+T36+W36+Z36+AC36+AF36</f>
        <v/>
      </c>
      <c r="AI36" s="647">
        <f>ROW(AH36)</f>
        <v/>
      </c>
    </row>
    <row r="37" ht="17.25" customFormat="1" customHeight="1" s="647">
      <c r="A37" s="128" t="n"/>
      <c r="B37" s="222" t="n">
        <v>3111332</v>
      </c>
      <c r="C37" s="118">
        <f>'9.Detil Phasing'!C38</f>
        <v/>
      </c>
      <c r="D37" s="519" t="inlineStr">
        <is>
          <t>item</t>
        </is>
      </c>
      <c r="E37" s="140" t="n">
        <v>30</v>
      </c>
      <c r="F37" s="543" t="n">
        <v>0</v>
      </c>
      <c r="G37" s="387" t="n">
        <v>30</v>
      </c>
      <c r="H37" s="535">
        <f>G37/G$100</f>
        <v/>
      </c>
      <c r="I37" s="387" t="n">
        <v>0.4</v>
      </c>
      <c r="J37" s="387">
        <f>I37/G37*100</f>
        <v/>
      </c>
      <c r="K37" s="535">
        <f>J37*$H37</f>
        <v/>
      </c>
      <c r="L37" s="387" t="n">
        <v>1.33</v>
      </c>
      <c r="M37" s="387">
        <f>L37/G37*100</f>
        <v/>
      </c>
      <c r="N37" s="535">
        <f>M37*$H37</f>
        <v/>
      </c>
      <c r="O37" s="387" t="n">
        <v>1.5</v>
      </c>
      <c r="P37" s="363">
        <f>O37/G37*100</f>
        <v/>
      </c>
      <c r="Q37" s="535">
        <f>P37*$H37</f>
        <v/>
      </c>
      <c r="R37" s="387" t="n">
        <v>4.5</v>
      </c>
      <c r="S37" s="363">
        <f>R37/G37*100</f>
        <v/>
      </c>
      <c r="T37" s="535">
        <f>S37*$H37</f>
        <v/>
      </c>
      <c r="U37" s="387" t="n">
        <v>5</v>
      </c>
      <c r="V37" s="363">
        <f>U37/G37*100</f>
        <v/>
      </c>
      <c r="W37" s="535">
        <f>V37*$H37</f>
        <v/>
      </c>
      <c r="X37" s="387" t="n">
        <v>5</v>
      </c>
      <c r="Y37" s="363">
        <f>X37/G37*100</f>
        <v/>
      </c>
      <c r="Z37" s="535">
        <f>Y37*$H37</f>
        <v/>
      </c>
      <c r="AA37" s="387" t="n">
        <v>7.116599999999999</v>
      </c>
      <c r="AB37" s="363">
        <f>AA37/G37*100</f>
        <v/>
      </c>
      <c r="AC37" s="535">
        <f>AB37*$H37</f>
        <v/>
      </c>
      <c r="AD37" s="387" t="n">
        <v>5.1534</v>
      </c>
      <c r="AE37" s="363">
        <f>AD37/G37*100</f>
        <v/>
      </c>
      <c r="AF37" s="535">
        <f>AE37*$H37</f>
        <v/>
      </c>
      <c r="AG37" s="121">
        <f>SUM(AE37+AB37+Y37+V37+S37+P37+M37+J37)</f>
        <v/>
      </c>
      <c r="AH37" s="533">
        <f>N37+Q37+T37+W37+Z37+AC37+AF37</f>
        <v/>
      </c>
      <c r="AI37" s="647">
        <f>ROW(AH37)</f>
        <v/>
      </c>
    </row>
    <row r="38" ht="15.75" customFormat="1" customHeight="1" s="647">
      <c r="A38" s="128" t="n"/>
      <c r="B38" s="550" t="n">
        <v>3111332</v>
      </c>
      <c r="C38" s="118">
        <f>'9.Detil Phasing'!C39</f>
        <v/>
      </c>
      <c r="D38" s="519" t="inlineStr">
        <is>
          <t>item</t>
        </is>
      </c>
      <c r="E38" s="140" t="n">
        <v>10</v>
      </c>
      <c r="F38" s="543" t="n">
        <v>0</v>
      </c>
      <c r="G38" s="387" t="n">
        <v>10</v>
      </c>
      <c r="H38" s="535">
        <f>G38/G$100</f>
        <v/>
      </c>
      <c r="I38" s="387" t="n">
        <v>0</v>
      </c>
      <c r="J38" s="387">
        <f>I38/G38*100</f>
        <v/>
      </c>
      <c r="K38" s="535">
        <f>J38*$H38</f>
        <v/>
      </c>
      <c r="L38" s="387" t="n">
        <v>0</v>
      </c>
      <c r="M38" s="387">
        <f>L38/G38*100</f>
        <v/>
      </c>
      <c r="N38" s="535">
        <f>M38*$H38</f>
        <v/>
      </c>
      <c r="O38" s="387" t="n">
        <v>0.27</v>
      </c>
      <c r="P38" s="363">
        <f>O38/G38*100</f>
        <v/>
      </c>
      <c r="Q38" s="535">
        <f>P38*$H38</f>
        <v/>
      </c>
      <c r="R38" s="387" t="n">
        <v>0.25</v>
      </c>
      <c r="S38" s="363">
        <f>R38/G38*100</f>
        <v/>
      </c>
      <c r="T38" s="535">
        <f>S38*$H38</f>
        <v/>
      </c>
      <c r="U38" s="387" t="n">
        <v>0.77</v>
      </c>
      <c r="V38" s="363">
        <f>U38/G38*100</f>
        <v/>
      </c>
      <c r="W38" s="535">
        <f>V38*$H38</f>
        <v/>
      </c>
      <c r="X38" s="387" t="n">
        <v>1</v>
      </c>
      <c r="Y38" s="363">
        <f>X38/G38*100</f>
        <v/>
      </c>
      <c r="Z38" s="535">
        <f>Y38*$H38</f>
        <v/>
      </c>
      <c r="AA38" s="387" t="n">
        <v>4.317600000000001</v>
      </c>
      <c r="AB38" s="363">
        <f>AA38/G38*100</f>
        <v/>
      </c>
      <c r="AC38" s="535">
        <f>AB38*$H38</f>
        <v/>
      </c>
      <c r="AD38" s="387" t="n">
        <v>3.3924</v>
      </c>
      <c r="AE38" s="363">
        <f>AD38/G38*100</f>
        <v/>
      </c>
      <c r="AF38" s="535">
        <f>AE38*$H38</f>
        <v/>
      </c>
      <c r="AG38" s="121">
        <f>SUM(AE38+AB38+Y38+V38+S38+P38+M38+J38)</f>
        <v/>
      </c>
      <c r="AH38" s="533">
        <f>N38+Q38+T38+W38+Z38+AC38+AF38</f>
        <v/>
      </c>
      <c r="AI38" s="647">
        <f>ROW(AH38)</f>
        <v/>
      </c>
    </row>
    <row r="39" ht="13.5" customFormat="1" customHeight="1" s="647">
      <c r="A39" s="128" t="n"/>
      <c r="B39" s="550" t="n">
        <v>3111332</v>
      </c>
      <c r="C39" s="118">
        <f>'9.Detil Phasing'!C40</f>
        <v/>
      </c>
      <c r="D39" s="519" t="inlineStr">
        <is>
          <t>item</t>
        </is>
      </c>
      <c r="E39" s="140" t="n">
        <v>10</v>
      </c>
      <c r="F39" s="543" t="n">
        <v>0</v>
      </c>
      <c r="G39" s="387" t="n">
        <v>10</v>
      </c>
      <c r="H39" s="535">
        <f>G39/G$100</f>
        <v/>
      </c>
      <c r="I39" s="387" t="n">
        <v>0</v>
      </c>
      <c r="J39" s="387">
        <f>I39/G39*100</f>
        <v/>
      </c>
      <c r="K39" s="535">
        <f>J39*$H39</f>
        <v/>
      </c>
      <c r="L39" s="387" t="n">
        <v>0</v>
      </c>
      <c r="M39" s="387">
        <f>L39/G39*100</f>
        <v/>
      </c>
      <c r="N39" s="535">
        <f>M39*$H39</f>
        <v/>
      </c>
      <c r="O39" s="387" t="n">
        <v>0.3</v>
      </c>
      <c r="P39" s="363">
        <f>O39/G39*100</f>
        <v/>
      </c>
      <c r="Q39" s="535">
        <f>P39*$H39</f>
        <v/>
      </c>
      <c r="R39" s="387" t="n">
        <v>0.25</v>
      </c>
      <c r="S39" s="363">
        <f>R39/G39*100</f>
        <v/>
      </c>
      <c r="T39" s="535">
        <f>S39*$H39</f>
        <v/>
      </c>
      <c r="U39" s="387" t="n">
        <v>0.75</v>
      </c>
      <c r="V39" s="363">
        <f>U39/G39*100</f>
        <v/>
      </c>
      <c r="W39" s="535">
        <f>V39*$H39</f>
        <v/>
      </c>
      <c r="X39" s="387" t="n">
        <v>1</v>
      </c>
      <c r="Y39" s="363">
        <f>X39/G39*100</f>
        <v/>
      </c>
      <c r="Z39" s="535">
        <f>Y39*$H39</f>
        <v/>
      </c>
      <c r="AA39" s="387" t="n">
        <v>4.774</v>
      </c>
      <c r="AB39" s="363">
        <f>AA39/G39*100</f>
        <v/>
      </c>
      <c r="AC39" s="535">
        <f>AB39*$H39</f>
        <v/>
      </c>
      <c r="AD39" s="387" t="n">
        <v>2.926</v>
      </c>
      <c r="AE39" s="363">
        <f>AD39/G39*100</f>
        <v/>
      </c>
      <c r="AF39" s="535">
        <f>AE39*$H39</f>
        <v/>
      </c>
      <c r="AG39" s="121">
        <f>SUM(AE39+AB39+Y39+V39+S39+P39+M39+J39)</f>
        <v/>
      </c>
      <c r="AH39" s="533">
        <f>N39+Q39+T39+W39+Z39+AC39+AF39</f>
        <v/>
      </c>
      <c r="AI39" s="647">
        <f>ROW(AH39)</f>
        <v/>
      </c>
    </row>
    <row r="40" ht="18" customFormat="1" customHeight="1" s="647">
      <c r="A40" s="128" t="n"/>
      <c r="B40" s="221" t="n">
        <v>3257104</v>
      </c>
      <c r="C40" s="118">
        <f>'9.Detil Phasing'!C41</f>
        <v/>
      </c>
      <c r="D40" s="519" t="inlineStr">
        <is>
          <t>item</t>
        </is>
      </c>
      <c r="E40" s="140" t="n">
        <v>200</v>
      </c>
      <c r="F40" s="543" t="n">
        <v>0</v>
      </c>
      <c r="G40" s="387" t="n">
        <v>200</v>
      </c>
      <c r="H40" s="535">
        <f>G40/G$100</f>
        <v/>
      </c>
      <c r="I40" s="387" t="n">
        <v>0</v>
      </c>
      <c r="J40" s="387">
        <f>I40/G40*100</f>
        <v/>
      </c>
      <c r="K40" s="535">
        <f>J40*$H40</f>
        <v/>
      </c>
      <c r="L40" s="387" t="n">
        <v>7.62</v>
      </c>
      <c r="M40" s="387">
        <f>L40/G40*100</f>
        <v/>
      </c>
      <c r="N40" s="535">
        <f>M40*$H40</f>
        <v/>
      </c>
      <c r="O40" s="387" t="n">
        <v>17.47</v>
      </c>
      <c r="P40" s="363">
        <f>O40/G40*100</f>
        <v/>
      </c>
      <c r="Q40" s="535">
        <f>P40*$H40</f>
        <v/>
      </c>
      <c r="R40" s="387" t="n">
        <v>30</v>
      </c>
      <c r="S40" s="363">
        <f>R40/G40*100</f>
        <v/>
      </c>
      <c r="T40" s="535">
        <f>S40*$H40</f>
        <v/>
      </c>
      <c r="U40" s="387" t="n">
        <v>29.93</v>
      </c>
      <c r="V40" s="363">
        <f>U40/G40*100</f>
        <v/>
      </c>
      <c r="W40" s="535">
        <f>V40*$H40</f>
        <v/>
      </c>
      <c r="X40" s="387" t="n">
        <v>50</v>
      </c>
      <c r="Y40" s="363">
        <f>X40/G40*100</f>
        <v/>
      </c>
      <c r="Z40" s="535">
        <f>Y40*$H40</f>
        <v/>
      </c>
      <c r="AA40" s="387" t="n">
        <v>37.03859999999999</v>
      </c>
      <c r="AB40" s="363">
        <f>AA40/G40*100</f>
        <v/>
      </c>
      <c r="AC40" s="535">
        <f>AB40*$H40</f>
        <v/>
      </c>
      <c r="AD40" s="387" t="n">
        <v>27.94139999999999</v>
      </c>
      <c r="AE40" s="363">
        <f>AD40/G40*100</f>
        <v/>
      </c>
      <c r="AF40" s="535">
        <f>AE40*$H40</f>
        <v/>
      </c>
      <c r="AG40" s="121">
        <f>SUM(AE40+AB40+Y40+V40+S40+P40+M40+J40)</f>
        <v/>
      </c>
      <c r="AH40" s="533">
        <f>N40+Q40+T40+W40+Z40+AC40+AF40</f>
        <v/>
      </c>
      <c r="AI40" s="647">
        <f>ROW(AH40)</f>
        <v/>
      </c>
    </row>
    <row r="41" ht="20.25" customFormat="1" customHeight="1" s="647">
      <c r="A41" s="128" t="n"/>
      <c r="B41" s="221" t="n">
        <v>3255101</v>
      </c>
      <c r="C41" s="118">
        <f>'9.Detil Phasing'!C42</f>
        <v/>
      </c>
      <c r="D41" s="519" t="inlineStr">
        <is>
          <t>item</t>
        </is>
      </c>
      <c r="E41" s="140" t="n">
        <v>60</v>
      </c>
      <c r="F41" s="543" t="n">
        <v>0</v>
      </c>
      <c r="G41" s="387" t="n">
        <v>60</v>
      </c>
      <c r="H41" s="535">
        <f>G41/G$100</f>
        <v/>
      </c>
      <c r="I41" s="387" t="n">
        <v>0.491</v>
      </c>
      <c r="J41" s="387">
        <f>I41/G41*100</f>
        <v/>
      </c>
      <c r="K41" s="535">
        <f>J41*$H41</f>
        <v/>
      </c>
      <c r="L41" s="387" t="n">
        <v>1.499</v>
      </c>
      <c r="M41" s="387">
        <f>L41/G41*100</f>
        <v/>
      </c>
      <c r="N41" s="535">
        <f>M41*$H41</f>
        <v/>
      </c>
      <c r="O41" s="387" t="n">
        <v>4.5</v>
      </c>
      <c r="P41" s="363">
        <f>O41/G41*100</f>
        <v/>
      </c>
      <c r="Q41" s="535">
        <f>P41*$H41</f>
        <v/>
      </c>
      <c r="R41" s="387" t="n">
        <v>6.48</v>
      </c>
      <c r="S41" s="363">
        <f>R41/G41*100</f>
        <v/>
      </c>
      <c r="T41" s="535">
        <f>S41*$H41</f>
        <v/>
      </c>
      <c r="U41" s="387" t="n">
        <v>7.5</v>
      </c>
      <c r="V41" s="363">
        <f>U41/G41*100</f>
        <v/>
      </c>
      <c r="W41" s="535">
        <f>V41*$H41</f>
        <v/>
      </c>
      <c r="X41" s="387" t="n">
        <v>10</v>
      </c>
      <c r="Y41" s="363">
        <f>X41/G41*100</f>
        <v/>
      </c>
      <c r="Z41" s="535">
        <f>Y41*$H41</f>
        <v/>
      </c>
      <c r="AA41" s="387" t="n">
        <v>16.2415</v>
      </c>
      <c r="AB41" s="363">
        <f>AA41/G41*100</f>
        <v/>
      </c>
      <c r="AC41" s="535">
        <f>AB41*$H41</f>
        <v/>
      </c>
      <c r="AD41" s="387" t="n">
        <v>13.2885</v>
      </c>
      <c r="AE41" s="363">
        <f>AD41/G41*100</f>
        <v/>
      </c>
      <c r="AF41" s="535">
        <f>AE41*$H41</f>
        <v/>
      </c>
      <c r="AG41" s="121">
        <f>SUM(AE41+AB41+Y41+V41+S41+P41+M41+J41)</f>
        <v/>
      </c>
      <c r="AH41" s="533">
        <f>N41+Q41+T41+W41+Z41+AC41+AF41</f>
        <v/>
      </c>
      <c r="AI41" s="647">
        <f>ROW(AH41)</f>
        <v/>
      </c>
    </row>
    <row r="42" ht="17.25" customFormat="1" customHeight="1" s="647">
      <c r="A42" s="128" t="n"/>
      <c r="B42" s="221" t="n">
        <v>3256101</v>
      </c>
      <c r="C42" s="118">
        <f>'9.Detil Phasing'!C43</f>
        <v/>
      </c>
      <c r="D42" s="519" t="inlineStr">
        <is>
          <t>item</t>
        </is>
      </c>
      <c r="E42" s="140" t="n">
        <v>1800</v>
      </c>
      <c r="F42" s="543" t="n">
        <v>0</v>
      </c>
      <c r="G42" s="387" t="n">
        <v>1800</v>
      </c>
      <c r="H42" s="535">
        <f>G42/G$100</f>
        <v/>
      </c>
      <c r="I42" s="387" t="n">
        <v>0</v>
      </c>
      <c r="J42" s="387">
        <f>I42/G42*100</f>
        <v/>
      </c>
      <c r="K42" s="535">
        <f>J42*$H42</f>
        <v/>
      </c>
      <c r="L42" s="387" t="n">
        <v>84.31999999999999</v>
      </c>
      <c r="M42" s="387">
        <f>L42/G42*100</f>
        <v/>
      </c>
      <c r="N42" s="535">
        <f>M42*$H42</f>
        <v/>
      </c>
      <c r="O42" s="387" t="n">
        <v>227.97</v>
      </c>
      <c r="P42" s="363">
        <f>O42/G42*100</f>
        <v/>
      </c>
      <c r="Q42" s="535">
        <f>P42*$H42</f>
        <v/>
      </c>
      <c r="R42" s="387" t="n">
        <v>263.24</v>
      </c>
      <c r="S42" s="363">
        <f>R42/G42*100</f>
        <v/>
      </c>
      <c r="T42" s="535">
        <f>S42*$H42</f>
        <v/>
      </c>
      <c r="U42" s="387" t="n">
        <v>299.93</v>
      </c>
      <c r="V42" s="363">
        <f>U42/G42*100</f>
        <v/>
      </c>
      <c r="W42" s="535">
        <f>V42*$H42</f>
        <v/>
      </c>
      <c r="X42" s="387" t="n">
        <v>300</v>
      </c>
      <c r="Y42" s="363">
        <f>X42/G42*100</f>
        <v/>
      </c>
      <c r="Z42" s="535">
        <f>Y42*$H42</f>
        <v/>
      </c>
      <c r="AA42" s="387" t="n">
        <v>355.9877999999999</v>
      </c>
      <c r="AB42" s="363">
        <f>AA42/G42*100</f>
        <v/>
      </c>
      <c r="AC42" s="535">
        <f>AB42*$H42</f>
        <v/>
      </c>
      <c r="AD42" s="387" t="n">
        <v>268.5522</v>
      </c>
      <c r="AE42" s="363">
        <f>AD42/G42*100</f>
        <v/>
      </c>
      <c r="AF42" s="535">
        <f>AE42*$H42</f>
        <v/>
      </c>
      <c r="AG42" s="121">
        <f>SUM(AE42+AB42+Y42+V42+S42+P42+M42+J42)</f>
        <v/>
      </c>
      <c r="AH42" s="533">
        <f>N42+Q42+T42+W42+Z42+AC42+AF42</f>
        <v/>
      </c>
      <c r="AI42" s="647">
        <f>ROW(AH42)</f>
        <v/>
      </c>
    </row>
    <row r="43" ht="15.75" customFormat="1" customHeight="1" s="647">
      <c r="A43" s="128" t="n"/>
      <c r="B43" s="220" t="n"/>
      <c r="C43" s="129">
        <f>'9.Detil Phasing'!C44</f>
        <v/>
      </c>
      <c r="D43" s="300" t="n"/>
      <c r="E43" s="139" t="n"/>
      <c r="F43" s="542" t="n"/>
      <c r="G43" s="387" t="n"/>
      <c r="H43" s="535" t="n"/>
      <c r="I43" s="387" t="n"/>
      <c r="J43" s="387" t="n"/>
      <c r="K43" s="535" t="n"/>
      <c r="L43" s="387" t="n"/>
      <c r="M43" s="387" t="n"/>
      <c r="N43" s="535" t="n"/>
      <c r="O43" s="387" t="n"/>
      <c r="P43" s="363" t="n"/>
      <c r="Q43" s="535" t="n"/>
      <c r="R43" s="387" t="n"/>
      <c r="S43" s="363" t="n"/>
      <c r="T43" s="535" t="n"/>
      <c r="U43" s="387" t="n"/>
      <c r="V43" s="363" t="n"/>
      <c r="W43" s="535" t="n"/>
      <c r="X43" s="387" t="n"/>
      <c r="Y43" s="363" t="n"/>
      <c r="Z43" s="535" t="n"/>
      <c r="AA43" s="387" t="n"/>
      <c r="AB43" s="363" t="n"/>
      <c r="AC43" s="535" t="n"/>
      <c r="AD43" s="387" t="n"/>
      <c r="AE43" s="363" t="n"/>
      <c r="AF43" s="535" t="n"/>
      <c r="AG43" s="121" t="n"/>
    </row>
    <row r="44" ht="15.75" customFormat="1" customHeight="1" s="647">
      <c r="A44" s="128" t="n"/>
      <c r="B44" s="127" t="n">
        <v>3258101</v>
      </c>
      <c r="C44" s="118">
        <f>'9.Detil Phasing'!C45</f>
        <v/>
      </c>
      <c r="D44" s="300" t="n"/>
      <c r="E44" s="140" t="inlineStr">
        <is>
          <t>-</t>
        </is>
      </c>
      <c r="F44" s="518" t="n">
        <v>0</v>
      </c>
      <c r="G44" s="387" t="n">
        <v>125</v>
      </c>
      <c r="H44" s="535">
        <f>G44/G$100</f>
        <v/>
      </c>
      <c r="I44" s="387" t="n">
        <v>0.983</v>
      </c>
      <c r="J44" s="387">
        <f>I44/G44*100</f>
        <v/>
      </c>
      <c r="K44" s="535">
        <f>J44*$H44</f>
        <v/>
      </c>
      <c r="L44" s="387" t="n">
        <v>5.967</v>
      </c>
      <c r="M44" s="387">
        <f>L44/G44*100</f>
        <v/>
      </c>
      <c r="N44" s="535">
        <f>M44*$H44</f>
        <v/>
      </c>
      <c r="O44" s="387" t="n">
        <v>12</v>
      </c>
      <c r="P44" s="363">
        <f>O44/G44*100</f>
        <v/>
      </c>
      <c r="Q44" s="535">
        <f>P44*$H44</f>
        <v/>
      </c>
      <c r="R44" s="387" t="n">
        <v>21.99</v>
      </c>
      <c r="S44" s="363">
        <f>R44/G44*100</f>
        <v/>
      </c>
      <c r="T44" s="535">
        <f>S44*$H44</f>
        <v/>
      </c>
      <c r="U44" s="387" t="n">
        <v>20.46</v>
      </c>
      <c r="V44" s="363">
        <f>U44/G44*100</f>
        <v/>
      </c>
      <c r="W44" s="535">
        <f>V44*$H44</f>
        <v/>
      </c>
      <c r="X44" s="387" t="n">
        <v>15</v>
      </c>
      <c r="Y44" s="363">
        <f>X44/G44*100</f>
        <v/>
      </c>
      <c r="Z44" s="535">
        <f>Y44*$H44</f>
        <v/>
      </c>
      <c r="AA44" s="387" t="n">
        <v>26.73</v>
      </c>
      <c r="AB44" s="363">
        <f>AA44/G44*100</f>
        <v/>
      </c>
      <c r="AC44" s="535">
        <f>AB44*$H44</f>
        <v/>
      </c>
      <c r="AD44" s="387" t="n">
        <v>21.87</v>
      </c>
      <c r="AE44" s="363">
        <f>AD44/G44*100</f>
        <v/>
      </c>
      <c r="AF44" s="535">
        <f>AE44*$H44</f>
        <v/>
      </c>
      <c r="AG44" s="121">
        <f>SUM(AE44+AB44+Y44+V44+S44+P44+M44+J44)</f>
        <v/>
      </c>
      <c r="AH44" s="533">
        <f>N44+Q44+T44+W44+Z44+AC44+AF44</f>
        <v/>
      </c>
      <c r="AI44" s="647">
        <f>ROW(AH44)</f>
        <v/>
      </c>
    </row>
    <row r="45" ht="15.75" customFormat="1" customHeight="1" s="647">
      <c r="A45" s="128" t="n"/>
      <c r="B45" s="127" t="n">
        <v>3258102</v>
      </c>
      <c r="C45" s="118">
        <f>'9.Detil Phasing'!C46</f>
        <v/>
      </c>
      <c r="D45" s="300" t="n"/>
      <c r="E45" s="140" t="inlineStr">
        <is>
          <t>-</t>
        </is>
      </c>
      <c r="F45" s="518" t="n">
        <v>0</v>
      </c>
      <c r="G45" s="387" t="n">
        <v>10</v>
      </c>
      <c r="H45" s="535">
        <f>G45/G$100</f>
        <v/>
      </c>
      <c r="I45" s="387" t="n">
        <v>0</v>
      </c>
      <c r="J45" s="387">
        <f>I45/G45*100</f>
        <v/>
      </c>
      <c r="K45" s="535">
        <f>J45*$H45</f>
        <v/>
      </c>
      <c r="L45" s="387" t="n">
        <v>0.49</v>
      </c>
      <c r="M45" s="387">
        <f>L45/G45*100</f>
        <v/>
      </c>
      <c r="N45" s="535">
        <f>M45*$H45</f>
        <v/>
      </c>
      <c r="O45" s="387" t="n">
        <v>0.74</v>
      </c>
      <c r="P45" s="363">
        <f>O45/G45*100</f>
        <v/>
      </c>
      <c r="Q45" s="535">
        <f>P45*$H45</f>
        <v/>
      </c>
      <c r="R45" s="387" t="n">
        <v>0.98</v>
      </c>
      <c r="S45" s="363">
        <f>R45/G45*100</f>
        <v/>
      </c>
      <c r="T45" s="535">
        <f>S45*$H45</f>
        <v/>
      </c>
      <c r="U45" s="387" t="n">
        <v>0.99</v>
      </c>
      <c r="V45" s="363">
        <f>U45/G45*100</f>
        <v/>
      </c>
      <c r="W45" s="535">
        <f>V45*$H45</f>
        <v/>
      </c>
      <c r="X45" s="387" t="n">
        <v>2</v>
      </c>
      <c r="Y45" s="363">
        <f>X45/G45*100</f>
        <v/>
      </c>
      <c r="Z45" s="535">
        <f>Y45*$H45</f>
        <v/>
      </c>
      <c r="AA45" s="387" t="n">
        <v>2.88</v>
      </c>
      <c r="AB45" s="363">
        <f>AA45/G45*100</f>
        <v/>
      </c>
      <c r="AC45" s="535">
        <f>AB45*$H45</f>
        <v/>
      </c>
      <c r="AD45" s="387" t="n">
        <v>1.92</v>
      </c>
      <c r="AE45" s="363">
        <f>AD45/G45*100</f>
        <v/>
      </c>
      <c r="AF45" s="535">
        <f>AE45*$H45</f>
        <v/>
      </c>
      <c r="AG45" s="121">
        <f>SUM(AE45+AB45+Y45+V45+S45+P45+M45+J45)</f>
        <v/>
      </c>
      <c r="AH45" s="533">
        <f>N45+Q45+T45+W45+Z45+AC45+AF45</f>
        <v/>
      </c>
      <c r="AI45" s="647">
        <f>ROW(AH45)</f>
        <v/>
      </c>
    </row>
    <row r="46" ht="15.75" customFormat="1" customHeight="1" s="647">
      <c r="A46" s="128" t="n"/>
      <c r="B46" s="127" t="n">
        <v>3258103</v>
      </c>
      <c r="C46" s="118">
        <f>'9.Detil Phasing'!C47</f>
        <v/>
      </c>
      <c r="D46" s="300" t="n"/>
      <c r="E46" s="140" t="inlineStr">
        <is>
          <t>-</t>
        </is>
      </c>
      <c r="F46" s="518" t="n">
        <v>0</v>
      </c>
      <c r="G46" s="387" t="n">
        <v>15</v>
      </c>
      <c r="H46" s="535">
        <f>G46/G$100</f>
        <v/>
      </c>
      <c r="I46" s="387" t="n">
        <v>0</v>
      </c>
      <c r="J46" s="387">
        <f>I46/G46*100</f>
        <v/>
      </c>
      <c r="K46" s="535">
        <f>J46*$H46</f>
        <v/>
      </c>
      <c r="L46" s="387" t="n">
        <v>0.5</v>
      </c>
      <c r="M46" s="387">
        <f>L46/G46*100</f>
        <v/>
      </c>
      <c r="N46" s="535">
        <f>M46*$H46</f>
        <v/>
      </c>
      <c r="O46" s="387" t="n">
        <v>0.85</v>
      </c>
      <c r="P46" s="363">
        <f>O46/G46*100</f>
        <v/>
      </c>
      <c r="Q46" s="535">
        <f>P46*$H46</f>
        <v/>
      </c>
      <c r="R46" s="387" t="n">
        <v>2</v>
      </c>
      <c r="S46" s="363">
        <f>R46/G46*100</f>
        <v/>
      </c>
      <c r="T46" s="535">
        <f>S46*$H46</f>
        <v/>
      </c>
      <c r="U46" s="387" t="n">
        <v>1.99</v>
      </c>
      <c r="V46" s="363">
        <f>U46/G46*100</f>
        <v/>
      </c>
      <c r="W46" s="535">
        <f>V46*$H46</f>
        <v/>
      </c>
      <c r="X46" s="387" t="n">
        <v>3</v>
      </c>
      <c r="Y46" s="363">
        <f>X46/G46*100</f>
        <v/>
      </c>
      <c r="Z46" s="535">
        <f>Y46*$H46</f>
        <v/>
      </c>
      <c r="AA46" s="387" t="n">
        <v>3.9294</v>
      </c>
      <c r="AB46" s="363">
        <f>AA46/G46*100</f>
        <v/>
      </c>
      <c r="AC46" s="535">
        <f>AB46*$H46</f>
        <v/>
      </c>
      <c r="AD46" s="387" t="n">
        <v>2.7306</v>
      </c>
      <c r="AE46" s="363">
        <f>AD46/G46*100</f>
        <v/>
      </c>
      <c r="AF46" s="535">
        <f>AE46*$H46</f>
        <v/>
      </c>
      <c r="AG46" s="121">
        <f>SUM(AE46+AB46+Y46+V46+S46+P46+M46+J46)</f>
        <v/>
      </c>
      <c r="AH46" s="533">
        <f>N46+Q46+T46+W46+Z46+AC46+AF46</f>
        <v/>
      </c>
      <c r="AI46" s="647">
        <f>ROW(AH46)</f>
        <v/>
      </c>
    </row>
    <row r="47" ht="15.75" customFormat="1" customHeight="1" s="647">
      <c r="A47" s="128" t="n"/>
      <c r="B47" s="127" t="n">
        <v>3258105</v>
      </c>
      <c r="C47" s="118">
        <f>'9.Detil Phasing'!C48</f>
        <v/>
      </c>
      <c r="D47" s="300" t="n"/>
      <c r="E47" s="140" t="inlineStr">
        <is>
          <t>-</t>
        </is>
      </c>
      <c r="F47" s="518" t="n">
        <v>0</v>
      </c>
      <c r="G47" s="387" t="n">
        <v>10</v>
      </c>
      <c r="H47" s="535">
        <f>G47/G$100</f>
        <v/>
      </c>
      <c r="I47" s="387" t="n">
        <v>0</v>
      </c>
      <c r="J47" s="387">
        <f>I47/G47*100</f>
        <v/>
      </c>
      <c r="K47" s="535">
        <f>J47*$H47</f>
        <v/>
      </c>
      <c r="L47" s="387" t="n">
        <v>0.21</v>
      </c>
      <c r="M47" s="387">
        <f>L47/G47*100</f>
        <v/>
      </c>
      <c r="N47" s="535">
        <f>M47*$H47</f>
        <v/>
      </c>
      <c r="O47" s="387" t="n">
        <v>0.01</v>
      </c>
      <c r="P47" s="363">
        <f>O47/G47*100</f>
        <v/>
      </c>
      <c r="Q47" s="535">
        <f>P47*$H47</f>
        <v/>
      </c>
      <c r="R47" s="387" t="n">
        <v>0.5</v>
      </c>
      <c r="S47" s="363">
        <f>R47/G47*100</f>
        <v/>
      </c>
      <c r="T47" s="535">
        <f>S47*$H47</f>
        <v/>
      </c>
      <c r="U47" s="387" t="n">
        <v>0.5</v>
      </c>
      <c r="V47" s="363">
        <f>U47/G47*100</f>
        <v/>
      </c>
      <c r="W47" s="535">
        <f>V47*$H47</f>
        <v/>
      </c>
      <c r="X47" s="387" t="n">
        <v>2</v>
      </c>
      <c r="Y47" s="363">
        <f>X47/G47*100</f>
        <v/>
      </c>
      <c r="Z47" s="535">
        <f>Y47*$H47</f>
        <v/>
      </c>
      <c r="AA47" s="387" t="n">
        <v>4.1358</v>
      </c>
      <c r="AB47" s="363">
        <f>AA47/G47*100</f>
        <v/>
      </c>
      <c r="AC47" s="535">
        <f>AB47*$H47</f>
        <v/>
      </c>
      <c r="AD47" s="387" t="n">
        <v>2.6442</v>
      </c>
      <c r="AE47" s="363">
        <f>AD47/G47*100</f>
        <v/>
      </c>
      <c r="AF47" s="535">
        <f>AE47*$H47</f>
        <v/>
      </c>
      <c r="AG47" s="121">
        <f>SUM(AE47+AB47+Y47+V47+S47+P47+M47+J47)</f>
        <v/>
      </c>
      <c r="AH47" s="533">
        <f>N47+Q47+T47+W47+Z47+AC47+AF47</f>
        <v/>
      </c>
      <c r="AI47" s="647">
        <f>ROW(AH47)</f>
        <v/>
      </c>
    </row>
    <row r="48" ht="15.75" customFormat="1" customHeight="1" s="647">
      <c r="A48" s="128" t="n"/>
      <c r="B48" s="223" t="n">
        <v>3258107</v>
      </c>
      <c r="C48" s="215" t="inlineStr">
        <is>
          <t>Office Building : Repair &amp; Maintenance</t>
        </is>
      </c>
      <c r="D48" s="300" t="n"/>
      <c r="E48" s="140" t="n">
        <v>25</v>
      </c>
      <c r="F48" s="518" t="n">
        <v>0</v>
      </c>
      <c r="G48" s="387" t="n">
        <v>25</v>
      </c>
      <c r="H48" s="535">
        <f>G48/G$100</f>
        <v/>
      </c>
      <c r="I48" s="387" t="n">
        <v>0</v>
      </c>
      <c r="J48" s="387">
        <f>I48/G48*100</f>
        <v/>
      </c>
      <c r="K48" s="535">
        <f>J48*$H48</f>
        <v/>
      </c>
      <c r="L48" s="387" t="n">
        <v>0</v>
      </c>
      <c r="M48" s="387">
        <f>L48/G48*100</f>
        <v/>
      </c>
      <c r="N48" s="535">
        <f>M48*$H48</f>
        <v/>
      </c>
      <c r="O48" s="387" t="n">
        <v>0</v>
      </c>
      <c r="P48" s="363">
        <f>O48/G48*100</f>
        <v/>
      </c>
      <c r="Q48" s="535">
        <f>P48*$H48</f>
        <v/>
      </c>
      <c r="R48" s="387" t="n">
        <v>9.98</v>
      </c>
      <c r="S48" s="363">
        <f>R48/G48*100</f>
        <v/>
      </c>
      <c r="T48" s="535">
        <f>S48*$H48</f>
        <v/>
      </c>
      <c r="U48" s="387" t="n">
        <v>10</v>
      </c>
      <c r="V48" s="363">
        <f>U48/G48*100</f>
        <v/>
      </c>
      <c r="W48" s="535">
        <f>V48*$H48</f>
        <v/>
      </c>
      <c r="X48" s="387" t="n">
        <v>0</v>
      </c>
      <c r="Y48" s="363">
        <f>X48/G48*100</f>
        <v/>
      </c>
      <c r="Z48" s="535">
        <f>Y48*$H48</f>
        <v/>
      </c>
      <c r="AA48" s="387" t="n">
        <v>2.9618</v>
      </c>
      <c r="AB48" s="363">
        <f>AA48/G48*100</f>
        <v/>
      </c>
      <c r="AC48" s="535">
        <f>AB48*$H48</f>
        <v/>
      </c>
      <c r="AD48" s="387" t="n">
        <v>2.0582</v>
      </c>
      <c r="AE48" s="363">
        <f>AD48/G48*100</f>
        <v/>
      </c>
      <c r="AF48" s="535">
        <f>AE48*$H48</f>
        <v/>
      </c>
      <c r="AG48" s="121">
        <f>SUM(AE48+AB48+Y48+V48+S48+P48+M48+J48)</f>
        <v/>
      </c>
      <c r="AH48" s="533">
        <f>N48+Q48+T48+W48+Z48+AC48+AF48</f>
        <v/>
      </c>
      <c r="AI48" s="647">
        <f>ROW(AH48)</f>
        <v/>
      </c>
    </row>
    <row r="49" ht="15.75" customFormat="1" customHeight="1" s="647">
      <c r="A49" s="128" t="n"/>
      <c r="B49" s="223" t="n">
        <v>3258106</v>
      </c>
      <c r="C49" s="215" t="inlineStr">
        <is>
          <t>Residential Building : Repair &amp; Maintenance</t>
        </is>
      </c>
      <c r="D49" s="300" t="n"/>
      <c r="E49" s="140" t="inlineStr">
        <is>
          <t>-</t>
        </is>
      </c>
      <c r="F49" s="518" t="n">
        <v>0</v>
      </c>
      <c r="G49" s="387" t="n">
        <v>40</v>
      </c>
      <c r="H49" s="535">
        <f>G49/G$100</f>
        <v/>
      </c>
      <c r="I49" s="387" t="n">
        <v>0</v>
      </c>
      <c r="J49" s="387">
        <f>I49/G49*100</f>
        <v/>
      </c>
      <c r="K49" s="535">
        <f>J49*$H49</f>
        <v/>
      </c>
      <c r="L49" s="387" t="n">
        <v>0</v>
      </c>
      <c r="M49" s="387">
        <f>L49/G49*100</f>
        <v/>
      </c>
      <c r="N49" s="535">
        <f>M49*$H49</f>
        <v/>
      </c>
      <c r="O49" s="387" t="n">
        <v>0</v>
      </c>
      <c r="P49" s="363">
        <f>O49/G49*100</f>
        <v/>
      </c>
      <c r="Q49" s="535">
        <f>P49*$H49</f>
        <v/>
      </c>
      <c r="R49" s="387" t="n">
        <v>8.949999999999999</v>
      </c>
      <c r="S49" s="363">
        <f>R49/G49*100</f>
        <v/>
      </c>
      <c r="T49" s="535">
        <f>S49*$H49</f>
        <v/>
      </c>
      <c r="U49" s="387" t="n">
        <v>5.58</v>
      </c>
      <c r="V49" s="363">
        <f>U49/G49*100</f>
        <v/>
      </c>
      <c r="W49" s="535">
        <f>V49*$H49</f>
        <v/>
      </c>
      <c r="X49" s="387" t="n">
        <v>5</v>
      </c>
      <c r="Y49" s="363">
        <f>X49/G49*100</f>
        <v/>
      </c>
      <c r="Z49" s="535">
        <f>Y49*$H49</f>
        <v/>
      </c>
      <c r="AA49" s="387" t="n">
        <v>11.8726</v>
      </c>
      <c r="AB49" s="363">
        <f>AA49/G49*100</f>
        <v/>
      </c>
      <c r="AC49" s="535">
        <f>AB49*$H49</f>
        <v/>
      </c>
      <c r="AD49" s="387" t="n">
        <v>8.597399999999999</v>
      </c>
      <c r="AE49" s="363">
        <f>AD49/G49*100</f>
        <v/>
      </c>
      <c r="AF49" s="535">
        <f>AE49*$H49</f>
        <v/>
      </c>
      <c r="AG49" s="121">
        <f>SUM(AE49+AB49+Y49+V49+S49+P49+M49+J49)</f>
        <v/>
      </c>
      <c r="AH49" s="533">
        <f>N49+Q49+T49+W49+Z49+AC49+AF49</f>
        <v/>
      </c>
      <c r="AI49" s="647">
        <f>ROW(AH49)</f>
        <v/>
      </c>
    </row>
    <row r="50" ht="15.75" customFormat="1" customHeight="1" s="647">
      <c r="A50" s="128" t="n"/>
      <c r="B50" s="127" t="n">
        <v>3258105</v>
      </c>
      <c r="C50" s="118">
        <f>'9.Detil Phasing'!C51</f>
        <v/>
      </c>
      <c r="D50" s="300" t="n"/>
      <c r="E50" s="140" t="inlineStr">
        <is>
          <t>-</t>
        </is>
      </c>
      <c r="F50" s="518" t="n">
        <v>0</v>
      </c>
      <c r="G50" s="387" t="n">
        <v>20</v>
      </c>
      <c r="H50" s="535">
        <f>G50/G$100</f>
        <v/>
      </c>
      <c r="I50" s="387" t="n">
        <v>0</v>
      </c>
      <c r="J50" s="387">
        <f>I50/G50*100</f>
        <v/>
      </c>
      <c r="K50" s="535">
        <f>J50*$H50</f>
        <v/>
      </c>
      <c r="L50" s="387" t="n">
        <v>0.09</v>
      </c>
      <c r="M50" s="387">
        <f>L50/G50*100</f>
        <v/>
      </c>
      <c r="N50" s="535">
        <f>M50*$H50</f>
        <v/>
      </c>
      <c r="O50" s="387" t="n">
        <v>0.3</v>
      </c>
      <c r="P50" s="363">
        <f>O50/G50*100</f>
        <v/>
      </c>
      <c r="Q50" s="535">
        <f>P50*$H50</f>
        <v/>
      </c>
      <c r="R50" s="387" t="n">
        <v>0.5</v>
      </c>
      <c r="S50" s="363">
        <f>R50/G50*100</f>
        <v/>
      </c>
      <c r="T50" s="535">
        <f>S50*$H50</f>
        <v/>
      </c>
      <c r="U50" s="387" t="n">
        <v>0.5</v>
      </c>
      <c r="V50" s="363">
        <f>U50/G50*100</f>
        <v/>
      </c>
      <c r="W50" s="535">
        <f>V50*$H50</f>
        <v/>
      </c>
      <c r="X50" s="387" t="n">
        <v>2</v>
      </c>
      <c r="Y50" s="363">
        <f>X50/G50*100</f>
        <v/>
      </c>
      <c r="Z50" s="535">
        <f>Y50*$H50</f>
        <v/>
      </c>
      <c r="AA50" s="387" t="n">
        <v>9.1355</v>
      </c>
      <c r="AB50" s="363">
        <f>AA50/G50*100</f>
        <v/>
      </c>
      <c r="AC50" s="535">
        <f>AB50*$H50</f>
        <v/>
      </c>
      <c r="AD50" s="387" t="n">
        <v>7.4745</v>
      </c>
      <c r="AE50" s="363">
        <f>AD50/G50*100</f>
        <v/>
      </c>
      <c r="AF50" s="535">
        <f>AE50*$H50</f>
        <v/>
      </c>
      <c r="AG50" s="121">
        <f>SUM(AE50+AB50+Y50+V50+S50+P50+M50+J50)</f>
        <v/>
      </c>
      <c r="AH50" s="533">
        <f>N50+Q50+T50+W50+Z50+AC50+AF50</f>
        <v/>
      </c>
      <c r="AI50" s="647">
        <f>ROW(AH50)</f>
        <v/>
      </c>
    </row>
    <row r="51" ht="15.75" customFormat="1" customHeight="1" s="647">
      <c r="A51" s="128" t="n"/>
      <c r="B51" s="353" t="n"/>
      <c r="C51" s="106" t="inlineStr">
        <is>
          <t>Drainage Structures :</t>
        </is>
      </c>
      <c r="D51" s="300" t="n"/>
      <c r="E51" s="140" t="n"/>
      <c r="F51" s="518" t="n"/>
      <c r="G51" s="387" t="n"/>
      <c r="H51" s="535" t="n"/>
      <c r="I51" s="387" t="n"/>
      <c r="J51" s="387" t="n"/>
      <c r="K51" s="535" t="n"/>
      <c r="L51" s="387" t="n"/>
      <c r="M51" s="387" t="n"/>
      <c r="N51" s="535" t="n"/>
      <c r="O51" s="387" t="n"/>
      <c r="P51" s="363" t="n"/>
      <c r="Q51" s="535" t="n"/>
      <c r="R51" s="387" t="n"/>
      <c r="S51" s="363" t="n"/>
      <c r="T51" s="535" t="n"/>
      <c r="U51" s="387" t="n"/>
      <c r="V51" s="363" t="n"/>
      <c r="W51" s="535" t="n"/>
      <c r="X51" s="387" t="n"/>
      <c r="Y51" s="363" t="n"/>
      <c r="Z51" s="535" t="n"/>
      <c r="AA51" s="387" t="n"/>
      <c r="AB51" s="363" t="n"/>
      <c r="AC51" s="535" t="n"/>
      <c r="AD51" s="387" t="n"/>
      <c r="AE51" s="363" t="n"/>
      <c r="AF51" s="535" t="n"/>
      <c r="AG51" s="121" t="n"/>
      <c r="AH51" s="533" t="n"/>
      <c r="AI51" s="647">
        <f>ROW(AH51)</f>
        <v/>
      </c>
    </row>
    <row r="52" ht="15.75" customFormat="1" customHeight="1" s="647">
      <c r="A52" s="128" t="n"/>
      <c r="B52" s="127" t="n">
        <v>3258114</v>
      </c>
      <c r="C52" s="118">
        <f>'9.Detil Phasing'!C53</f>
        <v/>
      </c>
      <c r="D52" s="519" t="inlineStr">
        <is>
          <t>Nos.</t>
        </is>
      </c>
      <c r="E52" s="140" t="inlineStr">
        <is>
          <t>-</t>
        </is>
      </c>
      <c r="F52" s="462" t="n">
        <v>0</v>
      </c>
      <c r="G52" s="387" t="n">
        <v>362.5</v>
      </c>
      <c r="H52" s="535">
        <f>G52/G$100</f>
        <v/>
      </c>
      <c r="I52" s="387" t="n">
        <v>0</v>
      </c>
      <c r="J52" s="387">
        <f>I52/G52*100</f>
        <v/>
      </c>
      <c r="K52" s="535">
        <f>J52*$H52</f>
        <v/>
      </c>
      <c r="L52" s="387" t="n">
        <v>0</v>
      </c>
      <c r="M52" s="387">
        <f>L52/G52*100</f>
        <v/>
      </c>
      <c r="N52" s="535">
        <f>M52*$H52</f>
        <v/>
      </c>
      <c r="O52" s="387" t="n">
        <v>59.7</v>
      </c>
      <c r="P52" s="363">
        <f>O52/G52*100</f>
        <v/>
      </c>
      <c r="Q52" s="535">
        <f>P52*$H52</f>
        <v/>
      </c>
      <c r="R52" s="387" t="n">
        <v>24.34</v>
      </c>
      <c r="S52" s="363">
        <f>R52/G52*100</f>
        <v/>
      </c>
      <c r="T52" s="535">
        <f>S52*$H52</f>
        <v/>
      </c>
      <c r="U52" s="387" t="n">
        <v>10.99</v>
      </c>
      <c r="V52" s="363">
        <f>U52/G52*100</f>
        <v/>
      </c>
      <c r="W52" s="535">
        <f>V52*$H52</f>
        <v/>
      </c>
      <c r="X52" s="387" t="n">
        <v>58.25</v>
      </c>
      <c r="Y52" s="363">
        <f>X52/G52*100</f>
        <v/>
      </c>
      <c r="Z52" s="535">
        <f>Y52*$H52</f>
        <v/>
      </c>
      <c r="AA52" s="387" t="n">
        <v>131.8086</v>
      </c>
      <c r="AB52" s="363">
        <f>AA52/G52*100</f>
        <v/>
      </c>
      <c r="AC52" s="535">
        <f>AB52*$H52</f>
        <v/>
      </c>
      <c r="AD52" s="387" t="n">
        <v>77.4114</v>
      </c>
      <c r="AE52" s="363">
        <f>AD52/G52*100</f>
        <v/>
      </c>
      <c r="AF52" s="535">
        <f>AE52*$H52</f>
        <v/>
      </c>
      <c r="AG52" s="121">
        <f>SUM(AE52+AB52+Y52+V52+S52+P52+M52+J52)</f>
        <v/>
      </c>
      <c r="AH52" s="533">
        <f>N52+Q52+T52+W52+Z52+AC52+AF52</f>
        <v/>
      </c>
      <c r="AI52" s="647">
        <f>ROW(AH52)</f>
        <v/>
      </c>
    </row>
    <row r="53" ht="15.75" customFormat="1" customHeight="1" s="647">
      <c r="A53" s="128" t="n"/>
      <c r="B53" s="127" t="n">
        <v>3258128</v>
      </c>
      <c r="C53" s="118">
        <f>'9.Detil Phasing'!C54</f>
        <v/>
      </c>
      <c r="D53" s="519" t="inlineStr">
        <is>
          <t>Nos.</t>
        </is>
      </c>
      <c r="E53" s="140" t="inlineStr">
        <is>
          <t>-</t>
        </is>
      </c>
      <c r="F53" s="462" t="n">
        <v>0</v>
      </c>
      <c r="G53" s="387" t="n">
        <v>5</v>
      </c>
      <c r="H53" s="535">
        <f>G53/G$100</f>
        <v/>
      </c>
      <c r="I53" s="387" t="n">
        <v>0</v>
      </c>
      <c r="J53" s="387">
        <f>I53/G53*100</f>
        <v/>
      </c>
      <c r="K53" s="535">
        <f>J53*$H53</f>
        <v/>
      </c>
      <c r="L53" s="387" t="n">
        <v>0.9</v>
      </c>
      <c r="M53" s="387">
        <f>L53/G53*100</f>
        <v/>
      </c>
      <c r="N53" s="535">
        <f>M53*$H53</f>
        <v/>
      </c>
      <c r="O53" s="387" t="n">
        <v>0</v>
      </c>
      <c r="P53" s="363">
        <f>O53/G53*100</f>
        <v/>
      </c>
      <c r="Q53" s="535">
        <f>P53*$H53</f>
        <v/>
      </c>
      <c r="R53" s="387" t="n">
        <v>0.75</v>
      </c>
      <c r="S53" s="363">
        <f>R53/G53*100</f>
        <v/>
      </c>
      <c r="T53" s="535">
        <f>S53*$H53</f>
        <v/>
      </c>
      <c r="U53" s="387" t="n">
        <v>0.74</v>
      </c>
      <c r="V53" s="363">
        <f>U53/G53*100</f>
        <v/>
      </c>
      <c r="W53" s="535">
        <f>V53*$H53</f>
        <v/>
      </c>
      <c r="X53" s="387" t="n">
        <v>0.75</v>
      </c>
      <c r="Y53" s="363">
        <f>X53/G53*100</f>
        <v/>
      </c>
      <c r="Z53" s="535">
        <f>Y53*$H53</f>
        <v/>
      </c>
      <c r="AA53" s="387" t="n">
        <v>1.1346</v>
      </c>
      <c r="AB53" s="363">
        <f>AA53/G53*100</f>
        <v/>
      </c>
      <c r="AC53" s="535">
        <f>AB53*$H53</f>
        <v/>
      </c>
      <c r="AD53" s="387" t="n">
        <v>0.7254000000000002</v>
      </c>
      <c r="AE53" s="363">
        <f>AD53/G53*100</f>
        <v/>
      </c>
      <c r="AF53" s="535">
        <f>AE53*$H53</f>
        <v/>
      </c>
      <c r="AG53" s="121">
        <f>SUM(AE53+AB53+Y53+V53+S53+P53+M53+J53)</f>
        <v/>
      </c>
      <c r="AH53" s="533">
        <f>N53+Q53+T53+W53+Z53+AC53+AF53</f>
        <v/>
      </c>
      <c r="AI53" s="647">
        <f>ROW(AH53)</f>
        <v/>
      </c>
    </row>
    <row r="54" ht="15.75" customFormat="1" customHeight="1" s="647">
      <c r="A54" s="128" t="n"/>
      <c r="B54" s="127" t="n">
        <v>3258107</v>
      </c>
      <c r="C54" s="118">
        <f>'9.Detil Phasing'!C55</f>
        <v/>
      </c>
      <c r="D54" s="300" t="n"/>
      <c r="E54" s="140" t="inlineStr">
        <is>
          <t>-</t>
        </is>
      </c>
      <c r="F54" s="518" t="n">
        <v>0</v>
      </c>
      <c r="G54" s="387" t="n">
        <v>40</v>
      </c>
      <c r="H54" s="535">
        <f>G54/G$100</f>
        <v/>
      </c>
      <c r="I54" s="387" t="n">
        <v>0</v>
      </c>
      <c r="J54" s="387">
        <f>I54/G54*100</f>
        <v/>
      </c>
      <c r="K54" s="535">
        <f>J54*$H54</f>
        <v/>
      </c>
      <c r="L54" s="387" t="n">
        <v>0</v>
      </c>
      <c r="M54" s="387">
        <f>L54/G54*100</f>
        <v/>
      </c>
      <c r="N54" s="535">
        <f>M54*$H54</f>
        <v/>
      </c>
      <c r="O54" s="387" t="n">
        <v>0</v>
      </c>
      <c r="P54" s="363">
        <f>O54/G54*100</f>
        <v/>
      </c>
      <c r="Q54" s="535">
        <f>P54*$H54</f>
        <v/>
      </c>
      <c r="R54" s="387" t="n">
        <v>2.5</v>
      </c>
      <c r="S54" s="363">
        <f>R54/G54*100</f>
        <v/>
      </c>
      <c r="T54" s="535">
        <f>S54*$H54</f>
        <v/>
      </c>
      <c r="U54" s="387" t="n">
        <v>4.98</v>
      </c>
      <c r="V54" s="363">
        <f>U54/G54*100</f>
        <v/>
      </c>
      <c r="W54" s="535">
        <f>V54*$H54</f>
        <v/>
      </c>
      <c r="X54" s="387" t="n">
        <v>3</v>
      </c>
      <c r="Y54" s="363">
        <f>X54/G54*100</f>
        <v/>
      </c>
      <c r="Z54" s="535">
        <f>Y54*$H54</f>
        <v/>
      </c>
      <c r="AA54" s="387" t="n">
        <v>16.5312</v>
      </c>
      <c r="AB54" s="363">
        <f>AA54/G54*100</f>
        <v/>
      </c>
      <c r="AC54" s="535">
        <f>AB54*$H54</f>
        <v/>
      </c>
      <c r="AD54" s="387" t="n">
        <v>12.9888</v>
      </c>
      <c r="AE54" s="363">
        <f>AD54/G54*100</f>
        <v/>
      </c>
      <c r="AF54" s="535">
        <f>AE54*$H54</f>
        <v/>
      </c>
      <c r="AG54" s="121">
        <f>SUM(AE54+AB54+Y54+V54+S54+P54+M54+J54)</f>
        <v/>
      </c>
      <c r="AH54" s="533">
        <f>N54+Q54+T54+W54+Z54+AC54+AF54</f>
        <v/>
      </c>
      <c r="AI54" s="647">
        <f>ROW(AH54)</f>
        <v/>
      </c>
    </row>
    <row r="55" ht="18" customFormat="1" customHeight="1" s="133">
      <c r="A55" s="472" t="inlineStr">
        <is>
          <t>(a)Sub-total Revenue Component:</t>
        </is>
      </c>
      <c r="B55" s="472" t="n"/>
      <c r="C55" s="541" t="n"/>
      <c r="D55" s="652" t="n"/>
      <c r="E55" s="615" t="n"/>
      <c r="F55" s="545" t="n"/>
      <c r="G55" s="387">
        <f>I55+L55+O55+R55+U55+X55+AA55+AD55</f>
        <v/>
      </c>
      <c r="H55" s="535">
        <f>SUM(H10:H54)</f>
        <v/>
      </c>
      <c r="I55" s="387">
        <f>SUM(I10:I54)</f>
        <v/>
      </c>
      <c r="J55" s="535" t="n"/>
      <c r="K55" s="535">
        <f>SUM(K10:K54)</f>
        <v/>
      </c>
      <c r="L55" s="387">
        <f>SUM(L10:L54)</f>
        <v/>
      </c>
      <c r="M55" s="535" t="n"/>
      <c r="N55" s="535">
        <f>SUM(N10:N54)</f>
        <v/>
      </c>
      <c r="O55" s="387">
        <f>SUM(O10:O54)</f>
        <v/>
      </c>
      <c r="P55" s="363" t="n"/>
      <c r="Q55" s="535">
        <f>SUM(Q10:Q54)</f>
        <v/>
      </c>
      <c r="R55" s="387">
        <f>SUM(R10:R54)</f>
        <v/>
      </c>
      <c r="S55" s="363" t="n"/>
      <c r="T55" s="535">
        <f>SUM(T10:T54)</f>
        <v/>
      </c>
      <c r="U55" s="387">
        <f>SUM(U10:U54)</f>
        <v/>
      </c>
      <c r="V55" s="363" t="n"/>
      <c r="W55" s="535">
        <f>SUM(W10:W54)</f>
        <v/>
      </c>
      <c r="X55" s="387">
        <f>SUM(X10:X54)</f>
        <v/>
      </c>
      <c r="Y55" s="363" t="n"/>
      <c r="Z55" s="535">
        <f>SUM(Z10:Z54)</f>
        <v/>
      </c>
      <c r="AA55" s="387">
        <f>SUM(AA10:AA54)</f>
        <v/>
      </c>
      <c r="AB55" s="363" t="n"/>
      <c r="AC55" s="535">
        <f>SUM(AC10:AC54)</f>
        <v/>
      </c>
      <c r="AD55" s="387">
        <f>SUM(AD10:AD54)</f>
        <v/>
      </c>
      <c r="AE55" s="363" t="n"/>
      <c r="AF55" s="535">
        <f>SUM(AF10:AF54)</f>
        <v/>
      </c>
      <c r="AG55" s="121" t="n"/>
      <c r="AI55" s="647">
        <f>ROW(AH55)</f>
        <v/>
      </c>
    </row>
    <row r="56" ht="18" customFormat="1" customHeight="1" s="647">
      <c r="A56" s="124" t="inlineStr">
        <is>
          <t>(b) Capital Component:</t>
        </is>
      </c>
      <c r="B56" s="125" t="n"/>
      <c r="C56" s="134" t="n"/>
      <c r="D56" s="135" t="n"/>
      <c r="E56" s="135" t="n"/>
      <c r="F56" s="542" t="n"/>
      <c r="G56" s="135" t="n"/>
      <c r="H56" s="135" t="n"/>
      <c r="I56" s="135" t="n"/>
      <c r="J56" s="135" t="n"/>
      <c r="K56" s="136" t="n"/>
      <c r="L56" s="135" t="n"/>
      <c r="M56" s="135" t="n"/>
      <c r="N56" s="136" t="n"/>
      <c r="O56" s="137" t="n"/>
      <c r="P56" s="135" t="n"/>
      <c r="Q56" s="136" t="n"/>
      <c r="R56" s="137" t="n"/>
      <c r="S56" s="135" t="n"/>
      <c r="T56" s="136" t="n"/>
      <c r="U56" s="137" t="n"/>
      <c r="V56" s="135" t="n"/>
      <c r="W56" s="136" t="n"/>
      <c r="X56" s="137" t="n"/>
      <c r="Y56" s="135" t="n"/>
      <c r="Z56" s="136" t="n"/>
      <c r="AA56" s="137" t="n"/>
      <c r="AB56" s="363" t="n"/>
      <c r="AC56" s="136" t="n"/>
      <c r="AD56" s="137" t="n"/>
      <c r="AE56" s="135" t="n"/>
      <c r="AF56" s="136" t="n"/>
      <c r="AG56" s="121" t="n"/>
    </row>
    <row r="57" ht="18" customFormat="1" customHeight="1" s="647">
      <c r="A57" s="551" t="n"/>
      <c r="B57" s="220" t="n"/>
      <c r="C57" s="554">
        <f>'9.Detil Phasing'!C58</f>
        <v/>
      </c>
      <c r="D57" s="141" t="n"/>
      <c r="E57" s="300" t="n"/>
      <c r="F57" s="223" t="n"/>
      <c r="G57" s="387" t="n"/>
      <c r="H57" s="535" t="n"/>
      <c r="I57" s="387" t="n"/>
      <c r="J57" s="387" t="n"/>
      <c r="K57" s="535" t="n"/>
      <c r="L57" s="387" t="n"/>
      <c r="M57" s="387" t="n"/>
      <c r="N57" s="535" t="n"/>
      <c r="O57" s="387" t="n"/>
      <c r="P57" s="363" t="n"/>
      <c r="Q57" s="535" t="n"/>
      <c r="R57" s="387" t="n"/>
      <c r="S57" s="363" t="n"/>
      <c r="T57" s="535" t="n"/>
      <c r="U57" s="387" t="n"/>
      <c r="V57" s="363" t="n"/>
      <c r="W57" s="535" t="n"/>
      <c r="X57" s="387" t="n"/>
      <c r="Y57" s="363" t="n"/>
      <c r="Z57" s="535" t="n"/>
      <c r="AA57" s="387" t="n"/>
      <c r="AB57" s="363" t="n"/>
      <c r="AC57" s="535" t="n"/>
      <c r="AD57" s="387" t="n"/>
      <c r="AE57" s="363" t="n"/>
      <c r="AF57" s="535" t="n"/>
      <c r="AG57" s="121" t="n"/>
    </row>
    <row r="58" ht="15.75" customFormat="1" customHeight="1" s="647">
      <c r="A58" s="552" t="n"/>
      <c r="B58" s="563" t="n"/>
      <c r="C58" s="554">
        <f>'9.Detil Phasing'!C59</f>
        <v/>
      </c>
      <c r="D58" s="141" t="n"/>
      <c r="E58" s="300" t="n"/>
      <c r="F58" s="223" t="n"/>
      <c r="G58" s="387" t="n"/>
      <c r="H58" s="535" t="n"/>
      <c r="I58" s="387" t="n"/>
      <c r="J58" s="387" t="n"/>
      <c r="K58" s="535" t="n"/>
      <c r="L58" s="387" t="n"/>
      <c r="M58" s="387" t="n"/>
      <c r="N58" s="535" t="n"/>
      <c r="O58" s="387" t="n"/>
      <c r="P58" s="363" t="n"/>
      <c r="Q58" s="535" t="n"/>
      <c r="R58" s="387" t="n"/>
      <c r="S58" s="363" t="n"/>
      <c r="T58" s="535" t="n"/>
      <c r="U58" s="387" t="n"/>
      <c r="V58" s="363" t="n"/>
      <c r="W58" s="535" t="n"/>
      <c r="X58" s="387" t="n"/>
      <c r="Y58" s="363" t="n"/>
      <c r="Z58" s="535" t="n"/>
      <c r="AA58" s="387" t="n"/>
      <c r="AB58" s="363" t="n"/>
      <c r="AC58" s="535" t="n"/>
      <c r="AD58" s="387" t="n"/>
      <c r="AE58" s="363" t="n"/>
      <c r="AF58" s="535" t="n"/>
      <c r="AG58" s="121" t="n"/>
    </row>
    <row r="59" ht="50.25" customFormat="1" customHeight="1" s="647">
      <c r="A59" s="552" t="n"/>
      <c r="B59" s="563" t="n">
        <v>4112101</v>
      </c>
      <c r="C59" s="555">
        <f>'9.Detil Phasing'!C60</f>
        <v/>
      </c>
      <c r="D59" s="519" t="inlineStr">
        <is>
          <t>Nos.</t>
        </is>
      </c>
      <c r="E59" s="387" t="n">
        <v>70.25</v>
      </c>
      <c r="F59" s="462" t="n">
        <v>10</v>
      </c>
      <c r="G59" s="387" t="n">
        <v>702.5</v>
      </c>
      <c r="H59" s="535">
        <f>G59/G$100</f>
        <v/>
      </c>
      <c r="I59" s="387" t="n">
        <v>346.3</v>
      </c>
      <c r="J59" s="387">
        <f>I59/G59*100</f>
        <v/>
      </c>
      <c r="K59" s="535">
        <f>J59*$H59</f>
        <v/>
      </c>
      <c r="L59" s="387" t="n">
        <v>138.6</v>
      </c>
      <c r="M59" s="387">
        <f>L59/G59*100</f>
        <v/>
      </c>
      <c r="N59" s="535">
        <f>M59*$H59</f>
        <v/>
      </c>
      <c r="O59" s="387" t="n">
        <v>0</v>
      </c>
      <c r="P59" s="363">
        <f>O59/G59*100</f>
        <v/>
      </c>
      <c r="Q59" s="535">
        <f>P59*$H59</f>
        <v/>
      </c>
      <c r="R59" s="387" t="n">
        <v>122</v>
      </c>
      <c r="S59" s="363">
        <f>R59/G59*100</f>
        <v/>
      </c>
      <c r="T59" s="535">
        <f>S59*$H59</f>
        <v/>
      </c>
      <c r="U59" s="387" t="n">
        <v>0</v>
      </c>
      <c r="V59" s="363">
        <f>U59/G59*100</f>
        <v/>
      </c>
      <c r="W59" s="535">
        <f>V59*$H59</f>
        <v/>
      </c>
      <c r="X59" s="387" t="n">
        <v>95.59999999999999</v>
      </c>
      <c r="Y59" s="363">
        <f>X59/G59*100</f>
        <v/>
      </c>
      <c r="Z59" s="535">
        <f>Y59*$H59</f>
        <v/>
      </c>
      <c r="AA59" s="387" t="n">
        <v>0</v>
      </c>
      <c r="AB59" s="363">
        <f>AA59/G59*100</f>
        <v/>
      </c>
      <c r="AC59" s="535">
        <f>AB59*$H59</f>
        <v/>
      </c>
      <c r="AD59" s="387" t="n">
        <v>0</v>
      </c>
      <c r="AE59" s="363">
        <f>AD59/G59*100</f>
        <v/>
      </c>
      <c r="AF59" s="535">
        <f>AE59*$H59</f>
        <v/>
      </c>
      <c r="AG59" s="121">
        <f>SUM(AE59+AB59+Y59+V59+S59+P59+M59+J59)</f>
        <v/>
      </c>
      <c r="AH59" s="533">
        <f>N59+Q59+T59+W59+Z59+AC59+AF59</f>
        <v/>
      </c>
      <c r="AI59" s="647">
        <f>ROW(AH59)</f>
        <v/>
      </c>
    </row>
    <row r="60" ht="24" customFormat="1" customHeight="1" s="647">
      <c r="A60" s="552" t="n"/>
      <c r="B60" s="563" t="n">
        <v>4112101</v>
      </c>
      <c r="C60" s="555">
        <f>'9.Detil Phasing'!C61</f>
        <v/>
      </c>
      <c r="D60" s="519" t="inlineStr">
        <is>
          <t>Nos.</t>
        </is>
      </c>
      <c r="E60" s="387" t="n">
        <v>1.36</v>
      </c>
      <c r="F60" s="462" t="n">
        <v>50</v>
      </c>
      <c r="G60" s="387" t="n">
        <v>68.25</v>
      </c>
      <c r="H60" s="535">
        <f>G60/G$100</f>
        <v/>
      </c>
      <c r="I60" s="387" t="n">
        <v>5.825</v>
      </c>
      <c r="J60" s="387">
        <f>I60/G60*100</f>
        <v/>
      </c>
      <c r="K60" s="535">
        <f>J60*$H60</f>
        <v/>
      </c>
      <c r="L60" s="387" t="n">
        <v>26.315</v>
      </c>
      <c r="M60" s="387">
        <f>L60/G60*100</f>
        <v/>
      </c>
      <c r="N60" s="535">
        <f>M60*$H60</f>
        <v/>
      </c>
      <c r="O60" s="387" t="n">
        <v>10.08</v>
      </c>
      <c r="P60" s="363">
        <f>O60/G60*100</f>
        <v/>
      </c>
      <c r="Q60" s="535">
        <f>P60*$H60</f>
        <v/>
      </c>
      <c r="R60" s="387" t="n">
        <v>8</v>
      </c>
      <c r="S60" s="363">
        <f>R60/G60*100</f>
        <v/>
      </c>
      <c r="T60" s="535">
        <f>S60*$H60</f>
        <v/>
      </c>
      <c r="U60" s="387" t="n">
        <v>0</v>
      </c>
      <c r="V60" s="363">
        <f>U60/G60*100</f>
        <v/>
      </c>
      <c r="W60" s="535">
        <f>V60*$H60</f>
        <v/>
      </c>
      <c r="X60" s="387" t="n">
        <v>0</v>
      </c>
      <c r="Y60" s="363">
        <f>X60/G60*100</f>
        <v/>
      </c>
      <c r="Z60" s="535">
        <f>Y60*$H60</f>
        <v/>
      </c>
      <c r="AA60" s="387" t="n">
        <v>10.0968</v>
      </c>
      <c r="AB60" s="363">
        <f>AA60/G60*100</f>
        <v/>
      </c>
      <c r="AC60" s="535">
        <f>AB60*$H60</f>
        <v/>
      </c>
      <c r="AD60" s="387" t="n">
        <v>7.9332</v>
      </c>
      <c r="AE60" s="363">
        <f>AD60/G60*100</f>
        <v/>
      </c>
      <c r="AF60" s="535">
        <f>AE60*$H60</f>
        <v/>
      </c>
      <c r="AG60" s="121">
        <f>SUM(AE60+AB60+Y60+V60+S60+P60+M60+J60)</f>
        <v/>
      </c>
      <c r="AH60" s="533">
        <f>N60+Q60+T60+W60+Z60+AC60+AF60</f>
        <v/>
      </c>
      <c r="AI60" s="647">
        <f>ROW(AH60)</f>
        <v/>
      </c>
    </row>
    <row r="61" ht="15" customFormat="1" customHeight="1" s="647">
      <c r="A61" s="552" t="n"/>
      <c r="B61" s="561" t="n"/>
      <c r="C61" s="556">
        <f>'9.Detil Phasing'!C62</f>
        <v/>
      </c>
      <c r="D61" s="519" t="n"/>
      <c r="E61" s="387" t="n"/>
      <c r="F61" s="462" t="n"/>
      <c r="G61" s="387" t="n"/>
      <c r="H61" s="535" t="n"/>
      <c r="I61" s="387" t="n"/>
      <c r="J61" s="387" t="n"/>
      <c r="K61" s="535" t="n"/>
      <c r="L61" s="387" t="n"/>
      <c r="M61" s="387" t="n"/>
      <c r="N61" s="535" t="n"/>
      <c r="O61" s="387" t="n"/>
      <c r="P61" s="363" t="n"/>
      <c r="Q61" s="535" t="n"/>
      <c r="R61" s="387" t="n"/>
      <c r="S61" s="363" t="n"/>
      <c r="T61" s="535" t="n"/>
      <c r="U61" s="387" t="n"/>
      <c r="V61" s="363" t="n"/>
      <c r="W61" s="535" t="n"/>
      <c r="X61" s="387" t="n"/>
      <c r="Y61" s="363" t="n"/>
      <c r="Z61" s="535" t="n"/>
      <c r="AA61" s="387" t="n"/>
      <c r="AB61" s="363" t="n"/>
      <c r="AC61" s="535" t="n"/>
      <c r="AD61" s="387" t="n"/>
      <c r="AE61" s="363" t="n"/>
      <c r="AF61" s="535" t="n"/>
      <c r="AG61" s="121" t="n"/>
    </row>
    <row r="62" ht="17.25" customFormat="1" customHeight="1" s="647">
      <c r="A62" s="552" t="n"/>
      <c r="B62" s="562" t="n">
        <v>4112102</v>
      </c>
      <c r="C62" s="557">
        <f>'9.Detil Phasing'!C63</f>
        <v/>
      </c>
      <c r="D62" s="519" t="inlineStr">
        <is>
          <t>Nos.</t>
        </is>
      </c>
      <c r="E62" s="387" t="n">
        <v>16.67</v>
      </c>
      <c r="F62" s="462" t="n">
        <v>6</v>
      </c>
      <c r="G62" s="387" t="n">
        <v>100</v>
      </c>
      <c r="H62" s="535">
        <f>G62/G$100</f>
        <v/>
      </c>
      <c r="I62" s="387" t="n">
        <v>0</v>
      </c>
      <c r="J62" s="387">
        <f>I62/G62*100</f>
        <v/>
      </c>
      <c r="K62" s="535">
        <f>J62*$H62</f>
        <v/>
      </c>
      <c r="L62" s="387" t="n">
        <v>0</v>
      </c>
      <c r="M62" s="387">
        <f>L62/G62*100</f>
        <v/>
      </c>
      <c r="N62" s="535">
        <f>M62*$H62</f>
        <v/>
      </c>
      <c r="O62" s="387" t="n">
        <v>40.29</v>
      </c>
      <c r="P62" s="363">
        <f>O62/G62*100</f>
        <v/>
      </c>
      <c r="Q62" s="535">
        <f>P62*$H62</f>
        <v/>
      </c>
      <c r="R62" s="387" t="n">
        <v>21</v>
      </c>
      <c r="S62" s="363">
        <f>R62/G62*100</f>
        <v/>
      </c>
      <c r="T62" s="535">
        <f>S62*$H62</f>
        <v/>
      </c>
      <c r="U62" s="387" t="n">
        <v>0</v>
      </c>
      <c r="V62" s="363">
        <f>U62/G62*100</f>
        <v/>
      </c>
      <c r="W62" s="535">
        <f>V62*$H62</f>
        <v/>
      </c>
      <c r="X62" s="387" t="n">
        <v>0</v>
      </c>
      <c r="Y62" s="363">
        <f>X62/G62*100</f>
        <v/>
      </c>
      <c r="Z62" s="535">
        <f>Y62*$H62</f>
        <v/>
      </c>
      <c r="AA62" s="387" t="n">
        <v>22.8389</v>
      </c>
      <c r="AB62" s="363">
        <f>AA62/G62*100</f>
        <v/>
      </c>
      <c r="AC62" s="535">
        <f>AB62*$H62</f>
        <v/>
      </c>
      <c r="AD62" s="387" t="n">
        <v>15.8711</v>
      </c>
      <c r="AE62" s="363">
        <f>AD62/G62*100</f>
        <v/>
      </c>
      <c r="AF62" s="535">
        <f>AE62*$H62</f>
        <v/>
      </c>
      <c r="AG62" s="121">
        <f>SUM(AE62+AB62+Y62+V62+S62+P62+M62+J62)</f>
        <v/>
      </c>
      <c r="AH62" s="533">
        <f>N62+Q62+T62+W62+Z62+AC62+AF62</f>
        <v/>
      </c>
      <c r="AI62" s="647">
        <f>ROW(AH62)</f>
        <v/>
      </c>
    </row>
    <row r="63" ht="15.75" customFormat="1" customHeight="1" s="647">
      <c r="A63" s="552" t="n"/>
      <c r="B63" s="561" t="n"/>
      <c r="C63" s="558">
        <f>'9.Detil Phasing'!C64</f>
        <v/>
      </c>
      <c r="D63" s="519" t="n"/>
      <c r="E63" s="387" t="n"/>
      <c r="F63" s="462" t="n"/>
      <c r="G63" s="387" t="n"/>
      <c r="H63" s="535" t="n"/>
      <c r="I63" s="387" t="n"/>
      <c r="J63" s="387" t="n"/>
      <c r="K63" s="535" t="n"/>
      <c r="L63" s="387" t="n"/>
      <c r="M63" s="387" t="n"/>
      <c r="N63" s="535" t="n"/>
      <c r="O63" s="387" t="n"/>
      <c r="P63" s="363" t="n"/>
      <c r="Q63" s="535" t="n"/>
      <c r="R63" s="387" t="n"/>
      <c r="S63" s="363" t="n"/>
      <c r="T63" s="535" t="n"/>
      <c r="U63" s="387" t="n"/>
      <c r="V63" s="363" t="n"/>
      <c r="W63" s="535" t="n"/>
      <c r="X63" s="387" t="n"/>
      <c r="Y63" s="363" t="n"/>
      <c r="Z63" s="535" t="n"/>
      <c r="AA63" s="387" t="n"/>
      <c r="AB63" s="363" t="n"/>
      <c r="AC63" s="535" t="n"/>
      <c r="AD63" s="387" t="n"/>
      <c r="AE63" s="363" t="n"/>
      <c r="AF63" s="535" t="n"/>
      <c r="AG63" s="121" t="n"/>
      <c r="AH63" s="533">
        <f>N63+Q63+T63+W63+Z63+AC63+AF63</f>
        <v/>
      </c>
      <c r="AI63" s="647">
        <f>ROW(AH63)</f>
        <v/>
      </c>
    </row>
    <row r="64" ht="15.75" customFormat="1" customHeight="1" s="647">
      <c r="A64" s="552" t="n"/>
      <c r="B64" s="562" t="n">
        <v>4112316</v>
      </c>
      <c r="C64" s="557">
        <f>'9.Detil Phasing'!C65</f>
        <v/>
      </c>
      <c r="D64" s="519" t="inlineStr">
        <is>
          <t>Nos.</t>
        </is>
      </c>
      <c r="E64" s="387" t="n">
        <v>1.28</v>
      </c>
      <c r="F64" s="462" t="n">
        <v>7</v>
      </c>
      <c r="G64" s="387" t="n">
        <v>8.970000000000001</v>
      </c>
      <c r="H64" s="535">
        <f>G64/G$100</f>
        <v/>
      </c>
      <c r="I64" s="387" t="n">
        <v>3.726</v>
      </c>
      <c r="J64" s="387">
        <f>I64/G64*100</f>
        <v/>
      </c>
      <c r="K64" s="535">
        <f>J64*$H64</f>
        <v/>
      </c>
      <c r="L64" s="387" t="n">
        <v>2.744</v>
      </c>
      <c r="M64" s="387">
        <f>L64/G64*100</f>
        <v/>
      </c>
      <c r="N64" s="535">
        <f>M64*$H64</f>
        <v/>
      </c>
      <c r="O64" s="387" t="n">
        <v>2.48</v>
      </c>
      <c r="P64" s="363">
        <f>O64/G64*100</f>
        <v/>
      </c>
      <c r="Q64" s="535">
        <f>P64*$H64</f>
        <v/>
      </c>
      <c r="R64" s="387" t="n">
        <v>0</v>
      </c>
      <c r="S64" s="363">
        <f>R64/G64*100</f>
        <v/>
      </c>
      <c r="T64" s="535">
        <f>S64*$H64</f>
        <v/>
      </c>
      <c r="U64" s="387" t="n">
        <v>0</v>
      </c>
      <c r="V64" s="363">
        <f>U64/G64*100</f>
        <v/>
      </c>
      <c r="W64" s="535">
        <f>V64*$H64</f>
        <v/>
      </c>
      <c r="X64" s="387" t="n">
        <v>0</v>
      </c>
      <c r="Y64" s="363">
        <f>X64/G64*100</f>
        <v/>
      </c>
      <c r="Z64" s="535">
        <f>Y64*$H64</f>
        <v/>
      </c>
      <c r="AA64" s="387" t="n">
        <v>0.01139999999999976</v>
      </c>
      <c r="AB64" s="363">
        <f>AA64/G64*100</f>
        <v/>
      </c>
      <c r="AC64" s="535">
        <f>AB64*$H64</f>
        <v/>
      </c>
      <c r="AD64" s="387" t="n">
        <v>0.008599999999999816</v>
      </c>
      <c r="AE64" s="363">
        <f>AD64/G64*100</f>
        <v/>
      </c>
      <c r="AF64" s="535">
        <f>AE64*$H64</f>
        <v/>
      </c>
      <c r="AG64" s="121">
        <f>SUM(AE64+AB64+Y64+V64+S64+P64+M64+J64)</f>
        <v/>
      </c>
      <c r="AH64" s="533">
        <f>N64+Q64+T64+W64+Z64+AC64+AF64</f>
        <v/>
      </c>
      <c r="AI64" s="647">
        <f>ROW(AH64)</f>
        <v/>
      </c>
    </row>
    <row r="65" ht="14.25" customFormat="1" customHeight="1" s="647">
      <c r="A65" s="552" t="n"/>
      <c r="B65" s="563" t="n">
        <v>4112316</v>
      </c>
      <c r="C65" s="557">
        <f>'9.Detil Phasing'!C66</f>
        <v/>
      </c>
      <c r="D65" s="519" t="inlineStr">
        <is>
          <t>Nos.</t>
        </is>
      </c>
      <c r="E65" s="387" t="n">
        <v>0.71</v>
      </c>
      <c r="F65" s="462" t="n">
        <v>7</v>
      </c>
      <c r="G65" s="387" t="n">
        <v>5</v>
      </c>
      <c r="H65" s="535">
        <f>G65/G$100</f>
        <v/>
      </c>
      <c r="I65" s="387" t="n">
        <v>0.796</v>
      </c>
      <c r="J65" s="387">
        <f>I65/G65*100</f>
        <v/>
      </c>
      <c r="K65" s="535">
        <f>J65*$H65</f>
        <v/>
      </c>
      <c r="L65" s="387" t="n">
        <v>0</v>
      </c>
      <c r="M65" s="387">
        <f>L65/G65*100</f>
        <v/>
      </c>
      <c r="N65" s="535">
        <f>M65*$H65</f>
        <v/>
      </c>
      <c r="O65" s="387" t="n">
        <v>0</v>
      </c>
      <c r="P65" s="363">
        <f>O65/G65*100</f>
        <v/>
      </c>
      <c r="Q65" s="535">
        <f>P65*$H65</f>
        <v/>
      </c>
      <c r="R65" s="387" t="n">
        <v>0</v>
      </c>
      <c r="S65" s="363">
        <f>R65/G65*100</f>
        <v/>
      </c>
      <c r="T65" s="535">
        <f>S65*$H65</f>
        <v/>
      </c>
      <c r="U65" s="387" t="n">
        <v>-0.006</v>
      </c>
      <c r="V65" s="363">
        <f>U65/G65*100</f>
        <v/>
      </c>
      <c r="W65" s="535">
        <f>V65*$H65</f>
        <v/>
      </c>
      <c r="X65" s="387" t="n">
        <v>0</v>
      </c>
      <c r="Y65" s="363">
        <f>X65/G65*100</f>
        <v/>
      </c>
      <c r="Z65" s="535">
        <f>Y65*$H65</f>
        <v/>
      </c>
      <c r="AA65" s="387" t="n">
        <v>2.4418</v>
      </c>
      <c r="AB65" s="363">
        <f>AA65/G65*100</f>
        <v/>
      </c>
      <c r="AC65" s="535">
        <f>AB65*$H65</f>
        <v/>
      </c>
      <c r="AD65" s="387" t="n">
        <v>1.7682</v>
      </c>
      <c r="AE65" s="363">
        <f>AD65/G65*100</f>
        <v/>
      </c>
      <c r="AF65" s="535">
        <f>AE65*$H65</f>
        <v/>
      </c>
      <c r="AG65" s="121">
        <f>SUM(AE65+AB65+Y65+V65+S65+P65+M65+J65)</f>
        <v/>
      </c>
      <c r="AH65" s="533">
        <f>N65+Q65+T65+W65+Z65+AC65+AF65</f>
        <v/>
      </c>
      <c r="AI65" s="647">
        <f>ROW(AH65)</f>
        <v/>
      </c>
    </row>
    <row r="66" ht="15.75" customFormat="1" customHeight="1" s="647">
      <c r="A66" s="552" t="n"/>
      <c r="B66" s="563" t="n"/>
      <c r="C66" s="556">
        <f>'9.Detil Phasing'!C67</f>
        <v/>
      </c>
      <c r="D66" s="519" t="n"/>
      <c r="E66" s="387" t="n"/>
      <c r="F66" s="462" t="n"/>
      <c r="G66" s="387" t="n"/>
      <c r="H66" s="535" t="n"/>
      <c r="I66" s="387" t="n"/>
      <c r="J66" s="387" t="n"/>
      <c r="K66" s="535" t="n"/>
      <c r="L66" s="387" t="n"/>
      <c r="M66" s="387" t="n"/>
      <c r="N66" s="535" t="n"/>
      <c r="O66" s="387" t="n"/>
      <c r="P66" s="363" t="n"/>
      <c r="Q66" s="535" t="n"/>
      <c r="R66" s="387" t="n"/>
      <c r="S66" s="363" t="n"/>
      <c r="T66" s="535" t="n"/>
      <c r="U66" s="387" t="n"/>
      <c r="V66" s="363" t="n"/>
      <c r="W66" s="535" t="n"/>
      <c r="X66" s="387" t="n"/>
      <c r="Y66" s="363" t="n"/>
      <c r="Z66" s="535" t="n"/>
      <c r="AA66" s="387" t="n"/>
      <c r="AB66" s="363" t="n"/>
      <c r="AC66" s="535" t="n"/>
      <c r="AD66" s="387" t="n"/>
      <c r="AE66" s="363" t="n"/>
      <c r="AF66" s="535" t="n"/>
      <c r="AG66" s="121" t="n"/>
      <c r="AI66" s="647">
        <f>ROW(AH66)</f>
        <v/>
      </c>
    </row>
    <row r="67" ht="27.75" customFormat="1" customHeight="1" s="647">
      <c r="A67" s="552" t="n"/>
      <c r="B67" s="563" t="n">
        <v>4112304</v>
      </c>
      <c r="C67" s="557" t="inlineStr">
        <is>
          <t>Survey Equipments (Digital leveling Instrument 5 nos., Total Station 2 nos. &amp; Hand Held GPS 10 Nos,RTK GPS with Base and Rover Station 1 set)</t>
        </is>
      </c>
      <c r="D67" s="519" t="inlineStr">
        <is>
          <t>Sets</t>
        </is>
      </c>
      <c r="E67" s="387" t="n">
        <v>1.21</v>
      </c>
      <c r="F67" s="462" t="n">
        <v>17</v>
      </c>
      <c r="G67" s="387" t="n">
        <v>20.5</v>
      </c>
      <c r="H67" s="535">
        <f>G67/G$100</f>
        <v/>
      </c>
      <c r="I67" s="387" t="n">
        <v>0</v>
      </c>
      <c r="J67" s="387">
        <f>I67/G67*100</f>
        <v/>
      </c>
      <c r="K67" s="536">
        <f>J67*$H67</f>
        <v/>
      </c>
      <c r="L67" s="387" t="n">
        <v>5.55</v>
      </c>
      <c r="M67" s="387">
        <f>L67/G67*100</f>
        <v/>
      </c>
      <c r="N67" s="536">
        <f>M67*$H67</f>
        <v/>
      </c>
      <c r="O67" s="387" t="n">
        <v>11.15</v>
      </c>
      <c r="P67" s="363">
        <f>O67/G67*100</f>
        <v/>
      </c>
      <c r="Q67" s="535">
        <f>P67*$H67</f>
        <v/>
      </c>
      <c r="R67" s="387" t="n">
        <v>3.48</v>
      </c>
      <c r="S67" s="363">
        <f>R67/G67*100</f>
        <v/>
      </c>
      <c r="T67" s="535">
        <f>S67*$H67</f>
        <v/>
      </c>
      <c r="U67" s="387" t="n">
        <v>0</v>
      </c>
      <c r="V67" s="363">
        <f>U67/G67*100</f>
        <v/>
      </c>
      <c r="W67" s="535">
        <f>V67*$H67</f>
        <v/>
      </c>
      <c r="X67" s="387" t="n">
        <v>0</v>
      </c>
      <c r="Y67" s="363">
        <f>X67/G67*100</f>
        <v/>
      </c>
      <c r="Z67" s="535">
        <f>Y67*$H67</f>
        <v/>
      </c>
      <c r="AA67" s="387" t="n">
        <v>0.1824000000000001</v>
      </c>
      <c r="AB67" s="363">
        <f>AA67/G67*100</f>
        <v/>
      </c>
      <c r="AC67" s="535">
        <f>AB67*$H67</f>
        <v/>
      </c>
      <c r="AD67" s="387" t="n">
        <v>0.1376000000000001</v>
      </c>
      <c r="AE67" s="363">
        <f>AD67/G67*100</f>
        <v/>
      </c>
      <c r="AF67" s="535">
        <f>AE67*$H67</f>
        <v/>
      </c>
      <c r="AG67" s="121">
        <f>SUM(AE67+AB67+Y67+V67+S67+P67+M67+J67)</f>
        <v/>
      </c>
      <c r="AH67" s="533">
        <f>N67+Q67+T67+W67+Z67+AC67+AF67</f>
        <v/>
      </c>
      <c r="AI67" s="647">
        <f>ROW(AH67)</f>
        <v/>
      </c>
    </row>
    <row r="68" ht="22.5" customFormat="1" customHeight="1" s="647">
      <c r="A68" s="552" t="n"/>
      <c r="B68" s="561" t="n">
        <v>4112304</v>
      </c>
      <c r="C68" s="555">
        <f>'9.Detil Phasing'!C69</f>
        <v/>
      </c>
      <c r="D68" s="519" t="inlineStr">
        <is>
          <t>Nos.</t>
        </is>
      </c>
      <c r="E68" s="387" t="n">
        <v>1</v>
      </c>
      <c r="F68" s="462" t="n">
        <v>6</v>
      </c>
      <c r="G68" s="387" t="n">
        <v>6</v>
      </c>
      <c r="H68" s="535">
        <f>G68/G$100</f>
        <v/>
      </c>
      <c r="I68" s="387" t="n">
        <v>0</v>
      </c>
      <c r="J68" s="387">
        <f>I68/G68*100</f>
        <v/>
      </c>
      <c r="K68" s="536">
        <f>J68*$H68</f>
        <v/>
      </c>
      <c r="L68" s="387" t="n">
        <v>0</v>
      </c>
      <c r="M68" s="387">
        <f>L68/G68*100</f>
        <v/>
      </c>
      <c r="N68" s="536">
        <f>M68*$H68</f>
        <v/>
      </c>
      <c r="O68" s="387" t="n">
        <v>0</v>
      </c>
      <c r="P68" s="363">
        <f>O68/G68*100</f>
        <v/>
      </c>
      <c r="Q68" s="535">
        <f>P68*$H68</f>
        <v/>
      </c>
      <c r="R68" s="387" t="n">
        <v>2.13</v>
      </c>
      <c r="S68" s="363">
        <f>R68/G68*100</f>
        <v/>
      </c>
      <c r="T68" s="535">
        <f>S68*$H68</f>
        <v/>
      </c>
      <c r="U68" s="387" t="n">
        <v>0</v>
      </c>
      <c r="V68" s="363">
        <f>U68/G68*100</f>
        <v/>
      </c>
      <c r="W68" s="535">
        <f>V68*$H68</f>
        <v/>
      </c>
      <c r="X68" s="387" t="n">
        <v>0</v>
      </c>
      <c r="Y68" s="363">
        <f>X68/G68*100</f>
        <v/>
      </c>
      <c r="Z68" s="535">
        <f>Y68*$H68</f>
        <v/>
      </c>
      <c r="AA68" s="387" t="n">
        <v>2.4381</v>
      </c>
      <c r="AB68" s="363">
        <f>AA68/G68*100</f>
        <v/>
      </c>
      <c r="AC68" s="535">
        <f>AB68*$H68</f>
        <v/>
      </c>
      <c r="AD68" s="387" t="n">
        <v>1.4319</v>
      </c>
      <c r="AE68" s="363">
        <f>AD68/G68*100</f>
        <v/>
      </c>
      <c r="AF68" s="535">
        <f>AE68*$H68</f>
        <v/>
      </c>
      <c r="AG68" s="121">
        <f>SUM(AE68+AB68+Y68+V68+S68+P68+M68+J68)</f>
        <v/>
      </c>
      <c r="AH68" s="533">
        <f>N68+Q68+T68+W68+Z68+AC68+AF68</f>
        <v/>
      </c>
      <c r="AI68" s="647">
        <f>ROW(AH68)</f>
        <v/>
      </c>
    </row>
    <row r="69" ht="23.25" customFormat="1" customHeight="1" s="647">
      <c r="A69" s="552" t="n"/>
      <c r="B69" s="561" t="n">
        <v>4112304</v>
      </c>
      <c r="C69" s="555">
        <f>'9.Detil Phasing'!C70</f>
        <v/>
      </c>
      <c r="D69" s="519" t="inlineStr">
        <is>
          <t>Nos.</t>
        </is>
      </c>
      <c r="E69" s="387" t="n">
        <v>50</v>
      </c>
      <c r="F69" s="462" t="inlineStr">
        <is>
          <t>L.S</t>
        </is>
      </c>
      <c r="G69" s="387" t="n">
        <v>50</v>
      </c>
      <c r="H69" s="535">
        <f>G69/G$100</f>
        <v/>
      </c>
      <c r="I69" s="387" t="n">
        <v>0</v>
      </c>
      <c r="J69" s="387">
        <f>I69/G69*100</f>
        <v/>
      </c>
      <c r="K69" s="536">
        <f>J69*$H69</f>
        <v/>
      </c>
      <c r="L69" s="387" t="n">
        <v>0</v>
      </c>
      <c r="M69" s="387">
        <f>L69/G69*100</f>
        <v/>
      </c>
      <c r="N69" s="536">
        <f>M69*$H69</f>
        <v/>
      </c>
      <c r="O69" s="387" t="n">
        <v>0</v>
      </c>
      <c r="P69" s="363">
        <f>O69/G69*100</f>
        <v/>
      </c>
      <c r="Q69" s="535">
        <f>P69*$H69</f>
        <v/>
      </c>
      <c r="R69" s="387" t="n">
        <v>7.89</v>
      </c>
      <c r="S69" s="363">
        <f>R69/G69*100</f>
        <v/>
      </c>
      <c r="T69" s="535">
        <f>S69*$H69</f>
        <v/>
      </c>
      <c r="U69" s="387" t="n">
        <v>1.6</v>
      </c>
      <c r="V69" s="363">
        <f>U69/G69*100</f>
        <v/>
      </c>
      <c r="W69" s="535">
        <f>V69*$H69</f>
        <v/>
      </c>
      <c r="X69" s="387" t="n">
        <v>5</v>
      </c>
      <c r="Y69" s="363">
        <f>X69/G69*100</f>
        <v/>
      </c>
      <c r="Z69" s="535">
        <f>Y69*$H69</f>
        <v/>
      </c>
      <c r="AA69" s="387" t="n">
        <v>19.5305</v>
      </c>
      <c r="AB69" s="363">
        <f>AA69/G69*100</f>
        <v/>
      </c>
      <c r="AC69" s="535">
        <f>AB69*$H69</f>
        <v/>
      </c>
      <c r="AD69" s="387" t="n">
        <v>15.9795</v>
      </c>
      <c r="AE69" s="363">
        <f>AD69/G69*100</f>
        <v/>
      </c>
      <c r="AF69" s="535">
        <f>AE69*$H69</f>
        <v/>
      </c>
      <c r="AG69" s="121">
        <f>SUM(AE69+AB69+Y69+V69+S69+P69+M69+J69)</f>
        <v/>
      </c>
      <c r="AH69" s="533">
        <f>N69+Q69+T69+W69+Z69+AC69+AF69</f>
        <v/>
      </c>
      <c r="AI69" s="647">
        <f>ROW(AH69)</f>
        <v/>
      </c>
    </row>
    <row r="70" ht="16.5" customFormat="1" customHeight="1" s="647">
      <c r="A70" s="552" t="n"/>
      <c r="B70" s="563" t="n"/>
      <c r="C70" s="559">
        <f>'9.Detil Phasing'!C71</f>
        <v/>
      </c>
      <c r="D70" s="519" t="n"/>
      <c r="E70" s="387" t="n"/>
      <c r="F70" s="462" t="n"/>
      <c r="G70" s="387" t="n"/>
      <c r="H70" s="535" t="n"/>
      <c r="I70" s="387" t="n"/>
      <c r="J70" s="387" t="n"/>
      <c r="K70" s="536" t="n"/>
      <c r="L70" s="387" t="n"/>
      <c r="M70" s="387" t="n"/>
      <c r="N70" s="536" t="n"/>
      <c r="O70" s="387" t="n"/>
      <c r="P70" s="363" t="n"/>
      <c r="Q70" s="535" t="n"/>
      <c r="R70" s="387" t="n"/>
      <c r="S70" s="363" t="n"/>
      <c r="T70" s="535" t="n"/>
      <c r="U70" s="387" t="n"/>
      <c r="V70" s="363" t="n"/>
      <c r="W70" s="535" t="n"/>
      <c r="X70" s="387" t="n"/>
      <c r="Y70" s="363" t="n"/>
      <c r="Z70" s="535" t="n"/>
      <c r="AA70" s="387" t="n"/>
      <c r="AB70" s="363" t="n"/>
      <c r="AC70" s="535" t="n"/>
      <c r="AD70" s="387" t="n"/>
      <c r="AE70" s="363" t="n"/>
      <c r="AF70" s="535" t="n"/>
      <c r="AG70" s="121" t="n"/>
    </row>
    <row r="71" ht="39.75" customFormat="1" customHeight="1" s="647">
      <c r="A71" s="552" t="n"/>
      <c r="B71" s="563" t="n">
        <v>4112202</v>
      </c>
      <c r="C71" s="555">
        <f>'9.Detil Phasing'!C72</f>
        <v/>
      </c>
      <c r="D71" s="519" t="inlineStr">
        <is>
          <t>Nos.</t>
        </is>
      </c>
      <c r="E71" s="387" t="n">
        <v>0.65</v>
      </c>
      <c r="F71" s="462" t="n">
        <v>30</v>
      </c>
      <c r="G71" s="387" t="n">
        <v>19.5</v>
      </c>
      <c r="H71" s="535">
        <f>G71/G$100</f>
        <v/>
      </c>
      <c r="I71" s="387" t="n">
        <v>3.879</v>
      </c>
      <c r="J71" s="387">
        <f>I71/G71*100</f>
        <v/>
      </c>
      <c r="K71" s="536">
        <f>J71*$H71</f>
        <v/>
      </c>
      <c r="L71" s="387" t="n">
        <v>7.141</v>
      </c>
      <c r="M71" s="387">
        <f>L71/G71*100</f>
        <v/>
      </c>
      <c r="N71" s="536">
        <f>M71*$H71</f>
        <v/>
      </c>
      <c r="O71" s="387" t="n">
        <v>6.18</v>
      </c>
      <c r="P71" s="363">
        <f>O71/G71*100</f>
        <v/>
      </c>
      <c r="Q71" s="535">
        <f>P71*$H71</f>
        <v/>
      </c>
      <c r="R71" s="387" t="n">
        <v>2.27</v>
      </c>
      <c r="S71" s="363">
        <f>R71/G71*100</f>
        <v/>
      </c>
      <c r="T71" s="535">
        <f>S71*$H71</f>
        <v/>
      </c>
      <c r="U71" s="387" t="n">
        <v>0</v>
      </c>
      <c r="V71" s="363">
        <f>U71/G71*100</f>
        <v/>
      </c>
      <c r="W71" s="535">
        <f>V71*$H71</f>
        <v/>
      </c>
      <c r="X71" s="387" t="n">
        <v>0</v>
      </c>
      <c r="Y71" s="363">
        <f>X71/G71*100</f>
        <v/>
      </c>
      <c r="Z71" s="535">
        <f>Y71*$H71</f>
        <v/>
      </c>
      <c r="AA71" s="387" t="n">
        <v>0.01800000000000068</v>
      </c>
      <c r="AB71" s="363">
        <f>AA71/G71*100</f>
        <v/>
      </c>
      <c r="AC71" s="535">
        <f>AB71*$H71</f>
        <v/>
      </c>
      <c r="AD71" s="387" t="n">
        <v>0.01200000000000045</v>
      </c>
      <c r="AE71" s="363">
        <f>AD71/G71*100</f>
        <v/>
      </c>
      <c r="AF71" s="535">
        <f>AE71*$H71</f>
        <v/>
      </c>
      <c r="AG71" s="121">
        <f>SUM(AE71+AB71+Y71+V71+S71+P71+M71+J71)</f>
        <v/>
      </c>
      <c r="AH71" s="533">
        <f>N71+Q71+T71+W71+Z71+AC71+AF71</f>
        <v/>
      </c>
      <c r="AI71" s="647">
        <f>ROW(AH71)</f>
        <v/>
      </c>
    </row>
    <row r="72" ht="24.75" customFormat="1" customHeight="1" s="647">
      <c r="A72" s="552" t="n"/>
      <c r="B72" s="563" t="n">
        <v>4112202</v>
      </c>
      <c r="C72" s="555">
        <f>'9.Detil Phasing'!C73</f>
        <v/>
      </c>
      <c r="D72" s="519" t="inlineStr">
        <is>
          <t>Nos.</t>
        </is>
      </c>
      <c r="E72" s="387" t="n">
        <v>1.25</v>
      </c>
      <c r="F72" s="462" t="n">
        <v>11</v>
      </c>
      <c r="G72" s="387" t="n">
        <v>13.75</v>
      </c>
      <c r="H72" s="535">
        <f>G72/G$100</f>
        <v/>
      </c>
      <c r="I72" s="387" t="n">
        <v>3.744</v>
      </c>
      <c r="J72" s="387">
        <f>I72/G72*100</f>
        <v/>
      </c>
      <c r="K72" s="536">
        <f>J72*$H72</f>
        <v/>
      </c>
      <c r="L72" s="387" t="n">
        <v>0</v>
      </c>
      <c r="M72" s="387">
        <f>L72/G72*100</f>
        <v/>
      </c>
      <c r="N72" s="536">
        <f>M72*$H72</f>
        <v/>
      </c>
      <c r="O72" s="387" t="n">
        <v>2.986</v>
      </c>
      <c r="P72" s="363">
        <f>O72/G72*100</f>
        <v/>
      </c>
      <c r="Q72" s="535">
        <f>P72*$H72</f>
        <v/>
      </c>
      <c r="R72" s="387" t="n">
        <v>3.15</v>
      </c>
      <c r="S72" s="363">
        <f>R72/G72*100</f>
        <v/>
      </c>
      <c r="T72" s="535">
        <f>S72*$H72</f>
        <v/>
      </c>
      <c r="U72" s="387" t="n">
        <v>0</v>
      </c>
      <c r="V72" s="363">
        <f>U72/G72*100</f>
        <v/>
      </c>
      <c r="W72" s="535">
        <f>V72*$H72</f>
        <v/>
      </c>
      <c r="X72" s="387" t="n">
        <v>0</v>
      </c>
      <c r="Y72" s="363">
        <f>X72/G72*100</f>
        <v/>
      </c>
      <c r="Z72" s="535">
        <f>Y72*$H72</f>
        <v/>
      </c>
      <c r="AA72" s="387" t="n">
        <v>2.3994</v>
      </c>
      <c r="AB72" s="363">
        <f>AA72/G72*100</f>
        <v/>
      </c>
      <c r="AC72" s="535">
        <f>AB72*$H72</f>
        <v/>
      </c>
      <c r="AD72" s="387" t="n">
        <v>1.4706</v>
      </c>
      <c r="AE72" s="363">
        <f>AD72/G72*100</f>
        <v/>
      </c>
      <c r="AF72" s="535">
        <f>AE72*$H72</f>
        <v/>
      </c>
      <c r="AG72" s="121">
        <f>SUM(AE72+AB72+Y72+V72+S72+P72+M72+J72)</f>
        <v/>
      </c>
      <c r="AH72" s="533">
        <f>N72+Q72+T72+W72+Z72+AC72+AF72</f>
        <v/>
      </c>
      <c r="AI72" s="647">
        <f>ROW(AH72)</f>
        <v/>
      </c>
    </row>
    <row r="73" ht="17.25" customFormat="1" customHeight="1" s="647">
      <c r="A73" s="552" t="n"/>
      <c r="B73" s="563" t="n">
        <v>4112202</v>
      </c>
      <c r="C73" s="557">
        <f>'9.Detil Phasing'!C74</f>
        <v/>
      </c>
      <c r="D73" s="519" t="inlineStr">
        <is>
          <t>No.</t>
        </is>
      </c>
      <c r="E73" s="387" t="n">
        <v>0.75</v>
      </c>
      <c r="F73" s="462" t="n">
        <v>2</v>
      </c>
      <c r="G73" s="387" t="n">
        <v>1.5</v>
      </c>
      <c r="H73" s="535">
        <f>G73/G$100</f>
        <v/>
      </c>
      <c r="I73" s="387" t="n">
        <v>0</v>
      </c>
      <c r="J73" s="387">
        <f>I73/G73*100</f>
        <v/>
      </c>
      <c r="K73" s="536">
        <f>J73*$H73</f>
        <v/>
      </c>
      <c r="L73" s="387" t="n">
        <v>0.2</v>
      </c>
      <c r="M73" s="387">
        <f>L73/G73*100</f>
        <v/>
      </c>
      <c r="N73" s="536">
        <f>M73*$H73</f>
        <v/>
      </c>
      <c r="O73" s="387" t="n">
        <v>0</v>
      </c>
      <c r="P73" s="363">
        <f>O73/G73*100</f>
        <v/>
      </c>
      <c r="Q73" s="535">
        <f>P73*$H73</f>
        <v/>
      </c>
      <c r="R73" s="387" t="n">
        <v>0</v>
      </c>
      <c r="S73" s="363">
        <f>R73/G73*100</f>
        <v/>
      </c>
      <c r="T73" s="535">
        <f>S73*$H73</f>
        <v/>
      </c>
      <c r="U73" s="387" t="n">
        <v>0</v>
      </c>
      <c r="V73" s="363">
        <f>U73/G73*100</f>
        <v/>
      </c>
      <c r="W73" s="535">
        <f>V73*$H73</f>
        <v/>
      </c>
      <c r="X73" s="387" t="n">
        <v>0</v>
      </c>
      <c r="Y73" s="363">
        <f>X73/G73*100</f>
        <v/>
      </c>
      <c r="Z73" s="535">
        <f>Y73*$H73</f>
        <v/>
      </c>
      <c r="AA73" s="387" t="n">
        <v>0.7150000000000001</v>
      </c>
      <c r="AB73" s="363">
        <f>AA73/G73*100</f>
        <v/>
      </c>
      <c r="AC73" s="535">
        <f>AB73*$H73</f>
        <v/>
      </c>
      <c r="AD73" s="387" t="n">
        <v>0.5850000000000001</v>
      </c>
      <c r="AE73" s="363">
        <f>AD73/G73*100</f>
        <v/>
      </c>
      <c r="AF73" s="535">
        <f>AE73*$H73</f>
        <v/>
      </c>
      <c r="AG73" s="121">
        <f>SUM(AE73+AB73+Y73+V73+S73+P73+M73+J73)</f>
        <v/>
      </c>
      <c r="AH73" s="533">
        <f>N73+Q73+T73+W73+Z73+AC73+AF73</f>
        <v/>
      </c>
      <c r="AI73" s="647">
        <f>ROW(AH73)</f>
        <v/>
      </c>
    </row>
    <row r="74" ht="15.75" customFormat="1" customHeight="1" s="647">
      <c r="A74" s="552" t="n"/>
      <c r="B74" s="563" t="n">
        <v>4112202</v>
      </c>
      <c r="C74" s="557">
        <f>'9.Detil Phasing'!C75</f>
        <v/>
      </c>
      <c r="D74" s="519" t="inlineStr">
        <is>
          <t>Nos.</t>
        </is>
      </c>
      <c r="E74" s="387" t="n">
        <v>0.48</v>
      </c>
      <c r="F74" s="462" t="n">
        <v>11</v>
      </c>
      <c r="G74" s="387" t="n">
        <v>5.25</v>
      </c>
      <c r="H74" s="535">
        <f>G74/G$100</f>
        <v/>
      </c>
      <c r="I74" s="387" t="n">
        <v>2.97</v>
      </c>
      <c r="J74" s="387">
        <f>I74/G74*100</f>
        <v/>
      </c>
      <c r="K74" s="536">
        <f>J74*$H74</f>
        <v/>
      </c>
      <c r="L74" s="387" t="n">
        <v>0.2</v>
      </c>
      <c r="M74" s="387">
        <f>L74/G74*100</f>
        <v/>
      </c>
      <c r="N74" s="536">
        <f>M74*$H74</f>
        <v/>
      </c>
      <c r="O74" s="387" t="n">
        <v>0</v>
      </c>
      <c r="P74" s="363">
        <f>O74/G74*100</f>
        <v/>
      </c>
      <c r="Q74" s="535">
        <f>P74*$H74</f>
        <v/>
      </c>
      <c r="R74" s="387" t="n">
        <v>0.91</v>
      </c>
      <c r="S74" s="363">
        <f>R74/G74*100</f>
        <v/>
      </c>
      <c r="T74" s="535">
        <f>S74*$H74</f>
        <v/>
      </c>
      <c r="U74" s="387" t="n">
        <v>0</v>
      </c>
      <c r="V74" s="363">
        <f>U74/G74*100</f>
        <v/>
      </c>
      <c r="W74" s="535">
        <f>V74*$H74</f>
        <v/>
      </c>
      <c r="X74" s="387" t="n">
        <v>0</v>
      </c>
      <c r="Y74" s="363">
        <f>X74/G74*100</f>
        <v/>
      </c>
      <c r="Z74" s="535">
        <f>Y74*$H74</f>
        <v/>
      </c>
      <c r="AA74" s="387" t="n">
        <v>0.6552</v>
      </c>
      <c r="AB74" s="363">
        <f>AA74/G74*100</f>
        <v/>
      </c>
      <c r="AC74" s="535">
        <f>AB74*$H74</f>
        <v/>
      </c>
      <c r="AD74" s="387" t="n">
        <v>0.5147999999999999</v>
      </c>
      <c r="AE74" s="363">
        <f>AD74/G74*100</f>
        <v/>
      </c>
      <c r="AF74" s="535">
        <f>AE74*$H74</f>
        <v/>
      </c>
      <c r="AG74" s="121">
        <f>SUM(AE74+AB74+Y74+V74+S74+P74+M74+J74)</f>
        <v/>
      </c>
      <c r="AH74" s="533">
        <f>N74+Q74+T74+W74+Z74+AC74+AF74</f>
        <v/>
      </c>
      <c r="AI74" s="647">
        <f>ROW(AH74)</f>
        <v/>
      </c>
    </row>
    <row r="75" ht="15.75" customFormat="1" customHeight="1" s="647">
      <c r="A75" s="552" t="n"/>
      <c r="B75" s="127" t="n">
        <v>4112314</v>
      </c>
      <c r="C75" s="557">
        <f>'9.Detil Phasing'!C76</f>
        <v/>
      </c>
      <c r="D75" s="519" t="inlineStr">
        <is>
          <t>item</t>
        </is>
      </c>
      <c r="E75" s="140" t="n">
        <v>50</v>
      </c>
      <c r="F75" s="543" t="inlineStr">
        <is>
          <t>LS</t>
        </is>
      </c>
      <c r="G75" s="387" t="n">
        <v>50</v>
      </c>
      <c r="H75" s="535">
        <f>G75/G$100</f>
        <v/>
      </c>
      <c r="I75" s="387" t="n">
        <v>7.96</v>
      </c>
      <c r="J75" s="387">
        <f>I75/G75*100</f>
        <v/>
      </c>
      <c r="K75" s="536">
        <f>J75*$H75</f>
        <v/>
      </c>
      <c r="L75" s="387" t="n">
        <v>8.44</v>
      </c>
      <c r="M75" s="387">
        <f>L75/G75*100</f>
        <v/>
      </c>
      <c r="N75" s="536">
        <f>M75*$H75</f>
        <v/>
      </c>
      <c r="O75" s="387" t="n">
        <v>8.99</v>
      </c>
      <c r="P75" s="363">
        <f>O75/G75*100</f>
        <v/>
      </c>
      <c r="Q75" s="535">
        <f>P75*$H75</f>
        <v/>
      </c>
      <c r="R75" s="387" t="n">
        <v>9.960000000000001</v>
      </c>
      <c r="S75" s="363">
        <f>R75/G75*100</f>
        <v/>
      </c>
      <c r="T75" s="535">
        <f>S75*$H75</f>
        <v/>
      </c>
      <c r="U75" s="387" t="n">
        <v>9.970000000000001</v>
      </c>
      <c r="V75" s="363">
        <f>U75/G75*100</f>
        <v/>
      </c>
      <c r="W75" s="535">
        <f>V75*$H75</f>
        <v/>
      </c>
      <c r="X75" s="387" t="n">
        <v>0</v>
      </c>
      <c r="Y75" s="363">
        <f>X75/G75*100</f>
        <v/>
      </c>
      <c r="Z75" s="535">
        <f>Y75*$H75</f>
        <v/>
      </c>
      <c r="AA75" s="387" t="n">
        <v>2.9016</v>
      </c>
      <c r="AB75" s="363">
        <f>AA75/G75*100</f>
        <v/>
      </c>
      <c r="AC75" s="535">
        <f>AB75*$H75</f>
        <v/>
      </c>
      <c r="AD75" s="387" t="n">
        <v>1.7784</v>
      </c>
      <c r="AE75" s="363">
        <f>AD75/G75*100</f>
        <v/>
      </c>
      <c r="AF75" s="535">
        <f>AE75*$H75</f>
        <v/>
      </c>
      <c r="AG75" s="121">
        <f>SUM(AE75+AB75+Y75+V75+S75+P75+M75+J75)</f>
        <v/>
      </c>
      <c r="AH75" s="533">
        <f>N75+Q75+T75+W75+Z75+AC75+AF75</f>
        <v/>
      </c>
      <c r="AI75" s="647">
        <f>ROW(AH75)</f>
        <v/>
      </c>
    </row>
    <row r="76" ht="16.5" customFormat="1" customHeight="1" s="647">
      <c r="A76" s="552" t="n"/>
      <c r="B76" s="127" t="n">
        <v>4112303</v>
      </c>
      <c r="C76" s="557">
        <f>'9.Detil Phasing'!C77</f>
        <v/>
      </c>
      <c r="D76" s="519" t="inlineStr">
        <is>
          <t>Nos.</t>
        </is>
      </c>
      <c r="E76" s="387" t="n">
        <v>1</v>
      </c>
      <c r="F76" s="543" t="n">
        <v>15</v>
      </c>
      <c r="G76" s="387" t="n">
        <v>15</v>
      </c>
      <c r="H76" s="535">
        <f>G76/G$100</f>
        <v/>
      </c>
      <c r="I76" s="387" t="n">
        <v>0</v>
      </c>
      <c r="J76" s="387">
        <f>I76/G76*100</f>
        <v/>
      </c>
      <c r="K76" s="536">
        <f>J76*$H76</f>
        <v/>
      </c>
      <c r="L76" s="387" t="n">
        <v>0</v>
      </c>
      <c r="M76" s="387">
        <f>L76/G76*100</f>
        <v/>
      </c>
      <c r="N76" s="536">
        <f>M76*$H76</f>
        <v/>
      </c>
      <c r="O76" s="387" t="n">
        <v>3.77</v>
      </c>
      <c r="P76" s="363">
        <f>O76/G76*100</f>
        <v/>
      </c>
      <c r="Q76" s="535">
        <f>P76*$H76</f>
        <v/>
      </c>
      <c r="R76" s="387" t="n">
        <v>2</v>
      </c>
      <c r="S76" s="363">
        <f>R76/G76*100</f>
        <v/>
      </c>
      <c r="T76" s="535">
        <f>S76*$H76</f>
        <v/>
      </c>
      <c r="U76" s="387" t="n">
        <v>3.96</v>
      </c>
      <c r="V76" s="363">
        <f>U76/G76*100</f>
        <v/>
      </c>
      <c r="W76" s="535">
        <f>V76*$H76</f>
        <v/>
      </c>
      <c r="X76" s="387" t="n">
        <v>4</v>
      </c>
      <c r="Y76" s="363">
        <f>X76/G76*100</f>
        <v/>
      </c>
      <c r="Z76" s="535">
        <f>Y76*$H76</f>
        <v/>
      </c>
      <c r="AA76" s="387" t="n">
        <v>0.7746999999999997</v>
      </c>
      <c r="AB76" s="363">
        <f>AA76/G76*100</f>
        <v/>
      </c>
      <c r="AC76" s="535">
        <f>AB76*$H76</f>
        <v/>
      </c>
      <c r="AD76" s="387" t="n">
        <v>0.4952999999999999</v>
      </c>
      <c r="AE76" s="363">
        <f>AD76/G76*100</f>
        <v/>
      </c>
      <c r="AF76" s="535">
        <f>AE76*$H76</f>
        <v/>
      </c>
      <c r="AG76" s="121">
        <f>SUM(AE76+AB76+Y76+V76+S76+P76+M76+J76)</f>
        <v/>
      </c>
      <c r="AH76" s="533">
        <f>N76+Q76+T76+W76+Z76+AC76+AF76</f>
        <v/>
      </c>
      <c r="AI76" s="647">
        <f>ROW(AH76)</f>
        <v/>
      </c>
    </row>
    <row r="77" ht="18.75" customFormat="1" customHeight="1" s="647">
      <c r="A77" s="552" t="n"/>
      <c r="B77" s="220" t="n"/>
      <c r="C77" s="556">
        <f>'9.Detil Phasing'!C78</f>
        <v/>
      </c>
      <c r="D77" s="519" t="n"/>
      <c r="E77" s="387" t="n"/>
      <c r="F77" s="542" t="n"/>
      <c r="G77" s="387" t="n"/>
      <c r="H77" s="535" t="n"/>
      <c r="I77" s="387" t="n"/>
      <c r="J77" s="387" t="n"/>
      <c r="K77" s="536" t="n"/>
      <c r="L77" s="387" t="n"/>
      <c r="M77" s="387" t="n"/>
      <c r="N77" s="536" t="n"/>
      <c r="O77" s="387" t="n"/>
      <c r="P77" s="363" t="n"/>
      <c r="Q77" s="535" t="n"/>
      <c r="R77" s="387" t="n"/>
      <c r="S77" s="363" t="n"/>
      <c r="T77" s="535" t="n"/>
      <c r="U77" s="387" t="n"/>
      <c r="V77" s="363" t="n"/>
      <c r="W77" s="535" t="n"/>
      <c r="X77" s="387" t="n"/>
      <c r="Y77" s="363" t="n"/>
      <c r="Z77" s="535" t="n"/>
      <c r="AA77" s="387" t="n"/>
      <c r="AB77" s="363" t="n"/>
      <c r="AC77" s="535" t="n"/>
      <c r="AD77" s="387" t="n"/>
      <c r="AE77" s="363" t="n"/>
      <c r="AF77" s="535" t="n"/>
      <c r="AG77" s="121" t="n"/>
    </row>
    <row r="78" ht="16.5" customFormat="1" customHeight="1" s="647">
      <c r="A78" s="552" t="n"/>
      <c r="B78" s="127" t="n">
        <v>4141101</v>
      </c>
      <c r="C78" s="557">
        <f>'9.Detil Phasing'!C79</f>
        <v/>
      </c>
      <c r="D78" s="519" t="inlineStr">
        <is>
          <t>ha</t>
        </is>
      </c>
      <c r="E78" s="387" t="n">
        <v>51.06</v>
      </c>
      <c r="F78" s="462" t="n">
        <v>470</v>
      </c>
      <c r="G78" s="387" t="n">
        <v>24000</v>
      </c>
      <c r="H78" s="535">
        <f>G78/G$100</f>
        <v/>
      </c>
      <c r="I78" s="387" t="n">
        <v>0</v>
      </c>
      <c r="J78" s="387">
        <f>I78/G78*100</f>
        <v/>
      </c>
      <c r="K78" s="536">
        <f>J78*$H78</f>
        <v/>
      </c>
      <c r="L78" s="387" t="n">
        <v>0</v>
      </c>
      <c r="M78" s="387">
        <f>L78/G78*100</f>
        <v/>
      </c>
      <c r="N78" s="536">
        <f>M78*$H78</f>
        <v/>
      </c>
      <c r="O78" s="387" t="n">
        <v>4649.65</v>
      </c>
      <c r="P78" s="363">
        <f>O78/G78*100</f>
        <v/>
      </c>
      <c r="Q78" s="535">
        <f>P78*$H78</f>
        <v/>
      </c>
      <c r="R78" s="387" t="n">
        <v>5794.05</v>
      </c>
      <c r="S78" s="363">
        <f>R78/G78*100</f>
        <v/>
      </c>
      <c r="T78" s="535">
        <f>S78*$H78</f>
        <v/>
      </c>
      <c r="U78" s="387" t="n">
        <v>3879.9</v>
      </c>
      <c r="V78" s="363">
        <f>U78/G78*100</f>
        <v/>
      </c>
      <c r="W78" s="535">
        <f>V78*$H78</f>
        <v/>
      </c>
      <c r="X78" s="387" t="n">
        <v>2049.42</v>
      </c>
      <c r="Y78" s="363">
        <f>X78/G78*100</f>
        <v/>
      </c>
      <c r="Z78" s="535">
        <f>Y78*$H78</f>
        <v/>
      </c>
      <c r="AA78" s="387" t="n">
        <v>4499.918199999999</v>
      </c>
      <c r="AB78" s="363">
        <f>AA78/G78*100</f>
        <v/>
      </c>
      <c r="AC78" s="535">
        <f>AB78*$H78</f>
        <v/>
      </c>
      <c r="AD78" s="387" t="n">
        <v>3127.061799999999</v>
      </c>
      <c r="AE78" s="363">
        <f>AD78/G78*100</f>
        <v/>
      </c>
      <c r="AF78" s="535">
        <f>AE78*$H78</f>
        <v/>
      </c>
      <c r="AG78" s="121">
        <f>SUM(AE78+AB78+Y78+V78+S78+P78+M78+J78)</f>
        <v/>
      </c>
      <c r="AH78" s="533">
        <f>N78+Q78+T78+W78+Z78+AC78+AF78</f>
        <v/>
      </c>
      <c r="AI78" s="647">
        <f>ROW(AH78)</f>
        <v/>
      </c>
    </row>
    <row r="79" ht="15.75" customFormat="1" customHeight="1" s="647">
      <c r="A79" s="552" t="n"/>
      <c r="B79" s="220" t="n"/>
      <c r="C79" s="556">
        <f>'9.Detil Phasing'!C80</f>
        <v/>
      </c>
      <c r="D79" s="300" t="n"/>
      <c r="E79" s="387" t="n"/>
      <c r="F79" s="462" t="n"/>
      <c r="G79" s="387" t="n"/>
      <c r="H79" s="535" t="n"/>
      <c r="I79" s="387" t="n"/>
      <c r="J79" s="387" t="n"/>
      <c r="K79" s="535" t="n"/>
      <c r="L79" s="387" t="n"/>
      <c r="M79" s="387" t="n"/>
      <c r="N79" s="535" t="n"/>
      <c r="O79" s="387" t="n"/>
      <c r="P79" s="387" t="n"/>
      <c r="Q79" s="535" t="n"/>
      <c r="R79" s="387" t="n"/>
      <c r="S79" s="387" t="n"/>
      <c r="T79" s="535" t="n"/>
      <c r="U79" s="387" t="n"/>
      <c r="V79" s="387" t="n"/>
      <c r="W79" s="535" t="n"/>
      <c r="X79" s="387" t="n"/>
      <c r="Y79" s="387" t="n"/>
      <c r="Z79" s="535" t="n"/>
      <c r="AA79" s="387" t="n"/>
      <c r="AB79" s="387" t="n"/>
      <c r="AC79" s="535" t="n"/>
      <c r="AD79" s="387" t="n"/>
      <c r="AE79" s="363" t="n"/>
      <c r="AF79" s="535" t="n"/>
      <c r="AG79" s="121" t="n"/>
    </row>
    <row r="80" ht="15.75" customFormat="1" customHeight="1" s="647">
      <c r="A80" s="552" t="n"/>
      <c r="B80" s="563">
        <f>'9.Detil Phasing'!B81</f>
        <v/>
      </c>
      <c r="C80" s="554">
        <f>'9.Detil Phasing'!C81</f>
        <v/>
      </c>
      <c r="D80" s="300" t="n"/>
      <c r="E80" s="387" t="n"/>
      <c r="F80" s="462" t="n"/>
      <c r="G80" s="387" t="n"/>
      <c r="H80" s="535" t="n"/>
      <c r="I80" s="387" t="n"/>
      <c r="J80" s="387" t="n"/>
      <c r="K80" s="535" t="n"/>
      <c r="L80" s="387" t="n"/>
      <c r="M80" s="387" t="n"/>
      <c r="N80" s="535" t="n"/>
      <c r="O80" s="387" t="n"/>
      <c r="P80" s="363" t="n"/>
      <c r="Q80" s="535" t="n"/>
      <c r="R80" s="387" t="n"/>
      <c r="S80" s="363" t="n"/>
      <c r="T80" s="535" t="n"/>
      <c r="U80" s="387" t="n"/>
      <c r="V80" s="363" t="n"/>
      <c r="W80" s="535" t="n"/>
      <c r="X80" s="387" t="n"/>
      <c r="Y80" s="363" t="n"/>
      <c r="Z80" s="535" t="n"/>
      <c r="AA80" s="387" t="n"/>
      <c r="AB80" s="363" t="n"/>
      <c r="AC80" s="535" t="n"/>
      <c r="AD80" s="387" t="n"/>
      <c r="AE80" s="363" t="n"/>
      <c r="AF80" s="535" t="n"/>
      <c r="AG80" s="121" t="n"/>
    </row>
    <row r="81" ht="15.75" customFormat="1" customHeight="1" s="647">
      <c r="A81" s="552" t="n"/>
      <c r="B81" s="563" t="n">
        <v>4111306</v>
      </c>
      <c r="C81" s="560">
        <f>'9.Detil Phasing'!C82</f>
        <v/>
      </c>
      <c r="D81" s="519" t="inlineStr">
        <is>
          <t>Nos.</t>
        </is>
      </c>
      <c r="E81" s="387" t="n">
        <v>10.08953846153846</v>
      </c>
      <c r="F81" s="628" t="n">
        <v>130</v>
      </c>
      <c r="G81" s="387" t="n">
        <v>1311.64</v>
      </c>
      <c r="H81" s="535">
        <f>G81/G$100</f>
        <v/>
      </c>
      <c r="I81" s="387" t="n">
        <v>0</v>
      </c>
      <c r="J81" s="387">
        <f>I81/G81*100</f>
        <v/>
      </c>
      <c r="K81" s="535">
        <f>J81*$H81</f>
        <v/>
      </c>
      <c r="L81" s="387" t="n">
        <v>0</v>
      </c>
      <c r="M81" s="387">
        <f>L81/G81*100</f>
        <v/>
      </c>
      <c r="N81" s="535">
        <f>M81*$H81</f>
        <v/>
      </c>
      <c r="O81" s="387" t="n">
        <v>0</v>
      </c>
      <c r="P81" s="363">
        <f>O81/G81*100</f>
        <v/>
      </c>
      <c r="Q81" s="535">
        <f>P81*$H81</f>
        <v/>
      </c>
      <c r="R81" s="387" t="n">
        <v>0</v>
      </c>
      <c r="S81" s="363" t="n"/>
      <c r="T81" s="535" t="n"/>
      <c r="U81" s="387" t="n">
        <v>116.72</v>
      </c>
      <c r="V81" s="363">
        <f>U81/G81*100</f>
        <v/>
      </c>
      <c r="W81" s="535">
        <f>V81*$H81</f>
        <v/>
      </c>
      <c r="X81" s="387" t="n">
        <v>490.33</v>
      </c>
      <c r="Y81" s="363">
        <f>X81/G81*100</f>
        <v/>
      </c>
      <c r="Z81" s="535">
        <f>Y81*$H81</f>
        <v/>
      </c>
      <c r="AA81" s="387" t="n">
        <v>387.5245000000001</v>
      </c>
      <c r="AB81" s="363">
        <f>AA81/G81*100</f>
        <v/>
      </c>
      <c r="AC81" s="535">
        <f>AB81*$H81</f>
        <v/>
      </c>
      <c r="AD81" s="387" t="n">
        <v>317.0655000000001</v>
      </c>
      <c r="AE81" s="363">
        <f>AD81/G81*100</f>
        <v/>
      </c>
      <c r="AF81" s="535">
        <f>AE81*$H81</f>
        <v/>
      </c>
      <c r="AG81" s="121">
        <f>SUM(AE81+AB81+Y81+V81+S81+P81+M81+J81)</f>
        <v/>
      </c>
      <c r="AH81" s="533">
        <f>N81+Q81+T81+W81+Z81+AC81+AF81</f>
        <v/>
      </c>
      <c r="AI81" s="647">
        <f>ROW(AH81)</f>
        <v/>
      </c>
    </row>
    <row r="82" ht="15.75" customFormat="1" customHeight="1" s="647">
      <c r="A82" s="552" t="n"/>
      <c r="B82" s="563" t="n"/>
      <c r="C82" s="554">
        <f>'9.Detil Phasing'!C83</f>
        <v/>
      </c>
      <c r="D82" s="300" t="n"/>
      <c r="E82" s="387" t="n"/>
      <c r="F82" s="462" t="n"/>
      <c r="G82" s="387" t="n"/>
      <c r="H82" s="535" t="n"/>
      <c r="I82" s="387" t="n"/>
      <c r="J82" s="387" t="n"/>
      <c r="K82" s="535" t="n"/>
      <c r="L82" s="387" t="n"/>
      <c r="M82" s="387" t="n"/>
      <c r="N82" s="535" t="n"/>
      <c r="O82" s="387" t="n"/>
      <c r="P82" s="363" t="n"/>
      <c r="Q82" s="535" t="n"/>
      <c r="R82" s="387" t="n"/>
      <c r="S82" s="363" t="n"/>
      <c r="T82" s="535" t="n"/>
      <c r="U82" s="387" t="n"/>
      <c r="V82" s="363" t="n"/>
      <c r="W82" s="535" t="n"/>
      <c r="X82" s="387" t="n"/>
      <c r="Y82" s="363" t="n"/>
      <c r="Z82" s="535" t="n"/>
      <c r="AA82" s="387" t="n"/>
      <c r="AB82" s="363" t="n"/>
      <c r="AC82" s="535" t="n"/>
      <c r="AD82" s="387" t="n"/>
      <c r="AE82" s="363" t="n"/>
      <c r="AF82" s="535" t="n"/>
      <c r="AG82" s="121" t="n"/>
    </row>
    <row r="83" ht="15.75" customFormat="1" customHeight="1" s="647">
      <c r="A83" s="552" t="n"/>
      <c r="B83" s="563" t="n">
        <v>4111307</v>
      </c>
      <c r="C83" s="560">
        <f>'9.Detil Phasing'!C84</f>
        <v/>
      </c>
      <c r="D83" s="519" t="inlineStr">
        <is>
          <t>Nos.</t>
        </is>
      </c>
      <c r="E83" s="387" t="n">
        <v>153.8733333333333</v>
      </c>
      <c r="F83" s="628" t="n">
        <v>3</v>
      </c>
      <c r="G83" s="387" t="n">
        <v>461.62</v>
      </c>
      <c r="H83" s="535">
        <f>G83/G$100</f>
        <v/>
      </c>
      <c r="I83" s="387" t="n">
        <v>0</v>
      </c>
      <c r="J83" s="387">
        <f>I83/G83*100</f>
        <v/>
      </c>
      <c r="K83" s="535">
        <f>J83*$H83</f>
        <v/>
      </c>
      <c r="L83" s="387" t="n">
        <v>0</v>
      </c>
      <c r="M83" s="387">
        <f>L83/G83*100</f>
        <v/>
      </c>
      <c r="N83" s="535">
        <f>M83*$H83</f>
        <v/>
      </c>
      <c r="O83" s="387" t="n">
        <v>0</v>
      </c>
      <c r="P83" s="363">
        <f>O83/G83*100</f>
        <v/>
      </c>
      <c r="Q83" s="535">
        <f>P83*$H83</f>
        <v/>
      </c>
      <c r="R83" s="387" t="n">
        <v>0</v>
      </c>
      <c r="S83" s="363">
        <f>R83/G83*100</f>
        <v/>
      </c>
      <c r="T83" s="535">
        <f>S83*$H83</f>
        <v/>
      </c>
      <c r="U83" s="387" t="n">
        <v>0</v>
      </c>
      <c r="V83" s="363">
        <f>U83/G83*100</f>
        <v/>
      </c>
      <c r="W83" s="535">
        <f>V83*$H83</f>
        <v/>
      </c>
      <c r="X83" s="387" t="n">
        <v>0</v>
      </c>
      <c r="Y83" s="363">
        <f>X83/G83*100</f>
        <v/>
      </c>
      <c r="Z83" s="535">
        <f>Y83*$H83</f>
        <v/>
      </c>
      <c r="AA83" s="387" t="n">
        <v>281.5882</v>
      </c>
      <c r="AB83" s="363">
        <f>AA83/G83*100</f>
        <v/>
      </c>
      <c r="AC83" s="535">
        <f>AB83*$H83</f>
        <v/>
      </c>
      <c r="AD83" s="387" t="n">
        <v>180.0318</v>
      </c>
      <c r="AE83" s="363">
        <f>AD83/G83*100</f>
        <v/>
      </c>
      <c r="AF83" s="535">
        <f>AE83*$H83</f>
        <v/>
      </c>
      <c r="AG83" s="121">
        <f>SUM(AE83+AB83+Y83+V83+S83+P83+M83+J83)</f>
        <v/>
      </c>
      <c r="AH83" s="533">
        <f>N83+Q83+T83+W83+Z83+AC83+AF83</f>
        <v/>
      </c>
      <c r="AI83" s="647">
        <f>ROW(AH83)</f>
        <v/>
      </c>
    </row>
    <row r="84" ht="15.75" customFormat="1" customHeight="1" s="647">
      <c r="A84" s="552" t="n"/>
      <c r="B84" s="563" t="n">
        <v>4111307</v>
      </c>
      <c r="C84" s="560">
        <f>'9.Detil Phasing'!C85</f>
        <v/>
      </c>
      <c r="D84" s="519" t="inlineStr">
        <is>
          <t>Nos.</t>
        </is>
      </c>
      <c r="E84" s="387" t="n">
        <v>170.0655</v>
      </c>
      <c r="F84" s="628" t="n">
        <v>120</v>
      </c>
      <c r="G84" s="387" t="n">
        <v>20407.86</v>
      </c>
      <c r="H84" s="535">
        <f>G84/G$100</f>
        <v/>
      </c>
      <c r="I84" s="387" t="n">
        <v>0</v>
      </c>
      <c r="J84" s="387">
        <f>I84/G84*100</f>
        <v/>
      </c>
      <c r="K84" s="535">
        <f>J84*$H84</f>
        <v/>
      </c>
      <c r="L84" s="387" t="n">
        <v>0</v>
      </c>
      <c r="M84" s="387">
        <f>L84/G84*100</f>
        <v/>
      </c>
      <c r="N84" s="535">
        <f>M84*$H84</f>
        <v/>
      </c>
      <c r="O84" s="387" t="n">
        <v>293.15</v>
      </c>
      <c r="P84" s="363">
        <f>O84/G84*100</f>
        <v/>
      </c>
      <c r="Q84" s="535">
        <f>P84*$H84</f>
        <v/>
      </c>
      <c r="R84" s="387" t="n">
        <v>2773.9</v>
      </c>
      <c r="S84" s="363">
        <f>R84/G84*100</f>
        <v/>
      </c>
      <c r="T84" s="535">
        <f>S84*$H84</f>
        <v/>
      </c>
      <c r="U84" s="387" t="n">
        <v>3076.61</v>
      </c>
      <c r="V84" s="363">
        <f>U84/G84*100</f>
        <v/>
      </c>
      <c r="W84" s="535">
        <f>V84*$H84</f>
        <v/>
      </c>
      <c r="X84" s="387" t="n">
        <v>8105.58</v>
      </c>
      <c r="Y84" s="363">
        <f>X84/G84*100</f>
        <v/>
      </c>
      <c r="Z84" s="535">
        <f>Y84*$H84</f>
        <v/>
      </c>
      <c r="AA84" s="387" t="n">
        <v>3756.7582</v>
      </c>
      <c r="AB84" s="363">
        <f>AA84/G84*100</f>
        <v/>
      </c>
      <c r="AC84" s="535">
        <f>AB84*$H84</f>
        <v/>
      </c>
      <c r="AD84" s="387" t="n">
        <v>2401.861800000001</v>
      </c>
      <c r="AE84" s="363">
        <f>AD84/G84*100</f>
        <v/>
      </c>
      <c r="AF84" s="535">
        <f>AE84*$H84</f>
        <v/>
      </c>
      <c r="AG84" s="121">
        <f>SUM(AE84+AB84+Y84+V84+S84+P84+M84+J84)</f>
        <v/>
      </c>
      <c r="AH84" s="533">
        <f>N84+Q84+T84+W84+Z84+AC84+AF84</f>
        <v/>
      </c>
      <c r="AI84" s="647">
        <f>ROW(AH84)</f>
        <v/>
      </c>
    </row>
    <row r="85" ht="15.75" customFormat="1" customHeight="1" s="647">
      <c r="A85" s="552" t="n"/>
      <c r="B85" s="563" t="n">
        <v>4111307</v>
      </c>
      <c r="C85" s="560">
        <f>'9.Detil Phasing'!C86</f>
        <v/>
      </c>
      <c r="D85" s="519" t="inlineStr">
        <is>
          <t>km</t>
        </is>
      </c>
      <c r="E85" s="387" t="n">
        <v>29.07925929173792</v>
      </c>
      <c r="F85" s="377" t="n">
        <v>342.105</v>
      </c>
      <c r="G85" s="387" t="n">
        <v>9948.16</v>
      </c>
      <c r="H85" s="535">
        <f>G85/G$100</f>
        <v/>
      </c>
      <c r="I85" s="387" t="n">
        <v>0</v>
      </c>
      <c r="J85" s="387">
        <f>I85/G85*100</f>
        <v/>
      </c>
      <c r="K85" s="535">
        <f>J85*$H85</f>
        <v/>
      </c>
      <c r="L85" s="387" t="n">
        <v>0</v>
      </c>
      <c r="M85" s="387">
        <f>L85/G85*100</f>
        <v/>
      </c>
      <c r="N85" s="535">
        <f>M85*$H85</f>
        <v/>
      </c>
      <c r="O85" s="387" t="n">
        <v>349.16</v>
      </c>
      <c r="P85" s="363">
        <f>O85/G85*100</f>
        <v/>
      </c>
      <c r="Q85" s="535">
        <f>P85*$H85</f>
        <v/>
      </c>
      <c r="R85" s="387" t="n">
        <v>840.8</v>
      </c>
      <c r="S85" s="363">
        <f>R85/G85*100</f>
        <v/>
      </c>
      <c r="T85" s="535">
        <f>S85*$H85</f>
        <v/>
      </c>
      <c r="U85" s="387" t="n">
        <v>4821.52</v>
      </c>
      <c r="V85" s="363">
        <f>U85/G85*100</f>
        <v/>
      </c>
      <c r="W85" s="535">
        <f>V85*$H85</f>
        <v/>
      </c>
      <c r="X85" s="387" t="n">
        <v>3936.68</v>
      </c>
      <c r="Y85" s="363">
        <f>X85/G85*100</f>
        <v/>
      </c>
      <c r="Z85" s="535">
        <f>Y85*$H85</f>
        <v/>
      </c>
      <c r="AA85" s="387" t="n">
        <v>0</v>
      </c>
      <c r="AB85" s="363">
        <f>AA85/G85*100</f>
        <v/>
      </c>
      <c r="AC85" s="535">
        <f>AB85*$H85</f>
        <v/>
      </c>
      <c r="AD85" s="387" t="n">
        <v>0</v>
      </c>
      <c r="AE85" s="363">
        <f>AD85/G85*100</f>
        <v/>
      </c>
      <c r="AF85" s="535">
        <f>AE85*$H85</f>
        <v/>
      </c>
      <c r="AG85" s="121">
        <f>SUM(AE85+AB85+Y85+V85+S85+P85+M85+J85)</f>
        <v/>
      </c>
      <c r="AH85" s="533">
        <f>N85+Q85+T85+W85+Z85+AC85+AF85</f>
        <v/>
      </c>
      <c r="AI85" s="647">
        <f>ROW(AH85)</f>
        <v/>
      </c>
    </row>
    <row r="86" ht="15.75" customFormat="1" customHeight="1" s="647">
      <c r="A86" s="552" t="n"/>
      <c r="B86" s="220" t="n"/>
      <c r="C86" s="554">
        <f>'9.Detil Phasing'!C87</f>
        <v/>
      </c>
      <c r="D86" s="519" t="n"/>
      <c r="E86" s="387" t="n"/>
      <c r="F86" s="462" t="n"/>
      <c r="G86" s="387" t="n"/>
      <c r="H86" s="535" t="n"/>
      <c r="I86" s="387" t="n"/>
      <c r="J86" s="387" t="n"/>
      <c r="K86" s="535" t="n"/>
      <c r="L86" s="387" t="n"/>
      <c r="M86" s="387" t="n"/>
      <c r="N86" s="535" t="n"/>
      <c r="O86" s="387" t="n"/>
      <c r="P86" s="363" t="n"/>
      <c r="Q86" s="535" t="n"/>
      <c r="R86" s="387" t="n"/>
      <c r="S86" s="363" t="n"/>
      <c r="T86" s="535" t="n"/>
      <c r="U86" s="387" t="n"/>
      <c r="V86" s="363" t="n"/>
      <c r="W86" s="535" t="n"/>
      <c r="X86" s="387" t="n"/>
      <c r="Y86" s="363" t="n"/>
      <c r="Z86" s="535" t="n"/>
      <c r="AA86" s="387" t="n"/>
      <c r="AB86" s="363" t="n"/>
      <c r="AC86" s="535" t="n"/>
      <c r="AD86" s="387" t="n"/>
      <c r="AE86" s="363" t="n"/>
      <c r="AF86" s="535" t="n"/>
      <c r="AG86" s="121" t="n"/>
    </row>
    <row r="87" ht="15.75" customFormat="1" customHeight="1" s="647">
      <c r="A87" s="552" t="n"/>
      <c r="B87" s="130" t="n">
        <v>4111201</v>
      </c>
      <c r="C87" s="560">
        <f>'9.Detil Phasing'!C88</f>
        <v/>
      </c>
      <c r="D87" s="565" t="inlineStr">
        <is>
          <t>km</t>
        </is>
      </c>
      <c r="E87" s="387" t="n">
        <v>28.89473152915049</v>
      </c>
      <c r="F87" s="274" t="n">
        <v>108.969</v>
      </c>
      <c r="G87" s="387" t="n">
        <v>3148.63</v>
      </c>
      <c r="H87" s="535">
        <f>G87/G$100</f>
        <v/>
      </c>
      <c r="I87" s="387" t="n">
        <v>0</v>
      </c>
      <c r="J87" s="387">
        <f>I87/G87*100</f>
        <v/>
      </c>
      <c r="K87" s="535">
        <f>J87*$H87</f>
        <v/>
      </c>
      <c r="L87" s="387" t="n">
        <v>0</v>
      </c>
      <c r="M87" s="387">
        <f>L87/G87*100</f>
        <v/>
      </c>
      <c r="N87" s="535">
        <f>M87*$H87</f>
        <v/>
      </c>
      <c r="O87" s="387" t="n">
        <v>0</v>
      </c>
      <c r="P87" s="363">
        <f>O87/G87*100</f>
        <v/>
      </c>
      <c r="Q87" s="535">
        <f>P87*$H87</f>
        <v/>
      </c>
      <c r="R87" s="387" t="n">
        <v>0</v>
      </c>
      <c r="S87" s="363">
        <f>R87/G87*100</f>
        <v/>
      </c>
      <c r="T87" s="535">
        <f>S87*$H87</f>
        <v/>
      </c>
      <c r="U87" s="387" t="n">
        <v>455.04</v>
      </c>
      <c r="V87" s="363">
        <f>U87/G87*100</f>
        <v/>
      </c>
      <c r="W87" s="535">
        <f>V87*$H87</f>
        <v/>
      </c>
      <c r="X87" s="387" t="n">
        <v>900.73</v>
      </c>
      <c r="Y87" s="363">
        <f>X87/G87*100</f>
        <v/>
      </c>
      <c r="Z87" s="535">
        <f>Y87*$H87</f>
        <v/>
      </c>
      <c r="AA87" s="387" t="n">
        <v>1021.9302</v>
      </c>
      <c r="AB87" s="363">
        <f>AA87/G87*100</f>
        <v/>
      </c>
      <c r="AC87" s="535">
        <f>AB87*$H87</f>
        <v/>
      </c>
      <c r="AD87" s="387" t="n">
        <v>770.9298</v>
      </c>
      <c r="AE87" s="363">
        <f>AD87/G87*100</f>
        <v/>
      </c>
      <c r="AF87" s="535">
        <f>AE87*$H87</f>
        <v/>
      </c>
      <c r="AG87" s="121">
        <f>SUM(AE87+AB87+Y87+V87+S87+P87+M87+J87)</f>
        <v/>
      </c>
      <c r="AH87" s="533">
        <f>N87+Q87+T87+W87+Z87+AC87+AF87</f>
        <v/>
      </c>
      <c r="AI87" s="647">
        <f>ROW(AH87)</f>
        <v/>
      </c>
    </row>
    <row r="88" ht="15.75" customFormat="1" customHeight="1" s="647">
      <c r="A88" s="552" t="n"/>
      <c r="B88" s="130" t="n">
        <v>4111201</v>
      </c>
      <c r="C88" s="560">
        <f>'9.Detil Phasing'!C89</f>
        <v/>
      </c>
      <c r="D88" s="565" t="inlineStr">
        <is>
          <t>km</t>
        </is>
      </c>
      <c r="E88" s="387" t="n">
        <v>26.10654149903144</v>
      </c>
      <c r="F88" s="274" t="n">
        <v>67.11</v>
      </c>
      <c r="G88" s="387" t="n">
        <v>1752.01</v>
      </c>
      <c r="H88" s="535">
        <f>G88/G$100</f>
        <v/>
      </c>
      <c r="I88" s="387" t="n">
        <v>0</v>
      </c>
      <c r="J88" s="387">
        <f>I88/G88*100</f>
        <v/>
      </c>
      <c r="K88" s="535">
        <f>J88*$H88</f>
        <v/>
      </c>
      <c r="L88" s="387" t="n">
        <v>0</v>
      </c>
      <c r="M88" s="387">
        <f>L88/G88*100</f>
        <v/>
      </c>
      <c r="N88" s="535">
        <f>M88*$H88</f>
        <v/>
      </c>
      <c r="O88" s="387" t="n">
        <v>0</v>
      </c>
      <c r="P88" s="363">
        <f>O88/G88*100</f>
        <v/>
      </c>
      <c r="Q88" s="535">
        <f>P88*$H88</f>
        <v/>
      </c>
      <c r="R88" s="387" t="n">
        <v>0</v>
      </c>
      <c r="S88" s="363">
        <f>R88/G88*100</f>
        <v/>
      </c>
      <c r="T88" s="535">
        <f>S88*$H88</f>
        <v/>
      </c>
      <c r="U88" s="387" t="n">
        <v>452.46</v>
      </c>
      <c r="V88" s="363">
        <f>U88/G88*100</f>
        <v/>
      </c>
      <c r="W88" s="535">
        <f>V88*$H88</f>
        <v/>
      </c>
      <c r="X88" s="387" t="n">
        <v>913.26</v>
      </c>
      <c r="Y88" s="363">
        <f>X88/G88*100</f>
        <v/>
      </c>
      <c r="Z88" s="535">
        <f>Y88*$H88</f>
        <v/>
      </c>
      <c r="AA88" s="387" t="n">
        <v>220.1853</v>
      </c>
      <c r="AB88" s="363">
        <f>AA88/G88*100</f>
        <v/>
      </c>
      <c r="AC88" s="535">
        <f>AB88*$H88</f>
        <v/>
      </c>
      <c r="AD88" s="387" t="n">
        <v>166.1047</v>
      </c>
      <c r="AE88" s="363">
        <f>AD88/G88*100</f>
        <v/>
      </c>
      <c r="AF88" s="535">
        <f>AE88*$H88</f>
        <v/>
      </c>
      <c r="AG88" s="121">
        <f>SUM(AE88+AB88+Y88+V88+S88+P88+M88+J88)</f>
        <v/>
      </c>
      <c r="AH88" s="533">
        <f>N88+Q88+T88+W88+Z88+AC88+AF88</f>
        <v/>
      </c>
      <c r="AI88" s="647">
        <f>ROW(AH88)</f>
        <v/>
      </c>
    </row>
    <row r="89" ht="19.5" customFormat="1" customHeight="1" s="647">
      <c r="A89" s="552" t="n"/>
      <c r="B89" s="130" t="n">
        <v>4111201</v>
      </c>
      <c r="C89" s="560">
        <f>'9.Detil Phasing'!C90</f>
        <v/>
      </c>
      <c r="D89" s="565" t="inlineStr">
        <is>
          <t>km</t>
        </is>
      </c>
      <c r="E89" s="387" t="n">
        <v>25.89168039538715</v>
      </c>
      <c r="F89" s="274" t="n">
        <v>58.27200000000001</v>
      </c>
      <c r="G89" s="387" t="n">
        <v>1508.76</v>
      </c>
      <c r="H89" s="535">
        <f>G89/G$100</f>
        <v/>
      </c>
      <c r="I89" s="387" t="n">
        <v>0</v>
      </c>
      <c r="J89" s="387">
        <f>I89/G89*100</f>
        <v/>
      </c>
      <c r="K89" s="535">
        <f>J89*$H89</f>
        <v/>
      </c>
      <c r="L89" s="387" t="n">
        <v>0</v>
      </c>
      <c r="M89" s="387">
        <f>L89/G89*100</f>
        <v/>
      </c>
      <c r="N89" s="535">
        <f>M89*$H89</f>
        <v/>
      </c>
      <c r="O89" s="387" t="n">
        <v>0</v>
      </c>
      <c r="P89" s="363">
        <f>O89/G89*100</f>
        <v/>
      </c>
      <c r="Q89" s="535">
        <f>P89*$H89</f>
        <v/>
      </c>
      <c r="R89" s="387" t="n">
        <v>0</v>
      </c>
      <c r="S89" s="363">
        <f>R89/G89*100</f>
        <v/>
      </c>
      <c r="T89" s="535">
        <f>S89*$H89</f>
        <v/>
      </c>
      <c r="U89" s="387" t="n">
        <v>341.85</v>
      </c>
      <c r="V89" s="363">
        <f>U89/G89*100</f>
        <v/>
      </c>
      <c r="W89" s="535">
        <f>V89*$H89</f>
        <v/>
      </c>
      <c r="X89" s="387" t="n">
        <v>657.55</v>
      </c>
      <c r="Y89" s="363">
        <f>X89/G89*100</f>
        <v/>
      </c>
      <c r="Z89" s="535">
        <f>Y89*$H89</f>
        <v/>
      </c>
      <c r="AA89" s="387" t="n">
        <v>320.8968</v>
      </c>
      <c r="AB89" s="363">
        <f>AA89/G89*100</f>
        <v/>
      </c>
      <c r="AC89" s="535">
        <f>AB89*$H89</f>
        <v/>
      </c>
      <c r="AD89" s="387" t="n">
        <v>188.4632</v>
      </c>
      <c r="AE89" s="363">
        <f>AD89/G89*100</f>
        <v/>
      </c>
      <c r="AF89" s="535">
        <f>AE89*$H89</f>
        <v/>
      </c>
      <c r="AG89" s="121">
        <f>SUM(AE89+AB89+Y89+V89+S89+P89+M89+J89)</f>
        <v/>
      </c>
      <c r="AH89" s="533">
        <f>N89+Q89+T89+W89+Z89+AC89+AF89</f>
        <v/>
      </c>
      <c r="AI89" s="647">
        <f>ROW(AH89)</f>
        <v/>
      </c>
    </row>
    <row r="90" ht="15.75" customFormat="1" customHeight="1" s="647">
      <c r="A90" s="552" t="n"/>
      <c r="B90" s="130" t="n">
        <v>4111201</v>
      </c>
      <c r="C90" s="560">
        <f>'9.Detil Phasing'!C91</f>
        <v/>
      </c>
      <c r="D90" s="565" t="inlineStr">
        <is>
          <t>km</t>
        </is>
      </c>
      <c r="E90" s="387" t="n">
        <v>44.81948002262219</v>
      </c>
      <c r="F90" s="567" t="n">
        <v>240.472</v>
      </c>
      <c r="G90" s="387" t="n">
        <v>10777.83</v>
      </c>
      <c r="H90" s="535">
        <f>G90/G$100</f>
        <v/>
      </c>
      <c r="I90" s="387" t="n">
        <v>0</v>
      </c>
      <c r="J90" s="387">
        <f>I90/G90*100</f>
        <v/>
      </c>
      <c r="K90" s="535">
        <f>J90*$H90</f>
        <v/>
      </c>
      <c r="L90" s="387" t="n">
        <v>0</v>
      </c>
      <c r="M90" s="387">
        <f>L90/G90*100</f>
        <v/>
      </c>
      <c r="N90" s="535">
        <f>M90*$H90</f>
        <v/>
      </c>
      <c r="O90" s="387" t="n">
        <v>336.91</v>
      </c>
      <c r="P90" s="363">
        <f>O90/G90*100</f>
        <v/>
      </c>
      <c r="Q90" s="535">
        <f>P90*$H90</f>
        <v/>
      </c>
      <c r="R90" s="387" t="n">
        <v>3910</v>
      </c>
      <c r="S90" s="363">
        <f>R90/G90*100</f>
        <v/>
      </c>
      <c r="T90" s="535">
        <f>S90*$H90</f>
        <v/>
      </c>
      <c r="U90" s="387" t="n">
        <v>1880.15</v>
      </c>
      <c r="V90" s="363">
        <f>U90/G90*100</f>
        <v/>
      </c>
      <c r="W90" s="535">
        <f>V90*$H90</f>
        <v/>
      </c>
      <c r="X90" s="387" t="n">
        <v>4650.77</v>
      </c>
      <c r="Y90" s="363">
        <f>X90/G90*100</f>
        <v/>
      </c>
      <c r="Z90" s="535">
        <f>Y90*$H90</f>
        <v/>
      </c>
      <c r="AA90" s="387" t="n">
        <v>0</v>
      </c>
      <c r="AB90" s="363">
        <f>AA90/G90*100</f>
        <v/>
      </c>
      <c r="AC90" s="535">
        <f>AB90*$H90</f>
        <v/>
      </c>
      <c r="AD90" s="387" t="n">
        <v>0</v>
      </c>
      <c r="AE90" s="363">
        <f>AD90/G90*100</f>
        <v/>
      </c>
      <c r="AF90" s="535">
        <f>AE90*$H90</f>
        <v/>
      </c>
      <c r="AG90" s="121">
        <f>SUM(AE90+AB90+Y90+V90+S90+P90+M90+J90)</f>
        <v/>
      </c>
      <c r="AH90" s="533">
        <f>N90+Q90+T90+W90+Z90+AC90+AF90</f>
        <v/>
      </c>
      <c r="AI90" s="647">
        <f>ROW(AH90)</f>
        <v/>
      </c>
    </row>
    <row r="91" ht="15.75" customFormat="1" customHeight="1" s="647">
      <c r="A91" s="552" t="n"/>
      <c r="B91" s="130" t="n">
        <v>4111201</v>
      </c>
      <c r="C91" s="560">
        <f>'9.Detil Phasing'!C92</f>
        <v/>
      </c>
      <c r="D91" s="519" t="inlineStr">
        <is>
          <t>Nos.</t>
        </is>
      </c>
      <c r="E91" s="387" t="n">
        <v>22.01714285714286</v>
      </c>
      <c r="F91" s="628" t="n">
        <v>7</v>
      </c>
      <c r="G91" s="387" t="n">
        <v>154.12</v>
      </c>
      <c r="H91" s="535">
        <f>G91/G$100</f>
        <v/>
      </c>
      <c r="I91" s="387" t="n">
        <v>0</v>
      </c>
      <c r="J91" s="387">
        <f>I91/G91*100</f>
        <v/>
      </c>
      <c r="K91" s="535">
        <f>J91*$H91</f>
        <v/>
      </c>
      <c r="L91" s="387" t="n">
        <v>0</v>
      </c>
      <c r="M91" s="387">
        <f>L91/G91*100</f>
        <v/>
      </c>
      <c r="N91" s="535">
        <f>M91*$H91</f>
        <v/>
      </c>
      <c r="O91" s="387" t="n">
        <v>0</v>
      </c>
      <c r="P91" s="363">
        <f>O91/G91*100</f>
        <v/>
      </c>
      <c r="Q91" s="535">
        <f>P91*$H91</f>
        <v/>
      </c>
      <c r="R91" s="387" t="n">
        <v>0</v>
      </c>
      <c r="S91" s="363" t="n"/>
      <c r="T91" s="535" t="n"/>
      <c r="U91" s="387" t="n">
        <v>73.26000000000001</v>
      </c>
      <c r="V91" s="363">
        <f>U91/G91*100</f>
        <v/>
      </c>
      <c r="W91" s="535">
        <f>V91*$H91</f>
        <v/>
      </c>
      <c r="X91" s="387" t="n">
        <v>0</v>
      </c>
      <c r="Y91" s="363">
        <f>X91/G91*100</f>
        <v/>
      </c>
      <c r="Z91" s="535">
        <f>Y91*$H91</f>
        <v/>
      </c>
      <c r="AA91" s="387" t="n">
        <v>50.1332</v>
      </c>
      <c r="AB91" s="363">
        <f>AA91/G91*100</f>
        <v/>
      </c>
      <c r="AC91" s="535">
        <f>AB91*$H91</f>
        <v/>
      </c>
      <c r="AD91" s="387" t="n">
        <v>30.7268</v>
      </c>
      <c r="AE91" s="363">
        <f>AD91/G91*100</f>
        <v/>
      </c>
      <c r="AF91" s="535">
        <f>AE91*$H91</f>
        <v/>
      </c>
      <c r="AG91" s="121">
        <f>SUM(AE91+AB91+Y91+V91+S91+P91+M91+J91)</f>
        <v/>
      </c>
      <c r="AH91" s="533">
        <f>N91+Q91+T91+W91+Z91+AC91+AF91</f>
        <v/>
      </c>
      <c r="AI91" s="647">
        <f>ROW(AH91)</f>
        <v/>
      </c>
    </row>
    <row r="92" ht="15.75" customFormat="1" customHeight="1" s="647">
      <c r="A92" s="552" t="n"/>
      <c r="B92" s="130" t="n">
        <v>4111201</v>
      </c>
      <c r="C92" s="560" t="inlineStr">
        <is>
          <t>Embankment Slope Protection Work</t>
        </is>
      </c>
      <c r="D92" s="519" t="inlineStr">
        <is>
          <t>Km</t>
        </is>
      </c>
      <c r="E92" s="387" t="n">
        <v>45</v>
      </c>
      <c r="F92" s="628" t="n">
        <v>20</v>
      </c>
      <c r="G92" s="387" t="n">
        <v>900</v>
      </c>
      <c r="H92" s="535" t="n"/>
      <c r="I92" s="387" t="n">
        <v>0</v>
      </c>
      <c r="J92" s="387" t="n"/>
      <c r="K92" s="535" t="n"/>
      <c r="L92" s="387" t="n">
        <v>0</v>
      </c>
      <c r="M92" s="387" t="n"/>
      <c r="N92" s="535" t="n"/>
      <c r="O92" s="387" t="n">
        <v>0</v>
      </c>
      <c r="P92" s="363" t="n"/>
      <c r="Q92" s="535" t="n"/>
      <c r="R92" s="387" t="n">
        <v>0</v>
      </c>
      <c r="S92" s="363" t="n"/>
      <c r="T92" s="535" t="n"/>
      <c r="U92" s="387" t="n">
        <v>0</v>
      </c>
      <c r="V92" s="363" t="n"/>
      <c r="W92" s="535" t="n"/>
      <c r="X92" s="387" t="n">
        <v>0</v>
      </c>
      <c r="Y92" s="363" t="n"/>
      <c r="Z92" s="535" t="n"/>
      <c r="AA92" s="387" t="n">
        <v>549</v>
      </c>
      <c r="AB92" s="363" t="n"/>
      <c r="AC92" s="535" t="n"/>
      <c r="AD92" s="387" t="n">
        <v>351</v>
      </c>
      <c r="AE92" s="363" t="n"/>
      <c r="AF92" s="535" t="n"/>
      <c r="AG92" s="121" t="n"/>
      <c r="AH92" s="533" t="n"/>
      <c r="AI92" s="647">
        <f>ROW(AH92)</f>
        <v/>
      </c>
    </row>
    <row r="93" ht="15.75" customFormat="1" customHeight="1" s="647">
      <c r="A93" s="552" t="n"/>
      <c r="B93" s="130" t="n">
        <v>4111201</v>
      </c>
      <c r="C93" s="560" t="inlineStr">
        <is>
          <t>Threshing Floor Construction</t>
        </is>
      </c>
      <c r="D93" s="519" t="inlineStr">
        <is>
          <t>Nos.</t>
        </is>
      </c>
      <c r="E93" s="387" t="n">
        <v>35</v>
      </c>
      <c r="F93" s="628" t="n">
        <v>60</v>
      </c>
      <c r="G93" s="387" t="n">
        <v>2100</v>
      </c>
      <c r="H93" s="535" t="n"/>
      <c r="I93" s="387" t="n">
        <v>0</v>
      </c>
      <c r="J93" s="387" t="n"/>
      <c r="K93" s="535" t="n"/>
      <c r="L93" s="387" t="n">
        <v>0</v>
      </c>
      <c r="M93" s="387" t="n"/>
      <c r="N93" s="535" t="n"/>
      <c r="O93" s="387" t="n">
        <v>0</v>
      </c>
      <c r="P93" s="363" t="n"/>
      <c r="Q93" s="535" t="n"/>
      <c r="R93" s="387" t="n">
        <v>0</v>
      </c>
      <c r="S93" s="363" t="n"/>
      <c r="T93" s="535" t="n"/>
      <c r="U93" s="387" t="n">
        <v>42.09</v>
      </c>
      <c r="V93" s="363" t="n"/>
      <c r="W93" s="535" t="n"/>
      <c r="X93" s="387" t="n">
        <v>348.14</v>
      </c>
      <c r="Y93" s="363" t="n"/>
      <c r="Z93" s="535" t="n"/>
      <c r="AA93" s="387" t="n">
        <v>1008.7643</v>
      </c>
      <c r="AB93" s="363" t="n"/>
      <c r="AC93" s="535" t="n"/>
      <c r="AD93" s="387" t="n">
        <v>701.0056999999999</v>
      </c>
      <c r="AE93" s="363" t="n"/>
      <c r="AF93" s="535" t="n"/>
      <c r="AG93" s="121" t="n"/>
      <c r="AH93" s="533" t="n"/>
      <c r="AI93" s="647">
        <f>ROW(AH93)</f>
        <v/>
      </c>
    </row>
    <row r="94" ht="15.75" customFormat="1" customHeight="1" s="647">
      <c r="A94" s="552" t="n"/>
      <c r="B94" s="130" t="n">
        <v>4111201</v>
      </c>
      <c r="C94" s="560">
        <f>'9.Detil Phasing'!C95</f>
        <v/>
      </c>
      <c r="D94" s="519" t="inlineStr">
        <is>
          <t>Nos.</t>
        </is>
      </c>
      <c r="E94" s="387" t="n">
        <v>200</v>
      </c>
      <c r="F94" s="628" t="inlineStr">
        <is>
          <t>L.S</t>
        </is>
      </c>
      <c r="G94" s="387" t="n">
        <v>200</v>
      </c>
      <c r="H94" s="535">
        <f>G94/G$100</f>
        <v/>
      </c>
      <c r="I94" s="387" t="n">
        <v>0</v>
      </c>
      <c r="J94" s="387">
        <f>I94/G94*100</f>
        <v/>
      </c>
      <c r="K94" s="535">
        <f>J94*$H94</f>
        <v/>
      </c>
      <c r="L94" s="387" t="n">
        <v>0</v>
      </c>
      <c r="M94" s="387">
        <f>L94/G94*100</f>
        <v/>
      </c>
      <c r="N94" s="535">
        <f>M94*$H94</f>
        <v/>
      </c>
      <c r="O94" s="387" t="n">
        <v>0</v>
      </c>
      <c r="P94" s="363">
        <f>O94/G94*100</f>
        <v/>
      </c>
      <c r="Q94" s="535">
        <f>P94*$H94</f>
        <v/>
      </c>
      <c r="R94" s="387" t="n">
        <v>0</v>
      </c>
      <c r="S94" s="363">
        <f>R94/G94*100</f>
        <v/>
      </c>
      <c r="T94" s="535">
        <f>S94*$H94</f>
        <v/>
      </c>
      <c r="U94" s="387" t="n">
        <v>0</v>
      </c>
      <c r="V94" s="363">
        <f>U94/G94*100</f>
        <v/>
      </c>
      <c r="W94" s="535">
        <f>V94*$H94</f>
        <v/>
      </c>
      <c r="X94" s="387" t="n">
        <v>0</v>
      </c>
      <c r="Y94" s="363">
        <f>X94/G94*100</f>
        <v/>
      </c>
      <c r="Z94" s="535">
        <f>Y94*$H94</f>
        <v/>
      </c>
      <c r="AA94" s="387" t="n">
        <v>114</v>
      </c>
      <c r="AB94" s="363">
        <f>AA94/G94*100</f>
        <v/>
      </c>
      <c r="AC94" s="535">
        <f>AB94*$H94</f>
        <v/>
      </c>
      <c r="AD94" s="387" t="n">
        <v>86</v>
      </c>
      <c r="AE94" s="363">
        <f>AD94/G94*100</f>
        <v/>
      </c>
      <c r="AF94" s="535">
        <f>AE94*$H94</f>
        <v/>
      </c>
      <c r="AG94" s="121">
        <f>SUM(AE94+AB94+Y94+V94+S94+P94+M94+J94)</f>
        <v/>
      </c>
      <c r="AH94" s="533">
        <f>N94+Q94+T94+W94+Z94+AC94+AF94</f>
        <v/>
      </c>
      <c r="AI94" s="647">
        <f>ROW(AH94)</f>
        <v/>
      </c>
    </row>
    <row r="95" ht="15.75" customFormat="1" customHeight="1" s="647">
      <c r="A95" s="552" t="n"/>
      <c r="B95" s="130" t="n">
        <v>4111201</v>
      </c>
      <c r="C95" s="560">
        <f>'9.Detil Phasing'!C96</f>
        <v/>
      </c>
      <c r="D95" s="519" t="inlineStr">
        <is>
          <t>item</t>
        </is>
      </c>
      <c r="E95" s="387" t="n">
        <v>200</v>
      </c>
      <c r="F95" s="462" t="inlineStr">
        <is>
          <t>L.S</t>
        </is>
      </c>
      <c r="G95" s="387" t="n">
        <v>200</v>
      </c>
      <c r="H95" s="535">
        <f>G95/G$100</f>
        <v/>
      </c>
      <c r="I95" s="387" t="n">
        <v>0</v>
      </c>
      <c r="J95" s="387">
        <f>I95/G95*100</f>
        <v/>
      </c>
      <c r="K95" s="535">
        <f>J95*$H95</f>
        <v/>
      </c>
      <c r="L95" s="387" t="n">
        <v>0</v>
      </c>
      <c r="M95" s="387">
        <f>L95/G95*100</f>
        <v/>
      </c>
      <c r="N95" s="535">
        <f>M95*$H95</f>
        <v/>
      </c>
      <c r="O95" s="387" t="n">
        <v>0</v>
      </c>
      <c r="P95" s="363">
        <f>O95/G95*100</f>
        <v/>
      </c>
      <c r="Q95" s="535">
        <f>P95*$H95</f>
        <v/>
      </c>
      <c r="R95" s="387" t="n">
        <v>0</v>
      </c>
      <c r="S95" s="363" t="n"/>
      <c r="T95" s="535" t="n"/>
      <c r="U95" s="387" t="n">
        <v>0</v>
      </c>
      <c r="V95" s="363">
        <f>U95/G95*100</f>
        <v/>
      </c>
      <c r="W95" s="535">
        <f>V95*$H95</f>
        <v/>
      </c>
      <c r="X95" s="387" t="n">
        <v>0</v>
      </c>
      <c r="Y95" s="363">
        <f>X95/G95*100</f>
        <v/>
      </c>
      <c r="Z95" s="535">
        <f>Y95*$H95</f>
        <v/>
      </c>
      <c r="AA95" s="387" t="n">
        <v>114</v>
      </c>
      <c r="AB95" s="363">
        <f>AA95/G95*100</f>
        <v/>
      </c>
      <c r="AC95" s="535">
        <f>AB95*$H95</f>
        <v/>
      </c>
      <c r="AD95" s="387" t="n">
        <v>86</v>
      </c>
      <c r="AE95" s="363">
        <f>AD95/G95*100</f>
        <v/>
      </c>
      <c r="AF95" s="535">
        <f>AE95*$H95</f>
        <v/>
      </c>
      <c r="AG95" s="121">
        <f>SUM(AE95+AB95+Y95+V95+S95+P95+M95+J95)</f>
        <v/>
      </c>
      <c r="AH95" s="533">
        <f>N95+Q95+T95+W95+Z95+AC95+AF95</f>
        <v/>
      </c>
      <c r="AI95" s="647">
        <f>ROW(AH95)</f>
        <v/>
      </c>
    </row>
    <row r="96" ht="17.25" customFormat="1" customHeight="1" s="133">
      <c r="A96" s="124" t="n"/>
      <c r="B96" s="472" t="n"/>
      <c r="C96" s="547" t="inlineStr">
        <is>
          <t>(b) Sub-total Capital Component:</t>
        </is>
      </c>
      <c r="D96" s="136" t="n"/>
      <c r="E96" s="142" t="n"/>
      <c r="F96" s="545" t="n"/>
      <c r="G96" s="143">
        <f>I96+L96+O96+R96+U96+X96+AA96+AD96</f>
        <v/>
      </c>
      <c r="H96" s="537">
        <f>SUM(H58:H95)</f>
        <v/>
      </c>
      <c r="I96" s="143">
        <f>SUM(I58:I95)</f>
        <v/>
      </c>
      <c r="J96" s="387" t="n"/>
      <c r="K96" s="143">
        <f>SUM(K58:K95)</f>
        <v/>
      </c>
      <c r="L96" s="143">
        <f>SUM(L58:L95)</f>
        <v/>
      </c>
      <c r="M96" s="387" t="n"/>
      <c r="N96" s="143">
        <f>SUM(N58:N95)</f>
        <v/>
      </c>
      <c r="O96" s="143">
        <f>SUM(O58:O95)</f>
        <v/>
      </c>
      <c r="P96" s="143">
        <f>SUM(P58:P95)</f>
        <v/>
      </c>
      <c r="Q96" s="143">
        <f>SUM(Q58:Q95)</f>
        <v/>
      </c>
      <c r="R96" s="143">
        <f>SUM(R58:R95)</f>
        <v/>
      </c>
      <c r="S96" s="387" t="n"/>
      <c r="T96" s="143">
        <f>SUM(T58:T95)</f>
        <v/>
      </c>
      <c r="U96" s="143">
        <f>SUM(U58:U95)</f>
        <v/>
      </c>
      <c r="V96" s="387" t="n"/>
      <c r="W96" s="143">
        <f>SUM(W58:W95)</f>
        <v/>
      </c>
      <c r="X96" s="143">
        <f>SUM(X58:X95)</f>
        <v/>
      </c>
      <c r="Y96" s="363" t="n"/>
      <c r="Z96" s="143">
        <f>SUM(Z58:Z95)</f>
        <v/>
      </c>
      <c r="AA96" s="143">
        <f>SUM(AA58:AA95)</f>
        <v/>
      </c>
      <c r="AB96" s="363" t="n"/>
      <c r="AC96" s="143">
        <f>SUM(AC58:AC95)</f>
        <v/>
      </c>
      <c r="AD96" s="143">
        <f>SUM(AD58:AD95)</f>
        <v/>
      </c>
      <c r="AE96" s="363" t="n"/>
      <c r="AF96" s="143">
        <f>SUM(AF58:AF95)</f>
        <v/>
      </c>
      <c r="AG96" s="121" t="n"/>
      <c r="AI96" s="647">
        <f>ROW(AH96)</f>
        <v/>
      </c>
    </row>
    <row r="97" ht="17.25" customFormat="1" customHeight="1" s="133">
      <c r="A97" s="124" t="n"/>
      <c r="B97" s="562" t="n"/>
      <c r="C97" s="615" t="inlineStr">
        <is>
          <t>Total Cost (a+b) :</t>
        </is>
      </c>
      <c r="D97" s="136" t="n"/>
      <c r="E97" s="142" t="n">
        <v>258</v>
      </c>
      <c r="F97" s="545" t="n">
        <v>0</v>
      </c>
      <c r="G97" s="143" t="n">
        <v>258</v>
      </c>
      <c r="H97" s="537">
        <f>+H55+H96</f>
        <v/>
      </c>
      <c r="I97" s="143" t="n">
        <v>0</v>
      </c>
      <c r="J97" s="143" t="n"/>
      <c r="K97" s="143">
        <f>SUM(K55+K96)</f>
        <v/>
      </c>
      <c r="L97" s="143" t="n">
        <v>0</v>
      </c>
      <c r="M97" s="143" t="n"/>
      <c r="N97" s="143">
        <f>SUM(N55+N96)</f>
        <v/>
      </c>
      <c r="O97" s="143" t="n">
        <v>0</v>
      </c>
      <c r="P97" s="143">
        <f>SUM(P55+P96)</f>
        <v/>
      </c>
      <c r="Q97" s="143">
        <f>+Q55+Q96</f>
        <v/>
      </c>
      <c r="R97" s="143" t="n">
        <v>0</v>
      </c>
      <c r="S97" s="467" t="n"/>
      <c r="T97" s="143">
        <f>+T55+T96</f>
        <v/>
      </c>
      <c r="U97" s="143" t="n">
        <v>0</v>
      </c>
      <c r="V97" s="467" t="n"/>
      <c r="W97" s="143">
        <f>+W55+W96</f>
        <v/>
      </c>
      <c r="X97" s="143" t="n">
        <v>0</v>
      </c>
      <c r="Y97" s="363" t="n"/>
      <c r="Z97" s="143">
        <f>+Z55+Z96</f>
        <v/>
      </c>
      <c r="AA97" s="143" t="n">
        <v>162.54</v>
      </c>
      <c r="AB97" s="363" t="n"/>
      <c r="AC97" s="143">
        <f>+AC55+AC96</f>
        <v/>
      </c>
      <c r="AD97" s="143" t="n">
        <v>95.45999999999999</v>
      </c>
      <c r="AE97" s="363" t="n"/>
      <c r="AF97" s="143">
        <f>+AF55+AF96</f>
        <v/>
      </c>
      <c r="AG97" s="121" t="n"/>
      <c r="AI97" s="647">
        <f>ROW(AH97)</f>
        <v/>
      </c>
    </row>
    <row r="98" ht="18" customFormat="1" customHeight="1" s="647">
      <c r="A98" s="553" t="n"/>
      <c r="B98" s="562" t="n"/>
      <c r="C98" s="615" t="inlineStr">
        <is>
          <t>(c) Physical Contingency ( Lump sum):</t>
        </is>
      </c>
      <c r="D98" s="519" t="inlineStr">
        <is>
          <t>item</t>
        </is>
      </c>
      <c r="E98" s="652" t="n">
        <v>402.14</v>
      </c>
      <c r="F98" s="546" t="n">
        <v>0</v>
      </c>
      <c r="G98" s="387" t="n">
        <v>402.14</v>
      </c>
      <c r="H98" s="535">
        <f>G98/G$100</f>
        <v/>
      </c>
      <c r="I98" s="387" t="n">
        <v>0</v>
      </c>
      <c r="J98" s="387">
        <f>I98/G98*100</f>
        <v/>
      </c>
      <c r="K98" s="535">
        <f>J98*$H98</f>
        <v/>
      </c>
      <c r="L98" s="387" t="n">
        <v>0</v>
      </c>
      <c r="M98" s="387">
        <f>L98/G98*100</f>
        <v/>
      </c>
      <c r="N98" s="535">
        <f>M98*$H98</f>
        <v/>
      </c>
      <c r="O98" s="387" t="n">
        <v>0</v>
      </c>
      <c r="P98" s="363" t="n">
        <v>0</v>
      </c>
      <c r="Q98" s="535">
        <f>P98*$H98</f>
        <v/>
      </c>
      <c r="R98" s="387" t="n">
        <v>0</v>
      </c>
      <c r="S98" s="363" t="n"/>
      <c r="T98" s="535" t="n"/>
      <c r="U98" s="387" t="n">
        <v>0</v>
      </c>
      <c r="V98" s="363">
        <f>U98/G98*100</f>
        <v/>
      </c>
      <c r="W98" s="535">
        <f>V98*$H98</f>
        <v/>
      </c>
      <c r="X98" s="387" t="n">
        <v>0</v>
      </c>
      <c r="Y98" s="363">
        <f>X98/G98*100</f>
        <v/>
      </c>
      <c r="Z98" s="535">
        <f>Y98*$H98</f>
        <v/>
      </c>
      <c r="AA98" s="387" t="n">
        <v>221.177</v>
      </c>
      <c r="AB98" s="363">
        <f>AA98/G98*100</f>
        <v/>
      </c>
      <c r="AC98" s="535">
        <f>AB98*$H98</f>
        <v/>
      </c>
      <c r="AD98" s="387" t="n">
        <v>180.963</v>
      </c>
      <c r="AE98" s="363">
        <f>AD98/G98*100</f>
        <v/>
      </c>
      <c r="AF98" s="535">
        <f>AE98*$H98</f>
        <v/>
      </c>
      <c r="AG98" s="121">
        <f>SUM(AE98+AB98+Y98+V98+S98+P98+M98+J98)</f>
        <v/>
      </c>
      <c r="AH98" s="533">
        <f>N98+Q98+T98+W98+Z98+AC98+AF98</f>
        <v/>
      </c>
      <c r="AI98" s="647">
        <f>ROW(AH98)</f>
        <v/>
      </c>
    </row>
    <row r="99" ht="19.5" customFormat="1" customHeight="1" s="647">
      <c r="A99" s="553" t="n"/>
      <c r="B99" s="562" t="n"/>
      <c r="C99" s="615" t="inlineStr">
        <is>
          <t>(d) Price Contingency (Lump sum):</t>
        </is>
      </c>
      <c r="D99" s="519" t="inlineStr">
        <is>
          <t>item</t>
        </is>
      </c>
      <c r="E99" s="652" t="n">
        <v>402.14</v>
      </c>
      <c r="F99" s="546" t="n">
        <v>0</v>
      </c>
      <c r="G99" s="387" t="n">
        <v>402.14</v>
      </c>
      <c r="H99" s="535">
        <f>G99/G$100</f>
        <v/>
      </c>
      <c r="I99" s="387" t="n">
        <v>0</v>
      </c>
      <c r="J99" s="387">
        <f>I99/G99*100</f>
        <v/>
      </c>
      <c r="K99" s="535">
        <f>J99*$H99</f>
        <v/>
      </c>
      <c r="L99" s="387" t="n">
        <v>0</v>
      </c>
      <c r="M99" s="387">
        <f>L99/G99*100</f>
        <v/>
      </c>
      <c r="N99" s="535">
        <f>M99*$H99</f>
        <v/>
      </c>
      <c r="O99" s="387" t="n">
        <v>0</v>
      </c>
      <c r="P99" s="363" t="n">
        <v>0</v>
      </c>
      <c r="Q99" s="535">
        <f>P99*$H99</f>
        <v/>
      </c>
      <c r="R99" s="387" t="n">
        <v>0</v>
      </c>
      <c r="S99" s="363" t="n"/>
      <c r="T99" s="535" t="n"/>
      <c r="U99" s="387" t="n">
        <v>0</v>
      </c>
      <c r="V99" s="363">
        <f>U99/G99*100</f>
        <v/>
      </c>
      <c r="W99" s="535">
        <f>V99*$H99</f>
        <v/>
      </c>
      <c r="X99" s="387" t="n">
        <v>0</v>
      </c>
      <c r="Y99" s="363">
        <f>X99/G99*100</f>
        <v/>
      </c>
      <c r="Z99" s="535">
        <f>Y99*$H99</f>
        <v/>
      </c>
      <c r="AA99" s="387" t="n">
        <v>221.177</v>
      </c>
      <c r="AB99" s="363">
        <f>AA99/G99*100</f>
        <v/>
      </c>
      <c r="AC99" s="535">
        <f>AB99*$H99</f>
        <v/>
      </c>
      <c r="AD99" s="387" t="n">
        <v>180.963</v>
      </c>
      <c r="AE99" s="363">
        <f>AD99/G99*100</f>
        <v/>
      </c>
      <c r="AF99" s="535">
        <f>AE99*$H99</f>
        <v/>
      </c>
      <c r="AG99" s="121">
        <f>SUM(AE99+AB99+Y99+V99+S99+P99+M99+J99)</f>
        <v/>
      </c>
      <c r="AH99" s="533">
        <f>N99+Q99+T99+W99+Z99+AC99+AF99</f>
        <v/>
      </c>
      <c r="AI99" s="647">
        <f>ROW(AH99)</f>
        <v/>
      </c>
    </row>
    <row r="100" ht="17.25" customFormat="1" customHeight="1" s="647">
      <c r="A100" s="268" t="n"/>
      <c r="B100" s="562" t="n"/>
      <c r="C100" s="547" t="inlineStr">
        <is>
          <t>Grand Total (a+b+c+d) :</t>
        </is>
      </c>
      <c r="D100" s="519" t="n"/>
      <c r="E100" s="299" t="n"/>
      <c r="F100" s="223" t="n"/>
      <c r="G100" s="143">
        <f>G97+G98+G99</f>
        <v/>
      </c>
      <c r="H100" s="537">
        <f>SUM(H97:H99)</f>
        <v/>
      </c>
      <c r="I100" s="143">
        <f>SUM(I97:I99)</f>
        <v/>
      </c>
      <c r="J100" s="387" t="n"/>
      <c r="K100" s="143">
        <f>SUM(K97:K99)</f>
        <v/>
      </c>
      <c r="L100" s="143">
        <f>SUM(L97:L99)</f>
        <v/>
      </c>
      <c r="M100" s="387" t="n"/>
      <c r="N100" s="143">
        <f>SUM(N97:N99)</f>
        <v/>
      </c>
      <c r="O100" s="143">
        <f>SUM(O97:O99)</f>
        <v/>
      </c>
      <c r="P100" s="363" t="n"/>
      <c r="Q100" s="143">
        <f>SUM(Q97:Q99)</f>
        <v/>
      </c>
      <c r="R100" s="143">
        <f>SUM(R97:R99)</f>
        <v/>
      </c>
      <c r="S100" s="363" t="n"/>
      <c r="T100" s="143">
        <f>SUM(T97:T99)</f>
        <v/>
      </c>
      <c r="U100" s="143">
        <f>SUM(U97:U99)</f>
        <v/>
      </c>
      <c r="V100" s="363" t="n"/>
      <c r="W100" s="143">
        <f>SUM(W97:W99)</f>
        <v/>
      </c>
      <c r="X100" s="143">
        <f>SUM(X97:X99)</f>
        <v/>
      </c>
      <c r="Y100" s="363" t="n"/>
      <c r="Z100" s="143">
        <f>SUM(Z97:Z99)</f>
        <v/>
      </c>
      <c r="AA100" s="143">
        <f>SUM(AA97:AA99)</f>
        <v/>
      </c>
      <c r="AB100" s="363" t="n"/>
      <c r="AC100" s="143">
        <f>SUM(AC97:AC99)</f>
        <v/>
      </c>
      <c r="AD100" s="143">
        <f>SUM(AD97:AD99)</f>
        <v/>
      </c>
      <c r="AE100" s="363" t="n"/>
      <c r="AF100" s="143">
        <f>SUM(AF97:AF99)</f>
        <v/>
      </c>
      <c r="AH100" s="121" t="inlineStr">
        <is>
          <t xml:space="preserve"> </t>
        </is>
      </c>
      <c r="AI100" s="647">
        <f>ROW(AH100)</f>
        <v/>
      </c>
      <c r="AK100" s="121">
        <f>AF100+AC100+Z100+W100+T100+Q100+N100</f>
        <v/>
      </c>
    </row>
    <row r="102" hidden="1" ht="1.5" customHeight="1" s="683">
      <c r="A102" s="654" t="inlineStr">
        <is>
          <t>#  Weight of each item            =</t>
        </is>
      </c>
      <c r="C102" s="655" t="inlineStr">
        <is>
          <t>(Est. cost of each respective item)</t>
        </is>
      </c>
      <c r="D102" s="649" t="n"/>
      <c r="E102" s="649" t="n"/>
    </row>
    <row r="103" hidden="1" ht="12.75" customHeight="1" s="683">
      <c r="C103" s="654" t="inlineStr">
        <is>
          <t>(Total cost of all Physical items)</t>
        </is>
      </c>
    </row>
    <row r="104" hidden="1" ht="12.75" customHeight="1" s="683">
      <c r="A104" s="654" t="inlineStr">
        <is>
          <t>#  Physical Percentage of item =</t>
        </is>
      </c>
      <c r="C104" s="657" t="inlineStr">
        <is>
          <t>Quantity/number targeted in each year</t>
        </is>
      </c>
      <c r="D104" s="649" t="n"/>
      <c r="E104" s="649" t="n"/>
      <c r="F104" s="649" t="n"/>
      <c r="G104" s="649" t="n"/>
      <c r="H104" s="653" t="inlineStr">
        <is>
          <t xml:space="preserve"> x 100</t>
        </is>
      </c>
    </row>
    <row r="105" hidden="1" ht="25.5" customHeight="1" s="683">
      <c r="C105" s="25" t="inlineStr">
        <is>
          <t>Total quantity/number of respective item for whole project period</t>
        </is>
      </c>
    </row>
    <row r="106" hidden="1" ht="12.75" customHeight="1" s="683">
      <c r="A106" s="654" t="inlineStr">
        <is>
          <t># Physical % of total Project    =</t>
        </is>
      </c>
      <c r="C106" s="654" t="inlineStr">
        <is>
          <t>Weight of each item x % of item</t>
        </is>
      </c>
    </row>
    <row r="107">
      <c r="K107" s="644">
        <f>I100*100/$G$100</f>
        <v/>
      </c>
      <c r="N107" s="644">
        <f>L100*100/$G$100</f>
        <v/>
      </c>
      <c r="Q107" s="644">
        <f>O100*100/$G$100</f>
        <v/>
      </c>
      <c r="T107" s="644">
        <f>R100*100/$G$100</f>
        <v/>
      </c>
      <c r="W107" s="644">
        <f>U100*100/$G$100</f>
        <v/>
      </c>
      <c r="Z107" s="644">
        <f>X100*100/$G$100</f>
        <v/>
      </c>
      <c r="AC107" s="644">
        <f>AA100*100/$G$100</f>
        <v/>
      </c>
      <c r="AF107" s="644">
        <f>AD100*100/$G$100</f>
        <v/>
      </c>
      <c r="AH107" s="644">
        <f>SUM(K107:AF107)</f>
        <v/>
      </c>
    </row>
  </sheetData>
  <mergeCells count="46">
    <mergeCell ref="H104:H105"/>
    <mergeCell ref="A102:B103"/>
    <mergeCell ref="C102:E102"/>
    <mergeCell ref="A106:B106"/>
    <mergeCell ref="C106:E106"/>
    <mergeCell ref="A104:B105"/>
    <mergeCell ref="C104:G104"/>
    <mergeCell ref="C103:E103"/>
    <mergeCell ref="D55:E55"/>
    <mergeCell ref="I4:K4"/>
    <mergeCell ref="I5:I6"/>
    <mergeCell ref="J5:K5"/>
    <mergeCell ref="D5:D6"/>
    <mergeCell ref="E5:E6"/>
    <mergeCell ref="A2:H2"/>
    <mergeCell ref="A3:H3"/>
    <mergeCell ref="B4:B6"/>
    <mergeCell ref="H5:H6"/>
    <mergeCell ref="D4:H4"/>
    <mergeCell ref="F5:F6"/>
    <mergeCell ref="G5:G6"/>
    <mergeCell ref="P5:Q5"/>
    <mergeCell ref="AB5:AC5"/>
    <mergeCell ref="A4:A6"/>
    <mergeCell ref="C4:C6"/>
    <mergeCell ref="M5:N5"/>
    <mergeCell ref="X5:X6"/>
    <mergeCell ref="R4:T4"/>
    <mergeCell ref="S5:T5"/>
    <mergeCell ref="L4:N4"/>
    <mergeCell ref="X4:Z4"/>
    <mergeCell ref="L5:L6"/>
    <mergeCell ref="O4:Q4"/>
    <mergeCell ref="O5:O6"/>
    <mergeCell ref="AD1:AF1"/>
    <mergeCell ref="AE5:AF5"/>
    <mergeCell ref="R1:T1"/>
    <mergeCell ref="AD4:AF4"/>
    <mergeCell ref="V5:W5"/>
    <mergeCell ref="Y5:Z5"/>
    <mergeCell ref="R5:R6"/>
    <mergeCell ref="U5:U6"/>
    <mergeCell ref="U4:W4"/>
    <mergeCell ref="AD5:AD6"/>
    <mergeCell ref="AA4:AC4"/>
    <mergeCell ref="AA5:AA6"/>
  </mergeCells>
  <pageMargins left="0.57" right="0.17" top="0.76" bottom="0.34" header="0.23" footer="0"/>
  <pageSetup orientation="landscape" paperSize="9" scale="58" fitToHeight="4" firstPageNumber="22" useFirstPageNumber="1"/>
  <headerFooter alignWithMargins="0">
    <oddHeader/>
    <oddFooter>&amp;C&amp;20 P - &amp;P</oddFooter>
    <evenHeader/>
    <evenFooter/>
    <firstHeader/>
    <firstFooter/>
  </headerFooter>
  <rowBreaks count="1" manualBreakCount="1">
    <brk id="55" min="0" max="16383" man="1"/>
  </rowBreak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Z102"/>
  <sheetViews>
    <sheetView topLeftCell="A88" zoomScale="85" zoomScaleNormal="85" workbookViewId="0">
      <selection activeCell="G99" sqref="G99"/>
    </sheetView>
  </sheetViews>
  <sheetFormatPr baseColWidth="8" defaultRowHeight="15"/>
  <cols>
    <col width="8.140625" customWidth="1" style="662" min="1" max="1"/>
    <col width="10.5703125" customWidth="1" style="662" min="2" max="2"/>
    <col width="32.85546875" customWidth="1" style="663" min="3" max="3"/>
    <col width="11" customWidth="1" style="662" min="4" max="4"/>
    <col width="9.42578125" customWidth="1" style="666" min="5" max="5"/>
    <col width="9.5703125" customWidth="1" style="666" min="6" max="6"/>
    <col width="9.42578125" customWidth="1" style="666" min="7" max="7"/>
    <col width="9.7109375" customWidth="1" style="666" min="8" max="8"/>
    <col width="9.85546875" customWidth="1" style="666" min="9" max="9"/>
    <col width="9.7109375" customWidth="1" style="666" min="10" max="10"/>
    <col width="8.5703125" customWidth="1" style="666" min="11" max="11"/>
    <col width="9" customWidth="1" style="666" min="12" max="12"/>
    <col width="6.7109375" customWidth="1" style="662" min="13" max="13"/>
    <col width="9.5703125" customWidth="1" style="662" min="14" max="14"/>
    <col width="9.42578125" customWidth="1" style="662" min="15" max="15"/>
    <col width="10" customWidth="1" style="662" min="16" max="16"/>
    <col width="9.28515625" customWidth="1" style="662" min="17" max="17"/>
    <col width="10.140625" customWidth="1" style="666" min="18" max="18"/>
    <col width="9.7109375" customWidth="1" style="666" min="19" max="19"/>
    <col width="9.85546875" customWidth="1" style="666" min="20" max="20"/>
    <col width="8.85546875" customWidth="1" style="666" min="21" max="21"/>
    <col width="9.140625" customWidth="1" style="662" min="22" max="22"/>
    <col width="10.85546875" customWidth="1" style="662" min="23" max="23"/>
    <col width="11.140625" customWidth="1" style="662" min="24" max="24"/>
    <col width="9.140625" customWidth="1" style="662" min="25" max="34"/>
    <col width="9.140625" customWidth="1" style="662" min="35" max="16384"/>
  </cols>
  <sheetData>
    <row r="1" ht="21" customFormat="1" customHeight="1" s="660">
      <c r="A1" s="659" t="inlineStr">
        <is>
          <t>Investment Cost</t>
        </is>
      </c>
    </row>
    <row r="2" ht="21.75" customHeight="1" s="683">
      <c r="A2" s="186" t="inlineStr">
        <is>
          <t>Name of the Project                         :</t>
        </is>
      </c>
      <c r="B2" s="186" t="n"/>
      <c r="C2" s="186" t="n"/>
      <c r="D2" s="665" t="inlineStr">
        <is>
          <t xml:space="preserve"> Haor Flood Management and Livelihood Improvement Project.(BWDB Part)(Revised)</t>
        </is>
      </c>
      <c r="V2" s="178" t="n"/>
      <c r="W2" s="178" t="n"/>
      <c r="X2" s="178" t="n"/>
    </row>
    <row r="3" ht="14.25" customHeight="1" s="683">
      <c r="A3" s="661" t="inlineStr">
        <is>
          <t>Name of agency/Division/Ministry    :</t>
        </is>
      </c>
      <c r="D3" s="667" t="inlineStr">
        <is>
          <t>Bangladesh Water Development Board / Ministry of Water Resources</t>
        </is>
      </c>
    </row>
    <row r="4" ht="6.75" customFormat="1" customHeight="1" s="26">
      <c r="A4" s="18" t="n"/>
      <c r="B4" s="18" t="n"/>
      <c r="C4" s="667" t="n"/>
      <c r="D4" s="18" t="n"/>
      <c r="F4" s="30" t="n"/>
      <c r="G4" s="30" t="n"/>
      <c r="H4" s="30" t="n"/>
      <c r="I4" s="30" t="n"/>
      <c r="J4" s="30" t="n"/>
      <c r="K4" s="30" t="n"/>
      <c r="L4" s="30" t="n"/>
      <c r="M4" s="30" t="n"/>
      <c r="N4" s="30" t="n"/>
      <c r="O4" s="30" t="n"/>
      <c r="P4" s="30" t="n"/>
      <c r="Q4" s="30" t="n"/>
      <c r="R4" s="30" t="n"/>
      <c r="S4" s="30" t="n"/>
      <c r="T4" s="669" t="inlineStr">
        <is>
          <t>(In Lakh Taka)</t>
        </is>
      </c>
      <c r="U4" s="649" t="n"/>
      <c r="V4" s="93" t="n"/>
    </row>
    <row r="5" ht="26.25" customFormat="1" customHeight="1" s="26">
      <c r="A5" s="668" t="inlineStr">
        <is>
          <t>Budget Head</t>
        </is>
      </c>
      <c r="B5" s="668" t="inlineStr">
        <is>
          <t>Economic Code/
Sub Code</t>
        </is>
      </c>
      <c r="C5" s="673" t="inlineStr">
        <is>
          <t xml:space="preserve"> Code/Sub Code Description</t>
        </is>
      </c>
      <c r="D5" s="668" t="inlineStr">
        <is>
          <t>Total Project Cost</t>
        </is>
      </c>
      <c r="E5" s="671" t="inlineStr">
        <is>
          <t>Financial</t>
        </is>
      </c>
      <c r="F5" s="616" t="n"/>
      <c r="G5" s="616" t="n"/>
      <c r="H5" s="616" t="n"/>
      <c r="I5" s="616" t="n"/>
      <c r="J5" s="616" t="n"/>
      <c r="K5" s="616" t="n"/>
      <c r="L5" s="616" t="n"/>
      <c r="M5" s="664" t="inlineStr">
        <is>
          <t>CF</t>
        </is>
      </c>
      <c r="N5" s="670" t="inlineStr">
        <is>
          <t>Economic</t>
        </is>
      </c>
      <c r="O5" s="616" t="n"/>
      <c r="P5" s="616" t="n"/>
      <c r="Q5" s="616" t="n"/>
      <c r="R5" s="616" t="n"/>
      <c r="S5" s="616" t="n"/>
      <c r="T5" s="616" t="n"/>
      <c r="U5" s="615" t="n"/>
    </row>
    <row r="6" ht="19.5" customFormat="1" customHeight="1" s="26">
      <c r="A6" s="619" t="n"/>
      <c r="B6" s="619" t="n"/>
      <c r="C6" s="619" t="n"/>
      <c r="D6" s="619" t="n"/>
      <c r="E6" s="670" t="inlineStr">
        <is>
          <t>Year-1</t>
        </is>
      </c>
      <c r="F6" s="670" t="inlineStr">
        <is>
          <t>Year-2</t>
        </is>
      </c>
      <c r="G6" s="670" t="inlineStr">
        <is>
          <t>Year-3</t>
        </is>
      </c>
      <c r="H6" s="670" t="inlineStr">
        <is>
          <t>Year-4</t>
        </is>
      </c>
      <c r="I6" s="670" t="inlineStr">
        <is>
          <t>Year-5</t>
        </is>
      </c>
      <c r="J6" s="670" t="inlineStr">
        <is>
          <t>Year-6</t>
        </is>
      </c>
      <c r="K6" s="670" t="inlineStr">
        <is>
          <t>Year-7</t>
        </is>
      </c>
      <c r="L6" s="670" t="inlineStr">
        <is>
          <t>Year-8</t>
        </is>
      </c>
      <c r="M6" s="619" t="n"/>
      <c r="N6" s="670" t="inlineStr">
        <is>
          <t>Year-1</t>
        </is>
      </c>
      <c r="O6" s="670" t="inlineStr">
        <is>
          <t>Year-2</t>
        </is>
      </c>
      <c r="P6" s="670" t="inlineStr">
        <is>
          <t>Year-3</t>
        </is>
      </c>
      <c r="Q6" s="670" t="inlineStr">
        <is>
          <t>Year-4</t>
        </is>
      </c>
      <c r="R6" s="670" t="inlineStr">
        <is>
          <t>Year-5</t>
        </is>
      </c>
      <c r="S6" s="670" t="inlineStr">
        <is>
          <t>Year-6</t>
        </is>
      </c>
      <c r="T6" s="670" t="inlineStr">
        <is>
          <t>Year-7</t>
        </is>
      </c>
      <c r="U6" s="670" t="inlineStr">
        <is>
          <t>Year-8</t>
        </is>
      </c>
    </row>
    <row r="7" ht="16.5" customHeight="1" s="683">
      <c r="A7" s="674" t="inlineStr">
        <is>
          <t>(a) Revenue Component:</t>
        </is>
      </c>
      <c r="B7" s="649" t="n"/>
      <c r="C7" s="649" t="n"/>
      <c r="D7" s="649" t="n"/>
      <c r="E7" s="649" t="n"/>
      <c r="F7" s="649" t="n"/>
      <c r="G7" s="649" t="n"/>
      <c r="H7" s="675" t="n"/>
      <c r="I7" s="674" t="n"/>
      <c r="J7" s="674" t="n"/>
      <c r="K7" s="674" t="n"/>
      <c r="L7" s="674" t="n"/>
      <c r="M7" s="367" t="n"/>
      <c r="N7" s="21" t="n"/>
      <c r="O7" s="21" t="n"/>
      <c r="P7" s="21" t="n"/>
      <c r="Q7" s="21" t="n"/>
      <c r="R7" s="22" t="n"/>
      <c r="S7" s="22" t="n"/>
      <c r="T7" s="22" t="n"/>
      <c r="U7" s="22" t="n"/>
    </row>
    <row r="8" ht="16.5" customHeight="1" s="683">
      <c r="A8" s="27" t="n"/>
      <c r="B8" s="97">
        <f>'Annex-II'!B9</f>
        <v/>
      </c>
      <c r="C8" s="673">
        <f>'Annex-II'!C9</f>
        <v/>
      </c>
      <c r="D8" s="22" t="n"/>
      <c r="E8" s="23" t="n"/>
      <c r="F8" s="23" t="n"/>
      <c r="G8" s="23" t="n"/>
      <c r="H8" s="23" t="n"/>
      <c r="I8" s="23" t="n"/>
      <c r="J8" s="23" t="n"/>
      <c r="K8" s="23" t="n"/>
      <c r="L8" s="23" t="n"/>
      <c r="M8" s="538" t="n"/>
      <c r="N8" s="22" t="n"/>
      <c r="O8" s="22" t="n"/>
      <c r="P8" s="22" t="n"/>
      <c r="Q8" s="22" t="n"/>
      <c r="R8" s="22" t="n"/>
      <c r="S8" s="22" t="n"/>
      <c r="T8" s="22" t="n"/>
      <c r="U8" s="22" t="n"/>
      <c r="W8" s="666" t="n"/>
      <c r="X8" s="666" t="n"/>
      <c r="Y8" s="539" t="n"/>
    </row>
    <row r="9" ht="16.5" customHeight="1" s="683">
      <c r="A9" s="27" t="n"/>
      <c r="B9" s="90">
        <f>'Annex-II'!B10</f>
        <v/>
      </c>
      <c r="C9" s="24">
        <f>'Annex-II'!C10</f>
        <v/>
      </c>
      <c r="D9" s="22">
        <f>SUM(E9:L9)</f>
        <v/>
      </c>
      <c r="E9" s="382">
        <f>'Annex-II'!I10</f>
        <v/>
      </c>
      <c r="F9" s="23">
        <f>'Annex-II'!L10</f>
        <v/>
      </c>
      <c r="G9" s="23">
        <f>'Annex-II'!O10</f>
        <v/>
      </c>
      <c r="H9" s="23">
        <f>'Annex-II'!R10</f>
        <v/>
      </c>
      <c r="I9" s="23">
        <f>'Annex-II'!U10</f>
        <v/>
      </c>
      <c r="J9" s="23">
        <f>'Annex-II'!X10</f>
        <v/>
      </c>
      <c r="K9" s="23">
        <f>'Annex-II'!AA10</f>
        <v/>
      </c>
      <c r="L9" s="23">
        <f>'Annex-II'!AD10</f>
        <v/>
      </c>
      <c r="M9" s="538" t="n">
        <v>0.902</v>
      </c>
      <c r="N9" s="22">
        <f>M9*E9</f>
        <v/>
      </c>
      <c r="O9" s="22">
        <f>M9*F9</f>
        <v/>
      </c>
      <c r="P9" s="22">
        <f>M9*G9</f>
        <v/>
      </c>
      <c r="Q9" s="22">
        <f>M9*H9</f>
        <v/>
      </c>
      <c r="R9" s="22">
        <f>M9*I9</f>
        <v/>
      </c>
      <c r="S9" s="22">
        <f>M9*J9</f>
        <v/>
      </c>
      <c r="T9" s="22">
        <f>M9*K9</f>
        <v/>
      </c>
      <c r="U9" s="22">
        <f>M9*L9</f>
        <v/>
      </c>
      <c r="W9" s="666" t="n"/>
      <c r="X9" s="666" t="n"/>
      <c r="Y9" s="539" t="n"/>
    </row>
    <row r="10" ht="16.5" customHeight="1" s="683">
      <c r="A10" s="27" t="n"/>
      <c r="B10" s="90">
        <f>'Annex-II'!B11</f>
        <v/>
      </c>
      <c r="C10" s="24">
        <f>'Annex-II'!C11</f>
        <v/>
      </c>
      <c r="D10" s="22">
        <f>SUM(E10:L10)</f>
        <v/>
      </c>
      <c r="E10" s="23">
        <f>'Annex-II'!I11</f>
        <v/>
      </c>
      <c r="F10" s="23">
        <f>'Annex-II'!L11</f>
        <v/>
      </c>
      <c r="G10" s="23">
        <f>'Annex-II'!O11</f>
        <v/>
      </c>
      <c r="H10" s="23">
        <f>'Annex-II'!R11</f>
        <v/>
      </c>
      <c r="I10" s="23">
        <f>'Annex-II'!U11</f>
        <v/>
      </c>
      <c r="J10" s="23">
        <f>'Annex-II'!X11</f>
        <v/>
      </c>
      <c r="K10" s="23">
        <f>'Annex-II'!AA11</f>
        <v/>
      </c>
      <c r="L10" s="23">
        <f>'Annex-II'!AD11</f>
        <v/>
      </c>
      <c r="M10" s="538" t="n">
        <v>0.902</v>
      </c>
      <c r="N10" s="22">
        <f>M10*E10</f>
        <v/>
      </c>
      <c r="O10" s="22">
        <f>M10*F10</f>
        <v/>
      </c>
      <c r="P10" s="22">
        <f>M10*G10</f>
        <v/>
      </c>
      <c r="Q10" s="22">
        <f>M10*H10</f>
        <v/>
      </c>
      <c r="R10" s="22">
        <f>M10*I10</f>
        <v/>
      </c>
      <c r="S10" s="22">
        <f>M10*J10</f>
        <v/>
      </c>
      <c r="T10" s="22">
        <f>M10*K10</f>
        <v/>
      </c>
      <c r="U10" s="22">
        <f>M10*L10</f>
        <v/>
      </c>
      <c r="W10" s="666" t="n"/>
      <c r="X10" s="666" t="n"/>
      <c r="Y10" s="539" t="n"/>
    </row>
    <row r="11" ht="16.5" customHeight="1" s="683">
      <c r="A11" s="27" t="n"/>
      <c r="B11" s="90">
        <f>'Annex-II'!B12</f>
        <v/>
      </c>
      <c r="C11" s="24">
        <f>'Annex-II'!C12</f>
        <v/>
      </c>
      <c r="D11" s="22">
        <f>SUM(E11:L11)</f>
        <v/>
      </c>
      <c r="E11" s="23">
        <f>'Annex-II'!I12</f>
        <v/>
      </c>
      <c r="F11" s="23">
        <f>'Annex-II'!L12</f>
        <v/>
      </c>
      <c r="G11" s="23">
        <f>'Annex-II'!O12</f>
        <v/>
      </c>
      <c r="H11" s="23">
        <f>'Annex-II'!R12</f>
        <v/>
      </c>
      <c r="I11" s="23">
        <f>'Annex-II'!U12</f>
        <v/>
      </c>
      <c r="J11" s="23">
        <f>'Annex-II'!X12</f>
        <v/>
      </c>
      <c r="K11" s="23">
        <f>'Annex-II'!AA12</f>
        <v/>
      </c>
      <c r="L11" s="23">
        <f>'Annex-II'!AD12</f>
        <v/>
      </c>
      <c r="M11" s="538" t="n">
        <v>0.902</v>
      </c>
      <c r="N11" s="22">
        <f>M11*E11</f>
        <v/>
      </c>
      <c r="O11" s="22">
        <f>M11*F11</f>
        <v/>
      </c>
      <c r="P11" s="22">
        <f>M11*G11</f>
        <v/>
      </c>
      <c r="Q11" s="22">
        <f>M11*H11</f>
        <v/>
      </c>
      <c r="R11" s="22">
        <f>M11*I11</f>
        <v/>
      </c>
      <c r="S11" s="22">
        <f>M11*J11</f>
        <v/>
      </c>
      <c r="T11" s="22">
        <f>M11*K11</f>
        <v/>
      </c>
      <c r="U11" s="22">
        <f>M11*L11</f>
        <v/>
      </c>
      <c r="W11" s="666" t="n"/>
      <c r="X11" s="666" t="n"/>
      <c r="Y11" s="539" t="n"/>
    </row>
    <row r="12" ht="15" customHeight="1" s="683">
      <c r="A12" s="27" t="n"/>
      <c r="B12" s="97">
        <f>'Annex-II'!B13</f>
        <v/>
      </c>
      <c r="C12" s="673">
        <f>'Annex-II'!C13</f>
        <v/>
      </c>
      <c r="D12" s="22" t="n"/>
      <c r="E12" s="23" t="n"/>
      <c r="F12" s="23" t="n"/>
      <c r="G12" s="23" t="n"/>
      <c r="H12" s="23" t="n"/>
      <c r="I12" s="23" t="n"/>
      <c r="J12" s="23" t="n"/>
      <c r="K12" s="23" t="n"/>
      <c r="L12" s="23" t="n"/>
      <c r="M12" s="538" t="n"/>
      <c r="N12" s="540" t="n"/>
      <c r="O12" s="540" t="n"/>
      <c r="P12" s="540" t="n"/>
      <c r="Q12" s="540" t="n"/>
      <c r="R12" s="22" t="n"/>
      <c r="S12" s="22" t="n"/>
      <c r="T12" s="22" t="n"/>
      <c r="U12" s="22" t="n"/>
      <c r="W12" s="666" t="n"/>
      <c r="X12" s="666" t="n"/>
      <c r="Y12" s="539" t="n"/>
    </row>
    <row r="13" ht="29.25" customHeight="1" s="683">
      <c r="A13" s="27" t="n"/>
      <c r="B13" s="91">
        <f>'Annex-II'!B14</f>
        <v/>
      </c>
      <c r="C13" s="24">
        <f>'Annex-II'!C14</f>
        <v/>
      </c>
      <c r="D13" s="22">
        <f>SUM(E13:L13)</f>
        <v/>
      </c>
      <c r="E13" s="23">
        <f>'Annex-II'!I14</f>
        <v/>
      </c>
      <c r="F13" s="23">
        <f>'Annex-II'!L14</f>
        <v/>
      </c>
      <c r="G13" s="23">
        <f>'Annex-II'!O14</f>
        <v/>
      </c>
      <c r="H13" s="23">
        <f>'Annex-II'!R14</f>
        <v/>
      </c>
      <c r="I13" s="23">
        <f>'Annex-II'!U14</f>
        <v/>
      </c>
      <c r="J13" s="23">
        <f>'Annex-II'!X14</f>
        <v/>
      </c>
      <c r="K13" s="23">
        <f>'Annex-II'!AA14</f>
        <v/>
      </c>
      <c r="L13" s="23">
        <f>'Annex-II'!AD14</f>
        <v/>
      </c>
      <c r="M13" s="189" t="n">
        <v>0.902</v>
      </c>
      <c r="N13" s="22">
        <f>M13*E13</f>
        <v/>
      </c>
      <c r="O13" s="22">
        <f>M13*F13</f>
        <v/>
      </c>
      <c r="P13" s="22">
        <f>M13*G13</f>
        <v/>
      </c>
      <c r="Q13" s="22">
        <f>M13*H13</f>
        <v/>
      </c>
      <c r="R13" s="22">
        <f>M13*I13</f>
        <v/>
      </c>
      <c r="S13" s="22">
        <f>M13*J13</f>
        <v/>
      </c>
      <c r="T13" s="22">
        <f>M13*K13</f>
        <v/>
      </c>
      <c r="U13" s="22">
        <f>M13*L13</f>
        <v/>
      </c>
      <c r="W13" s="666" t="n"/>
      <c r="X13" s="666" t="n"/>
      <c r="Y13" s="539" t="n"/>
    </row>
    <row r="14" ht="29.25" customHeight="1" s="683">
      <c r="A14" s="27" t="n"/>
      <c r="B14" s="91">
        <f>'Annex-II'!B15</f>
        <v/>
      </c>
      <c r="C14" s="24">
        <f>'Annex-II'!C15</f>
        <v/>
      </c>
      <c r="D14" s="22">
        <f>SUM(E14:L14)</f>
        <v/>
      </c>
      <c r="E14" s="23">
        <f>'Annex-II'!I15</f>
        <v/>
      </c>
      <c r="F14" s="23">
        <f>'Annex-II'!L15</f>
        <v/>
      </c>
      <c r="G14" s="23">
        <f>'Annex-II'!O15</f>
        <v/>
      </c>
      <c r="H14" s="23">
        <f>'Annex-II'!R15</f>
        <v/>
      </c>
      <c r="I14" s="23">
        <f>'Annex-II'!U15</f>
        <v/>
      </c>
      <c r="J14" s="23">
        <f>'Annex-II'!X15</f>
        <v/>
      </c>
      <c r="K14" s="23">
        <f>'Annex-II'!AA15</f>
        <v/>
      </c>
      <c r="L14" s="23">
        <f>'Annex-II'!AD15</f>
        <v/>
      </c>
      <c r="M14" s="538" t="n">
        <v>0.8120000000000001</v>
      </c>
      <c r="N14" s="22">
        <f>M14*E14</f>
        <v/>
      </c>
      <c r="O14" s="22">
        <f>M14*F14</f>
        <v/>
      </c>
      <c r="P14" s="22">
        <f>M14*G14</f>
        <v/>
      </c>
      <c r="Q14" s="22">
        <f>M14*H14</f>
        <v/>
      </c>
      <c r="R14" s="22">
        <f>M14*I14</f>
        <v/>
      </c>
      <c r="S14" s="22">
        <f>M14*J14</f>
        <v/>
      </c>
      <c r="T14" s="22">
        <f>M14*K14</f>
        <v/>
      </c>
      <c r="U14" s="22">
        <f>M14*L14</f>
        <v/>
      </c>
      <c r="W14" s="666" t="n"/>
      <c r="X14" s="666" t="n"/>
      <c r="Y14" s="539" t="n"/>
    </row>
    <row r="15" ht="27.75" customHeight="1" s="683">
      <c r="A15" s="27" t="n"/>
      <c r="B15" s="91">
        <f>'Annex-II'!B16</f>
        <v/>
      </c>
      <c r="C15" s="24">
        <f>'Annex-II'!C16</f>
        <v/>
      </c>
      <c r="D15" s="22">
        <f>SUM(E15:L15)</f>
        <v/>
      </c>
      <c r="E15" s="23">
        <f>'Annex-II'!I16</f>
        <v/>
      </c>
      <c r="F15" s="23">
        <f>'Annex-II'!L16</f>
        <v/>
      </c>
      <c r="G15" s="23">
        <f>'Annex-II'!O16</f>
        <v/>
      </c>
      <c r="H15" s="23">
        <f>'Annex-II'!R16</f>
        <v/>
      </c>
      <c r="I15" s="23">
        <f>'Annex-II'!U16</f>
        <v/>
      </c>
      <c r="J15" s="23">
        <f>'Annex-II'!X16</f>
        <v/>
      </c>
      <c r="K15" s="23">
        <f>'Annex-II'!AA16</f>
        <v/>
      </c>
      <c r="L15" s="23">
        <f>'Annex-II'!AD16</f>
        <v/>
      </c>
      <c r="M15" s="538" t="n">
        <v>0.8120000000000001</v>
      </c>
      <c r="N15" s="22">
        <f>M15*E15</f>
        <v/>
      </c>
      <c r="O15" s="22">
        <f>M15*F15</f>
        <v/>
      </c>
      <c r="P15" s="22">
        <f>M15*G15</f>
        <v/>
      </c>
      <c r="Q15" s="22">
        <f>M15*H15</f>
        <v/>
      </c>
      <c r="R15" s="22">
        <f>M15*I15</f>
        <v/>
      </c>
      <c r="S15" s="22">
        <f>M15*J15</f>
        <v/>
      </c>
      <c r="T15" s="22">
        <f>M15*K15</f>
        <v/>
      </c>
      <c r="U15" s="22">
        <f>M15*L15</f>
        <v/>
      </c>
      <c r="W15" s="666" t="n"/>
      <c r="X15" s="666" t="n"/>
      <c r="Y15" s="539" t="n"/>
    </row>
    <row r="16" ht="18" customHeight="1" s="683">
      <c r="A16" s="27" t="n"/>
      <c r="B16" s="91">
        <f>'Annex-II'!B17</f>
        <v/>
      </c>
      <c r="C16" s="24">
        <f>'Annex-II'!C17</f>
        <v/>
      </c>
      <c r="D16" s="22">
        <f>SUM(E16:L16)</f>
        <v/>
      </c>
      <c r="E16" s="23">
        <f>'Annex-II'!I17</f>
        <v/>
      </c>
      <c r="F16" s="23">
        <f>'Annex-II'!L17</f>
        <v/>
      </c>
      <c r="G16" s="23">
        <f>'Annex-II'!O17</f>
        <v/>
      </c>
      <c r="H16" s="23">
        <f>'Annex-II'!R17</f>
        <v/>
      </c>
      <c r="I16" s="23">
        <f>'Annex-II'!U17</f>
        <v/>
      </c>
      <c r="J16" s="23">
        <f>'Annex-II'!X17</f>
        <v/>
      </c>
      <c r="K16" s="23">
        <f>'Annex-II'!AA17</f>
        <v/>
      </c>
      <c r="L16" s="23">
        <f>'Annex-II'!AD17</f>
        <v/>
      </c>
      <c r="M16" s="538" t="n">
        <v>0.8120000000000001</v>
      </c>
      <c r="N16" s="22">
        <f>M16*E16</f>
        <v/>
      </c>
      <c r="O16" s="22">
        <f>M16*F16</f>
        <v/>
      </c>
      <c r="P16" s="22">
        <f>M16*G16</f>
        <v/>
      </c>
      <c r="Q16" s="22">
        <f>M16*H16</f>
        <v/>
      </c>
      <c r="R16" s="22">
        <f>M16*I16</f>
        <v/>
      </c>
      <c r="S16" s="22">
        <f>M16*J16</f>
        <v/>
      </c>
      <c r="T16" s="22">
        <f>M16*K16</f>
        <v/>
      </c>
      <c r="U16" s="22">
        <f>M16*L16</f>
        <v/>
      </c>
      <c r="W16" s="666" t="n"/>
      <c r="X16" s="666" t="n"/>
      <c r="Y16" s="539" t="n"/>
    </row>
    <row r="17" ht="18" customHeight="1" s="683">
      <c r="A17" s="27" t="n"/>
      <c r="B17" s="91">
        <f>'Annex-II'!B18</f>
        <v/>
      </c>
      <c r="C17" s="24">
        <f>'Annex-II'!C18</f>
        <v/>
      </c>
      <c r="D17" s="22">
        <f>SUM(E17:L17)</f>
        <v/>
      </c>
      <c r="E17" s="23">
        <f>'Annex-II'!I18</f>
        <v/>
      </c>
      <c r="F17" s="23">
        <f>'Annex-II'!L18</f>
        <v/>
      </c>
      <c r="G17" s="23">
        <f>'Annex-II'!O18</f>
        <v/>
      </c>
      <c r="H17" s="23">
        <f>'Annex-II'!R18</f>
        <v/>
      </c>
      <c r="I17" s="23">
        <f>'Annex-II'!U18</f>
        <v/>
      </c>
      <c r="J17" s="23">
        <f>'Annex-II'!X18</f>
        <v/>
      </c>
      <c r="K17" s="23">
        <f>'Annex-II'!AA18</f>
        <v/>
      </c>
      <c r="L17" s="23">
        <f>'Annex-II'!AD18</f>
        <v/>
      </c>
      <c r="M17" s="538" t="n">
        <v>0.8120000000000001</v>
      </c>
      <c r="N17" s="22">
        <f>M17*E17</f>
        <v/>
      </c>
      <c r="O17" s="22">
        <f>M17*F17</f>
        <v/>
      </c>
      <c r="P17" s="22">
        <f>M17*G17</f>
        <v/>
      </c>
      <c r="Q17" s="22">
        <f>M17*H17</f>
        <v/>
      </c>
      <c r="R17" s="22">
        <f>M17*I17</f>
        <v/>
      </c>
      <c r="S17" s="22">
        <f>M17*J17</f>
        <v/>
      </c>
      <c r="T17" s="22">
        <f>M17*K17</f>
        <v/>
      </c>
      <c r="U17" s="22">
        <f>M17*L17</f>
        <v/>
      </c>
      <c r="W17" s="666" t="n"/>
      <c r="X17" s="666" t="n"/>
      <c r="Y17" s="539" t="n"/>
    </row>
    <row r="18" ht="18" customHeight="1" s="683">
      <c r="A18" s="27" t="n"/>
      <c r="B18" s="91">
        <f>'Annex-II'!B19</f>
        <v/>
      </c>
      <c r="C18" s="24">
        <f>'Annex-II'!C19</f>
        <v/>
      </c>
      <c r="D18" s="22">
        <f>SUM(E18:L18)</f>
        <v/>
      </c>
      <c r="E18" s="23">
        <f>'Annex-II'!I19</f>
        <v/>
      </c>
      <c r="F18" s="23">
        <f>'Annex-II'!L19</f>
        <v/>
      </c>
      <c r="G18" s="23">
        <f>'Annex-II'!O19</f>
        <v/>
      </c>
      <c r="H18" s="23">
        <f>'Annex-II'!R19</f>
        <v/>
      </c>
      <c r="I18" s="23">
        <f>'Annex-II'!U19</f>
        <v/>
      </c>
      <c r="J18" s="23">
        <f>'Annex-II'!X19</f>
        <v/>
      </c>
      <c r="K18" s="23">
        <f>'Annex-II'!AA19</f>
        <v/>
      </c>
      <c r="L18" s="23">
        <f>'Annex-II'!AD19</f>
        <v/>
      </c>
      <c r="M18" s="538" t="n">
        <v>0.8120000000000001</v>
      </c>
      <c r="N18" s="22">
        <f>M18*E18</f>
        <v/>
      </c>
      <c r="O18" s="22">
        <f>M18*F18</f>
        <v/>
      </c>
      <c r="P18" s="22">
        <f>M18*G18</f>
        <v/>
      </c>
      <c r="Q18" s="22">
        <f>M18*H18</f>
        <v/>
      </c>
      <c r="R18" s="22">
        <f>M18*I18</f>
        <v/>
      </c>
      <c r="S18" s="22">
        <f>M18*J18</f>
        <v/>
      </c>
      <c r="T18" s="22">
        <f>M18*K18</f>
        <v/>
      </c>
      <c r="U18" s="22">
        <f>M18*L18</f>
        <v/>
      </c>
      <c r="W18" s="666" t="n"/>
      <c r="X18" s="666" t="n"/>
      <c r="Y18" s="539" t="n"/>
    </row>
    <row r="19" ht="18" customHeight="1" s="683">
      <c r="A19" s="27" t="n"/>
      <c r="B19" s="91">
        <f>'Annex-II'!B20</f>
        <v/>
      </c>
      <c r="C19" s="24">
        <f>'Annex-II'!C20</f>
        <v/>
      </c>
      <c r="D19" s="22">
        <f>SUM(E19:L19)</f>
        <v/>
      </c>
      <c r="E19" s="23">
        <f>'Annex-II'!I20</f>
        <v/>
      </c>
      <c r="F19" s="23">
        <f>'Annex-II'!L20</f>
        <v/>
      </c>
      <c r="G19" s="23">
        <f>'Annex-II'!O20</f>
        <v/>
      </c>
      <c r="H19" s="23">
        <f>'Annex-II'!R20</f>
        <v/>
      </c>
      <c r="I19" s="23">
        <f>'Annex-II'!U20</f>
        <v/>
      </c>
      <c r="J19" s="23">
        <f>'Annex-II'!X20</f>
        <v/>
      </c>
      <c r="K19" s="23">
        <f>'Annex-II'!AA20</f>
        <v/>
      </c>
      <c r="L19" s="23">
        <f>'Annex-II'!AD20</f>
        <v/>
      </c>
      <c r="M19" s="538" t="n">
        <v>0.8120000000000001</v>
      </c>
      <c r="N19" s="22">
        <f>M19*E19</f>
        <v/>
      </c>
      <c r="O19" s="22">
        <f>M19*F19</f>
        <v/>
      </c>
      <c r="P19" s="22">
        <f>M19*G19</f>
        <v/>
      </c>
      <c r="Q19" s="22">
        <f>M19*H19</f>
        <v/>
      </c>
      <c r="R19" s="22">
        <f>M19*I19</f>
        <v/>
      </c>
      <c r="S19" s="22">
        <f>M19*J19</f>
        <v/>
      </c>
      <c r="T19" s="22">
        <f>M19*K19</f>
        <v/>
      </c>
      <c r="U19" s="22">
        <f>M19*L19</f>
        <v/>
      </c>
      <c r="W19" s="666" t="n"/>
      <c r="X19" s="666" t="n"/>
      <c r="Y19" s="539" t="n"/>
    </row>
    <row r="20" ht="18" customHeight="1" s="683">
      <c r="A20" s="27" t="n"/>
      <c r="B20" s="91">
        <f>'Annex-II'!B21</f>
        <v/>
      </c>
      <c r="C20" s="24">
        <f>'Annex-II'!C21</f>
        <v/>
      </c>
      <c r="D20" s="22">
        <f>SUM(E20:L20)</f>
        <v/>
      </c>
      <c r="E20" s="23">
        <f>'Annex-II'!I21</f>
        <v/>
      </c>
      <c r="F20" s="23">
        <f>'Annex-II'!L21</f>
        <v/>
      </c>
      <c r="G20" s="23">
        <f>'Annex-II'!O21</f>
        <v/>
      </c>
      <c r="H20" s="23">
        <f>'Annex-II'!R21</f>
        <v/>
      </c>
      <c r="I20" s="23">
        <f>'Annex-II'!U21</f>
        <v/>
      </c>
      <c r="J20" s="23">
        <f>'Annex-II'!X21</f>
        <v/>
      </c>
      <c r="K20" s="23">
        <f>'Annex-II'!AA21</f>
        <v/>
      </c>
      <c r="L20" s="23">
        <f>'Annex-II'!AD21</f>
        <v/>
      </c>
      <c r="M20" s="538" t="n">
        <v>0.8120000000000001</v>
      </c>
      <c r="N20" s="22">
        <f>M20*E20</f>
        <v/>
      </c>
      <c r="O20" s="22">
        <f>M20*F20</f>
        <v/>
      </c>
      <c r="P20" s="22">
        <f>M20*G20</f>
        <v/>
      </c>
      <c r="Q20" s="22">
        <f>M20*H20</f>
        <v/>
      </c>
      <c r="R20" s="22">
        <f>M20*I20</f>
        <v/>
      </c>
      <c r="S20" s="22">
        <f>M20*J20</f>
        <v/>
      </c>
      <c r="T20" s="22">
        <f>M20*K20</f>
        <v/>
      </c>
      <c r="U20" s="22">
        <f>M20*L20</f>
        <v/>
      </c>
      <c r="W20" s="666" t="n"/>
      <c r="X20" s="666" t="n"/>
      <c r="Y20" s="539" t="n"/>
    </row>
    <row r="21" ht="18" customHeight="1" s="683">
      <c r="A21" s="27" t="n"/>
      <c r="B21" s="91">
        <f>'Annex-II'!B22</f>
        <v/>
      </c>
      <c r="C21" s="24">
        <f>'Annex-II'!C22</f>
        <v/>
      </c>
      <c r="D21" s="22">
        <f>SUM(E21:L21)</f>
        <v/>
      </c>
      <c r="E21" s="23">
        <f>'Annex-II'!I22</f>
        <v/>
      </c>
      <c r="F21" s="23">
        <f>'Annex-II'!L22</f>
        <v/>
      </c>
      <c r="G21" s="23">
        <f>'Annex-II'!O22</f>
        <v/>
      </c>
      <c r="H21" s="23">
        <f>'Annex-II'!R22</f>
        <v/>
      </c>
      <c r="I21" s="23">
        <f>'Annex-II'!U22</f>
        <v/>
      </c>
      <c r="J21" s="23">
        <f>'Annex-II'!X22</f>
        <v/>
      </c>
      <c r="K21" s="23">
        <f>'Annex-II'!AA22</f>
        <v/>
      </c>
      <c r="L21" s="23">
        <f>'Annex-II'!AD22</f>
        <v/>
      </c>
      <c r="M21" s="538" t="n">
        <v>0.8120000000000001</v>
      </c>
      <c r="N21" s="22">
        <f>M21*E21</f>
        <v/>
      </c>
      <c r="O21" s="22">
        <f>M21*F21</f>
        <v/>
      </c>
      <c r="P21" s="22">
        <f>M21*G21</f>
        <v/>
      </c>
      <c r="Q21" s="22">
        <f>M21*H21</f>
        <v/>
      </c>
      <c r="R21" s="22">
        <f>M21*I21</f>
        <v/>
      </c>
      <c r="S21" s="22">
        <f>M21*J21</f>
        <v/>
      </c>
      <c r="T21" s="22">
        <f>M21*K21</f>
        <v/>
      </c>
      <c r="U21" s="22">
        <f>M21*L21</f>
        <v/>
      </c>
      <c r="W21" s="666" t="n"/>
      <c r="X21" s="666" t="n"/>
      <c r="Y21" s="539" t="n"/>
    </row>
    <row r="22" ht="18" customHeight="1" s="683">
      <c r="A22" s="27" t="n"/>
      <c r="B22" s="91">
        <f>'Annex-II'!B23</f>
        <v/>
      </c>
      <c r="C22" s="24">
        <f>'Annex-II'!C23</f>
        <v/>
      </c>
      <c r="D22" s="22">
        <f>SUM(E22:L22)</f>
        <v/>
      </c>
      <c r="E22" s="23">
        <f>'Annex-II'!I23</f>
        <v/>
      </c>
      <c r="F22" s="23">
        <f>'Annex-II'!L23</f>
        <v/>
      </c>
      <c r="G22" s="23">
        <f>'Annex-II'!O23</f>
        <v/>
      </c>
      <c r="H22" s="23">
        <f>'Annex-II'!R23</f>
        <v/>
      </c>
      <c r="I22" s="23">
        <f>'Annex-II'!U23</f>
        <v/>
      </c>
      <c r="J22" s="23">
        <f>'Annex-II'!X23</f>
        <v/>
      </c>
      <c r="K22" s="23">
        <f>'Annex-II'!AA23</f>
        <v/>
      </c>
      <c r="L22" s="23">
        <f>'Annex-II'!AD23</f>
        <v/>
      </c>
      <c r="M22" s="538" t="n">
        <v>0.8120000000000001</v>
      </c>
      <c r="N22" s="22">
        <f>M22*E22</f>
        <v/>
      </c>
      <c r="O22" s="22">
        <f>M22*F22</f>
        <v/>
      </c>
      <c r="P22" s="22">
        <f>M22*G22</f>
        <v/>
      </c>
      <c r="Q22" s="22">
        <f>M22*H22</f>
        <v/>
      </c>
      <c r="R22" s="22">
        <f>M22*I22</f>
        <v/>
      </c>
      <c r="S22" s="22">
        <f>M22*J22</f>
        <v/>
      </c>
      <c r="T22" s="22">
        <f>M22*K22</f>
        <v/>
      </c>
      <c r="U22" s="22">
        <f>M22*L22</f>
        <v/>
      </c>
      <c r="W22" s="666" t="n"/>
      <c r="X22" s="666" t="n"/>
      <c r="Y22" s="539" t="n"/>
    </row>
    <row r="23" ht="18" customHeight="1" s="683">
      <c r="A23" s="27" t="n"/>
      <c r="B23" s="91">
        <f>'Annex-II'!B24</f>
        <v/>
      </c>
      <c r="C23" s="24">
        <f>'Annex-II'!C24</f>
        <v/>
      </c>
      <c r="D23" s="22">
        <f>SUM(E23:L23)</f>
        <v/>
      </c>
      <c r="E23" s="23">
        <f>'Annex-II'!I24</f>
        <v/>
      </c>
      <c r="F23" s="23">
        <f>'Annex-II'!L24</f>
        <v/>
      </c>
      <c r="G23" s="23">
        <f>'Annex-II'!O24</f>
        <v/>
      </c>
      <c r="H23" s="23">
        <f>'Annex-II'!R24</f>
        <v/>
      </c>
      <c r="I23" s="23">
        <f>'Annex-II'!U24</f>
        <v/>
      </c>
      <c r="J23" s="23">
        <f>'Annex-II'!X24</f>
        <v/>
      </c>
      <c r="K23" s="23">
        <f>'Annex-II'!AA24</f>
        <v/>
      </c>
      <c r="L23" s="23">
        <f>'Annex-II'!AD24</f>
        <v/>
      </c>
      <c r="M23" s="538" t="n">
        <v>0.72</v>
      </c>
      <c r="N23" s="22">
        <f>M23*E23</f>
        <v/>
      </c>
      <c r="O23" s="22">
        <f>M23*F23</f>
        <v/>
      </c>
      <c r="P23" s="22">
        <f>M23*G23</f>
        <v/>
      </c>
      <c r="Q23" s="22">
        <f>M23*H23</f>
        <v/>
      </c>
      <c r="R23" s="22">
        <f>M23*I23</f>
        <v/>
      </c>
      <c r="S23" s="22">
        <f>M23*J23</f>
        <v/>
      </c>
      <c r="T23" s="22">
        <f>M23*K23</f>
        <v/>
      </c>
      <c r="U23" s="22">
        <f>M23*L23</f>
        <v/>
      </c>
      <c r="W23" s="666" t="n"/>
      <c r="X23" s="666" t="n"/>
      <c r="Y23" s="539" t="n"/>
    </row>
    <row r="24" ht="28.5" customHeight="1" s="683">
      <c r="A24" s="27" t="n"/>
      <c r="B24" s="91">
        <f>'Annex-II'!B25</f>
        <v/>
      </c>
      <c r="C24" s="24">
        <f>'Annex-II'!C25</f>
        <v/>
      </c>
      <c r="D24" s="22">
        <f>SUM(E24:L24)</f>
        <v/>
      </c>
      <c r="E24" s="23">
        <f>'Annex-II'!I25</f>
        <v/>
      </c>
      <c r="F24" s="23">
        <f>'Annex-II'!L25</f>
        <v/>
      </c>
      <c r="G24" s="23">
        <f>'Annex-II'!O25</f>
        <v/>
      </c>
      <c r="H24" s="23">
        <f>'Annex-II'!R25</f>
        <v/>
      </c>
      <c r="I24" s="23">
        <f>'Annex-II'!U25</f>
        <v/>
      </c>
      <c r="J24" s="23">
        <f>'Annex-II'!X25</f>
        <v/>
      </c>
      <c r="K24" s="23">
        <f>'Annex-II'!AA25</f>
        <v/>
      </c>
      <c r="L24" s="23">
        <f>'Annex-II'!AD25</f>
        <v/>
      </c>
      <c r="M24" s="538" t="n">
        <v>0.902</v>
      </c>
      <c r="N24" s="22">
        <f>M24*E24</f>
        <v/>
      </c>
      <c r="O24" s="22">
        <f>M24*F24</f>
        <v/>
      </c>
      <c r="P24" s="22">
        <f>M24*G24</f>
        <v/>
      </c>
      <c r="Q24" s="22">
        <f>M24*H24</f>
        <v/>
      </c>
      <c r="R24" s="22">
        <f>M24*I24</f>
        <v/>
      </c>
      <c r="S24" s="22">
        <f>M24*J24</f>
        <v/>
      </c>
      <c r="T24" s="22">
        <f>M24*K24</f>
        <v/>
      </c>
      <c r="U24" s="22">
        <f>M24*L24</f>
        <v/>
      </c>
      <c r="W24" s="666" t="n"/>
      <c r="X24" s="666" t="n"/>
      <c r="Y24" s="539" t="n"/>
    </row>
    <row r="25" ht="18" customHeight="1" s="683">
      <c r="A25" s="27" t="n"/>
      <c r="B25" s="91">
        <f>'Annex-II'!B26</f>
        <v/>
      </c>
      <c r="C25" s="24">
        <f>'Annex-II'!C26</f>
        <v/>
      </c>
      <c r="D25" s="22">
        <f>SUM(E25:L25)</f>
        <v/>
      </c>
      <c r="E25" s="23">
        <f>'Annex-II'!I26</f>
        <v/>
      </c>
      <c r="F25" s="23">
        <f>'Annex-II'!L26</f>
        <v/>
      </c>
      <c r="G25" s="23">
        <f>'Annex-II'!O26</f>
        <v/>
      </c>
      <c r="H25" s="23">
        <f>'Annex-II'!R26</f>
        <v/>
      </c>
      <c r="I25" s="23">
        <f>'Annex-II'!U26</f>
        <v/>
      </c>
      <c r="J25" s="23">
        <f>'Annex-II'!X26</f>
        <v/>
      </c>
      <c r="K25" s="23">
        <f>'Annex-II'!AA26</f>
        <v/>
      </c>
      <c r="L25" s="23">
        <f>'Annex-II'!AD26</f>
        <v/>
      </c>
      <c r="M25" s="538" t="n">
        <v>0.8120000000000001</v>
      </c>
      <c r="N25" s="22">
        <f>M25*E25</f>
        <v/>
      </c>
      <c r="O25" s="22">
        <f>M25*F25</f>
        <v/>
      </c>
      <c r="P25" s="22">
        <f>M25*G25</f>
        <v/>
      </c>
      <c r="Q25" s="22">
        <f>M25*H25</f>
        <v/>
      </c>
      <c r="R25" s="22">
        <f>M25*I25</f>
        <v/>
      </c>
      <c r="S25" s="22">
        <f>M25*J25</f>
        <v/>
      </c>
      <c r="T25" s="22">
        <f>M25*K25</f>
        <v/>
      </c>
      <c r="U25" s="22">
        <f>M25*L25</f>
        <v/>
      </c>
      <c r="W25" s="666" t="n"/>
      <c r="X25" s="666" t="n"/>
      <c r="Y25" s="539" t="n"/>
    </row>
    <row r="26" ht="18" customHeight="1" s="683">
      <c r="A26" s="27" t="n"/>
      <c r="B26" s="91">
        <f>'Annex-II'!B27</f>
        <v/>
      </c>
      <c r="C26" s="24">
        <f>'Annex-II'!C27</f>
        <v/>
      </c>
      <c r="D26" s="22">
        <f>SUM(E26:L26)</f>
        <v/>
      </c>
      <c r="E26" s="23">
        <f>'Annex-II'!I27</f>
        <v/>
      </c>
      <c r="F26" s="23">
        <f>'Annex-II'!L27</f>
        <v/>
      </c>
      <c r="G26" s="23">
        <f>'Annex-II'!O27</f>
        <v/>
      </c>
      <c r="H26" s="23">
        <f>'Annex-II'!R27</f>
        <v/>
      </c>
      <c r="I26" s="23">
        <f>'Annex-II'!U27</f>
        <v/>
      </c>
      <c r="J26" s="23">
        <f>'Annex-II'!X27</f>
        <v/>
      </c>
      <c r="K26" s="23">
        <f>'Annex-II'!AA27</f>
        <v/>
      </c>
      <c r="L26" s="23">
        <f>'Annex-II'!AD27</f>
        <v/>
      </c>
      <c r="M26" s="538" t="n">
        <v>0.8120000000000001</v>
      </c>
      <c r="N26" s="22">
        <f>M26*E26</f>
        <v/>
      </c>
      <c r="O26" s="22">
        <f>M26*F26</f>
        <v/>
      </c>
      <c r="P26" s="22">
        <f>M26*G26</f>
        <v/>
      </c>
      <c r="Q26" s="22">
        <f>M26*H26</f>
        <v/>
      </c>
      <c r="R26" s="22">
        <f>M26*I26</f>
        <v/>
      </c>
      <c r="S26" s="22">
        <f>M26*J26</f>
        <v/>
      </c>
      <c r="T26" s="22">
        <f>M26*K26</f>
        <v/>
      </c>
      <c r="U26" s="22">
        <f>M26*L26</f>
        <v/>
      </c>
      <c r="W26" s="666" t="n"/>
      <c r="X26" s="666" t="n"/>
      <c r="Y26" s="539" t="n"/>
    </row>
    <row r="27" ht="18" customHeight="1" s="683">
      <c r="A27" s="27" t="n"/>
      <c r="B27" s="94">
        <f>'Annex-II'!B28</f>
        <v/>
      </c>
      <c r="C27" s="24">
        <f>'Annex-II'!C28</f>
        <v/>
      </c>
      <c r="D27" s="22">
        <f>SUM(E27:L27)</f>
        <v/>
      </c>
      <c r="E27" s="23">
        <f>'Annex-II'!I28</f>
        <v/>
      </c>
      <c r="F27" s="23">
        <f>'Annex-II'!L28</f>
        <v/>
      </c>
      <c r="G27" s="23">
        <f>'Annex-II'!O28</f>
        <v/>
      </c>
      <c r="H27" s="23">
        <f>'Annex-II'!R28</f>
        <v/>
      </c>
      <c r="I27" s="23">
        <f>'Annex-II'!U28</f>
        <v/>
      </c>
      <c r="J27" s="23">
        <f>'Annex-II'!X28</f>
        <v/>
      </c>
      <c r="K27" s="23">
        <f>'Annex-II'!AA28</f>
        <v/>
      </c>
      <c r="L27" s="23">
        <f>'Annex-II'!AD28</f>
        <v/>
      </c>
      <c r="M27" s="538" t="n">
        <v>0.8120000000000001</v>
      </c>
      <c r="N27" s="22">
        <f>M27*E27</f>
        <v/>
      </c>
      <c r="O27" s="22">
        <f>M27*F27</f>
        <v/>
      </c>
      <c r="P27" s="22">
        <f>M27*G27</f>
        <v/>
      </c>
      <c r="Q27" s="22">
        <f>M27*H27</f>
        <v/>
      </c>
      <c r="R27" s="22">
        <f>M27*I27</f>
        <v/>
      </c>
      <c r="S27" s="22">
        <f>M27*J27</f>
        <v/>
      </c>
      <c r="T27" s="22">
        <f>M27*K27</f>
        <v/>
      </c>
      <c r="U27" s="22">
        <f>M27*L27</f>
        <v/>
      </c>
      <c r="W27" s="666" t="n"/>
      <c r="X27" s="666" t="n"/>
      <c r="Y27" s="539" t="n"/>
    </row>
    <row r="28" ht="18" customHeight="1" s="683">
      <c r="A28" s="27" t="n"/>
      <c r="B28" s="99">
        <f>'Annex-II'!B29</f>
        <v/>
      </c>
      <c r="C28" s="24">
        <f>'Annex-II'!C29</f>
        <v/>
      </c>
      <c r="D28" s="22" t="n"/>
      <c r="E28" s="23" t="n"/>
      <c r="F28" s="23" t="n"/>
      <c r="G28" s="23" t="n"/>
      <c r="H28" s="23" t="n"/>
      <c r="I28" s="23" t="n"/>
      <c r="J28" s="23" t="n"/>
      <c r="K28" s="23" t="n"/>
      <c r="L28" s="23" t="n"/>
      <c r="M28" s="538" t="n"/>
      <c r="N28" s="22" t="n"/>
      <c r="O28" s="22" t="n"/>
      <c r="P28" s="22" t="n"/>
      <c r="Q28" s="22" t="n"/>
      <c r="R28" s="22" t="n"/>
      <c r="S28" s="22" t="n"/>
      <c r="T28" s="22" t="n"/>
      <c r="U28" s="22" t="n"/>
      <c r="W28" s="666" t="n"/>
      <c r="X28" s="666" t="n"/>
      <c r="Y28" s="539" t="n"/>
    </row>
    <row r="29" ht="45.75" customHeight="1" s="683">
      <c r="A29" s="27" t="n"/>
      <c r="B29" s="100" t="n"/>
      <c r="C29" s="24">
        <f>'Annex-II'!C30</f>
        <v/>
      </c>
      <c r="D29" s="22">
        <f>SUM(E29:L29)</f>
        <v/>
      </c>
      <c r="E29" s="23">
        <f>'Annex-II'!I30</f>
        <v/>
      </c>
      <c r="F29" s="23">
        <f>'Annex-II'!L30</f>
        <v/>
      </c>
      <c r="G29" s="23">
        <f>'Annex-II'!O30</f>
        <v/>
      </c>
      <c r="H29" s="23">
        <f>'Annex-II'!R30</f>
        <v/>
      </c>
      <c r="I29" s="23">
        <f>'Annex-II'!U30</f>
        <v/>
      </c>
      <c r="J29" s="23">
        <f>'Annex-II'!X30</f>
        <v/>
      </c>
      <c r="K29" s="23">
        <f>'Annex-II'!AA30</f>
        <v/>
      </c>
      <c r="L29" s="23">
        <f>'Annex-II'!AD30</f>
        <v/>
      </c>
      <c r="M29" s="538" t="n">
        <v>0.902</v>
      </c>
      <c r="N29" s="22">
        <f>M29*E29</f>
        <v/>
      </c>
      <c r="O29" s="22">
        <f>M29*F29</f>
        <v/>
      </c>
      <c r="P29" s="22">
        <f>M29*G29</f>
        <v/>
      </c>
      <c r="Q29" s="22">
        <f>M29*H29</f>
        <v/>
      </c>
      <c r="R29" s="22">
        <f>M29*I29</f>
        <v/>
      </c>
      <c r="S29" s="22">
        <f>M29*J29</f>
        <v/>
      </c>
      <c r="T29" s="22">
        <f>M29*K29</f>
        <v/>
      </c>
      <c r="U29" s="22">
        <f>M29*L29</f>
        <v/>
      </c>
      <c r="W29" s="666" t="n"/>
      <c r="X29" s="666" t="n"/>
      <c r="Y29" s="539" t="n"/>
    </row>
    <row r="30" ht="48" customHeight="1" s="683">
      <c r="A30" s="27" t="n"/>
      <c r="B30" s="100" t="n"/>
      <c r="C30" s="24">
        <f>'Annex-II'!C31</f>
        <v/>
      </c>
      <c r="D30" s="22">
        <f>SUM(E30:L30)</f>
        <v/>
      </c>
      <c r="E30" s="23">
        <f>'Annex-II'!I31</f>
        <v/>
      </c>
      <c r="F30" s="23">
        <f>'Annex-II'!L31</f>
        <v/>
      </c>
      <c r="G30" s="23">
        <f>'Annex-II'!O31</f>
        <v/>
      </c>
      <c r="H30" s="23">
        <f>'Annex-II'!R31</f>
        <v/>
      </c>
      <c r="I30" s="23">
        <f>'Annex-II'!U31</f>
        <v/>
      </c>
      <c r="J30" s="23">
        <f>'Annex-II'!X31</f>
        <v/>
      </c>
      <c r="K30" s="23">
        <f>'Annex-II'!AA31</f>
        <v/>
      </c>
      <c r="L30" s="23">
        <f>'Annex-II'!AD31</f>
        <v/>
      </c>
      <c r="M30" s="538" t="n">
        <v>0.902</v>
      </c>
      <c r="N30" s="22">
        <f>M30*E30</f>
        <v/>
      </c>
      <c r="O30" s="22">
        <f>M30*F30</f>
        <v/>
      </c>
      <c r="P30" s="22">
        <f>M30*G30</f>
        <v/>
      </c>
      <c r="Q30" s="22">
        <f>M30*H30</f>
        <v/>
      </c>
      <c r="R30" s="22">
        <f>M30*I30</f>
        <v/>
      </c>
      <c r="S30" s="22">
        <f>M30*J30</f>
        <v/>
      </c>
      <c r="T30" s="22">
        <f>M30*K30</f>
        <v/>
      </c>
      <c r="U30" s="22">
        <f>M30*L30</f>
        <v/>
      </c>
      <c r="W30" s="666">
        <f>SUM(E30:L30)</f>
        <v/>
      </c>
      <c r="X30" s="666">
        <f>SUM(N30:U30)</f>
        <v/>
      </c>
      <c r="Y30" s="539">
        <f>M30</f>
        <v/>
      </c>
      <c r="Z30" s="662">
        <f>W30*Y30</f>
        <v/>
      </c>
    </row>
    <row r="31" ht="105" customHeight="1" s="683">
      <c r="A31" s="27" t="n"/>
      <c r="B31" s="101" t="n"/>
      <c r="C31" s="24">
        <f>'Annex-II'!C32</f>
        <v/>
      </c>
      <c r="D31" s="22">
        <f>SUM(E31:L31)</f>
        <v/>
      </c>
      <c r="E31" s="23">
        <f>'Annex-II'!I32</f>
        <v/>
      </c>
      <c r="F31" s="23">
        <f>'Annex-II'!L32</f>
        <v/>
      </c>
      <c r="G31" s="23">
        <f>'Annex-II'!O32</f>
        <v/>
      </c>
      <c r="H31" s="23">
        <f>'Annex-II'!R32</f>
        <v/>
      </c>
      <c r="I31" s="23">
        <f>'Annex-II'!U32</f>
        <v/>
      </c>
      <c r="J31" s="23">
        <f>'Annex-II'!X32</f>
        <v/>
      </c>
      <c r="K31" s="23">
        <f>'Annex-II'!AA32</f>
        <v/>
      </c>
      <c r="L31" s="23">
        <f>'Annex-II'!AD32</f>
        <v/>
      </c>
      <c r="M31" s="538" t="n">
        <v>0.902</v>
      </c>
      <c r="N31" s="22">
        <f>M31*E31</f>
        <v/>
      </c>
      <c r="O31" s="22">
        <f>M31*F31</f>
        <v/>
      </c>
      <c r="P31" s="22">
        <f>M31*G31</f>
        <v/>
      </c>
      <c r="Q31" s="22">
        <f>M31*H31</f>
        <v/>
      </c>
      <c r="R31" s="22">
        <f>M31*I31</f>
        <v/>
      </c>
      <c r="S31" s="22">
        <f>M31*J31</f>
        <v/>
      </c>
      <c r="T31" s="22">
        <f>M31*K31</f>
        <v/>
      </c>
      <c r="U31" s="22">
        <f>M31*L31</f>
        <v/>
      </c>
      <c r="W31" s="666">
        <f>SUM(E31:L31)</f>
        <v/>
      </c>
      <c r="X31" s="666">
        <f>SUM(N31:U31)</f>
        <v/>
      </c>
      <c r="Y31" s="539">
        <f>M31</f>
        <v/>
      </c>
      <c r="Z31" s="662">
        <f>W31*Y31</f>
        <v/>
      </c>
    </row>
    <row r="32" ht="120" customHeight="1" s="683">
      <c r="A32" s="28" t="n"/>
      <c r="B32" s="101" t="n"/>
      <c r="C32" s="92">
        <f>'Annex-II'!C33</f>
        <v/>
      </c>
      <c r="D32" s="22">
        <f>SUM(E32:L32)</f>
        <v/>
      </c>
      <c r="E32" s="23">
        <f>'Annex-II'!I33</f>
        <v/>
      </c>
      <c r="F32" s="23">
        <f>'Annex-II'!L33</f>
        <v/>
      </c>
      <c r="G32" s="23">
        <f>'Annex-II'!O33</f>
        <v/>
      </c>
      <c r="H32" s="23">
        <f>'Annex-II'!R33</f>
        <v/>
      </c>
      <c r="I32" s="23">
        <f>'Annex-II'!U33</f>
        <v/>
      </c>
      <c r="J32" s="23">
        <f>'Annex-II'!X33</f>
        <v/>
      </c>
      <c r="K32" s="23">
        <f>'Annex-II'!AA33</f>
        <v/>
      </c>
      <c r="L32" s="23">
        <f>'Annex-II'!AD33</f>
        <v/>
      </c>
      <c r="M32" s="538" t="n">
        <v>0.902</v>
      </c>
      <c r="N32" s="22">
        <f>M32*E32</f>
        <v/>
      </c>
      <c r="O32" s="22">
        <f>M32*F32</f>
        <v/>
      </c>
      <c r="P32" s="22">
        <f>M32*G32</f>
        <v/>
      </c>
      <c r="Q32" s="22">
        <f>M32*H32</f>
        <v/>
      </c>
      <c r="R32" s="22">
        <f>M32*I32</f>
        <v/>
      </c>
      <c r="S32" s="22">
        <f>M32*J32</f>
        <v/>
      </c>
      <c r="T32" s="22">
        <f>M32*K32</f>
        <v/>
      </c>
      <c r="U32" s="22">
        <f>M32*L32</f>
        <v/>
      </c>
      <c r="W32" s="666">
        <f>SUM(E32:L32)</f>
        <v/>
      </c>
      <c r="X32" s="666">
        <f>SUM(N32:U32)</f>
        <v/>
      </c>
      <c r="Y32" s="539">
        <f>M32</f>
        <v/>
      </c>
      <c r="Z32" s="662">
        <f>W32*Y32</f>
        <v/>
      </c>
    </row>
    <row r="33" ht="19.5" customHeight="1" s="683">
      <c r="A33" s="27" t="n"/>
      <c r="B33" s="98">
        <f>'Annex-II'!B34</f>
        <v/>
      </c>
      <c r="C33" s="24">
        <f>'Annex-II'!C34</f>
        <v/>
      </c>
      <c r="D33" s="22">
        <f>SUM(E33:L33)</f>
        <v/>
      </c>
      <c r="E33" s="23">
        <f>'Annex-II'!I34</f>
        <v/>
      </c>
      <c r="F33" s="23">
        <f>'Annex-II'!L34</f>
        <v/>
      </c>
      <c r="G33" s="23">
        <f>'Annex-II'!O34</f>
        <v/>
      </c>
      <c r="H33" s="23">
        <f>'Annex-II'!R34</f>
        <v/>
      </c>
      <c r="I33" s="23">
        <f>'Annex-II'!U34</f>
        <v/>
      </c>
      <c r="J33" s="23">
        <f>'Annex-II'!X34</f>
        <v/>
      </c>
      <c r="K33" s="23">
        <f>'Annex-II'!AA34</f>
        <v/>
      </c>
      <c r="L33" s="23">
        <f>'Annex-II'!AD34</f>
        <v/>
      </c>
      <c r="M33" s="538" t="n">
        <v>0.902</v>
      </c>
      <c r="N33" s="22">
        <f>M33*E33</f>
        <v/>
      </c>
      <c r="O33" s="22">
        <f>M33*F33</f>
        <v/>
      </c>
      <c r="P33" s="22">
        <f>M33*G33</f>
        <v/>
      </c>
      <c r="Q33" s="22">
        <f>M33*H33</f>
        <v/>
      </c>
      <c r="R33" s="22">
        <f>M33*I33</f>
        <v/>
      </c>
      <c r="S33" s="22">
        <f>M33*J33</f>
        <v/>
      </c>
      <c r="T33" s="22">
        <f>M33*K33</f>
        <v/>
      </c>
      <c r="U33" s="22">
        <f>M33*L33</f>
        <v/>
      </c>
      <c r="W33" s="666" t="n"/>
      <c r="X33" s="666" t="n"/>
      <c r="Y33" s="539" t="n"/>
    </row>
    <row r="34" ht="15.75" customHeight="1" s="683">
      <c r="A34" s="27" t="n"/>
      <c r="B34" s="98">
        <f>'Annex-II'!B35</f>
        <v/>
      </c>
      <c r="C34" s="24">
        <f>'Annex-II'!C35</f>
        <v/>
      </c>
      <c r="D34" s="22">
        <f>SUM(E34:L34)</f>
        <v/>
      </c>
      <c r="E34" s="23">
        <f>'Annex-II'!I35</f>
        <v/>
      </c>
      <c r="F34" s="23">
        <f>'Annex-II'!L35</f>
        <v/>
      </c>
      <c r="G34" s="23">
        <f>'Annex-II'!O35</f>
        <v/>
      </c>
      <c r="H34" s="23">
        <f>'Annex-II'!R35</f>
        <v/>
      </c>
      <c r="I34" s="23">
        <f>'Annex-II'!U35</f>
        <v/>
      </c>
      <c r="J34" s="23">
        <f>'Annex-II'!X35</f>
        <v/>
      </c>
      <c r="K34" s="23">
        <f>'Annex-II'!AA35</f>
        <v/>
      </c>
      <c r="L34" s="23">
        <f>'Annex-II'!AD35</f>
        <v/>
      </c>
      <c r="M34" s="538" t="n">
        <v>0.8120000000000001</v>
      </c>
      <c r="N34" s="22">
        <f>M34*E34</f>
        <v/>
      </c>
      <c r="O34" s="22">
        <f>M34*F34</f>
        <v/>
      </c>
      <c r="P34" s="22">
        <f>M34*G34</f>
        <v/>
      </c>
      <c r="Q34" s="22">
        <f>M34*H34</f>
        <v/>
      </c>
      <c r="R34" s="22">
        <f>M34*I34</f>
        <v/>
      </c>
      <c r="S34" s="22">
        <f>M34*J34</f>
        <v/>
      </c>
      <c r="T34" s="22">
        <f>M34*K34</f>
        <v/>
      </c>
      <c r="U34" s="22">
        <f>M34*L34</f>
        <v/>
      </c>
      <c r="W34" s="666">
        <f>SUM(E34:L34)</f>
        <v/>
      </c>
      <c r="X34" s="666">
        <f>SUM(N34:U34)</f>
        <v/>
      </c>
      <c r="Y34" s="539">
        <f>M34</f>
        <v/>
      </c>
      <c r="Z34" s="662">
        <f>W34*Y34</f>
        <v/>
      </c>
    </row>
    <row r="35" ht="27.75" customHeight="1" s="683">
      <c r="A35" s="27" t="n"/>
      <c r="B35" s="90">
        <f>'Annex-II'!B36</f>
        <v/>
      </c>
      <c r="C35" s="24">
        <f>'Annex-II'!C36</f>
        <v/>
      </c>
      <c r="D35" s="22">
        <f>SUM(E35:L35)</f>
        <v/>
      </c>
      <c r="E35" s="23">
        <f>'Annex-II'!I36</f>
        <v/>
      </c>
      <c r="F35" s="23">
        <f>'Annex-II'!L36</f>
        <v/>
      </c>
      <c r="G35" s="23">
        <f>'Annex-II'!O36</f>
        <v/>
      </c>
      <c r="H35" s="23">
        <f>'Annex-II'!R36</f>
        <v/>
      </c>
      <c r="I35" s="23">
        <f>'Annex-II'!U36</f>
        <v/>
      </c>
      <c r="J35" s="23">
        <f>'Annex-II'!X36</f>
        <v/>
      </c>
      <c r="K35" s="23">
        <f>'Annex-II'!AA36</f>
        <v/>
      </c>
      <c r="L35" s="23">
        <f>'Annex-II'!AD36</f>
        <v/>
      </c>
      <c r="M35" s="538" t="n">
        <v>0.902</v>
      </c>
      <c r="N35" s="22">
        <f>M35*E35</f>
        <v/>
      </c>
      <c r="O35" s="22">
        <f>M35*F35</f>
        <v/>
      </c>
      <c r="P35" s="22">
        <f>M35*G35</f>
        <v/>
      </c>
      <c r="Q35" s="22">
        <f>M35*H35</f>
        <v/>
      </c>
      <c r="R35" s="22">
        <f>M35*I35</f>
        <v/>
      </c>
      <c r="S35" s="22">
        <f>M35*J35</f>
        <v/>
      </c>
      <c r="T35" s="22">
        <f>M35*K35</f>
        <v/>
      </c>
      <c r="U35" s="22">
        <f>M35*L35</f>
        <v/>
      </c>
      <c r="W35" s="666">
        <f>SUM(E35:L35)</f>
        <v/>
      </c>
      <c r="X35" s="666">
        <f>SUM(N35:U35)</f>
        <v/>
      </c>
      <c r="Y35" s="539">
        <f>M35</f>
        <v/>
      </c>
      <c r="Z35" s="662">
        <f>W35*Y35</f>
        <v/>
      </c>
    </row>
    <row r="36" ht="45.75" customHeight="1" s="683">
      <c r="A36" s="27" t="n"/>
      <c r="B36" s="116">
        <f>'Annex-II'!B37</f>
        <v/>
      </c>
      <c r="C36" s="24">
        <f>'Annex-II'!C37</f>
        <v/>
      </c>
      <c r="D36" s="22">
        <f>SUM(E36:L36)</f>
        <v/>
      </c>
      <c r="E36" s="23">
        <f>'Annex-II'!I37</f>
        <v/>
      </c>
      <c r="F36" s="23">
        <f>'Annex-II'!L37</f>
        <v/>
      </c>
      <c r="G36" s="23">
        <f>'Annex-II'!O37</f>
        <v/>
      </c>
      <c r="H36" s="23">
        <f>'Annex-II'!R37</f>
        <v/>
      </c>
      <c r="I36" s="23">
        <f>'Annex-II'!U37</f>
        <v/>
      </c>
      <c r="J36" s="23">
        <f>'Annex-II'!X37</f>
        <v/>
      </c>
      <c r="K36" s="23">
        <f>'Annex-II'!AA37</f>
        <v/>
      </c>
      <c r="L36" s="23">
        <f>'Annex-II'!AD37</f>
        <v/>
      </c>
      <c r="M36" s="538" t="n">
        <v>0.902</v>
      </c>
      <c r="N36" s="22">
        <f>M36*E36</f>
        <v/>
      </c>
      <c r="O36" s="22">
        <f>M36*F36</f>
        <v/>
      </c>
      <c r="P36" s="22">
        <f>M36*G36</f>
        <v/>
      </c>
      <c r="Q36" s="22">
        <f>M36*H36</f>
        <v/>
      </c>
      <c r="R36" s="22">
        <f>M36*I36</f>
        <v/>
      </c>
      <c r="S36" s="22">
        <f>M36*J36</f>
        <v/>
      </c>
      <c r="T36" s="22">
        <f>M36*K36</f>
        <v/>
      </c>
      <c r="U36" s="22">
        <f>M36*L36</f>
        <v/>
      </c>
      <c r="W36" s="666">
        <f>SUM(E36:L36)</f>
        <v/>
      </c>
      <c r="X36" s="666">
        <f>SUM(N36:U36)</f>
        <v/>
      </c>
      <c r="Y36" s="539">
        <f>M36</f>
        <v/>
      </c>
      <c r="Z36" s="662">
        <f>W36*Y36</f>
        <v/>
      </c>
    </row>
    <row r="37" ht="21" customHeight="1" s="683">
      <c r="A37" s="27" t="n"/>
      <c r="B37" s="117" t="n"/>
      <c r="C37" s="24">
        <f>'Annex-II'!C38</f>
        <v/>
      </c>
      <c r="D37" s="22">
        <f>SUM(E37:L37)</f>
        <v/>
      </c>
      <c r="E37" s="23">
        <f>'Annex-II'!I38</f>
        <v/>
      </c>
      <c r="F37" s="23">
        <f>'Annex-II'!L38</f>
        <v/>
      </c>
      <c r="G37" s="23">
        <f>'Annex-II'!O38</f>
        <v/>
      </c>
      <c r="H37" s="23">
        <f>'Annex-II'!R38</f>
        <v/>
      </c>
      <c r="I37" s="23">
        <f>'Annex-II'!U38</f>
        <v/>
      </c>
      <c r="J37" s="23">
        <f>'Annex-II'!X38</f>
        <v/>
      </c>
      <c r="K37" s="23">
        <f>'Annex-II'!AA38</f>
        <v/>
      </c>
      <c r="L37" s="23">
        <f>'Annex-II'!AD38</f>
        <v/>
      </c>
      <c r="M37" s="538" t="n">
        <v>0.902</v>
      </c>
      <c r="N37" s="22">
        <f>M37*E37</f>
        <v/>
      </c>
      <c r="O37" s="22">
        <f>M37*F37</f>
        <v/>
      </c>
      <c r="P37" s="22">
        <f>M37*G37</f>
        <v/>
      </c>
      <c r="Q37" s="22">
        <f>M37*H37</f>
        <v/>
      </c>
      <c r="R37" s="22">
        <f>M37*I37</f>
        <v/>
      </c>
      <c r="S37" s="22">
        <f>M37*J37</f>
        <v/>
      </c>
      <c r="T37" s="22">
        <f>M37*K37</f>
        <v/>
      </c>
      <c r="U37" s="22">
        <f>M37*L37</f>
        <v/>
      </c>
      <c r="W37" s="666" t="n"/>
      <c r="X37" s="666" t="n"/>
      <c r="Y37" s="539" t="n"/>
    </row>
    <row r="38" ht="19.5" customHeight="1" s="683">
      <c r="A38" s="27" t="n"/>
      <c r="B38" s="98" t="n"/>
      <c r="C38" s="24">
        <f>'Annex-II'!C39</f>
        <v/>
      </c>
      <c r="D38" s="22">
        <f>SUM(E38:L38)</f>
        <v/>
      </c>
      <c r="E38" s="23">
        <f>'Annex-II'!I39</f>
        <v/>
      </c>
      <c r="F38" s="23">
        <f>'Annex-II'!L39</f>
        <v/>
      </c>
      <c r="G38" s="23">
        <f>'Annex-II'!O39</f>
        <v/>
      </c>
      <c r="H38" s="23">
        <f>'Annex-II'!R39</f>
        <v/>
      </c>
      <c r="I38" s="23">
        <f>'Annex-II'!U39</f>
        <v/>
      </c>
      <c r="J38" s="23">
        <f>'Annex-II'!X39</f>
        <v/>
      </c>
      <c r="K38" s="23">
        <f>'Annex-II'!AA39</f>
        <v/>
      </c>
      <c r="L38" s="23">
        <f>'Annex-II'!AD39</f>
        <v/>
      </c>
      <c r="M38" s="538" t="n">
        <v>0.902</v>
      </c>
      <c r="N38" s="22">
        <f>M38*E38</f>
        <v/>
      </c>
      <c r="O38" s="22">
        <f>M38*F38</f>
        <v/>
      </c>
      <c r="P38" s="22">
        <f>M38*G38</f>
        <v/>
      </c>
      <c r="Q38" s="22">
        <f>M38*H38</f>
        <v/>
      </c>
      <c r="R38" s="22">
        <f>M38*I38</f>
        <v/>
      </c>
      <c r="S38" s="22">
        <f>M38*J38</f>
        <v/>
      </c>
      <c r="T38" s="22">
        <f>M38*K38</f>
        <v/>
      </c>
      <c r="U38" s="22">
        <f>M38*L38</f>
        <v/>
      </c>
      <c r="W38" s="666" t="n"/>
      <c r="X38" s="666" t="n"/>
      <c r="Y38" s="539" t="n"/>
    </row>
    <row r="39" ht="19.5" customHeight="1" s="683">
      <c r="A39" s="27" t="n"/>
      <c r="B39" s="362" t="n">
        <v>4884</v>
      </c>
      <c r="C39" s="24">
        <f>'Annex-II'!C40</f>
        <v/>
      </c>
      <c r="D39" s="22">
        <f>SUM(E39:L39)</f>
        <v/>
      </c>
      <c r="E39" s="23">
        <f>'Annex-II'!I40</f>
        <v/>
      </c>
      <c r="F39" s="23">
        <f>'Annex-II'!L40</f>
        <v/>
      </c>
      <c r="G39" s="23">
        <f>'Annex-II'!O40</f>
        <v/>
      </c>
      <c r="H39" s="23">
        <f>'Annex-II'!R40</f>
        <v/>
      </c>
      <c r="I39" s="23">
        <f>'Annex-II'!U40</f>
        <v/>
      </c>
      <c r="J39" s="23">
        <f>'Annex-II'!X40</f>
        <v/>
      </c>
      <c r="K39" s="23">
        <f>'Annex-II'!AA40</f>
        <v/>
      </c>
      <c r="L39" s="23">
        <f>'Annex-II'!AD40</f>
        <v/>
      </c>
      <c r="M39" s="538" t="n">
        <v>0.902</v>
      </c>
      <c r="N39" s="22">
        <f>M39*E39</f>
        <v/>
      </c>
      <c r="O39" s="22">
        <f>M39*F39</f>
        <v/>
      </c>
      <c r="P39" s="22">
        <f>M39*G39</f>
        <v/>
      </c>
      <c r="Q39" s="22">
        <f>M39*H39</f>
        <v/>
      </c>
      <c r="R39" s="22">
        <f>M39*I39</f>
        <v/>
      </c>
      <c r="S39" s="22">
        <f>M39*J39</f>
        <v/>
      </c>
      <c r="T39" s="22">
        <f>M39*K39</f>
        <v/>
      </c>
      <c r="U39" s="22">
        <f>M39*L39</f>
        <v/>
      </c>
      <c r="W39" s="666" t="n"/>
      <c r="X39" s="666" t="n"/>
      <c r="Y39" s="539" t="n"/>
    </row>
    <row r="40" ht="17.25" customHeight="1" s="683">
      <c r="A40" s="27" t="n"/>
      <c r="B40" s="90">
        <f>'Annex-II'!B41</f>
        <v/>
      </c>
      <c r="C40" s="24">
        <f>'Annex-II'!C41</f>
        <v/>
      </c>
      <c r="D40" s="22">
        <f>SUM(E40:L40)</f>
        <v/>
      </c>
      <c r="E40" s="23">
        <f>'Annex-II'!I41</f>
        <v/>
      </c>
      <c r="F40" s="23">
        <f>'Annex-II'!L41</f>
        <v/>
      </c>
      <c r="G40" s="23">
        <f>'Annex-II'!O41</f>
        <v/>
      </c>
      <c r="H40" s="23">
        <f>'Annex-II'!R41</f>
        <v/>
      </c>
      <c r="I40" s="23">
        <f>'Annex-II'!U41</f>
        <v/>
      </c>
      <c r="J40" s="23">
        <f>'Annex-II'!X41</f>
        <v/>
      </c>
      <c r="K40" s="23">
        <f>'Annex-II'!AA41</f>
        <v/>
      </c>
      <c r="L40" s="23">
        <f>'Annex-II'!AD41</f>
        <v/>
      </c>
      <c r="M40" s="538" t="n">
        <v>0.902</v>
      </c>
      <c r="N40" s="22">
        <f>M40*E40</f>
        <v/>
      </c>
      <c r="O40" s="22">
        <f>M40*F40</f>
        <v/>
      </c>
      <c r="P40" s="22">
        <f>M40*G40</f>
        <v/>
      </c>
      <c r="Q40" s="22">
        <f>M40*H40</f>
        <v/>
      </c>
      <c r="R40" s="22">
        <f>M40*I40</f>
        <v/>
      </c>
      <c r="S40" s="22">
        <f>M40*J40</f>
        <v/>
      </c>
      <c r="T40" s="22">
        <f>M40*K40</f>
        <v/>
      </c>
      <c r="U40" s="22">
        <f>M40*L40</f>
        <v/>
      </c>
      <c r="W40" s="666">
        <f>SUM(E40:L40)</f>
        <v/>
      </c>
      <c r="X40" s="666">
        <f>SUM(N40:U40)</f>
        <v/>
      </c>
      <c r="Y40" s="539">
        <f>M40</f>
        <v/>
      </c>
      <c r="Z40" s="662">
        <f>W40*Y40</f>
        <v/>
      </c>
    </row>
    <row r="41" ht="27" customHeight="1" s="683">
      <c r="A41" s="27" t="n"/>
      <c r="B41" s="90">
        <f>'Annex-II'!B42</f>
        <v/>
      </c>
      <c r="C41" s="24">
        <f>'Annex-II'!C42</f>
        <v/>
      </c>
      <c r="D41" s="22">
        <f>SUM(E41:L41)</f>
        <v/>
      </c>
      <c r="E41" s="23">
        <f>'Annex-II'!I42</f>
        <v/>
      </c>
      <c r="F41" s="23">
        <f>'Annex-II'!L42</f>
        <v/>
      </c>
      <c r="G41" s="23">
        <f>'Annex-II'!O42</f>
        <v/>
      </c>
      <c r="H41" s="23">
        <f>'Annex-II'!R42</f>
        <v/>
      </c>
      <c r="I41" s="23">
        <f>'Annex-II'!U42</f>
        <v/>
      </c>
      <c r="J41" s="23">
        <f>'Annex-II'!X42</f>
        <v/>
      </c>
      <c r="K41" s="23">
        <f>'Annex-II'!AA42</f>
        <v/>
      </c>
      <c r="L41" s="23">
        <f>'Annex-II'!AD42</f>
        <v/>
      </c>
      <c r="M41" s="538" t="n">
        <v>0.86</v>
      </c>
      <c r="N41" s="22">
        <f>M41*E41</f>
        <v/>
      </c>
      <c r="O41" s="22">
        <f>M41*F41</f>
        <v/>
      </c>
      <c r="P41" s="22">
        <f>M41*G41</f>
        <v/>
      </c>
      <c r="Q41" s="22">
        <f>M41*H41</f>
        <v/>
      </c>
      <c r="R41" s="22">
        <f>M41*I41</f>
        <v/>
      </c>
      <c r="S41" s="22">
        <f>M41*J41</f>
        <v/>
      </c>
      <c r="T41" s="22">
        <f>M41*K41</f>
        <v/>
      </c>
      <c r="U41" s="22">
        <f>M41*L41</f>
        <v/>
      </c>
      <c r="W41" s="666" t="n"/>
      <c r="X41" s="666">
        <f>SUM(N41:U41)</f>
        <v/>
      </c>
      <c r="Y41" s="539">
        <f>M41</f>
        <v/>
      </c>
    </row>
    <row r="42" ht="17.25" customHeight="1" s="683">
      <c r="A42" s="27" t="n"/>
      <c r="B42" s="97">
        <f>'Annex-II'!B43</f>
        <v/>
      </c>
      <c r="C42" s="33">
        <f>'Annex-II'!C43</f>
        <v/>
      </c>
      <c r="D42" s="22" t="n"/>
      <c r="E42" s="23" t="n"/>
      <c r="F42" s="23" t="n"/>
      <c r="G42" s="23" t="n"/>
      <c r="H42" s="23" t="n"/>
      <c r="I42" s="23" t="n"/>
      <c r="J42" s="23" t="n"/>
      <c r="K42" s="23" t="n"/>
      <c r="L42" s="23" t="n"/>
      <c r="M42" s="538" t="n"/>
      <c r="N42" s="540" t="n"/>
      <c r="O42" s="540" t="n"/>
      <c r="P42" s="540" t="n"/>
      <c r="Q42" s="540" t="n"/>
      <c r="R42" s="22" t="n"/>
      <c r="S42" s="22" t="n"/>
      <c r="T42" s="22" t="n"/>
      <c r="U42" s="22" t="n"/>
      <c r="W42" s="666" t="n"/>
      <c r="X42" s="666" t="n"/>
      <c r="Y42" s="539" t="n"/>
    </row>
    <row r="43" ht="17.25" customHeight="1" s="683">
      <c r="A43" s="27" t="n"/>
      <c r="B43" s="91">
        <f>'Annex-II'!B44</f>
        <v/>
      </c>
      <c r="C43" s="33">
        <f>'Annex-II'!C44</f>
        <v/>
      </c>
      <c r="D43" s="22">
        <f>SUM(E43:L43)</f>
        <v/>
      </c>
      <c r="E43" s="23">
        <f>'Annex-II'!I44</f>
        <v/>
      </c>
      <c r="F43" s="23">
        <f>'Annex-II'!L44</f>
        <v/>
      </c>
      <c r="G43" s="23">
        <f>'Annex-II'!O44</f>
        <v/>
      </c>
      <c r="H43" s="23">
        <f>'Annex-II'!R44</f>
        <v/>
      </c>
      <c r="I43" s="23">
        <f>'Annex-II'!U44</f>
        <v/>
      </c>
      <c r="J43" s="23">
        <f>'Annex-II'!X44</f>
        <v/>
      </c>
      <c r="K43" s="23">
        <f>'Annex-II'!AA44</f>
        <v/>
      </c>
      <c r="L43" s="23">
        <f>'Annex-II'!AD44</f>
        <v/>
      </c>
      <c r="M43" s="538" t="n">
        <v>0.86</v>
      </c>
      <c r="N43" s="22">
        <f>M43*E43</f>
        <v/>
      </c>
      <c r="O43" s="22">
        <f>M43*F43</f>
        <v/>
      </c>
      <c r="P43" s="22">
        <f>M43*G43</f>
        <v/>
      </c>
      <c r="Q43" s="22">
        <f>M43*H43</f>
        <v/>
      </c>
      <c r="R43" s="22">
        <f>M43*I43</f>
        <v/>
      </c>
      <c r="S43" s="22">
        <f>M43*J43</f>
        <v/>
      </c>
      <c r="T43" s="22">
        <f>M43*K43</f>
        <v/>
      </c>
      <c r="U43" s="22">
        <f>M43*L43</f>
        <v/>
      </c>
      <c r="W43" s="666" t="n"/>
      <c r="X43" s="666" t="n"/>
      <c r="Y43" s="539" t="n"/>
    </row>
    <row r="44" ht="17.25" customHeight="1" s="683">
      <c r="A44" s="27" t="n"/>
      <c r="B44" s="91">
        <f>'Annex-II'!B45</f>
        <v/>
      </c>
      <c r="C44" s="33">
        <f>'Annex-II'!C45</f>
        <v/>
      </c>
      <c r="D44" s="22">
        <f>SUM(E44:L44)</f>
        <v/>
      </c>
      <c r="E44" s="23">
        <f>'Annex-II'!I45</f>
        <v/>
      </c>
      <c r="F44" s="23">
        <f>'Annex-II'!L45</f>
        <v/>
      </c>
      <c r="G44" s="23">
        <f>'Annex-II'!O45</f>
        <v/>
      </c>
      <c r="H44" s="23">
        <f>'Annex-II'!R45</f>
        <v/>
      </c>
      <c r="I44" s="23">
        <f>'Annex-II'!U45</f>
        <v/>
      </c>
      <c r="J44" s="23">
        <f>'Annex-II'!X45</f>
        <v/>
      </c>
      <c r="K44" s="23">
        <f>'Annex-II'!AA45</f>
        <v/>
      </c>
      <c r="L44" s="23">
        <f>'Annex-II'!AD45</f>
        <v/>
      </c>
      <c r="M44" s="538" t="n">
        <v>0.86</v>
      </c>
      <c r="N44" s="22">
        <f>M44*E44</f>
        <v/>
      </c>
      <c r="O44" s="22">
        <f>M44*F44</f>
        <v/>
      </c>
      <c r="P44" s="22">
        <f>M44*G44</f>
        <v/>
      </c>
      <c r="Q44" s="22">
        <f>M44*H44</f>
        <v/>
      </c>
      <c r="R44" s="22">
        <f>M44*I44</f>
        <v/>
      </c>
      <c r="S44" s="22">
        <f>M44*J44</f>
        <v/>
      </c>
      <c r="T44" s="22">
        <f>M44*K44</f>
        <v/>
      </c>
      <c r="U44" s="22">
        <f>M44*L44</f>
        <v/>
      </c>
      <c r="W44" s="666" t="n"/>
      <c r="X44" s="666" t="n"/>
      <c r="Y44" s="539" t="n"/>
    </row>
    <row r="45" ht="17.25" customHeight="1" s="683">
      <c r="A45" s="27" t="n"/>
      <c r="B45" s="91">
        <f>'Annex-II'!B46</f>
        <v/>
      </c>
      <c r="C45" s="33">
        <f>'Annex-II'!C46</f>
        <v/>
      </c>
      <c r="D45" s="22">
        <f>SUM(E45:L45)</f>
        <v/>
      </c>
      <c r="E45" s="23">
        <f>'Annex-II'!I46</f>
        <v/>
      </c>
      <c r="F45" s="23">
        <f>'Annex-II'!L46</f>
        <v/>
      </c>
      <c r="G45" s="23">
        <f>'Annex-II'!O46</f>
        <v/>
      </c>
      <c r="H45" s="23">
        <f>'Annex-II'!R46</f>
        <v/>
      </c>
      <c r="I45" s="23">
        <f>'Annex-II'!U46</f>
        <v/>
      </c>
      <c r="J45" s="23">
        <f>'Annex-II'!X46</f>
        <v/>
      </c>
      <c r="K45" s="23">
        <f>'Annex-II'!AA46</f>
        <v/>
      </c>
      <c r="L45" s="23">
        <f>'Annex-II'!AD46</f>
        <v/>
      </c>
      <c r="M45" s="538" t="n">
        <v>0.86</v>
      </c>
      <c r="N45" s="22">
        <f>M45*E45</f>
        <v/>
      </c>
      <c r="O45" s="22">
        <f>M45*F45</f>
        <v/>
      </c>
      <c r="P45" s="22">
        <f>M45*G45</f>
        <v/>
      </c>
      <c r="Q45" s="22">
        <f>M45*H45</f>
        <v/>
      </c>
      <c r="R45" s="22">
        <f>M45*I45</f>
        <v/>
      </c>
      <c r="S45" s="22">
        <f>M45*J45</f>
        <v/>
      </c>
      <c r="T45" s="22">
        <f>M45*K45</f>
        <v/>
      </c>
      <c r="U45" s="22">
        <f>M45*L45</f>
        <v/>
      </c>
      <c r="W45" s="666" t="n"/>
      <c r="X45" s="666" t="n"/>
      <c r="Y45" s="539" t="n"/>
    </row>
    <row r="46" ht="16.5" customHeight="1" s="683">
      <c r="A46" s="27" t="n"/>
      <c r="B46" s="91">
        <f>'Annex-II'!B47</f>
        <v/>
      </c>
      <c r="C46" s="33">
        <f>'Annex-II'!C47</f>
        <v/>
      </c>
      <c r="D46" s="22">
        <f>SUM(E46:L46)</f>
        <v/>
      </c>
      <c r="E46" s="23">
        <f>'Annex-II'!I47</f>
        <v/>
      </c>
      <c r="F46" s="23">
        <f>'Annex-II'!L47</f>
        <v/>
      </c>
      <c r="G46" s="23">
        <f>'Annex-II'!O47</f>
        <v/>
      </c>
      <c r="H46" s="23">
        <f>'Annex-II'!R47</f>
        <v/>
      </c>
      <c r="I46" s="23">
        <f>'Annex-II'!U47</f>
        <v/>
      </c>
      <c r="J46" s="23">
        <f>'Annex-II'!X47</f>
        <v/>
      </c>
      <c r="K46" s="23">
        <f>'Annex-II'!AA47</f>
        <v/>
      </c>
      <c r="L46" s="23">
        <f>'Annex-II'!AD47</f>
        <v/>
      </c>
      <c r="M46" s="538" t="n">
        <v>0.86</v>
      </c>
      <c r="N46" s="22">
        <f>M46*E46</f>
        <v/>
      </c>
      <c r="O46" s="22">
        <f>M46*F46</f>
        <v/>
      </c>
      <c r="P46" s="22">
        <f>M46*G46</f>
        <v/>
      </c>
      <c r="Q46" s="22">
        <f>M46*H46</f>
        <v/>
      </c>
      <c r="R46" s="22">
        <f>M46*I46</f>
        <v/>
      </c>
      <c r="S46" s="22">
        <f>M46*J46</f>
        <v/>
      </c>
      <c r="T46" s="22">
        <f>M46*K46</f>
        <v/>
      </c>
      <c r="U46" s="22">
        <f>M46*L46</f>
        <v/>
      </c>
      <c r="W46" s="666">
        <f>SUM(E46:L46)</f>
        <v/>
      </c>
      <c r="X46" s="666">
        <f>SUM(N46:U46)</f>
        <v/>
      </c>
      <c r="Y46" s="539">
        <f>M46</f>
        <v/>
      </c>
      <c r="Z46" s="662">
        <f>W46*Y46</f>
        <v/>
      </c>
    </row>
    <row r="47" ht="16.5" customHeight="1" s="683">
      <c r="A47" s="27" t="n"/>
      <c r="B47" s="227" t="n">
        <v>4921</v>
      </c>
      <c r="C47" s="442" t="inlineStr">
        <is>
          <t>Office Building : Repair &amp; Maintenance</t>
        </is>
      </c>
      <c r="D47" s="22">
        <f>SUM(E47:L47)</f>
        <v/>
      </c>
      <c r="E47" s="23">
        <f>'Annex-II'!I48</f>
        <v/>
      </c>
      <c r="F47" s="23">
        <f>'Annex-II'!L48</f>
        <v/>
      </c>
      <c r="G47" s="23">
        <f>'Annex-II'!O48</f>
        <v/>
      </c>
      <c r="H47" s="23">
        <f>'Annex-II'!R48</f>
        <v/>
      </c>
      <c r="I47" s="23">
        <f>'Annex-II'!U48</f>
        <v/>
      </c>
      <c r="J47" s="23">
        <f>'Annex-II'!X48</f>
        <v/>
      </c>
      <c r="K47" s="23">
        <f>'Annex-II'!AA48</f>
        <v/>
      </c>
      <c r="L47" s="23">
        <f>'Annex-II'!AD48</f>
        <v/>
      </c>
      <c r="M47" s="538" t="n">
        <v>0.765</v>
      </c>
      <c r="N47" s="22">
        <f>M47*E47</f>
        <v/>
      </c>
      <c r="O47" s="22">
        <f>M47*F47</f>
        <v/>
      </c>
      <c r="P47" s="22">
        <f>M47*G47</f>
        <v/>
      </c>
      <c r="Q47" s="22">
        <f>M47*H47</f>
        <v/>
      </c>
      <c r="R47" s="22">
        <f>M47*I47</f>
        <v/>
      </c>
      <c r="S47" s="22">
        <f>M47*J47</f>
        <v/>
      </c>
      <c r="T47" s="22">
        <f>M47*K47</f>
        <v/>
      </c>
      <c r="U47" s="22">
        <f>M47*L47</f>
        <v/>
      </c>
      <c r="W47" s="666">
        <f>SUM(E47:L47)</f>
        <v/>
      </c>
      <c r="X47" s="666">
        <f>SUM(N47:U47)</f>
        <v/>
      </c>
      <c r="Y47" s="539">
        <f>M47</f>
        <v/>
      </c>
      <c r="Z47" s="662">
        <f>W47*Y47</f>
        <v/>
      </c>
    </row>
    <row r="48" ht="27.75" customHeight="1" s="683">
      <c r="A48" s="27" t="n"/>
      <c r="B48" s="227" t="n">
        <v>4923</v>
      </c>
      <c r="C48" s="442" t="inlineStr">
        <is>
          <t>Residential Building : Repair &amp; Maintenance</t>
        </is>
      </c>
      <c r="D48" s="22">
        <f>SUM(E48:L48)</f>
        <v/>
      </c>
      <c r="E48" s="23">
        <f>'Annex-II'!I49</f>
        <v/>
      </c>
      <c r="F48" s="23">
        <f>'Annex-II'!L49</f>
        <v/>
      </c>
      <c r="G48" s="23">
        <f>'Annex-II'!O49</f>
        <v/>
      </c>
      <c r="H48" s="23">
        <f>'Annex-II'!R49</f>
        <v/>
      </c>
      <c r="I48" s="23">
        <f>'Annex-II'!U49</f>
        <v/>
      </c>
      <c r="J48" s="23">
        <f>'Annex-II'!X49</f>
        <v/>
      </c>
      <c r="K48" s="23">
        <f>'Annex-II'!AA49</f>
        <v/>
      </c>
      <c r="L48" s="23">
        <f>'Annex-II'!AD49</f>
        <v/>
      </c>
      <c r="M48" s="538" t="n">
        <v>0.765</v>
      </c>
      <c r="N48" s="22">
        <f>M48*E48</f>
        <v/>
      </c>
      <c r="O48" s="22">
        <f>M48*F48</f>
        <v/>
      </c>
      <c r="P48" s="22">
        <f>M48*G48</f>
        <v/>
      </c>
      <c r="Q48" s="22">
        <f>M48*H48</f>
        <v/>
      </c>
      <c r="R48" s="22">
        <f>M48*I48</f>
        <v/>
      </c>
      <c r="S48" s="22">
        <f>M48*J48</f>
        <v/>
      </c>
      <c r="T48" s="22">
        <f>M48*K48</f>
        <v/>
      </c>
      <c r="U48" s="22">
        <f>M48*L48</f>
        <v/>
      </c>
      <c r="W48" s="666">
        <f>SUM(E48:L48)</f>
        <v/>
      </c>
      <c r="X48" s="666">
        <f>SUM(N48:U48)</f>
        <v/>
      </c>
      <c r="Y48" s="539">
        <f>M48</f>
        <v/>
      </c>
      <c r="Z48" s="662">
        <f>W48*Y48</f>
        <v/>
      </c>
    </row>
    <row r="49" ht="16.5" customHeight="1" s="683">
      <c r="A49" s="27" t="n"/>
      <c r="B49" s="91">
        <f>'Annex-II'!B50</f>
        <v/>
      </c>
      <c r="C49" s="33">
        <f>'Annex-II'!C50</f>
        <v/>
      </c>
      <c r="D49" s="22">
        <f>SUM(E49:L49)</f>
        <v/>
      </c>
      <c r="E49" s="23">
        <f>'Annex-II'!I50</f>
        <v/>
      </c>
      <c r="F49" s="23">
        <f>'Annex-II'!L50</f>
        <v/>
      </c>
      <c r="G49" s="23">
        <f>'Annex-II'!O50</f>
        <v/>
      </c>
      <c r="H49" s="23">
        <f>'Annex-II'!R50</f>
        <v/>
      </c>
      <c r="I49" s="23">
        <f>'Annex-II'!U50</f>
        <v/>
      </c>
      <c r="J49" s="23">
        <f>'Annex-II'!X50</f>
        <v/>
      </c>
      <c r="K49" s="23">
        <f>'Annex-II'!AA50</f>
        <v/>
      </c>
      <c r="L49" s="23">
        <f>'Annex-II'!AD50</f>
        <v/>
      </c>
      <c r="M49" s="538" t="n">
        <v>0.86</v>
      </c>
      <c r="N49" s="22">
        <f>M49*E49</f>
        <v/>
      </c>
      <c r="O49" s="22">
        <f>M49*F49</f>
        <v/>
      </c>
      <c r="P49" s="22">
        <f>M49*G49</f>
        <v/>
      </c>
      <c r="Q49" s="22">
        <f>M49*H49</f>
        <v/>
      </c>
      <c r="R49" s="22">
        <f>M49*I49</f>
        <v/>
      </c>
      <c r="S49" s="22">
        <f>M49*J49</f>
        <v/>
      </c>
      <c r="T49" s="22">
        <f>M49*K49</f>
        <v/>
      </c>
      <c r="U49" s="22">
        <f>M49*L49</f>
        <v/>
      </c>
      <c r="W49" s="666" t="n"/>
      <c r="X49" s="666" t="n"/>
      <c r="Y49" s="539" t="n"/>
    </row>
    <row r="50" ht="16.5" customHeight="1" s="683">
      <c r="A50" s="27" t="n"/>
      <c r="B50" s="676">
        <f>'Annex-II'!B51</f>
        <v/>
      </c>
      <c r="C50" s="33">
        <f>'Annex-II'!C51</f>
        <v/>
      </c>
      <c r="D50" s="22" t="n"/>
      <c r="E50" s="23" t="n"/>
      <c r="F50" s="23" t="n"/>
      <c r="G50" s="23" t="n"/>
      <c r="H50" s="23" t="n"/>
      <c r="I50" s="23" t="n"/>
      <c r="J50" s="23" t="n"/>
      <c r="K50" s="23" t="n"/>
      <c r="L50" s="23" t="n"/>
      <c r="M50" s="538" t="n"/>
      <c r="N50" s="22" t="n"/>
      <c r="O50" s="22" t="n"/>
      <c r="P50" s="22" t="n"/>
      <c r="Q50" s="22" t="n"/>
      <c r="R50" s="22" t="n"/>
      <c r="S50" s="22" t="n"/>
      <c r="T50" s="22" t="n"/>
      <c r="U50" s="22" t="n"/>
      <c r="W50" s="666" t="n"/>
      <c r="X50" s="666" t="n"/>
      <c r="Y50" s="539" t="n"/>
    </row>
    <row r="51" ht="28.5" customHeight="1" s="683">
      <c r="A51" s="27" t="n"/>
      <c r="B51" s="619" t="n"/>
      <c r="C51" s="96">
        <f>'Annex-II'!C52</f>
        <v/>
      </c>
      <c r="D51" s="22">
        <f>SUM(E51:L51)</f>
        <v/>
      </c>
      <c r="E51" s="23">
        <f>'Annex-II'!I52</f>
        <v/>
      </c>
      <c r="F51" s="23">
        <f>'Annex-II'!L52</f>
        <v/>
      </c>
      <c r="G51" s="23">
        <f>'Annex-II'!O52</f>
        <v/>
      </c>
      <c r="H51" s="23">
        <f>'Annex-II'!R52</f>
        <v/>
      </c>
      <c r="I51" s="23">
        <f>'Annex-II'!U52</f>
        <v/>
      </c>
      <c r="J51" s="23">
        <f>'Annex-II'!X52</f>
        <v/>
      </c>
      <c r="K51" s="23">
        <f>'Annex-II'!AA52</f>
        <v/>
      </c>
      <c r="L51" s="23">
        <f>'Annex-II'!AD52</f>
        <v/>
      </c>
      <c r="M51" s="538" t="n">
        <v>0.8120000000000001</v>
      </c>
      <c r="N51" s="22">
        <f>M51*E51</f>
        <v/>
      </c>
      <c r="O51" s="22">
        <f>M51*F51</f>
        <v/>
      </c>
      <c r="P51" s="22">
        <f>M51*G51</f>
        <v/>
      </c>
      <c r="Q51" s="22">
        <f>M51*H51</f>
        <v/>
      </c>
      <c r="R51" s="22">
        <f>M51*I51</f>
        <v/>
      </c>
      <c r="S51" s="22">
        <f>M51*J51</f>
        <v/>
      </c>
      <c r="T51" s="22">
        <f>M51*K51</f>
        <v/>
      </c>
      <c r="U51" s="22">
        <f>M51*L51</f>
        <v/>
      </c>
      <c r="W51" s="666">
        <f>SUM(E51:L51)</f>
        <v/>
      </c>
      <c r="X51" s="666">
        <f>SUM(N51:U51)</f>
        <v/>
      </c>
      <c r="Y51" s="539">
        <f>M51</f>
        <v/>
      </c>
      <c r="Z51" s="662">
        <f>W51*Y51</f>
        <v/>
      </c>
    </row>
    <row r="52" ht="17.25" customHeight="1" s="683">
      <c r="A52" s="27" t="n"/>
      <c r="B52" s="228" t="n">
        <v>4976</v>
      </c>
      <c r="C52" s="443" t="inlineStr">
        <is>
          <t>Water Transport : Repair of Speedboat(s)</t>
        </is>
      </c>
      <c r="D52" s="22">
        <f>SUM(E52:L52)</f>
        <v/>
      </c>
      <c r="E52" s="23">
        <f>'Annex-II'!I53</f>
        <v/>
      </c>
      <c r="F52" s="23">
        <f>'Annex-II'!L53</f>
        <v/>
      </c>
      <c r="G52" s="23">
        <f>'Annex-II'!O53</f>
        <v/>
      </c>
      <c r="H52" s="23">
        <f>'Annex-II'!R53</f>
        <v/>
      </c>
      <c r="I52" s="23">
        <f>'Annex-II'!U53</f>
        <v/>
      </c>
      <c r="J52" s="23">
        <f>'Annex-II'!X53</f>
        <v/>
      </c>
      <c r="K52" s="23">
        <f>'Annex-II'!AA53</f>
        <v/>
      </c>
      <c r="L52" s="23">
        <f>'Annex-II'!AD53</f>
        <v/>
      </c>
      <c r="M52" s="538" t="n">
        <v>0.8120000000000001</v>
      </c>
      <c r="N52" s="22">
        <f>M52*E52</f>
        <v/>
      </c>
      <c r="O52" s="22">
        <f>M52*F52</f>
        <v/>
      </c>
      <c r="P52" s="22">
        <f>M52*G52</f>
        <v/>
      </c>
      <c r="Q52" s="22">
        <f>M52*H52</f>
        <v/>
      </c>
      <c r="R52" s="22">
        <f>M52*I52</f>
        <v/>
      </c>
      <c r="S52" s="22">
        <f>M52*J52</f>
        <v/>
      </c>
      <c r="T52" s="22">
        <f>M52*K52</f>
        <v/>
      </c>
      <c r="U52" s="22">
        <f>M52*L52</f>
        <v/>
      </c>
      <c r="W52" s="666">
        <f>SUM(E52:L52)</f>
        <v/>
      </c>
      <c r="X52" s="666">
        <f>SUM(N52:U52)</f>
        <v/>
      </c>
      <c r="Y52" s="539">
        <f>M52</f>
        <v/>
      </c>
      <c r="Z52" s="662">
        <f>W52*Y52</f>
        <v/>
      </c>
    </row>
    <row r="53" ht="17.25" customHeight="1" s="683">
      <c r="A53" s="27" t="n"/>
      <c r="B53" s="228" t="n">
        <v>4991</v>
      </c>
      <c r="C53" s="438" t="inlineStr">
        <is>
          <t>Others : Repair &amp; Maintenance</t>
        </is>
      </c>
      <c r="D53" s="22">
        <f>SUM(E53:L53)</f>
        <v/>
      </c>
      <c r="E53" s="23">
        <f>'Annex-II'!I54</f>
        <v/>
      </c>
      <c r="F53" s="23">
        <f>'Annex-II'!L54</f>
        <v/>
      </c>
      <c r="G53" s="23">
        <f>'Annex-II'!O54</f>
        <v/>
      </c>
      <c r="H53" s="23">
        <f>'Annex-II'!R54</f>
        <v/>
      </c>
      <c r="I53" s="23">
        <f>'Annex-II'!U54</f>
        <v/>
      </c>
      <c r="J53" s="23">
        <f>'Annex-II'!X54</f>
        <v/>
      </c>
      <c r="K53" s="23">
        <f>'Annex-II'!AA54</f>
        <v/>
      </c>
      <c r="L53" s="23">
        <f>'Annex-II'!AD54</f>
        <v/>
      </c>
      <c r="M53" s="538" t="n">
        <v>0.902</v>
      </c>
      <c r="N53" s="22">
        <f>M53*E53</f>
        <v/>
      </c>
      <c r="O53" s="22">
        <f>M53*F53</f>
        <v/>
      </c>
      <c r="P53" s="22">
        <f>M53*G53</f>
        <v/>
      </c>
      <c r="Q53" s="22">
        <f>M53*H53</f>
        <v/>
      </c>
      <c r="R53" s="22">
        <f>M53*I53</f>
        <v/>
      </c>
      <c r="S53" s="22">
        <f>M53*J53</f>
        <v/>
      </c>
      <c r="T53" s="22">
        <f>M53*K53</f>
        <v/>
      </c>
      <c r="U53" s="22">
        <f>M53*L53</f>
        <v/>
      </c>
      <c r="W53" s="666">
        <f>SUM(E53:L53)</f>
        <v/>
      </c>
      <c r="X53" s="666">
        <f>SUM(N53:U53)</f>
        <v/>
      </c>
      <c r="Y53" s="539">
        <f>M53</f>
        <v/>
      </c>
      <c r="Z53" s="662">
        <f>W53*Y53</f>
        <v/>
      </c>
    </row>
    <row r="54" ht="16.5" customHeight="1" s="683">
      <c r="A54" s="28" t="n"/>
      <c r="B54" s="673">
        <f>'Annex-II'!A55</f>
        <v/>
      </c>
      <c r="C54" s="615" t="n"/>
      <c r="D54" s="458">
        <f>SUM(D8:D53)</f>
        <v/>
      </c>
      <c r="E54" s="23">
        <f>'Annex-II'!I55</f>
        <v/>
      </c>
      <c r="F54" s="458">
        <f>SUM(F8:F53)</f>
        <v/>
      </c>
      <c r="G54" s="458">
        <f>SUM(G8:G53)</f>
        <v/>
      </c>
      <c r="H54" s="458">
        <f>SUM(H8:H53)</f>
        <v/>
      </c>
      <c r="I54" s="458">
        <f>SUM(I8:I53)</f>
        <v/>
      </c>
      <c r="J54" s="458">
        <f>SUM(J8:J53)</f>
        <v/>
      </c>
      <c r="K54" s="458">
        <f>SUM(K8:K53)</f>
        <v/>
      </c>
      <c r="L54" s="458">
        <f>SUM(L8:L53)</f>
        <v/>
      </c>
      <c r="M54" s="538" t="n"/>
      <c r="N54" s="458">
        <f>SUM(N8:N53)</f>
        <v/>
      </c>
      <c r="O54" s="458">
        <f>SUM(O8:O53)</f>
        <v/>
      </c>
      <c r="P54" s="458">
        <f>SUM(P8:P53)</f>
        <v/>
      </c>
      <c r="Q54" s="458">
        <f>SUM(Q8:Q53)</f>
        <v/>
      </c>
      <c r="R54" s="458">
        <f>SUM(R8:R53)</f>
        <v/>
      </c>
      <c r="S54" s="458">
        <f>SUM(S8:S53)</f>
        <v/>
      </c>
      <c r="T54" s="458">
        <f>SUM(T8:T53)</f>
        <v/>
      </c>
      <c r="U54" s="458">
        <f>SUM(U8:U53)</f>
        <v/>
      </c>
      <c r="W54" s="666">
        <f>SUM(E54:L54)</f>
        <v/>
      </c>
      <c r="X54" s="666">
        <f>SUM(N54:U54)</f>
        <v/>
      </c>
      <c r="Y54" s="539">
        <f>M54</f>
        <v/>
      </c>
      <c r="Z54" s="666">
        <f>SUM(Z8:Z53)</f>
        <v/>
      </c>
    </row>
    <row r="55" ht="16.5" customHeight="1" s="683">
      <c r="A55" s="229" t="n"/>
      <c r="B55" s="673">
        <f>'Annex-II'!A56</f>
        <v/>
      </c>
      <c r="C55" s="615" t="n"/>
      <c r="D55" s="22" t="n"/>
      <c r="E55" s="23" t="n"/>
      <c r="F55" s="23" t="n"/>
      <c r="G55" s="23" t="n"/>
      <c r="H55" s="23" t="n"/>
      <c r="I55" s="23" t="n"/>
      <c r="J55" s="23" t="n"/>
      <c r="K55" s="23" t="n"/>
      <c r="L55" s="23" t="n"/>
      <c r="M55" s="538" t="n"/>
      <c r="N55" s="540" t="n"/>
      <c r="O55" s="540" t="n"/>
      <c r="P55" s="540" t="n"/>
      <c r="Q55" s="540" t="n"/>
      <c r="R55" s="22" t="n"/>
      <c r="S55" s="22" t="n"/>
      <c r="T55" s="22" t="n"/>
      <c r="U55" s="22" t="n"/>
      <c r="W55" s="666" t="n"/>
      <c r="X55" s="666" t="n"/>
      <c r="Y55" s="539" t="n"/>
    </row>
    <row r="56" ht="15.75" customHeight="1" s="683">
      <c r="A56" s="27" t="n"/>
      <c r="B56" s="97">
        <f>'Annex-II'!B57</f>
        <v/>
      </c>
      <c r="C56" s="33">
        <f>'Annex-II'!C57</f>
        <v/>
      </c>
      <c r="D56" s="22" t="n"/>
      <c r="E56" s="23" t="n"/>
      <c r="F56" s="23" t="n"/>
      <c r="G56" s="23" t="n"/>
      <c r="H56" s="23" t="n"/>
      <c r="I56" s="23" t="n"/>
      <c r="J56" s="23" t="n"/>
      <c r="K56" s="23" t="n"/>
      <c r="L56" s="23" t="n"/>
      <c r="M56" s="538" t="n"/>
      <c r="N56" s="22" t="n"/>
      <c r="O56" s="22" t="n"/>
      <c r="P56" s="22" t="n"/>
      <c r="Q56" s="22" t="n"/>
      <c r="R56" s="22" t="n"/>
      <c r="S56" s="22" t="n"/>
      <c r="T56" s="22" t="n"/>
      <c r="U56" s="22" t="n"/>
      <c r="W56" s="666" t="n"/>
      <c r="X56" s="666" t="n"/>
      <c r="Y56" s="539" t="n"/>
    </row>
    <row r="57" ht="14.25" customHeight="1" s="683">
      <c r="A57" s="27" t="n"/>
      <c r="B57" s="102">
        <f>'Annex-II'!B58</f>
        <v/>
      </c>
      <c r="C57" s="673">
        <f>'Annex-II'!C58</f>
        <v/>
      </c>
      <c r="D57" s="22" t="n"/>
      <c r="E57" s="23" t="n"/>
      <c r="F57" s="23" t="n"/>
      <c r="G57" s="23" t="n"/>
      <c r="H57" s="23" t="n"/>
      <c r="I57" s="23" t="n"/>
      <c r="J57" s="23" t="n"/>
      <c r="K57" s="23" t="n"/>
      <c r="L57" s="23" t="n"/>
      <c r="M57" s="538" t="n"/>
      <c r="N57" s="22" t="n"/>
      <c r="O57" s="22" t="n"/>
      <c r="P57" s="22" t="n"/>
      <c r="Q57" s="22" t="n"/>
      <c r="R57" s="22" t="n"/>
      <c r="S57" s="22" t="n"/>
      <c r="T57" s="22" t="n"/>
      <c r="U57" s="22" t="n"/>
      <c r="W57" s="666">
        <f>SUM(E57:L57)</f>
        <v/>
      </c>
      <c r="X57" s="666">
        <f>SUM(N57:U57)</f>
        <v/>
      </c>
      <c r="Y57" s="539">
        <f>M57</f>
        <v/>
      </c>
      <c r="Z57" s="662">
        <f>W57*Y57</f>
        <v/>
      </c>
    </row>
    <row r="58" ht="116.25" customHeight="1" s="683">
      <c r="A58" s="27" t="n"/>
      <c r="B58" s="103" t="n"/>
      <c r="C58" s="509">
        <f>'Annex-II'!C59</f>
        <v/>
      </c>
      <c r="D58" s="22">
        <f>SUM(E58:L58)</f>
        <v/>
      </c>
      <c r="E58" s="23">
        <f>'Annex-II'!I59</f>
        <v/>
      </c>
      <c r="F58" s="23">
        <f>'Annex-II'!L59</f>
        <v/>
      </c>
      <c r="G58" s="23">
        <f>'Annex-II'!O59</f>
        <v/>
      </c>
      <c r="H58" s="23">
        <f>'Annex-II'!R59</f>
        <v/>
      </c>
      <c r="I58" s="23">
        <f>'Annex-II'!U59</f>
        <v/>
      </c>
      <c r="J58" s="23">
        <f>'Annex-II'!X59</f>
        <v/>
      </c>
      <c r="K58" s="23">
        <f>'Annex-II'!AA59</f>
        <v/>
      </c>
      <c r="L58" s="23">
        <f>'Annex-II'!AD59</f>
        <v/>
      </c>
      <c r="M58" s="538" t="n">
        <v>0.68</v>
      </c>
      <c r="N58" s="22">
        <f>M58*E58</f>
        <v/>
      </c>
      <c r="O58" s="22">
        <f>M58*F58</f>
        <v/>
      </c>
      <c r="P58" s="22">
        <f>M58*G58</f>
        <v/>
      </c>
      <c r="Q58" s="22">
        <f>M58*H58</f>
        <v/>
      </c>
      <c r="R58" s="22">
        <f>M58*I58</f>
        <v/>
      </c>
      <c r="S58" s="22">
        <f>M58*J58</f>
        <v/>
      </c>
      <c r="T58" s="22">
        <f>M58*K58</f>
        <v/>
      </c>
      <c r="U58" s="22">
        <f>M58*L58</f>
        <v/>
      </c>
      <c r="W58" s="666">
        <f>SUM(E58:L58)</f>
        <v/>
      </c>
      <c r="X58" s="666">
        <f>SUM(N58:U58)</f>
        <v/>
      </c>
      <c r="Y58" s="539">
        <f>M58</f>
        <v/>
      </c>
      <c r="Z58" s="662">
        <f>W58*Y58</f>
        <v/>
      </c>
    </row>
    <row r="59" ht="52.5" customHeight="1" s="683">
      <c r="A59" s="27" t="n"/>
      <c r="B59" s="104" t="n"/>
      <c r="C59" s="96">
        <f>'Annex-II'!C60</f>
        <v/>
      </c>
      <c r="D59" s="22">
        <f>SUM(E59:L59)</f>
        <v/>
      </c>
      <c r="E59" s="23">
        <f>'Annex-II'!I60</f>
        <v/>
      </c>
      <c r="F59" s="23">
        <f>'Annex-II'!L60</f>
        <v/>
      </c>
      <c r="G59" s="23">
        <f>'Annex-II'!O60</f>
        <v/>
      </c>
      <c r="H59" s="23">
        <f>'Annex-II'!R60</f>
        <v/>
      </c>
      <c r="I59" s="23">
        <f>'Annex-II'!U60</f>
        <v/>
      </c>
      <c r="J59" s="23">
        <f>'Annex-II'!X60</f>
        <v/>
      </c>
      <c r="K59" s="23">
        <f>'Annex-II'!AA60</f>
        <v/>
      </c>
      <c r="L59" s="23">
        <f>'Annex-II'!AD60</f>
        <v/>
      </c>
      <c r="M59" s="538" t="n">
        <v>0.68</v>
      </c>
      <c r="N59" s="22">
        <f>M59*E59</f>
        <v/>
      </c>
      <c r="O59" s="22">
        <f>M59*F59</f>
        <v/>
      </c>
      <c r="P59" s="22">
        <f>M59*G59</f>
        <v/>
      </c>
      <c r="Q59" s="22">
        <f>M59*H59</f>
        <v/>
      </c>
      <c r="R59" s="22">
        <f>M59*I59</f>
        <v/>
      </c>
      <c r="S59" s="22">
        <f>M59*J59</f>
        <v/>
      </c>
      <c r="T59" s="22">
        <f>M59*K59</f>
        <v/>
      </c>
      <c r="U59" s="22">
        <f>M59*L59</f>
        <v/>
      </c>
      <c r="W59" s="666">
        <f>SUM(E59:L59)</f>
        <v/>
      </c>
      <c r="X59" s="666">
        <f>SUM(N59:U59)</f>
        <v/>
      </c>
      <c r="Y59" s="539">
        <f>M59</f>
        <v/>
      </c>
      <c r="Z59" s="662">
        <f>W59*Y59</f>
        <v/>
      </c>
    </row>
    <row r="60" ht="17.25" customHeight="1" s="683">
      <c r="A60" s="27" t="n"/>
      <c r="B60" s="678">
        <f>'9.Detil Phasing'!B62</f>
        <v/>
      </c>
      <c r="C60" s="33">
        <f>'Annex-II'!C61</f>
        <v/>
      </c>
      <c r="D60" s="22" t="n"/>
      <c r="E60" s="23">
        <f>'Annex-II'!I61</f>
        <v/>
      </c>
      <c r="F60" s="23" t="n"/>
      <c r="G60" s="23" t="n"/>
      <c r="H60" s="23" t="n"/>
      <c r="I60" s="23" t="n"/>
      <c r="J60" s="23" t="n"/>
      <c r="K60" s="23" t="n"/>
      <c r="L60" s="23" t="n"/>
      <c r="M60" s="538" t="n"/>
      <c r="N60" s="22" t="n"/>
      <c r="O60" s="22" t="n"/>
      <c r="P60" s="22" t="n"/>
      <c r="Q60" s="22" t="n"/>
      <c r="R60" s="22" t="n"/>
      <c r="S60" s="22" t="n"/>
      <c r="T60" s="22" t="n"/>
      <c r="U60" s="22" t="n"/>
      <c r="W60" s="666" t="n"/>
      <c r="X60" s="666" t="n"/>
      <c r="Y60" s="539" t="n"/>
    </row>
    <row r="61" ht="27" customHeight="1" s="683">
      <c r="A61" s="27" t="n"/>
      <c r="B61" s="619" t="n"/>
      <c r="C61" s="96">
        <f>'Annex-II'!C62</f>
        <v/>
      </c>
      <c r="D61" s="22">
        <f>SUM(E61:L61)</f>
        <v/>
      </c>
      <c r="E61" s="23">
        <f>'Annex-II'!I62</f>
        <v/>
      </c>
      <c r="F61" s="23">
        <f>'Annex-II'!L62</f>
        <v/>
      </c>
      <c r="G61" s="23">
        <f>'Annex-II'!O62</f>
        <v/>
      </c>
      <c r="H61" s="23">
        <f>'Annex-II'!R62</f>
        <v/>
      </c>
      <c r="I61" s="23">
        <f>'Annex-II'!U62</f>
        <v/>
      </c>
      <c r="J61" s="23">
        <f>'Annex-II'!X62</f>
        <v/>
      </c>
      <c r="K61" s="23">
        <f>'Annex-II'!AA62</f>
        <v/>
      </c>
      <c r="L61" s="23">
        <f>'Annex-II'!AD62</f>
        <v/>
      </c>
      <c r="M61" s="538" t="n">
        <v>0.68</v>
      </c>
      <c r="N61" s="22">
        <f>M61*E61</f>
        <v/>
      </c>
      <c r="O61" s="22">
        <f>M61*F61</f>
        <v/>
      </c>
      <c r="P61" s="22">
        <f>M61*G61</f>
        <v/>
      </c>
      <c r="Q61" s="22">
        <f>M61*H61</f>
        <v/>
      </c>
      <c r="R61" s="22">
        <f>M61*I61</f>
        <v/>
      </c>
      <c r="S61" s="22">
        <f>M61*J61</f>
        <v/>
      </c>
      <c r="T61" s="22">
        <f>M61*K61</f>
        <v/>
      </c>
      <c r="U61" s="22">
        <f>M61*L61</f>
        <v/>
      </c>
      <c r="W61" s="666" t="n"/>
      <c r="X61" s="666" t="n"/>
      <c r="Y61" s="539" t="n"/>
    </row>
    <row r="62" ht="17.25" customHeight="1" s="683">
      <c r="A62" s="27" t="n"/>
      <c r="B62" s="658">
        <f>'9.Detil Phasing'!B64</f>
        <v/>
      </c>
      <c r="C62" s="96">
        <f>'Annex-II'!C63</f>
        <v/>
      </c>
      <c r="D62" s="22" t="n"/>
      <c r="E62" s="23">
        <f>'Annex-II'!I63</f>
        <v/>
      </c>
      <c r="F62" s="23" t="n"/>
      <c r="G62" s="23" t="n"/>
      <c r="H62" s="23" t="n"/>
      <c r="I62" s="23" t="n"/>
      <c r="J62" s="23" t="n"/>
      <c r="K62" s="23" t="n"/>
      <c r="L62" s="23" t="n"/>
      <c r="M62" s="538" t="n"/>
      <c r="N62" s="22" t="n"/>
      <c r="O62" s="22" t="n"/>
      <c r="P62" s="22" t="n"/>
      <c r="Q62" s="22" t="n"/>
      <c r="R62" s="22" t="n"/>
      <c r="S62" s="22" t="n"/>
      <c r="T62" s="22" t="n"/>
      <c r="U62" s="22" t="n"/>
      <c r="W62" s="666" t="n"/>
      <c r="X62" s="666" t="n"/>
      <c r="Y62" s="539" t="n"/>
    </row>
    <row r="63" ht="51.75" customHeight="1" s="683">
      <c r="A63" s="27" t="n"/>
      <c r="B63" s="618" t="n"/>
      <c r="C63" s="96">
        <f>'Annex-II'!C64</f>
        <v/>
      </c>
      <c r="D63" s="22">
        <f>SUM(E63:L63)</f>
        <v/>
      </c>
      <c r="E63" s="23">
        <f>'Annex-II'!I64</f>
        <v/>
      </c>
      <c r="F63" s="23">
        <f>'Annex-II'!L64</f>
        <v/>
      </c>
      <c r="G63" s="23">
        <f>'Annex-II'!O64</f>
        <v/>
      </c>
      <c r="H63" s="23">
        <f>'Annex-II'!R64</f>
        <v/>
      </c>
      <c r="I63" s="23">
        <f>'Annex-II'!U64</f>
        <v/>
      </c>
      <c r="J63" s="23">
        <f>'Annex-II'!X64</f>
        <v/>
      </c>
      <c r="K63" s="23">
        <f>'Annex-II'!AA64</f>
        <v/>
      </c>
      <c r="L63" s="23">
        <f>'Annex-II'!AD64</f>
        <v/>
      </c>
      <c r="M63" s="538" t="n">
        <v>0.8120000000000001</v>
      </c>
      <c r="N63" s="22">
        <f>M63*E63</f>
        <v/>
      </c>
      <c r="O63" s="22">
        <f>M63*F63</f>
        <v/>
      </c>
      <c r="P63" s="22">
        <f>M63*G63</f>
        <v/>
      </c>
      <c r="Q63" s="22">
        <f>M63*H63</f>
        <v/>
      </c>
      <c r="R63" s="22">
        <f>M63*I63</f>
        <v/>
      </c>
      <c r="S63" s="22">
        <f>M63*J63</f>
        <v/>
      </c>
      <c r="T63" s="22">
        <f>M63*K63</f>
        <v/>
      </c>
      <c r="U63" s="22">
        <f>M63*L63</f>
        <v/>
      </c>
      <c r="W63" s="666">
        <f>SUM(E63:L63)</f>
        <v/>
      </c>
      <c r="X63" s="666">
        <f>SUM(N63:U63)</f>
        <v/>
      </c>
      <c r="Y63" s="539">
        <f>M63</f>
        <v/>
      </c>
      <c r="Z63" s="662">
        <f>W63*Y63</f>
        <v/>
      </c>
    </row>
    <row r="64" ht="43.5" customHeight="1" s="683">
      <c r="A64" s="27" t="n"/>
      <c r="B64" s="619" t="n"/>
      <c r="C64" s="96">
        <f>'Annex-II'!C65</f>
        <v/>
      </c>
      <c r="D64" s="22">
        <f>SUM(E64:L64)</f>
        <v/>
      </c>
      <c r="E64" s="23">
        <f>'Annex-II'!I65</f>
        <v/>
      </c>
      <c r="F64" s="23">
        <f>'Annex-II'!L65</f>
        <v/>
      </c>
      <c r="G64" s="23">
        <f>'Annex-II'!O65</f>
        <v/>
      </c>
      <c r="H64" s="23">
        <f>'Annex-II'!R65</f>
        <v/>
      </c>
      <c r="I64" s="23">
        <f>'Annex-II'!U65</f>
        <v/>
      </c>
      <c r="J64" s="23">
        <f>'Annex-II'!X65</f>
        <v/>
      </c>
      <c r="K64" s="23">
        <f>'Annex-II'!AA65</f>
        <v/>
      </c>
      <c r="L64" s="23">
        <f>'Annex-II'!AD65</f>
        <v/>
      </c>
      <c r="M64" s="538" t="n">
        <v>0.8120000000000001</v>
      </c>
      <c r="N64" s="22">
        <f>M64*E64</f>
        <v/>
      </c>
      <c r="O64" s="22">
        <f>M64*F64</f>
        <v/>
      </c>
      <c r="P64" s="22">
        <f>M64*G64</f>
        <v/>
      </c>
      <c r="Q64" s="22">
        <f>M64*H64</f>
        <v/>
      </c>
      <c r="R64" s="22">
        <f>M64*I64</f>
        <v/>
      </c>
      <c r="S64" s="22">
        <f>M64*J64</f>
        <v/>
      </c>
      <c r="T64" s="22">
        <f>M64*K64</f>
        <v/>
      </c>
      <c r="U64" s="22">
        <f>M64*L64</f>
        <v/>
      </c>
      <c r="W64" s="666">
        <f>SUM(E64:L64)</f>
        <v/>
      </c>
      <c r="X64" s="666">
        <f>SUM(N64:U64)</f>
        <v/>
      </c>
      <c r="Y64" s="539">
        <f>M64</f>
        <v/>
      </c>
      <c r="Z64" s="662">
        <f>W64*Y64</f>
        <v/>
      </c>
    </row>
    <row r="65" ht="16.5" customHeight="1" s="683">
      <c r="A65" s="27" t="n"/>
      <c r="B65" s="658">
        <f>'9.Detil Phasing'!B67</f>
        <v/>
      </c>
      <c r="C65" s="96">
        <f>'Annex-II'!C66</f>
        <v/>
      </c>
      <c r="D65" s="22" t="n"/>
      <c r="E65" s="23">
        <f>'Annex-II'!I66</f>
        <v/>
      </c>
      <c r="F65" s="23" t="n"/>
      <c r="G65" s="23" t="n"/>
      <c r="H65" s="23" t="n"/>
      <c r="I65" s="23" t="n"/>
      <c r="J65" s="23" t="n"/>
      <c r="K65" s="23" t="n"/>
      <c r="L65" s="23" t="n"/>
      <c r="M65" s="538" t="n"/>
      <c r="N65" s="22" t="n"/>
      <c r="O65" s="22" t="n"/>
      <c r="P65" s="22" t="n"/>
      <c r="Q65" s="22" t="n"/>
      <c r="R65" s="22" t="n"/>
      <c r="S65" s="22" t="n"/>
      <c r="T65" s="22" t="n"/>
      <c r="U65" s="22" t="n"/>
      <c r="W65" s="666" t="n"/>
      <c r="X65" s="666" t="n"/>
      <c r="Y65" s="539" t="n"/>
    </row>
    <row r="66" ht="55.5" customHeight="1" s="683">
      <c r="A66" s="27" t="n"/>
      <c r="B66" s="618" t="n"/>
      <c r="C66" s="96">
        <f>'Annex-II'!C67</f>
        <v/>
      </c>
      <c r="D66" s="22">
        <f>SUM(E66:L66)</f>
        <v/>
      </c>
      <c r="E66" s="23">
        <f>'Annex-II'!I67</f>
        <v/>
      </c>
      <c r="F66" s="23">
        <f>'Annex-II'!L67</f>
        <v/>
      </c>
      <c r="G66" s="23">
        <f>'Annex-II'!O67</f>
        <v/>
      </c>
      <c r="H66" s="23">
        <f>'Annex-II'!R67</f>
        <v/>
      </c>
      <c r="I66" s="23">
        <f>'Annex-II'!U67</f>
        <v/>
      </c>
      <c r="J66" s="23">
        <f>'Annex-II'!X67</f>
        <v/>
      </c>
      <c r="K66" s="23">
        <f>'Annex-II'!AA67</f>
        <v/>
      </c>
      <c r="L66" s="23">
        <f>'Annex-II'!AD67</f>
        <v/>
      </c>
      <c r="M66" s="538" t="n">
        <v>0.68</v>
      </c>
      <c r="N66" s="22">
        <f>M66*E66</f>
        <v/>
      </c>
      <c r="O66" s="22">
        <f>M66*F66</f>
        <v/>
      </c>
      <c r="P66" s="22">
        <f>M66*G66</f>
        <v/>
      </c>
      <c r="Q66" s="22">
        <f>M66*H66</f>
        <v/>
      </c>
      <c r="R66" s="22">
        <f>M66*I66</f>
        <v/>
      </c>
      <c r="S66" s="22">
        <f>M66*J66</f>
        <v/>
      </c>
      <c r="T66" s="22">
        <f>M66*K66</f>
        <v/>
      </c>
      <c r="U66" s="22">
        <f>M66*L66</f>
        <v/>
      </c>
      <c r="W66" s="666">
        <f>SUM(E66:L66)</f>
        <v/>
      </c>
      <c r="X66" s="666">
        <f>SUM(N66:U66)</f>
        <v/>
      </c>
      <c r="Y66" s="539">
        <f>M66</f>
        <v/>
      </c>
      <c r="Z66" s="662">
        <f>W66*Y66</f>
        <v/>
      </c>
    </row>
    <row r="67" ht="53.25" customHeight="1" s="683">
      <c r="A67" s="27" t="n"/>
      <c r="B67" s="618" t="n"/>
      <c r="C67" s="96">
        <f>'Annex-II'!C68</f>
        <v/>
      </c>
      <c r="D67" s="22">
        <f>SUM(E67:L67)</f>
        <v/>
      </c>
      <c r="E67" s="23">
        <f>'Annex-II'!I68</f>
        <v/>
      </c>
      <c r="F67" s="23">
        <f>'Annex-II'!L68</f>
        <v/>
      </c>
      <c r="G67" s="23">
        <f>'Annex-II'!O68</f>
        <v/>
      </c>
      <c r="H67" s="23">
        <f>'Annex-II'!R68</f>
        <v/>
      </c>
      <c r="I67" s="23">
        <f>'Annex-II'!U68</f>
        <v/>
      </c>
      <c r="J67" s="23">
        <f>'Annex-II'!X68</f>
        <v/>
      </c>
      <c r="K67" s="23">
        <f>'Annex-II'!AA68</f>
        <v/>
      </c>
      <c r="L67" s="23">
        <f>'Annex-II'!AD68</f>
        <v/>
      </c>
      <c r="M67" s="538" t="n">
        <v>0.68</v>
      </c>
      <c r="N67" s="22">
        <f>M67*E67</f>
        <v/>
      </c>
      <c r="O67" s="22">
        <f>M67*F67</f>
        <v/>
      </c>
      <c r="P67" s="22">
        <f>M67*G67</f>
        <v/>
      </c>
      <c r="Q67" s="22">
        <f>M67*H67</f>
        <v/>
      </c>
      <c r="R67" s="22">
        <f>M67*I67</f>
        <v/>
      </c>
      <c r="S67" s="22">
        <f>M67*J67</f>
        <v/>
      </c>
      <c r="T67" s="22">
        <f>M67*K67</f>
        <v/>
      </c>
      <c r="U67" s="22">
        <f>M67*L67</f>
        <v/>
      </c>
      <c r="W67" s="666">
        <f>SUM(E67:L67)</f>
        <v/>
      </c>
      <c r="X67" s="666">
        <f>SUM(N67:U67)</f>
        <v/>
      </c>
      <c r="Y67" s="539">
        <f>M67</f>
        <v/>
      </c>
      <c r="Z67" s="662">
        <f>W67*Y67</f>
        <v/>
      </c>
    </row>
    <row r="68" ht="30" customHeight="1" s="683">
      <c r="A68" s="27" t="n"/>
      <c r="B68" s="619" t="n"/>
      <c r="C68" s="96">
        <f>'Annex-II'!C69</f>
        <v/>
      </c>
      <c r="D68" s="22">
        <f>SUM(E68:L68)</f>
        <v/>
      </c>
      <c r="E68" s="23">
        <f>'Annex-II'!I69</f>
        <v/>
      </c>
      <c r="F68" s="23">
        <f>'Annex-II'!L69</f>
        <v/>
      </c>
      <c r="G68" s="23">
        <f>'Annex-II'!O69</f>
        <v/>
      </c>
      <c r="H68" s="23">
        <f>'Annex-II'!R69</f>
        <v/>
      </c>
      <c r="I68" s="23">
        <f>'Annex-II'!U69</f>
        <v/>
      </c>
      <c r="J68" s="23">
        <f>'Annex-II'!X69</f>
        <v/>
      </c>
      <c r="K68" s="23">
        <f>'Annex-II'!AA69</f>
        <v/>
      </c>
      <c r="L68" s="23">
        <f>'Annex-II'!AD69</f>
        <v/>
      </c>
      <c r="M68" s="538" t="n">
        <v>0.68</v>
      </c>
      <c r="N68" s="22">
        <f>M68*E68</f>
        <v/>
      </c>
      <c r="O68" s="22">
        <f>M68*F68</f>
        <v/>
      </c>
      <c r="P68" s="22">
        <f>M68*G68</f>
        <v/>
      </c>
      <c r="Q68" s="22">
        <f>M68*H68</f>
        <v/>
      </c>
      <c r="R68" s="22">
        <f>M68*I68</f>
        <v/>
      </c>
      <c r="S68" s="22">
        <f>M68*J68</f>
        <v/>
      </c>
      <c r="T68" s="22">
        <f>M68*K68</f>
        <v/>
      </c>
      <c r="U68" s="22">
        <f>M68*L68</f>
        <v/>
      </c>
      <c r="W68" s="666">
        <f>SUM(E68:L68)</f>
        <v/>
      </c>
      <c r="X68" s="666">
        <f>SUM(N68:U68)</f>
        <v/>
      </c>
      <c r="Y68" s="539">
        <f>M68</f>
        <v/>
      </c>
      <c r="Z68" s="662">
        <f>W68*Y68</f>
        <v/>
      </c>
    </row>
    <row r="69" ht="24.75" customHeight="1" s="683">
      <c r="A69" s="27" t="n"/>
      <c r="B69" s="658">
        <f>'9.Detil Phasing'!B71</f>
        <v/>
      </c>
      <c r="C69" s="96">
        <f>'Annex-II'!C70</f>
        <v/>
      </c>
      <c r="D69" s="22" t="n"/>
      <c r="E69" s="23">
        <f>'Annex-II'!I70</f>
        <v/>
      </c>
      <c r="F69" s="23" t="n"/>
      <c r="G69" s="23" t="n"/>
      <c r="H69" s="23" t="n"/>
      <c r="I69" s="23" t="n"/>
      <c r="J69" s="23" t="n"/>
      <c r="K69" s="23" t="n"/>
      <c r="L69" s="23" t="n"/>
      <c r="M69" s="538" t="n"/>
      <c r="N69" s="22" t="n"/>
      <c r="O69" s="22" t="n"/>
      <c r="P69" s="22" t="n"/>
      <c r="Q69" s="22" t="n"/>
      <c r="R69" s="22" t="n"/>
      <c r="S69" s="22" t="n"/>
      <c r="T69" s="22" t="n"/>
      <c r="U69" s="22" t="n"/>
      <c r="W69" s="666" t="n"/>
      <c r="X69" s="666" t="n"/>
      <c r="Y69" s="539" t="n"/>
    </row>
    <row r="70" ht="58.5" customHeight="1" s="683">
      <c r="A70" s="27" t="n"/>
      <c r="B70" s="618" t="n"/>
      <c r="C70" s="96">
        <f>'Annex-II'!C71</f>
        <v/>
      </c>
      <c r="D70" s="22">
        <f>SUM(E70:L70)</f>
        <v/>
      </c>
      <c r="E70" s="23">
        <f>'Annex-II'!I71</f>
        <v/>
      </c>
      <c r="F70" s="23">
        <f>'Annex-II'!L71</f>
        <v/>
      </c>
      <c r="G70" s="23">
        <f>'Annex-II'!O71</f>
        <v/>
      </c>
      <c r="H70" s="23">
        <f>'Annex-II'!R71</f>
        <v/>
      </c>
      <c r="I70" s="23">
        <f>'Annex-II'!U71</f>
        <v/>
      </c>
      <c r="J70" s="23">
        <f>'Annex-II'!X71</f>
        <v/>
      </c>
      <c r="K70" s="23">
        <f>'Annex-II'!AA71</f>
        <v/>
      </c>
      <c r="L70" s="23">
        <f>'Annex-II'!AD71</f>
        <v/>
      </c>
      <c r="M70" s="538" t="n">
        <v>0.8120000000000001</v>
      </c>
      <c r="N70" s="22">
        <f>M70*E70</f>
        <v/>
      </c>
      <c r="O70" s="22">
        <f>M70*F70</f>
        <v/>
      </c>
      <c r="P70" s="22">
        <f>M70*G70</f>
        <v/>
      </c>
      <c r="Q70" s="22">
        <f>M70*H70</f>
        <v/>
      </c>
      <c r="R70" s="22">
        <f>M70*I70</f>
        <v/>
      </c>
      <c r="S70" s="22">
        <f>M70*J70</f>
        <v/>
      </c>
      <c r="T70" s="22">
        <f>M70*K70</f>
        <v/>
      </c>
      <c r="U70" s="22">
        <f>M70*L70</f>
        <v/>
      </c>
      <c r="W70" s="666">
        <f>SUM(E70:L70)</f>
        <v/>
      </c>
      <c r="X70" s="666">
        <f>SUM(N70:U70)</f>
        <v/>
      </c>
      <c r="Y70" s="539">
        <f>M70</f>
        <v/>
      </c>
      <c r="Z70" s="662">
        <f>W70*Y70</f>
        <v/>
      </c>
    </row>
    <row r="71" ht="60.75" customHeight="1" s="683">
      <c r="A71" s="27" t="n"/>
      <c r="B71" s="618" t="n"/>
      <c r="C71" s="96">
        <f>'Annex-II'!C72</f>
        <v/>
      </c>
      <c r="D71" s="22">
        <f>SUM(E71:L71)</f>
        <v/>
      </c>
      <c r="E71" s="23">
        <f>'Annex-II'!I72</f>
        <v/>
      </c>
      <c r="F71" s="23">
        <f>'Annex-II'!L72</f>
        <v/>
      </c>
      <c r="G71" s="23">
        <f>'Annex-II'!O72</f>
        <v/>
      </c>
      <c r="H71" s="23">
        <f>'Annex-II'!R72</f>
        <v/>
      </c>
      <c r="I71" s="23">
        <f>'Annex-II'!U72</f>
        <v/>
      </c>
      <c r="J71" s="23">
        <f>'Annex-II'!X72</f>
        <v/>
      </c>
      <c r="K71" s="23">
        <f>'Annex-II'!AA72</f>
        <v/>
      </c>
      <c r="L71" s="23">
        <f>'Annex-II'!AD72</f>
        <v/>
      </c>
      <c r="M71" s="538" t="n">
        <v>0.8120000000000001</v>
      </c>
      <c r="N71" s="22">
        <f>M71*E71</f>
        <v/>
      </c>
      <c r="O71" s="22">
        <f>M71*F71</f>
        <v/>
      </c>
      <c r="P71" s="22">
        <f>M71*G71</f>
        <v/>
      </c>
      <c r="Q71" s="22">
        <f>M71*H71</f>
        <v/>
      </c>
      <c r="R71" s="22">
        <f>M71*I71</f>
        <v/>
      </c>
      <c r="S71" s="22">
        <f>M71*J71</f>
        <v/>
      </c>
      <c r="T71" s="22">
        <f>M71*K71</f>
        <v/>
      </c>
      <c r="U71" s="22">
        <f>M71*L71</f>
        <v/>
      </c>
      <c r="W71" s="666">
        <f>SUM(E71:L71)</f>
        <v/>
      </c>
      <c r="X71" s="666">
        <f>SUM(N71:U71)</f>
        <v/>
      </c>
      <c r="Y71" s="539">
        <f>M71</f>
        <v/>
      </c>
      <c r="Z71" s="662">
        <f>W71*Y71</f>
        <v/>
      </c>
    </row>
    <row r="72" ht="24" customHeight="1" s="683">
      <c r="A72" s="27" t="n"/>
      <c r="B72" s="618" t="n"/>
      <c r="C72" s="96">
        <f>'Annex-II'!C73</f>
        <v/>
      </c>
      <c r="D72" s="22">
        <f>SUM(E72:L72)</f>
        <v/>
      </c>
      <c r="E72" s="23">
        <f>'Annex-II'!I73</f>
        <v/>
      </c>
      <c r="F72" s="23">
        <f>'Annex-II'!L73</f>
        <v/>
      </c>
      <c r="G72" s="23">
        <f>'Annex-II'!O73</f>
        <v/>
      </c>
      <c r="H72" s="23">
        <f>'Annex-II'!R73</f>
        <v/>
      </c>
      <c r="I72" s="23">
        <f>'Annex-II'!U73</f>
        <v/>
      </c>
      <c r="J72" s="23">
        <f>'Annex-II'!X73</f>
        <v/>
      </c>
      <c r="K72" s="23">
        <f>'Annex-II'!AA73</f>
        <v/>
      </c>
      <c r="L72" s="23">
        <f>'Annex-II'!AD73</f>
        <v/>
      </c>
      <c r="M72" s="538" t="n">
        <v>0.8120000000000001</v>
      </c>
      <c r="N72" s="22">
        <f>M72*E72</f>
        <v/>
      </c>
      <c r="O72" s="22">
        <f>M72*F72</f>
        <v/>
      </c>
      <c r="P72" s="22">
        <f>M72*G72</f>
        <v/>
      </c>
      <c r="Q72" s="22">
        <f>M72*H72</f>
        <v/>
      </c>
      <c r="R72" s="22">
        <f>M72*I72</f>
        <v/>
      </c>
      <c r="S72" s="22">
        <f>M72*J72</f>
        <v/>
      </c>
      <c r="T72" s="22">
        <f>M72*K72</f>
        <v/>
      </c>
      <c r="U72" s="22">
        <f>M72*L72</f>
        <v/>
      </c>
      <c r="W72" s="666">
        <f>SUM(E72:L72)</f>
        <v/>
      </c>
      <c r="X72" s="666">
        <f>SUM(N72:U72)</f>
        <v/>
      </c>
      <c r="Y72" s="539">
        <f>M72</f>
        <v/>
      </c>
      <c r="Z72" s="662">
        <f>W72*Y72</f>
        <v/>
      </c>
    </row>
    <row r="73" ht="54" customHeight="1" s="683">
      <c r="A73" s="27" t="n"/>
      <c r="B73" s="619" t="n"/>
      <c r="C73" s="96">
        <f>'Annex-II'!C74</f>
        <v/>
      </c>
      <c r="D73" s="22">
        <f>SUM(E73:L73)</f>
        <v/>
      </c>
      <c r="E73" s="23">
        <f>'Annex-II'!I74</f>
        <v/>
      </c>
      <c r="F73" s="23">
        <f>'Annex-II'!L74</f>
        <v/>
      </c>
      <c r="G73" s="23">
        <f>'Annex-II'!O74</f>
        <v/>
      </c>
      <c r="H73" s="23">
        <f>'Annex-II'!R74</f>
        <v/>
      </c>
      <c r="I73" s="23">
        <f>'Annex-II'!U74</f>
        <v/>
      </c>
      <c r="J73" s="23">
        <f>'Annex-II'!X74</f>
        <v/>
      </c>
      <c r="K73" s="23">
        <f>'Annex-II'!AA74</f>
        <v/>
      </c>
      <c r="L73" s="23">
        <f>'Annex-II'!AD74</f>
        <v/>
      </c>
      <c r="M73" s="538" t="n">
        <v>0.8120000000000001</v>
      </c>
      <c r="N73" s="22">
        <f>M73*E73</f>
        <v/>
      </c>
      <c r="O73" s="22">
        <f>M73*F73</f>
        <v/>
      </c>
      <c r="P73" s="22">
        <f>M73*G73</f>
        <v/>
      </c>
      <c r="Q73" s="22">
        <f>M73*H73</f>
        <v/>
      </c>
      <c r="R73" s="22">
        <f>M73*I73</f>
        <v/>
      </c>
      <c r="S73" s="22">
        <f>M73*J73</f>
        <v/>
      </c>
      <c r="T73" s="22">
        <f>M73*K73</f>
        <v/>
      </c>
      <c r="U73" s="22">
        <f>M73*L73</f>
        <v/>
      </c>
      <c r="W73" s="666" t="n"/>
      <c r="X73" s="666" t="n"/>
      <c r="Y73" s="539" t="n"/>
    </row>
    <row r="74" ht="18" customHeight="1" s="683">
      <c r="A74" s="27" t="n"/>
      <c r="B74" s="98" t="n">
        <v>6821</v>
      </c>
      <c r="C74" s="96">
        <f>'Annex-II'!C75</f>
        <v/>
      </c>
      <c r="D74" s="22">
        <f>SUM(E74:L74)</f>
        <v/>
      </c>
      <c r="E74" s="23">
        <f>'Annex-II'!I75</f>
        <v/>
      </c>
      <c r="F74" s="23">
        <f>'Annex-II'!L75</f>
        <v/>
      </c>
      <c r="G74" s="23">
        <f>'Annex-II'!O75</f>
        <v/>
      </c>
      <c r="H74" s="23">
        <f>'Annex-II'!R75</f>
        <v/>
      </c>
      <c r="I74" s="23">
        <f>'Annex-II'!U75</f>
        <v/>
      </c>
      <c r="J74" s="23">
        <f>'Annex-II'!X75</f>
        <v/>
      </c>
      <c r="K74" s="23">
        <f>'Annex-II'!AA75</f>
        <v/>
      </c>
      <c r="L74" s="23">
        <f>'Annex-II'!AD75</f>
        <v/>
      </c>
      <c r="M74" s="538" t="n">
        <v>0.8120000000000001</v>
      </c>
      <c r="N74" s="22">
        <f>M74*E74</f>
        <v/>
      </c>
      <c r="O74" s="22">
        <f>M74*F74</f>
        <v/>
      </c>
      <c r="P74" s="22">
        <f>M74*G74</f>
        <v/>
      </c>
      <c r="Q74" s="22">
        <f>M74*H74</f>
        <v/>
      </c>
      <c r="R74" s="22">
        <f>M74*I74</f>
        <v/>
      </c>
      <c r="S74" s="22">
        <f>M74*J74</f>
        <v/>
      </c>
      <c r="T74" s="22">
        <f>M74*K74</f>
        <v/>
      </c>
      <c r="U74" s="22">
        <f>M74*L74</f>
        <v/>
      </c>
      <c r="W74" s="666" t="n"/>
      <c r="X74" s="666" t="n"/>
      <c r="Y74" s="539" t="n"/>
    </row>
    <row r="75" ht="15" customHeight="1" s="683">
      <c r="A75" s="27" t="n"/>
      <c r="B75" s="90" t="n">
        <v>6869</v>
      </c>
      <c r="C75" s="96">
        <f>'Annex-II'!C76</f>
        <v/>
      </c>
      <c r="D75" s="22">
        <f>SUM(E75:L75)</f>
        <v/>
      </c>
      <c r="E75" s="23">
        <f>'Annex-II'!I76</f>
        <v/>
      </c>
      <c r="F75" s="23">
        <f>'Annex-II'!L76</f>
        <v/>
      </c>
      <c r="G75" s="23">
        <f>'Annex-II'!O76</f>
        <v/>
      </c>
      <c r="H75" s="23">
        <f>'Annex-II'!R76</f>
        <v/>
      </c>
      <c r="I75" s="23">
        <f>'Annex-II'!U76</f>
        <v/>
      </c>
      <c r="J75" s="23">
        <f>'Annex-II'!X76</f>
        <v/>
      </c>
      <c r="K75" s="23">
        <f>'Annex-II'!AA76</f>
        <v/>
      </c>
      <c r="L75" s="23">
        <f>'Annex-II'!AD76</f>
        <v/>
      </c>
      <c r="M75" s="538" t="n">
        <v>0.8120000000000001</v>
      </c>
      <c r="N75" s="22">
        <f>M75*E75</f>
        <v/>
      </c>
      <c r="O75" s="22">
        <f>M75*F75</f>
        <v/>
      </c>
      <c r="P75" s="22">
        <f>M75*G75</f>
        <v/>
      </c>
      <c r="Q75" s="22">
        <f>M75*H75</f>
        <v/>
      </c>
      <c r="R75" s="22">
        <f>M75*I75</f>
        <v/>
      </c>
      <c r="S75" s="22">
        <f>M75*J75</f>
        <v/>
      </c>
      <c r="T75" s="22">
        <f>M75*K75</f>
        <v/>
      </c>
      <c r="U75" s="22">
        <f>M75*L75</f>
        <v/>
      </c>
      <c r="W75" s="666" t="n"/>
      <c r="X75" s="666" t="n"/>
      <c r="Y75" s="539" t="n"/>
    </row>
    <row r="76" ht="26.25" customHeight="1" s="683">
      <c r="A76" s="27" t="n"/>
      <c r="B76" s="97">
        <f>'Annex-II'!B77</f>
        <v/>
      </c>
      <c r="C76" s="33">
        <f>'Annex-II'!C77</f>
        <v/>
      </c>
      <c r="D76" s="22" t="n"/>
      <c r="E76" s="23">
        <f>'Annex-II'!I77</f>
        <v/>
      </c>
      <c r="F76" s="23" t="n"/>
      <c r="G76" s="23" t="n"/>
      <c r="H76" s="23" t="n"/>
      <c r="I76" s="23" t="n"/>
      <c r="J76" s="23" t="n"/>
      <c r="K76" s="23" t="n"/>
      <c r="L76" s="23" t="n"/>
      <c r="M76" s="538" t="n"/>
      <c r="N76" s="540" t="n"/>
      <c r="O76" s="540" t="n"/>
      <c r="P76" s="540" t="n"/>
      <c r="Q76" s="540" t="n"/>
      <c r="R76" s="22" t="n"/>
      <c r="S76" s="22" t="n"/>
      <c r="T76" s="22" t="n"/>
      <c r="U76" s="22" t="n"/>
      <c r="W76" s="666" t="n"/>
      <c r="X76" s="666" t="n"/>
      <c r="Y76" s="539" t="n"/>
    </row>
    <row r="77" ht="17.25" customHeight="1" s="683">
      <c r="A77" s="28" t="n"/>
      <c r="B77" s="90">
        <f>'Annex-II'!B78</f>
        <v/>
      </c>
      <c r="C77" s="96">
        <f>'Annex-II'!C78</f>
        <v/>
      </c>
      <c r="D77" s="22">
        <f>SUM(E77:L77)</f>
        <v/>
      </c>
      <c r="E77" s="23">
        <f>'Annex-II'!I78</f>
        <v/>
      </c>
      <c r="F77" s="23">
        <f>'Annex-II'!L78</f>
        <v/>
      </c>
      <c r="G77" s="23">
        <f>'Annex-II'!O78</f>
        <v/>
      </c>
      <c r="H77" s="23">
        <f>'Annex-II'!R78</f>
        <v/>
      </c>
      <c r="I77" s="23">
        <f>'Annex-II'!U78</f>
        <v/>
      </c>
      <c r="J77" s="23">
        <f>'Annex-II'!X78</f>
        <v/>
      </c>
      <c r="K77" s="23">
        <f>'Annex-II'!AA78</f>
        <v/>
      </c>
      <c r="L77" s="23">
        <f>'Annex-II'!AD78</f>
        <v/>
      </c>
      <c r="M77" s="538" t="n">
        <v>0.902</v>
      </c>
      <c r="N77" s="22">
        <f>M77*E77</f>
        <v/>
      </c>
      <c r="O77" s="22">
        <f>M77*F77</f>
        <v/>
      </c>
      <c r="P77" s="22">
        <f>M77*G77</f>
        <v/>
      </c>
      <c r="Q77" s="22">
        <f>M77*H77</f>
        <v/>
      </c>
      <c r="R77" s="22">
        <f>M77*I77</f>
        <v/>
      </c>
      <c r="S77" s="22">
        <f>M77*J77</f>
        <v/>
      </c>
      <c r="T77" s="22">
        <f>M77*K77</f>
        <v/>
      </c>
      <c r="U77" s="22">
        <f>M77*L77</f>
        <v/>
      </c>
      <c r="V77" s="666" t="n"/>
      <c r="W77" s="666">
        <f>SUM(E77:L77)</f>
        <v/>
      </c>
      <c r="X77" s="666">
        <f>SUM(N77:U77)</f>
        <v/>
      </c>
      <c r="Y77" s="539">
        <f>M77</f>
        <v/>
      </c>
      <c r="Z77" s="662">
        <f>W77*Y77</f>
        <v/>
      </c>
    </row>
    <row r="78" ht="20.25" customHeight="1" s="683">
      <c r="A78" s="229" t="n"/>
      <c r="B78" s="97">
        <f>'Annex-II'!B79</f>
        <v/>
      </c>
      <c r="C78" s="33">
        <f>'Annex-II'!C79</f>
        <v/>
      </c>
      <c r="D78" s="22" t="n"/>
      <c r="E78" s="23">
        <f>'Annex-II'!I79</f>
        <v/>
      </c>
      <c r="F78" s="23" t="n"/>
      <c r="G78" s="23" t="n"/>
      <c r="H78" s="23" t="n"/>
      <c r="I78" s="23" t="n"/>
      <c r="J78" s="23" t="n"/>
      <c r="K78" s="23" t="n"/>
      <c r="L78" s="23" t="n"/>
      <c r="M78" s="538" t="n"/>
      <c r="N78" s="22" t="n"/>
      <c r="O78" s="22" t="n"/>
      <c r="P78" s="22" t="n"/>
      <c r="Q78" s="22" t="n"/>
      <c r="R78" s="22" t="n"/>
      <c r="S78" s="22" t="n"/>
      <c r="T78" s="22" t="n"/>
      <c r="U78" s="22" t="n"/>
      <c r="W78" s="666" t="n"/>
      <c r="X78" s="666" t="n"/>
      <c r="Y78" s="539" t="n"/>
    </row>
    <row r="79" ht="12.75" customHeight="1" s="683">
      <c r="A79" s="27" t="n"/>
      <c r="B79" s="499" t="n"/>
      <c r="C79" s="33">
        <f>'Annex-II'!C80</f>
        <v/>
      </c>
      <c r="D79" s="22" t="n"/>
      <c r="E79" s="23">
        <f>'Annex-II'!I80</f>
        <v/>
      </c>
      <c r="F79" s="23" t="n"/>
      <c r="G79" s="23" t="n"/>
      <c r="H79" s="23" t="n"/>
      <c r="I79" s="23" t="n"/>
      <c r="J79" s="23" t="n"/>
      <c r="K79" s="23" t="n"/>
      <c r="L79" s="23" t="n"/>
      <c r="M79" s="538" t="n"/>
      <c r="N79" s="22" t="n"/>
      <c r="O79" s="22" t="n"/>
      <c r="P79" s="22" t="n"/>
      <c r="Q79" s="22" t="n"/>
      <c r="R79" s="22" t="n"/>
      <c r="S79" s="22" t="n"/>
      <c r="T79" s="22" t="n"/>
      <c r="U79" s="22" t="n"/>
      <c r="W79" s="666">
        <f>SUM(E79:L79)</f>
        <v/>
      </c>
      <c r="X79" s="666">
        <f>SUM(N79:U79)</f>
        <v/>
      </c>
      <c r="Y79" s="539">
        <f>M79</f>
        <v/>
      </c>
      <c r="Z79" s="662">
        <f>W79*Y79</f>
        <v/>
      </c>
    </row>
    <row r="80" ht="27" customHeight="1" s="683">
      <c r="A80" s="27" t="n"/>
      <c r="B80" s="499" t="n"/>
      <c r="C80" s="96" t="inlineStr">
        <is>
          <t>Construction of Irrigation Inlet (New Haors)</t>
        </is>
      </c>
      <c r="D80" s="22">
        <f>SUM(E80:L80)</f>
        <v/>
      </c>
      <c r="E80" s="23">
        <f>'Annex-II'!I81</f>
        <v/>
      </c>
      <c r="F80" s="23">
        <f>'Annex-II'!L81</f>
        <v/>
      </c>
      <c r="G80" s="23">
        <f>'Annex-II'!O81</f>
        <v/>
      </c>
      <c r="H80" s="23">
        <f>'Annex-II'!R81</f>
        <v/>
      </c>
      <c r="I80" s="23">
        <f>'Annex-II'!U81</f>
        <v/>
      </c>
      <c r="J80" s="23">
        <f>'Annex-II'!X81</f>
        <v/>
      </c>
      <c r="K80" s="23">
        <f>'Annex-II'!AA81</f>
        <v/>
      </c>
      <c r="L80" s="23">
        <f>'Annex-II'!AD81</f>
        <v/>
      </c>
      <c r="M80" s="538" t="n">
        <v>0.902</v>
      </c>
      <c r="N80" s="22">
        <f>M80*E80</f>
        <v/>
      </c>
      <c r="O80" s="22">
        <f>M80*F80</f>
        <v/>
      </c>
      <c r="P80" s="22">
        <f>M80*G80</f>
        <v/>
      </c>
      <c r="Q80" s="22">
        <f>M80*H80</f>
        <v/>
      </c>
      <c r="R80" s="22">
        <f>M80*I80</f>
        <v/>
      </c>
      <c r="S80" s="22">
        <f>M80*J80</f>
        <v/>
      </c>
      <c r="T80" s="22">
        <f>M80*K80</f>
        <v/>
      </c>
      <c r="U80" s="22">
        <f>M80*L80</f>
        <v/>
      </c>
      <c r="W80" s="666" t="n">
        <v>1310</v>
      </c>
      <c r="X80" s="666" t="n">
        <v>996.91</v>
      </c>
      <c r="Y80" s="539" t="n">
        <v>0.761</v>
      </c>
      <c r="Z80" s="662" t="n">
        <v>996.91</v>
      </c>
    </row>
    <row r="81" ht="12.75" customHeight="1" s="683">
      <c r="A81" s="27" t="n"/>
      <c r="B81" s="500">
        <f>'Annex-II'!B82</f>
        <v/>
      </c>
      <c r="C81" s="33">
        <f>'Annex-II'!C82</f>
        <v/>
      </c>
      <c r="D81" s="22" t="n"/>
      <c r="E81" s="23">
        <f>'Annex-II'!I82</f>
        <v/>
      </c>
      <c r="F81" s="23" t="n"/>
      <c r="G81" s="23" t="n"/>
      <c r="H81" s="23" t="n"/>
      <c r="I81" s="23" t="n"/>
      <c r="J81" s="23" t="n"/>
      <c r="K81" s="23" t="n"/>
      <c r="L81" s="23" t="n"/>
      <c r="M81" s="538" t="n"/>
      <c r="N81" s="22" t="n"/>
      <c r="O81" s="22" t="n"/>
      <c r="P81" s="22" t="n"/>
      <c r="Q81" s="22" t="n"/>
      <c r="R81" s="22" t="n"/>
      <c r="S81" s="22" t="n"/>
      <c r="T81" s="22" t="n"/>
      <c r="U81" s="22" t="n"/>
      <c r="W81" s="666">
        <f>SUM(E81:L81)</f>
        <v/>
      </c>
      <c r="X81" s="666">
        <f>SUM(N81:U81)</f>
        <v/>
      </c>
      <c r="Y81" s="539">
        <f>M81</f>
        <v/>
      </c>
      <c r="Z81" s="662">
        <f>W81*Y81</f>
        <v/>
      </c>
    </row>
    <row r="82" ht="38.25" customHeight="1" s="683">
      <c r="A82" s="27" t="n"/>
      <c r="B82" s="501" t="n"/>
      <c r="C82" s="96">
        <f>'Annex-II'!C83</f>
        <v/>
      </c>
      <c r="D82" s="22">
        <f>SUM(E82:L82)</f>
        <v/>
      </c>
      <c r="E82" s="23">
        <f>'Annex-II'!I83</f>
        <v/>
      </c>
      <c r="F82" s="23">
        <f>'Annex-II'!L83</f>
        <v/>
      </c>
      <c r="G82" s="23">
        <f>'Annex-II'!O83</f>
        <v/>
      </c>
      <c r="H82" s="23">
        <f>'Annex-II'!R83</f>
        <v/>
      </c>
      <c r="I82" s="23">
        <f>'Annex-II'!U83</f>
        <v/>
      </c>
      <c r="J82" s="23">
        <f>'Annex-II'!X83</f>
        <v/>
      </c>
      <c r="K82" s="23">
        <f>'Annex-II'!AA83</f>
        <v/>
      </c>
      <c r="L82" s="23">
        <f>'Annex-II'!AD83</f>
        <v/>
      </c>
      <c r="M82" s="538" t="n">
        <v>0.765</v>
      </c>
      <c r="N82" s="22">
        <f>M82*E82</f>
        <v/>
      </c>
      <c r="O82" s="22">
        <f>M82*F82</f>
        <v/>
      </c>
      <c r="P82" s="22">
        <f>M82*G82</f>
        <v/>
      </c>
      <c r="Q82" s="22">
        <f>M82*H82</f>
        <v/>
      </c>
      <c r="R82" s="22">
        <f>M82*I82</f>
        <v/>
      </c>
      <c r="S82" s="22">
        <f>M82*J82</f>
        <v/>
      </c>
      <c r="T82" s="22">
        <f>M82*K82</f>
        <v/>
      </c>
      <c r="U82" s="22">
        <f>M82*L82</f>
        <v/>
      </c>
      <c r="W82" s="666">
        <f>SUM(E82:L82)</f>
        <v/>
      </c>
      <c r="X82" s="666">
        <f>SUM(N82:U82)</f>
        <v/>
      </c>
      <c r="Y82" s="539">
        <f>M82</f>
        <v/>
      </c>
      <c r="Z82" s="662">
        <f>W82*Y82</f>
        <v/>
      </c>
    </row>
    <row r="83" ht="43.5" customHeight="1" s="683">
      <c r="A83" s="27" t="n"/>
      <c r="B83" s="501" t="n"/>
      <c r="C83" s="96">
        <f>'Annex-II'!C84</f>
        <v/>
      </c>
      <c r="D83" s="22">
        <f>SUM(E83:L83)</f>
        <v/>
      </c>
      <c r="E83" s="23">
        <f>'Annex-II'!I84</f>
        <v/>
      </c>
      <c r="F83" s="23">
        <f>'Annex-II'!L84</f>
        <v/>
      </c>
      <c r="G83" s="23">
        <f>'Annex-II'!O84</f>
        <v/>
      </c>
      <c r="H83" s="23">
        <f>'Annex-II'!R84</f>
        <v/>
      </c>
      <c r="I83" s="23">
        <f>'Annex-II'!U84</f>
        <v/>
      </c>
      <c r="J83" s="23">
        <f>'Annex-II'!X84</f>
        <v/>
      </c>
      <c r="K83" s="23">
        <f>'Annex-II'!AA84</f>
        <v/>
      </c>
      <c r="L83" s="23">
        <f>'Annex-II'!AD84</f>
        <v/>
      </c>
      <c r="M83" s="538" t="n">
        <v>0.765</v>
      </c>
      <c r="N83" s="22">
        <f>M83*E83</f>
        <v/>
      </c>
      <c r="O83" s="22">
        <f>M83*F83</f>
        <v/>
      </c>
      <c r="P83" s="22">
        <f>M83*G83</f>
        <v/>
      </c>
      <c r="Q83" s="22">
        <f>M83*H83</f>
        <v/>
      </c>
      <c r="R83" s="22">
        <f>M83*I83</f>
        <v/>
      </c>
      <c r="S83" s="22">
        <f>M83*J83</f>
        <v/>
      </c>
      <c r="T83" s="22">
        <f>M83*K83</f>
        <v/>
      </c>
      <c r="U83" s="22">
        <f>M83*L83</f>
        <v/>
      </c>
      <c r="W83" s="666">
        <f>SUM(E83:L83)</f>
        <v/>
      </c>
      <c r="X83" s="666">
        <f>SUM(N83:U83)</f>
        <v/>
      </c>
      <c r="Y83" s="539">
        <f>M83</f>
        <v/>
      </c>
      <c r="Z83" s="662">
        <f>W83*Y83</f>
        <v/>
      </c>
    </row>
    <row r="84" ht="39.75" customHeight="1" s="683">
      <c r="A84" s="27" t="n"/>
      <c r="B84" s="501" t="n"/>
      <c r="C84" s="96">
        <f>'Annex-II'!C85</f>
        <v/>
      </c>
      <c r="D84" s="22">
        <f>SUM(E84:L84)</f>
        <v/>
      </c>
      <c r="E84" s="23">
        <f>'Annex-II'!I85</f>
        <v/>
      </c>
      <c r="F84" s="23">
        <f>'Annex-II'!L85</f>
        <v/>
      </c>
      <c r="G84" s="23">
        <f>'Annex-II'!O85</f>
        <v/>
      </c>
      <c r="H84" s="23">
        <f>'Annex-II'!R85</f>
        <v/>
      </c>
      <c r="I84" s="23">
        <f>'Annex-II'!U85</f>
        <v/>
      </c>
      <c r="J84" s="23">
        <f>'Annex-II'!X85</f>
        <v/>
      </c>
      <c r="K84" s="23">
        <f>'Annex-II'!AA85</f>
        <v/>
      </c>
      <c r="L84" s="23">
        <f>'Annex-II'!AD85</f>
        <v/>
      </c>
      <c r="M84" s="538" t="n">
        <v>0.761</v>
      </c>
      <c r="N84" s="22">
        <f>M84*E84</f>
        <v/>
      </c>
      <c r="O84" s="22">
        <f>M84*F84</f>
        <v/>
      </c>
      <c r="P84" s="22">
        <f>M84*G84</f>
        <v/>
      </c>
      <c r="Q84" s="22">
        <f>M84*H84</f>
        <v/>
      </c>
      <c r="R84" s="22">
        <f>M84*I84</f>
        <v/>
      </c>
      <c r="S84" s="22">
        <f>M84*J84</f>
        <v/>
      </c>
      <c r="T84" s="22">
        <f>M84*K84</f>
        <v/>
      </c>
      <c r="U84" s="22">
        <f>M84*L84</f>
        <v/>
      </c>
      <c r="W84" s="666">
        <f>SUM(E84:L84)</f>
        <v/>
      </c>
      <c r="X84" s="666">
        <f>SUM(N84:U84)</f>
        <v/>
      </c>
      <c r="Y84" s="539">
        <f>M84</f>
        <v/>
      </c>
      <c r="Z84" s="662">
        <f>W84*Y84</f>
        <v/>
      </c>
    </row>
    <row r="85" ht="15" customHeight="1" s="683">
      <c r="A85" s="27" t="n"/>
      <c r="B85" s="677">
        <f>'Annex-II'!B86</f>
        <v/>
      </c>
      <c r="C85" s="33">
        <f>'Annex-II'!C86</f>
        <v/>
      </c>
      <c r="D85" s="22" t="n"/>
      <c r="E85" s="23">
        <f>'Annex-II'!I86</f>
        <v/>
      </c>
      <c r="F85" s="23" t="n"/>
      <c r="G85" s="23" t="n"/>
      <c r="H85" s="23" t="n"/>
      <c r="I85" s="23" t="n"/>
      <c r="J85" s="23" t="n"/>
      <c r="K85" s="23" t="n"/>
      <c r="L85" s="23" t="n"/>
      <c r="M85" s="538" t="n"/>
      <c r="N85" s="22" t="n"/>
      <c r="O85" s="22" t="n"/>
      <c r="P85" s="22" t="n"/>
      <c r="Q85" s="22" t="n"/>
      <c r="R85" s="22" t="n"/>
      <c r="S85" s="22" t="n"/>
      <c r="T85" s="22" t="n"/>
      <c r="U85" s="22" t="n"/>
      <c r="W85" s="666" t="n"/>
      <c r="X85" s="666" t="n"/>
      <c r="Y85" s="539" t="n"/>
    </row>
    <row r="86" ht="52.5" customHeight="1" s="683">
      <c r="A86" s="27" t="n"/>
      <c r="B86" s="618" t="n"/>
      <c r="C86" s="96">
        <f>'Annex-II'!C87</f>
        <v/>
      </c>
      <c r="D86" s="22">
        <f>SUM(E86:L86)</f>
        <v/>
      </c>
      <c r="E86" s="23">
        <f>'Annex-II'!I87</f>
        <v/>
      </c>
      <c r="F86" s="23">
        <f>'Annex-II'!L87</f>
        <v/>
      </c>
      <c r="G86" s="23">
        <f>'Annex-II'!O87</f>
        <v/>
      </c>
      <c r="H86" s="23">
        <f>'Annex-II'!R87</f>
        <v/>
      </c>
      <c r="I86" s="23">
        <f>'Annex-II'!U87</f>
        <v/>
      </c>
      <c r="J86" s="23">
        <f>'Annex-II'!X87</f>
        <v/>
      </c>
      <c r="K86" s="23">
        <f>'Annex-II'!AA87</f>
        <v/>
      </c>
      <c r="L86" s="23">
        <f>'Annex-II'!AD87</f>
        <v/>
      </c>
      <c r="M86" s="538" t="n">
        <v>0.761</v>
      </c>
      <c r="N86" s="22">
        <f>M86*E86</f>
        <v/>
      </c>
      <c r="O86" s="22">
        <f>M86*F86</f>
        <v/>
      </c>
      <c r="P86" s="22">
        <f>M86*G86</f>
        <v/>
      </c>
      <c r="Q86" s="22">
        <f>M86*H86</f>
        <v/>
      </c>
      <c r="R86" s="22">
        <f>M86*I86</f>
        <v/>
      </c>
      <c r="S86" s="22">
        <f>M86*J86</f>
        <v/>
      </c>
      <c r="T86" s="22">
        <f>M86*K86</f>
        <v/>
      </c>
      <c r="U86" s="22">
        <f>M86*L86</f>
        <v/>
      </c>
      <c r="W86" s="666">
        <f>SUM(E86:L86)</f>
        <v/>
      </c>
      <c r="X86" s="666">
        <f>SUM(N86:U86)</f>
        <v/>
      </c>
      <c r="Y86" s="539">
        <f>M86</f>
        <v/>
      </c>
      <c r="Z86" s="662">
        <f>W86*Y86</f>
        <v/>
      </c>
    </row>
    <row r="87" ht="51.75" customHeight="1" s="683">
      <c r="A87" s="27" t="n"/>
      <c r="B87" s="618" t="n"/>
      <c r="C87" s="96">
        <f>'Annex-II'!C88</f>
        <v/>
      </c>
      <c r="D87" s="22">
        <f>SUM(E87:L87)</f>
        <v/>
      </c>
      <c r="E87" s="23">
        <f>'Annex-II'!I88</f>
        <v/>
      </c>
      <c r="F87" s="23">
        <f>'Annex-II'!L88</f>
        <v/>
      </c>
      <c r="G87" s="23">
        <f>'Annex-II'!O88</f>
        <v/>
      </c>
      <c r="H87" s="23">
        <f>'Annex-II'!R88</f>
        <v/>
      </c>
      <c r="I87" s="23">
        <f>'Annex-II'!U88</f>
        <v/>
      </c>
      <c r="J87" s="23">
        <f>'Annex-II'!X88</f>
        <v/>
      </c>
      <c r="K87" s="23">
        <f>'Annex-II'!AA88</f>
        <v/>
      </c>
      <c r="L87" s="23">
        <f>'Annex-II'!AD88</f>
        <v/>
      </c>
      <c r="M87" s="538" t="n">
        <v>0.761</v>
      </c>
      <c r="N87" s="22">
        <f>M87*E87</f>
        <v/>
      </c>
      <c r="O87" s="22">
        <f>M87*F87</f>
        <v/>
      </c>
      <c r="P87" s="22">
        <f>M87*G87</f>
        <v/>
      </c>
      <c r="Q87" s="22">
        <f>M87*H87</f>
        <v/>
      </c>
      <c r="R87" s="22">
        <f>M87*I87</f>
        <v/>
      </c>
      <c r="S87" s="22">
        <f>M87*J87</f>
        <v/>
      </c>
      <c r="T87" s="22">
        <f>M87*K87</f>
        <v/>
      </c>
      <c r="U87" s="22">
        <f>M87*L87</f>
        <v/>
      </c>
      <c r="W87" s="666">
        <f>SUM(E87:L87)</f>
        <v/>
      </c>
      <c r="X87" s="666">
        <f>SUM(N87:U87)</f>
        <v/>
      </c>
      <c r="Y87" s="539">
        <f>M87</f>
        <v/>
      </c>
      <c r="Z87" s="662">
        <f>W87*Y87</f>
        <v/>
      </c>
    </row>
    <row r="88" ht="52.5" customHeight="1" s="683">
      <c r="A88" s="27" t="n"/>
      <c r="B88" s="618" t="n"/>
      <c r="C88" s="96">
        <f>'Annex-II'!C89</f>
        <v/>
      </c>
      <c r="D88" s="22">
        <f>SUM(E88:L88)</f>
        <v/>
      </c>
      <c r="E88" s="23">
        <f>'Annex-II'!I89</f>
        <v/>
      </c>
      <c r="F88" s="23">
        <f>'Annex-II'!L89</f>
        <v/>
      </c>
      <c r="G88" s="23">
        <f>'Annex-II'!O89</f>
        <v/>
      </c>
      <c r="H88" s="23">
        <f>'Annex-II'!R89</f>
        <v/>
      </c>
      <c r="I88" s="23">
        <f>'Annex-II'!U89</f>
        <v/>
      </c>
      <c r="J88" s="23">
        <f>'Annex-II'!X89</f>
        <v/>
      </c>
      <c r="K88" s="23">
        <f>'Annex-II'!AA89</f>
        <v/>
      </c>
      <c r="L88" s="23">
        <f>'Annex-II'!AD89</f>
        <v/>
      </c>
      <c r="M88" s="538" t="n">
        <v>0.761</v>
      </c>
      <c r="N88" s="22">
        <f>M88*E88</f>
        <v/>
      </c>
      <c r="O88" s="22">
        <f>M88*F88</f>
        <v/>
      </c>
      <c r="P88" s="22">
        <f>M88*G88</f>
        <v/>
      </c>
      <c r="Q88" s="22">
        <f>M88*H88</f>
        <v/>
      </c>
      <c r="R88" s="22">
        <f>M88*I88</f>
        <v/>
      </c>
      <c r="S88" s="22">
        <f>M88*J88</f>
        <v/>
      </c>
      <c r="T88" s="22">
        <f>M88*K88</f>
        <v/>
      </c>
      <c r="U88" s="22">
        <f>M88*L88</f>
        <v/>
      </c>
      <c r="W88" s="666">
        <f>SUM(E88:L88)</f>
        <v/>
      </c>
      <c r="X88" s="666">
        <f>SUM(N88:U88)</f>
        <v/>
      </c>
      <c r="Y88" s="539">
        <f>M88</f>
        <v/>
      </c>
      <c r="Z88" s="662">
        <f>W88*Y88</f>
        <v/>
      </c>
    </row>
    <row r="89" ht="39" customHeight="1" s="683">
      <c r="A89" s="27" t="n"/>
      <c r="B89" s="618" t="n"/>
      <c r="C89" s="96">
        <f>'Annex-II'!C90</f>
        <v/>
      </c>
      <c r="D89" s="22">
        <f>SUM(E89:L89)</f>
        <v/>
      </c>
      <c r="E89" s="23">
        <f>'Annex-II'!I90</f>
        <v/>
      </c>
      <c r="F89" s="23">
        <f>'Annex-II'!L90</f>
        <v/>
      </c>
      <c r="G89" s="23">
        <f>'Annex-II'!O90</f>
        <v/>
      </c>
      <c r="H89" s="23">
        <f>'Annex-II'!R90</f>
        <v/>
      </c>
      <c r="I89" s="23">
        <f>'Annex-II'!U90</f>
        <v/>
      </c>
      <c r="J89" s="23">
        <f>'Annex-II'!X90</f>
        <v/>
      </c>
      <c r="K89" s="23">
        <f>'Annex-II'!AA90</f>
        <v/>
      </c>
      <c r="L89" s="23">
        <f>'Annex-II'!AD90</f>
        <v/>
      </c>
      <c r="M89" s="538" t="n">
        <v>0.761</v>
      </c>
      <c r="N89" s="22">
        <f>M89*E89</f>
        <v/>
      </c>
      <c r="O89" s="22">
        <f>M89*F89</f>
        <v/>
      </c>
      <c r="P89" s="22">
        <f>M89*G89</f>
        <v/>
      </c>
      <c r="Q89" s="22">
        <f>M89*H89</f>
        <v/>
      </c>
      <c r="R89" s="22">
        <f>M89*I89</f>
        <v/>
      </c>
      <c r="S89" s="22">
        <f>M89*J89</f>
        <v/>
      </c>
      <c r="T89" s="22">
        <f>M89*K89</f>
        <v/>
      </c>
      <c r="U89" s="22">
        <f>M89*L89</f>
        <v/>
      </c>
      <c r="W89" s="666">
        <f>SUM(E89:L89)</f>
        <v/>
      </c>
      <c r="X89" s="666">
        <f>SUM(N89:U89)</f>
        <v/>
      </c>
      <c r="Y89" s="539">
        <f>M89</f>
        <v/>
      </c>
      <c r="Z89" s="662">
        <f>W89*Y89</f>
        <v/>
      </c>
    </row>
    <row r="90" ht="18" customHeight="1" s="683">
      <c r="A90" s="27" t="n"/>
      <c r="B90" s="618" t="n"/>
      <c r="C90" s="96">
        <f>'Annex-II'!C91</f>
        <v/>
      </c>
      <c r="D90" s="22">
        <f>SUM(E90:L90)</f>
        <v/>
      </c>
      <c r="E90" s="23">
        <f>'Annex-II'!I91</f>
        <v/>
      </c>
      <c r="F90" s="23">
        <f>'Annex-II'!L91</f>
        <v/>
      </c>
      <c r="G90" s="23">
        <f>'Annex-II'!O91</f>
        <v/>
      </c>
      <c r="H90" s="23">
        <f>'Annex-II'!R91</f>
        <v/>
      </c>
      <c r="I90" s="23">
        <f>'Annex-II'!U91</f>
        <v/>
      </c>
      <c r="J90" s="23">
        <f>'Annex-II'!X91</f>
        <v/>
      </c>
      <c r="K90" s="23">
        <f>'Annex-II'!AA91</f>
        <v/>
      </c>
      <c r="L90" s="23">
        <f>'Annex-II'!AD91</f>
        <v/>
      </c>
      <c r="M90" s="538" t="n">
        <v>0.761</v>
      </c>
      <c r="N90" s="22">
        <f>M90*E90</f>
        <v/>
      </c>
      <c r="O90" s="22">
        <f>M90*F90</f>
        <v/>
      </c>
      <c r="P90" s="22">
        <f>M90*G90</f>
        <v/>
      </c>
      <c r="Q90" s="22">
        <f>M90*H90</f>
        <v/>
      </c>
      <c r="R90" s="22">
        <f>M90*I90</f>
        <v/>
      </c>
      <c r="S90" s="22">
        <f>M90*J90</f>
        <v/>
      </c>
      <c r="T90" s="22">
        <f>M90*K90</f>
        <v/>
      </c>
      <c r="U90" s="22">
        <f>M90*L90</f>
        <v/>
      </c>
      <c r="W90" s="666">
        <f>SUM(E90:L90)</f>
        <v/>
      </c>
      <c r="X90" s="666">
        <f>SUM(N90:U90)</f>
        <v/>
      </c>
      <c r="Y90" s="539">
        <f>M90</f>
        <v/>
      </c>
      <c r="Z90" s="662">
        <f>W90*Y90</f>
        <v/>
      </c>
    </row>
    <row r="91" ht="18" customHeight="1" s="683">
      <c r="A91" s="27" t="n"/>
      <c r="B91" s="618" t="n"/>
      <c r="C91" s="96">
        <f>'Annex-II'!C92</f>
        <v/>
      </c>
      <c r="D91" s="22">
        <f>SUM(E91:L91)</f>
        <v/>
      </c>
      <c r="E91" s="23">
        <f>'Annex-II'!I92</f>
        <v/>
      </c>
      <c r="F91" s="23">
        <f>'Annex-II'!L92</f>
        <v/>
      </c>
      <c r="G91" s="23">
        <f>'Annex-II'!O92</f>
        <v/>
      </c>
      <c r="H91" s="23">
        <f>'Annex-II'!R92</f>
        <v/>
      </c>
      <c r="I91" s="23">
        <f>'Annex-II'!U92</f>
        <v/>
      </c>
      <c r="J91" s="23">
        <f>'Annex-II'!X92</f>
        <v/>
      </c>
      <c r="K91" s="23">
        <f>'Annex-II'!AA92</f>
        <v/>
      </c>
      <c r="L91" s="23">
        <f>'Annex-II'!AD92</f>
        <v/>
      </c>
      <c r="M91" s="538" t="n">
        <v>1.761</v>
      </c>
      <c r="N91" s="22">
        <f>M91*E91</f>
        <v/>
      </c>
      <c r="O91" s="22">
        <f>M91*F91</f>
        <v/>
      </c>
      <c r="P91" s="22">
        <f>M91*G91</f>
        <v/>
      </c>
      <c r="Q91" s="22">
        <f>M91*H91</f>
        <v/>
      </c>
      <c r="R91" s="22">
        <f>M91*I91</f>
        <v/>
      </c>
      <c r="S91" s="22">
        <f>M91*J91</f>
        <v/>
      </c>
      <c r="T91" s="22">
        <f>M91*K91</f>
        <v/>
      </c>
      <c r="U91" s="22">
        <f>M91*L91</f>
        <v/>
      </c>
      <c r="W91" s="666" t="n"/>
      <c r="X91" s="666" t="n"/>
      <c r="Y91" s="539" t="n"/>
    </row>
    <row r="92" ht="18" customHeight="1" s="683">
      <c r="A92" s="27" t="n"/>
      <c r="B92" s="618" t="n"/>
      <c r="C92" s="96">
        <f>'Annex-II'!C93</f>
        <v/>
      </c>
      <c r="D92" s="22">
        <f>SUM(E92:L92)</f>
        <v/>
      </c>
      <c r="E92" s="23">
        <f>'Annex-II'!I93</f>
        <v/>
      </c>
      <c r="F92" s="23">
        <f>'Annex-II'!L93</f>
        <v/>
      </c>
      <c r="G92" s="23">
        <f>'Annex-II'!O93</f>
        <v/>
      </c>
      <c r="H92" s="23">
        <f>'Annex-II'!R93</f>
        <v/>
      </c>
      <c r="I92" s="23">
        <f>'Annex-II'!U93</f>
        <v/>
      </c>
      <c r="J92" s="23">
        <f>'Annex-II'!X93</f>
        <v/>
      </c>
      <c r="K92" s="23">
        <f>'Annex-II'!AA93</f>
        <v/>
      </c>
      <c r="L92" s="23">
        <f>'Annex-II'!AD93</f>
        <v/>
      </c>
      <c r="M92" s="538" t="n">
        <v>2.761</v>
      </c>
      <c r="N92" s="22">
        <f>M92*E92</f>
        <v/>
      </c>
      <c r="O92" s="22">
        <f>M92*F92</f>
        <v/>
      </c>
      <c r="P92" s="22">
        <f>M92*G92</f>
        <v/>
      </c>
      <c r="Q92" s="22">
        <f>M92*H92</f>
        <v/>
      </c>
      <c r="R92" s="22">
        <f>M92*I92</f>
        <v/>
      </c>
      <c r="S92" s="22">
        <f>M92*J92</f>
        <v/>
      </c>
      <c r="T92" s="22">
        <f>M92*K92</f>
        <v/>
      </c>
      <c r="U92" s="22">
        <f>M92*L92</f>
        <v/>
      </c>
      <c r="W92" s="666" t="n"/>
      <c r="X92" s="666" t="n"/>
      <c r="Y92" s="539" t="n"/>
    </row>
    <row r="93" ht="16.5" customHeight="1" s="683">
      <c r="A93" s="27" t="n"/>
      <c r="B93" s="618" t="n"/>
      <c r="C93" s="96">
        <f>'Annex-II'!C94</f>
        <v/>
      </c>
      <c r="D93" s="22">
        <f>SUM(E93:L93)</f>
        <v/>
      </c>
      <c r="E93" s="23">
        <f>'Annex-II'!I94</f>
        <v/>
      </c>
      <c r="F93" s="23">
        <f>'Annex-II'!L94</f>
        <v/>
      </c>
      <c r="G93" s="23">
        <f>'Annex-II'!O94</f>
        <v/>
      </c>
      <c r="H93" s="23">
        <f>'Annex-II'!R94</f>
        <v/>
      </c>
      <c r="I93" s="23">
        <f>'Annex-II'!U94</f>
        <v/>
      </c>
      <c r="J93" s="23">
        <f>'Annex-II'!X94</f>
        <v/>
      </c>
      <c r="K93" s="23">
        <f>'Annex-II'!AA94</f>
        <v/>
      </c>
      <c r="L93" s="23">
        <f>'Annex-II'!AD94</f>
        <v/>
      </c>
      <c r="M93" s="538" t="n">
        <v>0.765</v>
      </c>
      <c r="N93" s="22">
        <f>M93*E93</f>
        <v/>
      </c>
      <c r="O93" s="22">
        <f>M93*F93</f>
        <v/>
      </c>
      <c r="P93" s="22">
        <f>M93*G93</f>
        <v/>
      </c>
      <c r="Q93" s="22">
        <f>M93*H93</f>
        <v/>
      </c>
      <c r="R93" s="22">
        <f>M93*I93</f>
        <v/>
      </c>
      <c r="S93" s="22">
        <f>M93*J93</f>
        <v/>
      </c>
      <c r="T93" s="22">
        <f>M93*K93</f>
        <v/>
      </c>
      <c r="U93" s="22">
        <f>M93*L93</f>
        <v/>
      </c>
      <c r="W93" s="666">
        <f>SUM(E93:L93)</f>
        <v/>
      </c>
      <c r="X93" s="666">
        <f>SUM(N93:U93)</f>
        <v/>
      </c>
      <c r="Y93" s="539">
        <f>M93</f>
        <v/>
      </c>
      <c r="Z93" s="662">
        <f>W93*Y93</f>
        <v/>
      </c>
    </row>
    <row r="94" ht="16.5" customHeight="1" s="683">
      <c r="A94" s="27" t="n"/>
      <c r="B94" s="619" t="n"/>
      <c r="C94" s="96">
        <f>'Annex-II'!C95</f>
        <v/>
      </c>
      <c r="D94" s="22">
        <f>SUM(E94:L94)</f>
        <v/>
      </c>
      <c r="E94" s="23">
        <f>'Annex-II'!I95</f>
        <v/>
      </c>
      <c r="F94" s="23">
        <f>'Annex-II'!L95</f>
        <v/>
      </c>
      <c r="G94" s="23">
        <f>'Annex-II'!O95</f>
        <v/>
      </c>
      <c r="H94" s="23">
        <f>'Annex-II'!R95</f>
        <v/>
      </c>
      <c r="I94" s="23">
        <f>'Annex-II'!U95</f>
        <v/>
      </c>
      <c r="J94" s="23">
        <f>'Annex-II'!X95</f>
        <v/>
      </c>
      <c r="K94" s="23">
        <f>'Annex-II'!AA95</f>
        <v/>
      </c>
      <c r="L94" s="23">
        <f>'Annex-II'!AD95</f>
        <v/>
      </c>
      <c r="M94" s="538" t="n">
        <v>0.761</v>
      </c>
      <c r="N94" s="22">
        <f>M94*E94</f>
        <v/>
      </c>
      <c r="O94" s="22">
        <f>M94*F94</f>
        <v/>
      </c>
      <c r="P94" s="22">
        <f>M94*G94</f>
        <v/>
      </c>
      <c r="Q94" s="22">
        <f>M94*H94</f>
        <v/>
      </c>
      <c r="R94" s="22">
        <f>M94*I94</f>
        <v/>
      </c>
      <c r="S94" s="22">
        <f>M94*J94</f>
        <v/>
      </c>
      <c r="T94" s="22">
        <f>M94*K94</f>
        <v/>
      </c>
      <c r="U94" s="22">
        <f>M94*L94</f>
        <v/>
      </c>
      <c r="W94" s="666">
        <f>SUM(E94:L94)</f>
        <v/>
      </c>
      <c r="X94" s="666">
        <f>SUM(N94:U94)</f>
        <v/>
      </c>
      <c r="Y94" s="539">
        <f>M94</f>
        <v/>
      </c>
      <c r="Z94" s="662">
        <f>W94*Y94</f>
        <v/>
      </c>
    </row>
    <row r="95" ht="17.25" customFormat="1" customHeight="1" s="368">
      <c r="A95" s="672" t="inlineStr">
        <is>
          <t>(b) Sub-total Capital Component:</t>
        </is>
      </c>
      <c r="B95" s="616" t="n"/>
      <c r="C95" s="615" t="n"/>
      <c r="D95" s="459">
        <f>'Annex-II'!G96</f>
        <v/>
      </c>
      <c r="E95" s="23">
        <f>'Annex-II'!I96</f>
        <v/>
      </c>
      <c r="F95" s="458">
        <f>'Annex-II'!L96</f>
        <v/>
      </c>
      <c r="G95" s="458">
        <f>'Annex-II'!O96</f>
        <v/>
      </c>
      <c r="H95" s="458">
        <f>'Annex-II'!R96</f>
        <v/>
      </c>
      <c r="I95" s="458">
        <f>'Annex-II'!U96</f>
        <v/>
      </c>
      <c r="J95" s="458">
        <f>'Annex-II'!X96</f>
        <v/>
      </c>
      <c r="K95" s="458">
        <f>'Annex-II'!AA96</f>
        <v/>
      </c>
      <c r="L95" s="458">
        <f>'Annex-II'!AD96</f>
        <v/>
      </c>
      <c r="M95" s="326" t="n"/>
      <c r="N95" s="459">
        <f>SUM(N57:N94)</f>
        <v/>
      </c>
      <c r="O95" s="459">
        <f>SUM(O57:O94)</f>
        <v/>
      </c>
      <c r="P95" s="459">
        <f>SUM(P57:P94)</f>
        <v/>
      </c>
      <c r="Q95" s="459">
        <f>SUM(Q57:Q94)</f>
        <v/>
      </c>
      <c r="R95" s="459">
        <f>SUM(R57:R94)</f>
        <v/>
      </c>
      <c r="S95" s="459">
        <f>SUM(S57:S94)</f>
        <v/>
      </c>
      <c r="T95" s="459">
        <f>SUM(T57:T94)</f>
        <v/>
      </c>
      <c r="U95" s="459">
        <f>SUM(U57:U94)</f>
        <v/>
      </c>
    </row>
    <row r="96" ht="15" customFormat="1" customHeight="1" s="368">
      <c r="A96" s="672" t="inlineStr">
        <is>
          <t>Total Cost (a+b) :</t>
        </is>
      </c>
      <c r="B96" s="616" t="n"/>
      <c r="C96" s="615" t="n"/>
      <c r="D96" s="459">
        <f>'Annex-II'!G97</f>
        <v/>
      </c>
      <c r="E96" s="23">
        <f>'Annex-II'!I97</f>
        <v/>
      </c>
      <c r="F96" s="458">
        <f>'Annex-II'!L97</f>
        <v/>
      </c>
      <c r="G96" s="458">
        <f>'Annex-II'!O97</f>
        <v/>
      </c>
      <c r="H96" s="458">
        <f>'Annex-II'!R97</f>
        <v/>
      </c>
      <c r="I96" s="458">
        <f>'Annex-II'!U97</f>
        <v/>
      </c>
      <c r="J96" s="458">
        <f>'Annex-II'!X97</f>
        <v/>
      </c>
      <c r="K96" s="458">
        <f>'Annex-II'!AA97</f>
        <v/>
      </c>
      <c r="L96" s="458">
        <f>'Annex-II'!AD97</f>
        <v/>
      </c>
      <c r="M96" s="326" t="n"/>
      <c r="N96" s="459">
        <f>N95+N54</f>
        <v/>
      </c>
      <c r="O96" s="459">
        <f>O95+O54</f>
        <v/>
      </c>
      <c r="P96" s="459">
        <f>P95+P54</f>
        <v/>
      </c>
      <c r="Q96" s="459">
        <f>Q95+Q54</f>
        <v/>
      </c>
      <c r="R96" s="459">
        <f>R95+R54</f>
        <v/>
      </c>
      <c r="S96" s="459">
        <f>S95+S54</f>
        <v/>
      </c>
      <c r="T96" s="459">
        <f>T95+T54</f>
        <v/>
      </c>
      <c r="U96" s="459">
        <f>U95+U54</f>
        <v/>
      </c>
    </row>
    <row r="97" ht="18.75" customFormat="1" customHeight="1" s="368">
      <c r="A97" s="672">
        <f>'9.Detil Phasing'!A99:C99</f>
        <v/>
      </c>
      <c r="B97" s="616" t="n"/>
      <c r="C97" s="615" t="n"/>
      <c r="D97" s="459">
        <f>'Annex-II'!G98</f>
        <v/>
      </c>
      <c r="E97" s="23">
        <f>'Annex-II'!I98</f>
        <v/>
      </c>
      <c r="F97" s="458">
        <f>'Annex-II'!L98</f>
        <v/>
      </c>
      <c r="G97" s="458">
        <f>'Annex-II'!O98</f>
        <v/>
      </c>
      <c r="H97" s="458">
        <f>'Annex-II'!R98</f>
        <v/>
      </c>
      <c r="I97" s="458">
        <f>'Annex-II'!U98</f>
        <v/>
      </c>
      <c r="J97" s="458">
        <f>'Annex-II'!X98</f>
        <v/>
      </c>
      <c r="K97" s="458">
        <f>'Annex-II'!AA98</f>
        <v/>
      </c>
      <c r="L97" s="458">
        <f>'Annex-II'!AD98</f>
        <v/>
      </c>
      <c r="M97" s="538" t="n">
        <v>0.765</v>
      </c>
      <c r="N97" s="22">
        <f>M97*E97</f>
        <v/>
      </c>
      <c r="O97" s="22">
        <f>M97*F97</f>
        <v/>
      </c>
      <c r="P97" s="22">
        <f>M97*G97</f>
        <v/>
      </c>
      <c r="Q97" s="22">
        <f>M97*H97</f>
        <v/>
      </c>
      <c r="R97" s="22">
        <f>M97*I97</f>
        <v/>
      </c>
      <c r="S97" s="22">
        <f>M97*J97</f>
        <v/>
      </c>
      <c r="T97" s="22">
        <f>M97*K97</f>
        <v/>
      </c>
      <c r="U97" s="22">
        <f>M97*L97</f>
        <v/>
      </c>
    </row>
    <row r="98" ht="18.75" customFormat="1" customHeight="1" s="368">
      <c r="A98" s="672">
        <f>'9.Detil Phasing'!A100:C100</f>
        <v/>
      </c>
      <c r="B98" s="616" t="n"/>
      <c r="C98" s="615" t="n"/>
      <c r="D98" s="459">
        <f>'Annex-II'!G99</f>
        <v/>
      </c>
      <c r="E98" s="23">
        <f>'Annex-II'!I99</f>
        <v/>
      </c>
      <c r="F98" s="458">
        <f>'Annex-II'!L99</f>
        <v/>
      </c>
      <c r="G98" s="458">
        <f>'Annex-II'!O99</f>
        <v/>
      </c>
      <c r="H98" s="458">
        <f>'Annex-II'!R99</f>
        <v/>
      </c>
      <c r="I98" s="458">
        <f>'Annex-II'!U99</f>
        <v/>
      </c>
      <c r="J98" s="458">
        <f>'Annex-II'!X99</f>
        <v/>
      </c>
      <c r="K98" s="458">
        <f>'Annex-II'!AA99</f>
        <v/>
      </c>
      <c r="L98" s="458">
        <f>'Annex-II'!AD99</f>
        <v/>
      </c>
      <c r="M98" s="538" t="n">
        <v>0</v>
      </c>
      <c r="N98" s="22">
        <f>M98*E98</f>
        <v/>
      </c>
      <c r="O98" s="22">
        <f>M98*F98</f>
        <v/>
      </c>
      <c r="P98" s="22">
        <f>M98*G98</f>
        <v/>
      </c>
      <c r="Q98" s="22">
        <f>M98*H98</f>
        <v/>
      </c>
      <c r="R98" s="22">
        <f>M98*I98</f>
        <v/>
      </c>
      <c r="S98" s="22">
        <f>M98*J98</f>
        <v/>
      </c>
      <c r="T98" s="22">
        <f>M98*K98</f>
        <v/>
      </c>
      <c r="U98" s="22">
        <f>M98*L98</f>
        <v/>
      </c>
    </row>
    <row r="99" ht="20.25" customFormat="1" customHeight="1" s="368">
      <c r="A99" s="672" t="inlineStr">
        <is>
          <t>Grand Total (a+b+c+d) :</t>
        </is>
      </c>
      <c r="B99" s="616" t="n"/>
      <c r="C99" s="615" t="n"/>
      <c r="D99" s="459">
        <f>'Annex-II'!G100</f>
        <v/>
      </c>
      <c r="E99" s="458">
        <f>'Annex-II'!I100</f>
        <v/>
      </c>
      <c r="F99" s="458">
        <f>'Annex-II'!L100</f>
        <v/>
      </c>
      <c r="G99" s="458">
        <f>'Annex-II'!O100</f>
        <v/>
      </c>
      <c r="H99" s="458">
        <f>'Annex-II'!R100</f>
        <v/>
      </c>
      <c r="I99" s="458">
        <f>'Annex-II'!U100</f>
        <v/>
      </c>
      <c r="J99" s="458">
        <f>'Annex-II'!X100</f>
        <v/>
      </c>
      <c r="K99" s="458">
        <f>'Annex-II'!AA100</f>
        <v/>
      </c>
      <c r="L99" s="458">
        <f>'Annex-II'!AD100</f>
        <v/>
      </c>
      <c r="M99" s="326" t="n"/>
      <c r="N99" s="459">
        <f>SUM(N96:N98)</f>
        <v/>
      </c>
      <c r="O99" s="459">
        <f>SUM(O96:O98)</f>
        <v/>
      </c>
      <c r="P99" s="459">
        <f>SUM(P96:P98)</f>
        <v/>
      </c>
      <c r="Q99" s="459">
        <f>SUM(Q96:Q98)</f>
        <v/>
      </c>
      <c r="R99" s="459">
        <f>SUM(R96:R98)</f>
        <v/>
      </c>
      <c r="S99" s="459">
        <f>SUM(S96:S98)</f>
        <v/>
      </c>
      <c r="T99" s="459">
        <f>SUM(T96:T98)</f>
        <v/>
      </c>
      <c r="U99" s="459">
        <f>SUM(U96:U98)</f>
        <v/>
      </c>
      <c r="W99" s="358">
        <f>SUM(N99:U99)</f>
        <v/>
      </c>
      <c r="X99" s="358">
        <f>SUM(E99:L99)</f>
        <v/>
      </c>
    </row>
    <row r="101">
      <c r="O101" s="666">
        <f>SUM(N99:U99)</f>
        <v/>
      </c>
    </row>
    <row r="102">
      <c r="D102" s="666">
        <f>SUM(E99:L99)</f>
        <v/>
      </c>
    </row>
  </sheetData>
  <mergeCells count="26">
    <mergeCell ref="A99:C99"/>
    <mergeCell ref="A5:A6"/>
    <mergeCell ref="B5:B6"/>
    <mergeCell ref="C5:C6"/>
    <mergeCell ref="A7:H7"/>
    <mergeCell ref="A97:C97"/>
    <mergeCell ref="A95:C95"/>
    <mergeCell ref="B55:C55"/>
    <mergeCell ref="B54:C54"/>
    <mergeCell ref="A98:C98"/>
    <mergeCell ref="A96:C96"/>
    <mergeCell ref="B50:B51"/>
    <mergeCell ref="B85:B94"/>
    <mergeCell ref="B60:B61"/>
    <mergeCell ref="B62:B64"/>
    <mergeCell ref="B65:B68"/>
    <mergeCell ref="B69:B73"/>
    <mergeCell ref="A1:U1"/>
    <mergeCell ref="A3:C3"/>
    <mergeCell ref="M5:M6"/>
    <mergeCell ref="D2:U2"/>
    <mergeCell ref="D3:U3"/>
    <mergeCell ref="D5:D6"/>
    <mergeCell ref="T4:U4"/>
    <mergeCell ref="N5:U5"/>
    <mergeCell ref="E5:L5"/>
  </mergeCells>
  <printOptions horizontalCentered="1"/>
  <pageMargins left="0.15748031496063" right="0.236220472440945" top="0.590551181102362" bottom="0.0393700787401575" header="0" footer="0"/>
  <pageSetup orientation="landscape" paperSize="9" scale="65" firstPageNumber="49" useFirstPageNumber="1"/>
  <headerFooter alignWithMargins="0">
    <oddHeader/>
    <oddFooter>&amp;C&amp;18 P - &amp;P</oddFooter>
    <evenHeader/>
    <evenFooter/>
    <firstHeader/>
    <firstFooter/>
  </headerFooter>
  <rowBreaks count="3" manualBreakCount="3">
    <brk id="32" min="0" max="20" man="1"/>
    <brk id="54" min="0" max="20" man="1"/>
    <brk id="77" min="0" max="20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97"/>
  <sheetViews>
    <sheetView workbookViewId="0">
      <selection activeCell="J88" sqref="J88"/>
    </sheetView>
  </sheetViews>
  <sheetFormatPr baseColWidth="8" defaultColWidth="12.42578125" defaultRowHeight="18" customHeight="1"/>
  <cols>
    <col width="5.5703125" customWidth="1" style="680" min="1" max="1"/>
    <col width="10.85546875" customWidth="1" style="680" min="2" max="3"/>
    <col width="9.5703125" customWidth="1" style="680" min="4" max="4"/>
    <col width="11.85546875" customWidth="1" style="680" min="5" max="5"/>
    <col width="11.7109375" customWidth="1" style="680" min="6" max="6"/>
    <col width="9" customWidth="1" style="680" min="7" max="7"/>
    <col width="10.7109375" customWidth="1" style="680" min="8" max="8"/>
    <col width="10.42578125" customWidth="1" style="680" min="9" max="9"/>
    <col width="12.42578125" customWidth="1" style="680" min="10" max="19"/>
    <col width="12.42578125" customWidth="1" style="680" min="20" max="16384"/>
  </cols>
  <sheetData>
    <row r="1" ht="16.5" customHeight="1" s="683">
      <c r="A1" s="34" t="n"/>
      <c r="B1" s="34" t="n"/>
      <c r="C1" s="35" t="n"/>
      <c r="D1" s="36" t="n"/>
      <c r="E1" s="37" t="inlineStr">
        <is>
          <t xml:space="preserve"> Area,Yield and Gross Production Value</t>
        </is>
      </c>
      <c r="F1" s="34" t="n"/>
      <c r="G1" s="34" t="n"/>
      <c r="H1" s="34" t="n"/>
    </row>
    <row r="2" ht="6.75" customHeight="1" s="683">
      <c r="A2" s="34" t="n"/>
      <c r="B2" s="34" t="n"/>
      <c r="C2" s="34" t="n"/>
      <c r="D2" s="34" t="n"/>
      <c r="E2" s="37" t="n"/>
      <c r="F2" s="34" t="n"/>
      <c r="G2" s="34" t="n"/>
      <c r="H2" s="34" t="n"/>
    </row>
    <row r="3" ht="14.25" customHeight="1" s="683">
      <c r="A3" s="34" t="n"/>
      <c r="E3" s="37" t="inlineStr">
        <is>
          <t>Gross Area = 185475 ha.&amp; Net Cultivable Area = 156392 ha.</t>
        </is>
      </c>
    </row>
    <row r="4" ht="10.5" customHeight="1" s="683">
      <c r="A4" s="34" t="n"/>
      <c r="B4" s="34" t="n"/>
      <c r="C4" s="34" t="n"/>
      <c r="D4" s="34" t="n"/>
      <c r="E4" s="34" t="n"/>
      <c r="F4" s="34" t="n"/>
      <c r="G4" s="34" t="n"/>
      <c r="H4" s="38" t="n"/>
      <c r="I4" s="61" t="n"/>
    </row>
    <row r="5" ht="18" customHeight="1" s="683">
      <c r="A5" s="39" t="inlineStr">
        <is>
          <t>PRE - PROJECT  CONDITION</t>
        </is>
      </c>
      <c r="B5" s="40" t="n"/>
    </row>
    <row r="6" ht="8.25" customHeight="1" s="683">
      <c r="B6" s="41" t="n"/>
    </row>
    <row r="7" ht="18" customHeight="1" s="683">
      <c r="A7" s="42" t="inlineStr">
        <is>
          <t>Sl.</t>
        </is>
      </c>
      <c r="B7" s="42" t="n"/>
      <c r="C7" s="42" t="inlineStr">
        <is>
          <t>Area</t>
        </is>
      </c>
      <c r="D7" s="42" t="inlineStr">
        <is>
          <t>Yield</t>
        </is>
      </c>
      <c r="E7" s="42" t="inlineStr">
        <is>
          <t>Total</t>
        </is>
      </c>
      <c r="F7" s="43" t="inlineStr">
        <is>
          <t xml:space="preserve">  Unit Rate (Tk./mt.)</t>
        </is>
      </c>
      <c r="G7" s="42" t="n"/>
      <c r="H7" s="44" t="inlineStr">
        <is>
          <t>Gross Prod. Value(Lakh Tk.)</t>
        </is>
      </c>
      <c r="I7" s="45" t="n"/>
    </row>
    <row r="8" ht="15.75" customHeight="1" s="683">
      <c r="A8" s="46" t="inlineStr">
        <is>
          <t>No.</t>
        </is>
      </c>
      <c r="B8" s="46" t="inlineStr">
        <is>
          <t>Crops</t>
        </is>
      </c>
      <c r="C8" s="46" t="inlineStr">
        <is>
          <t>(ha.)</t>
        </is>
      </c>
      <c r="D8" s="46" t="inlineStr">
        <is>
          <t>(mt./ha.)</t>
        </is>
      </c>
      <c r="E8" s="46" t="inlineStr">
        <is>
          <t>Prod. (mt.)</t>
        </is>
      </c>
      <c r="F8" s="42" t="inlineStr">
        <is>
          <t>Financial</t>
        </is>
      </c>
      <c r="G8" s="42" t="inlineStr">
        <is>
          <t>Economic</t>
        </is>
      </c>
      <c r="H8" s="42" t="inlineStr">
        <is>
          <t>Financial</t>
        </is>
      </c>
      <c r="I8" s="47" t="inlineStr">
        <is>
          <t>Economic</t>
        </is>
      </c>
      <c r="J8" s="680" t="inlineStr">
        <is>
          <t>ML</t>
        </is>
      </c>
      <c r="K8" s="680" t="inlineStr">
        <is>
          <t>Seed</t>
        </is>
      </c>
      <c r="L8" s="680" t="inlineStr">
        <is>
          <t>Urea</t>
        </is>
      </c>
      <c r="M8" s="680" t="inlineStr">
        <is>
          <t>TSP</t>
        </is>
      </c>
      <c r="N8" s="680" t="inlineStr">
        <is>
          <t>MP</t>
        </is>
      </c>
    </row>
    <row r="9" ht="15.75" customFormat="1" customHeight="1" s="50">
      <c r="A9" s="60" t="inlineStr">
        <is>
          <t>1.</t>
        </is>
      </c>
      <c r="B9" s="72" t="inlineStr">
        <is>
          <t>Boro (L)</t>
        </is>
      </c>
      <c r="C9" s="48" t="n">
        <v>47000</v>
      </c>
      <c r="D9" s="680" t="n">
        <v>3.5</v>
      </c>
      <c r="E9" s="680">
        <f>D9*C9</f>
        <v/>
      </c>
      <c r="F9" s="680" t="n">
        <v>10000</v>
      </c>
      <c r="G9" s="680">
        <f>F9*1.005</f>
        <v/>
      </c>
      <c r="H9" s="680">
        <f>+(E9*F9)/100000</f>
        <v/>
      </c>
      <c r="I9" s="680">
        <f>+(E9*G9)/100000</f>
        <v/>
      </c>
      <c r="J9" s="49">
        <f>C9*115</f>
        <v/>
      </c>
      <c r="K9" s="49">
        <f>C9*40</f>
        <v/>
      </c>
      <c r="L9" s="49">
        <f>C9*200</f>
        <v/>
      </c>
      <c r="M9" s="49">
        <f>L9*0.8</f>
        <v/>
      </c>
      <c r="N9" s="49">
        <f>L9*0.5</f>
        <v/>
      </c>
    </row>
    <row r="10" ht="15.75" customFormat="1" customHeight="1" s="50">
      <c r="A10" s="60" t="inlineStr">
        <is>
          <t>2.</t>
        </is>
      </c>
      <c r="B10" s="72" t="inlineStr">
        <is>
          <t>Boro (HYV)</t>
        </is>
      </c>
      <c r="C10" s="48" t="n">
        <v>125000</v>
      </c>
      <c r="D10" s="680" t="n">
        <v>4</v>
      </c>
      <c r="E10" s="680">
        <f>D10*C10</f>
        <v/>
      </c>
      <c r="F10" s="680" t="n">
        <v>11000</v>
      </c>
      <c r="G10" s="680">
        <f>F10*1.005</f>
        <v/>
      </c>
      <c r="H10" s="680">
        <f>+(E10*F10)/100000</f>
        <v/>
      </c>
      <c r="I10" s="680">
        <f>+(E10*G10)/100000</f>
        <v/>
      </c>
      <c r="J10" s="49">
        <f>C10*150</f>
        <v/>
      </c>
      <c r="K10" s="49">
        <f>C10*40</f>
        <v/>
      </c>
      <c r="L10" s="49">
        <f>C10*300</f>
        <v/>
      </c>
      <c r="M10" s="49">
        <f>L10*0.8</f>
        <v/>
      </c>
      <c r="N10" s="49">
        <f>L10*0.5</f>
        <v/>
      </c>
    </row>
    <row r="11" ht="15.75" customHeight="1" s="683">
      <c r="A11" s="45" t="n"/>
      <c r="B11" s="51" t="inlineStr">
        <is>
          <t>Total :</t>
        </is>
      </c>
      <c r="C11" s="52">
        <f>SUM(C9:C10)</f>
        <v/>
      </c>
      <c r="D11" s="53" t="inlineStr">
        <is>
          <t>-</t>
        </is>
      </c>
      <c r="E11" s="53" t="inlineStr">
        <is>
          <t>-</t>
        </is>
      </c>
      <c r="F11" s="53" t="inlineStr">
        <is>
          <t>-</t>
        </is>
      </c>
      <c r="G11" s="53" t="inlineStr">
        <is>
          <t>-</t>
        </is>
      </c>
      <c r="H11" s="53">
        <f>SUM(H9:H10)</f>
        <v/>
      </c>
      <c r="I11" s="53">
        <f>SUM(I9:I10)</f>
        <v/>
      </c>
      <c r="J11" s="49">
        <f>SUM(J9:J10)</f>
        <v/>
      </c>
      <c r="K11" s="49">
        <f>SUM(K9:K10)</f>
        <v/>
      </c>
      <c r="L11" s="49">
        <f>SUM(L9:L10)</f>
        <v/>
      </c>
      <c r="M11" s="49">
        <f>L11*0.8</f>
        <v/>
      </c>
      <c r="N11" s="49">
        <f>L11*0.5</f>
        <v/>
      </c>
    </row>
    <row r="12" ht="7.5" customHeight="1" s="683"/>
    <row r="13" ht="15.75" customHeight="1" s="683">
      <c r="A13" s="61" t="n"/>
      <c r="B13" s="61" t="n"/>
      <c r="C13" s="680" t="inlineStr">
        <is>
          <t xml:space="preserve">         Cropping Intensity =</t>
        </is>
      </c>
      <c r="E13" s="54">
        <f>C11/156392</f>
        <v/>
      </c>
      <c r="F13" s="72" t="n"/>
      <c r="G13" s="61" t="n"/>
      <c r="H13" s="61" t="n"/>
      <c r="I13" s="61" t="n"/>
    </row>
    <row r="14" ht="6" customHeight="1" s="683"/>
    <row r="15" ht="15.75" customHeight="1" s="683">
      <c r="C15" s="680" t="inlineStr">
        <is>
          <t xml:space="preserve">                     Total  Paddy  Production =</t>
        </is>
      </c>
      <c r="F15" s="680">
        <f>SUM(E9:E10)</f>
        <v/>
      </c>
      <c r="G15" s="680" t="inlineStr">
        <is>
          <t>mt.</t>
        </is>
      </c>
    </row>
    <row r="16" ht="15.75" customHeight="1" s="683"/>
    <row r="17" ht="15.75" customHeight="1" s="683"/>
    <row r="18" ht="15.75" customHeight="1" s="683"/>
    <row r="19" ht="15.75" customHeight="1" s="683"/>
    <row r="20" ht="15.75" customHeight="1" s="683"/>
    <row r="21" ht="15.75" customHeight="1" s="683"/>
    <row r="22" ht="15.75" customHeight="1" s="683"/>
    <row r="23" ht="15.75" customHeight="1" s="683"/>
    <row r="24" ht="15.75" customHeight="1" s="683"/>
    <row r="25" ht="15.75" customHeight="1" s="683"/>
    <row r="26" ht="15.75" customHeight="1" s="683"/>
    <row r="27" ht="11.25" customHeight="1" s="683"/>
    <row r="28" ht="11.25" customHeight="1" s="683"/>
    <row r="29" ht="16.5" customHeight="1" s="683">
      <c r="B29" s="34" t="n"/>
      <c r="C29" s="35" t="n"/>
      <c r="D29" s="36" t="n"/>
      <c r="E29" s="37" t="inlineStr">
        <is>
          <t xml:space="preserve"> Area,Yield and Gross Production Value</t>
        </is>
      </c>
      <c r="F29" s="34" t="n"/>
      <c r="G29" s="34" t="n"/>
      <c r="H29" s="34" t="n"/>
    </row>
    <row r="30" ht="6.75" customHeight="1" s="683">
      <c r="B30" s="34" t="n"/>
      <c r="C30" s="34" t="n"/>
      <c r="D30" s="34" t="n"/>
      <c r="E30" s="37" t="n"/>
      <c r="F30" s="34" t="n"/>
      <c r="G30" s="34" t="n"/>
      <c r="H30" s="34" t="n"/>
    </row>
    <row r="31" ht="14.25" customHeight="1" s="683">
      <c r="B31" s="34" t="n"/>
      <c r="C31" s="35" t="n"/>
      <c r="D31" s="35" t="n"/>
      <c r="E31" s="37" t="inlineStr">
        <is>
          <t>Gross Area = 185475 ha.&amp; Net Cultivable Area = 156392 ha.</t>
        </is>
      </c>
      <c r="F31" s="34" t="n"/>
      <c r="G31" s="34" t="n"/>
      <c r="H31" s="34" t="n"/>
    </row>
    <row r="32" ht="14.25" customHeight="1" s="683">
      <c r="B32" s="34" t="n"/>
      <c r="C32" s="35" t="n"/>
      <c r="D32" s="35" t="n"/>
      <c r="E32" s="37" t="n"/>
      <c r="F32" s="34" t="n"/>
      <c r="G32" s="34" t="n"/>
      <c r="H32" s="34" t="n"/>
    </row>
    <row r="33" ht="18" customHeight="1" s="683">
      <c r="A33" s="39" t="inlineStr">
        <is>
          <t>POST - PROJECT  CONDITION</t>
        </is>
      </c>
      <c r="B33" s="41" t="n"/>
    </row>
    <row r="34" ht="8.25" customHeight="1" s="683">
      <c r="B34" s="41" t="n"/>
    </row>
    <row r="35" ht="18" customHeight="1" s="683">
      <c r="A35" s="42" t="inlineStr">
        <is>
          <t>Sl.</t>
        </is>
      </c>
      <c r="B35" s="42" t="n"/>
      <c r="C35" s="42" t="inlineStr">
        <is>
          <t>Area</t>
        </is>
      </c>
      <c r="D35" s="42" t="inlineStr">
        <is>
          <t>Yield</t>
        </is>
      </c>
      <c r="E35" s="42" t="inlineStr">
        <is>
          <t>Total</t>
        </is>
      </c>
      <c r="F35" s="43" t="inlineStr">
        <is>
          <t xml:space="preserve">  Unit Rate (Tk./mt.)</t>
        </is>
      </c>
      <c r="G35" s="42" t="n"/>
      <c r="H35" s="44" t="inlineStr">
        <is>
          <t>Gross Prod. Value(Lakh Tk.)</t>
        </is>
      </c>
      <c r="I35" s="45" t="n"/>
    </row>
    <row r="36" ht="15.75" customHeight="1" s="683">
      <c r="A36" s="46" t="inlineStr">
        <is>
          <t>No.</t>
        </is>
      </c>
      <c r="B36" s="46" t="inlineStr">
        <is>
          <t>Crops</t>
        </is>
      </c>
      <c r="C36" s="46" t="inlineStr">
        <is>
          <t>(ha.)</t>
        </is>
      </c>
      <c r="D36" s="46" t="inlineStr">
        <is>
          <t>(mt./ha.)</t>
        </is>
      </c>
      <c r="E36" s="46" t="inlineStr">
        <is>
          <t>Prod. (mt.)</t>
        </is>
      </c>
      <c r="F36" s="42" t="inlineStr">
        <is>
          <t>Financial</t>
        </is>
      </c>
      <c r="G36" s="42" t="inlineStr">
        <is>
          <t>Economic</t>
        </is>
      </c>
      <c r="H36" s="42" t="inlineStr">
        <is>
          <t>Financial</t>
        </is>
      </c>
      <c r="I36" s="47" t="inlineStr">
        <is>
          <t>Economic</t>
        </is>
      </c>
    </row>
    <row r="37" ht="15.75" customHeight="1" s="683">
      <c r="A37" s="60" t="inlineStr">
        <is>
          <t>1.</t>
        </is>
      </c>
      <c r="B37" s="72" t="inlineStr">
        <is>
          <t>Boro (HYV)</t>
        </is>
      </c>
      <c r="C37" s="48" t="n">
        <v>280500</v>
      </c>
      <c r="D37" s="680" t="n">
        <v>5.5</v>
      </c>
      <c r="E37" s="680">
        <f>D37*C37</f>
        <v/>
      </c>
      <c r="F37" s="680" t="n">
        <v>10000</v>
      </c>
      <c r="G37" s="680">
        <f>F37*1.005</f>
        <v/>
      </c>
      <c r="H37" s="680">
        <f>+(E37*F37)/100000</f>
        <v/>
      </c>
      <c r="I37" s="680">
        <f>+(E37*G37)/100000</f>
        <v/>
      </c>
      <c r="J37" s="49">
        <f>C37*155</f>
        <v/>
      </c>
      <c r="K37" s="49">
        <f>C37*40</f>
        <v/>
      </c>
      <c r="L37" s="49">
        <f>C37*300</f>
        <v/>
      </c>
      <c r="M37" s="49">
        <f>L37*0.8</f>
        <v/>
      </c>
      <c r="N37" s="49">
        <f>L37*0.5</f>
        <v/>
      </c>
    </row>
    <row r="38" ht="15.75" customHeight="1" s="683">
      <c r="A38" s="45" t="n"/>
      <c r="B38" s="51" t="inlineStr">
        <is>
          <t>Total :</t>
        </is>
      </c>
      <c r="C38" s="52">
        <f>SUM(C37:C37)</f>
        <v/>
      </c>
      <c r="D38" s="53" t="inlineStr">
        <is>
          <t>-</t>
        </is>
      </c>
      <c r="E38" s="53" t="inlineStr">
        <is>
          <t>-</t>
        </is>
      </c>
      <c r="F38" s="53" t="inlineStr">
        <is>
          <t>-</t>
        </is>
      </c>
      <c r="G38" s="53" t="inlineStr">
        <is>
          <t>-</t>
        </is>
      </c>
      <c r="H38" s="53">
        <f>SUM(H37:H37)</f>
        <v/>
      </c>
      <c r="I38" s="53">
        <f>SUM(I37:I37)</f>
        <v/>
      </c>
      <c r="J38" s="48">
        <f>SUM(J37:J37)</f>
        <v/>
      </c>
      <c r="K38" s="48">
        <f>SUM(K37:K37)</f>
        <v/>
      </c>
      <c r="L38" s="48">
        <f>SUM(L37:L37)</f>
        <v/>
      </c>
      <c r="M38" s="48">
        <f>SUM(M37:M37)</f>
        <v/>
      </c>
      <c r="N38" s="48">
        <f>SUM(N37:N37)</f>
        <v/>
      </c>
    </row>
    <row r="39" ht="18.75" customHeight="1" s="683">
      <c r="A39" s="61" t="n"/>
      <c r="B39" s="61" t="n"/>
      <c r="C39" s="680" t="inlineStr">
        <is>
          <t xml:space="preserve">         Cropping Intensity =</t>
        </is>
      </c>
      <c r="E39" s="48">
        <f>+(C38*100)/156392</f>
        <v/>
      </c>
      <c r="F39" s="72" t="inlineStr">
        <is>
          <t>%</t>
        </is>
      </c>
      <c r="G39" s="61" t="n"/>
      <c r="H39" s="61" t="n"/>
      <c r="I39" s="61" t="n"/>
    </row>
    <row r="40" ht="18.75" customHeight="1" s="683">
      <c r="C40" s="680" t="inlineStr">
        <is>
          <t xml:space="preserve">                     Total  Paddy  Production =</t>
        </is>
      </c>
      <c r="F40" s="680">
        <f>SUM(E37:E37)</f>
        <v/>
      </c>
      <c r="G40" s="680" t="inlineStr">
        <is>
          <t>mt.</t>
        </is>
      </c>
    </row>
    <row r="41" ht="15" customHeight="1" s="683">
      <c r="C41" s="680" t="inlineStr">
        <is>
          <t xml:space="preserve">                     Incremental  Paddy  Production =</t>
        </is>
      </c>
      <c r="F41" s="680">
        <f>SUM(F40-F15)</f>
        <v/>
      </c>
      <c r="G41" s="680" t="inlineStr">
        <is>
          <t>mt.</t>
        </is>
      </c>
    </row>
    <row r="42" ht="15" customHeight="1" s="683"/>
    <row r="43" ht="15" customHeight="1" s="683"/>
    <row r="44" ht="15" customHeight="1" s="683"/>
    <row r="45" ht="15" customHeight="1" s="683"/>
    <row r="46" ht="15" customHeight="1" s="683"/>
    <row r="47" ht="15" customHeight="1" s="683"/>
    <row r="48" ht="15" customHeight="1" s="683"/>
    <row r="49" ht="18" customHeight="1" s="683">
      <c r="C49" s="34" t="n"/>
      <c r="D49" s="34" t="n"/>
      <c r="E49" s="37" t="inlineStr">
        <is>
          <t>Variable Cost of Cultivation</t>
        </is>
      </c>
      <c r="F49" s="34" t="n"/>
      <c r="G49" s="34" t="n"/>
    </row>
    <row r="50" ht="4.5" customHeight="1" s="683"/>
    <row r="51" ht="18" customHeight="1" s="683">
      <c r="A51" s="39" t="inlineStr">
        <is>
          <t>PRE - PROJECT  CONDITION</t>
        </is>
      </c>
      <c r="B51" s="40" t="n"/>
      <c r="C51" s="61" t="n"/>
    </row>
    <row r="52" ht="3" customHeight="1" s="683">
      <c r="B52" s="41" t="n"/>
      <c r="C52" s="61" t="n"/>
    </row>
    <row r="53" ht="18" customHeight="1" s="683">
      <c r="A53" s="55" t="inlineStr">
        <is>
          <t>Sl.</t>
        </is>
      </c>
      <c r="B53" s="55" t="inlineStr">
        <is>
          <t>Items</t>
        </is>
      </c>
      <c r="C53" s="55" t="inlineStr">
        <is>
          <t>Unit</t>
        </is>
      </c>
      <c r="D53" s="55" t="inlineStr">
        <is>
          <t>Quantity</t>
        </is>
      </c>
      <c r="E53" s="56" t="inlineStr">
        <is>
          <t xml:space="preserve">                    Unit Rate (Taka)</t>
        </is>
      </c>
      <c r="F53" s="56" t="n"/>
      <c r="G53" s="56" t="inlineStr">
        <is>
          <t xml:space="preserve">                      Total cost (Lakh Taka)</t>
        </is>
      </c>
      <c r="H53" s="57" t="n"/>
    </row>
    <row r="54" ht="18" customHeight="1" s="683">
      <c r="A54" s="46" t="inlineStr">
        <is>
          <t>No.</t>
        </is>
      </c>
      <c r="B54" s="46" t="n"/>
      <c r="C54" s="46" t="n"/>
      <c r="D54" s="46" t="n"/>
      <c r="E54" s="46" t="inlineStr">
        <is>
          <t>Financial</t>
        </is>
      </c>
      <c r="F54" s="46" t="inlineStr">
        <is>
          <t>Economic</t>
        </is>
      </c>
      <c r="G54" s="46" t="inlineStr">
        <is>
          <t>Financial</t>
        </is>
      </c>
      <c r="H54" s="58" t="inlineStr">
        <is>
          <t>Economic</t>
        </is>
      </c>
      <c r="I54" s="61" t="n"/>
    </row>
    <row r="55" ht="18" customHeight="1" s="683">
      <c r="A55" s="60" t="inlineStr">
        <is>
          <t>1.</t>
        </is>
      </c>
      <c r="B55" s="59" t="inlineStr">
        <is>
          <t>Manual Labour</t>
        </is>
      </c>
      <c r="C55" s="680" t="inlineStr">
        <is>
          <t>Man-day</t>
        </is>
      </c>
      <c r="D55" s="48">
        <f>J11*1</f>
        <v/>
      </c>
      <c r="E55" s="680" t="n">
        <v>100</v>
      </c>
      <c r="F55" s="680" t="n">
        <v>75</v>
      </c>
      <c r="G55" s="680">
        <f>+D55*E55/100000</f>
        <v/>
      </c>
      <c r="H55" s="680">
        <f>+D55*F55/100000</f>
        <v/>
      </c>
      <c r="J55" s="48" t="n"/>
    </row>
    <row r="56" ht="18" customHeight="1" s="683">
      <c r="A56" s="60" t="inlineStr">
        <is>
          <t>2.</t>
        </is>
      </c>
      <c r="B56" s="59" t="inlineStr">
        <is>
          <t>Power Tiller</t>
        </is>
      </c>
      <c r="C56" s="680" t="inlineStr">
        <is>
          <t>-</t>
        </is>
      </c>
      <c r="D56" s="48" t="inlineStr">
        <is>
          <t>-</t>
        </is>
      </c>
      <c r="E56" s="680" t="inlineStr">
        <is>
          <t>-</t>
        </is>
      </c>
      <c r="F56" s="680" t="inlineStr">
        <is>
          <t>-</t>
        </is>
      </c>
      <c r="G56" s="680">
        <f>4000*C11/100000</f>
        <v/>
      </c>
      <c r="H56" s="680">
        <f>G56*0.902</f>
        <v/>
      </c>
      <c r="J56" s="48" t="n"/>
    </row>
    <row r="57" ht="18" customHeight="1" s="683">
      <c r="A57" s="60" t="inlineStr">
        <is>
          <t>3.</t>
        </is>
      </c>
      <c r="B57" s="62" t="inlineStr">
        <is>
          <t>Seed/Seedlings</t>
        </is>
      </c>
      <c r="C57" s="61" t="n"/>
      <c r="D57" s="48" t="n"/>
      <c r="J57" s="48" t="n"/>
    </row>
    <row r="58" ht="14.25" customHeight="1" s="683">
      <c r="A58" s="680" t="inlineStr">
        <is>
          <t>a)</t>
        </is>
      </c>
      <c r="B58" s="72" t="inlineStr">
        <is>
          <t>Paddy</t>
        </is>
      </c>
      <c r="C58" s="680" t="inlineStr">
        <is>
          <t>mt.</t>
        </is>
      </c>
      <c r="D58" s="48">
        <f>K11/1000</f>
        <v/>
      </c>
      <c r="E58" s="680" t="n">
        <v>30000</v>
      </c>
      <c r="F58" s="680">
        <f>+E58*0.902</f>
        <v/>
      </c>
      <c r="G58" s="680">
        <f>+D58*E58/100000</f>
        <v/>
      </c>
      <c r="H58" s="680">
        <f>+D58*F58/100000</f>
        <v/>
      </c>
      <c r="J58" s="48" t="n"/>
    </row>
    <row r="59" ht="14.25" customHeight="1" s="683">
      <c r="A59" s="680" t="inlineStr">
        <is>
          <t>b)</t>
        </is>
      </c>
      <c r="B59" s="72" t="inlineStr">
        <is>
          <t>Wheat</t>
        </is>
      </c>
      <c r="C59" s="680" t="inlineStr">
        <is>
          <t>mt.</t>
        </is>
      </c>
      <c r="D59" s="48" t="n">
        <v>0</v>
      </c>
      <c r="E59" s="680" t="n">
        <v>30000</v>
      </c>
      <c r="F59" s="680">
        <f>+E59*0.902</f>
        <v/>
      </c>
      <c r="G59" s="680">
        <f>+D59*E59/100000</f>
        <v/>
      </c>
      <c r="H59" s="680">
        <f>+D59*F59/100000</f>
        <v/>
      </c>
      <c r="J59" s="48" t="n"/>
    </row>
    <row r="60" ht="14.25" customHeight="1" s="683">
      <c r="A60" s="680" t="inlineStr">
        <is>
          <t>d)</t>
        </is>
      </c>
      <c r="B60" s="72" t="inlineStr">
        <is>
          <t>Mustard</t>
        </is>
      </c>
      <c r="C60" s="680" t="inlineStr">
        <is>
          <t>mt.</t>
        </is>
      </c>
      <c r="D60" s="48" t="n">
        <v>0</v>
      </c>
      <c r="E60" s="680" t="n">
        <v>50000</v>
      </c>
      <c r="F60" s="680">
        <f>+E60*0.902</f>
        <v/>
      </c>
      <c r="G60" s="680">
        <f>+D60*E60/100000</f>
        <v/>
      </c>
      <c r="H60" s="680">
        <f>+D60*F60/100000</f>
        <v/>
      </c>
      <c r="J60" s="48" t="n"/>
    </row>
    <row r="61" ht="14.25" customHeight="1" s="683">
      <c r="A61" s="60" t="inlineStr">
        <is>
          <t>4.</t>
        </is>
      </c>
      <c r="B61" s="62" t="inlineStr">
        <is>
          <t>Fertilizers</t>
        </is>
      </c>
      <c r="D61" s="48" t="n"/>
      <c r="J61" s="48" t="n"/>
    </row>
    <row r="62" ht="14.25" customHeight="1" s="683">
      <c r="A62" s="680" t="inlineStr">
        <is>
          <t>a)</t>
        </is>
      </c>
      <c r="B62" s="72" t="inlineStr">
        <is>
          <t>Urea</t>
        </is>
      </c>
      <c r="C62" s="680" t="inlineStr">
        <is>
          <t>mt.</t>
        </is>
      </c>
      <c r="D62" s="48">
        <f>L11/1000</f>
        <v/>
      </c>
      <c r="E62" s="680" t="n">
        <v>8000</v>
      </c>
      <c r="F62" s="680">
        <f>E62*1.5</f>
        <v/>
      </c>
      <c r="G62" s="680">
        <f>+D62*E62/100000</f>
        <v/>
      </c>
      <c r="H62" s="680">
        <f>+D62*F62/100000</f>
        <v/>
      </c>
      <c r="J62" s="48" t="n"/>
    </row>
    <row r="63" ht="14.25" customHeight="1" s="683">
      <c r="A63" s="680" t="inlineStr">
        <is>
          <t xml:space="preserve">b) </t>
        </is>
      </c>
      <c r="B63" s="72" t="inlineStr">
        <is>
          <t>T.S.P.</t>
        </is>
      </c>
      <c r="C63" s="680" t="inlineStr">
        <is>
          <t>mt.</t>
        </is>
      </c>
      <c r="D63" s="48">
        <f>M11/1000</f>
        <v/>
      </c>
      <c r="E63" s="680" t="n">
        <v>22000</v>
      </c>
      <c r="F63" s="680">
        <f>E63*1.5</f>
        <v/>
      </c>
      <c r="G63" s="680">
        <f>+D63*E63/100000</f>
        <v/>
      </c>
      <c r="H63" s="680">
        <f>+D63*F63/100000</f>
        <v/>
      </c>
      <c r="J63" s="48" t="n"/>
    </row>
    <row r="64" ht="14.25" customHeight="1" s="683">
      <c r="A64" s="680" t="inlineStr">
        <is>
          <t>c)</t>
        </is>
      </c>
      <c r="B64" s="72" t="inlineStr">
        <is>
          <t>M.P.</t>
        </is>
      </c>
      <c r="C64" s="680" t="inlineStr">
        <is>
          <t>mt.</t>
        </is>
      </c>
      <c r="D64" s="48">
        <f>N11/1000</f>
        <v/>
      </c>
      <c r="E64" s="680" t="n">
        <v>18000</v>
      </c>
      <c r="F64" s="680">
        <f>E64*1.5</f>
        <v/>
      </c>
      <c r="G64" s="680">
        <f>+D64*E64/100000</f>
        <v/>
      </c>
      <c r="H64" s="680">
        <f>+D64*F64/100000</f>
        <v/>
      </c>
      <c r="J64" s="48" t="n"/>
    </row>
    <row r="65" ht="14.25" customHeight="1" s="683">
      <c r="A65" s="60" t="inlineStr">
        <is>
          <t>5.</t>
        </is>
      </c>
      <c r="B65" s="59" t="inlineStr">
        <is>
          <t>Insecticide</t>
        </is>
      </c>
      <c r="C65" s="680" t="inlineStr">
        <is>
          <t>-</t>
        </is>
      </c>
      <c r="D65" s="48" t="inlineStr">
        <is>
          <t>-</t>
        </is>
      </c>
      <c r="E65" s="680" t="inlineStr">
        <is>
          <t>-</t>
        </is>
      </c>
      <c r="F65" s="680" t="inlineStr">
        <is>
          <t>-</t>
        </is>
      </c>
      <c r="G65" s="680" t="n">
        <v>200</v>
      </c>
      <c r="H65" s="680">
        <f>G65*0.902</f>
        <v/>
      </c>
      <c r="J65" s="48" t="n"/>
    </row>
    <row r="66" ht="14.25" customHeight="1" s="683">
      <c r="A66" s="60" t="inlineStr">
        <is>
          <t>6.</t>
        </is>
      </c>
      <c r="B66" s="59" t="inlineStr">
        <is>
          <t>Irrigation Cost</t>
        </is>
      </c>
      <c r="C66" s="680" t="inlineStr">
        <is>
          <t>-</t>
        </is>
      </c>
      <c r="D66" s="48" t="inlineStr">
        <is>
          <t>-</t>
        </is>
      </c>
      <c r="E66" s="680" t="inlineStr">
        <is>
          <t>-</t>
        </is>
      </c>
      <c r="F66" s="680" t="inlineStr">
        <is>
          <t>-</t>
        </is>
      </c>
      <c r="G66" s="680" t="n">
        <v>500</v>
      </c>
      <c r="H66" s="680">
        <f>G66*1.5</f>
        <v/>
      </c>
    </row>
    <row r="67" ht="18" customHeight="1" s="683">
      <c r="A67" s="63" t="n"/>
      <c r="B67" s="53" t="inlineStr">
        <is>
          <t>Total</t>
        </is>
      </c>
      <c r="C67" s="53" t="inlineStr">
        <is>
          <t>-</t>
        </is>
      </c>
      <c r="D67" s="53" t="inlineStr">
        <is>
          <t>-</t>
        </is>
      </c>
      <c r="E67" s="53" t="inlineStr">
        <is>
          <t>-</t>
        </is>
      </c>
      <c r="F67" s="53" t="inlineStr">
        <is>
          <t>-</t>
        </is>
      </c>
      <c r="G67" s="53">
        <f>SUM(G55:G65)</f>
        <v/>
      </c>
      <c r="H67" s="45">
        <f>SUM(H55:H65)</f>
        <v/>
      </c>
    </row>
    <row r="68" ht="18" customHeight="1" s="683">
      <c r="A68" s="39" t="inlineStr">
        <is>
          <t>POST - PROJECT  CONDITION</t>
        </is>
      </c>
      <c r="B68" s="41" t="n"/>
    </row>
    <row r="69" ht="6" customHeight="1" s="683">
      <c r="B69" s="41" t="n"/>
    </row>
    <row r="70" ht="18" customHeight="1" s="683">
      <c r="A70" s="55" t="inlineStr">
        <is>
          <t>Sl.</t>
        </is>
      </c>
      <c r="B70" s="55" t="inlineStr">
        <is>
          <t>Items</t>
        </is>
      </c>
      <c r="C70" s="55" t="inlineStr">
        <is>
          <t>Unit</t>
        </is>
      </c>
      <c r="D70" s="55" t="inlineStr">
        <is>
          <t>Quantity</t>
        </is>
      </c>
      <c r="E70" s="55" t="inlineStr">
        <is>
          <t xml:space="preserve">                    Unit Rate (Taka)</t>
        </is>
      </c>
      <c r="F70" s="55" t="n"/>
      <c r="G70" s="55" t="inlineStr">
        <is>
          <t xml:space="preserve">                      Total cost (Lakh Taka)</t>
        </is>
      </c>
      <c r="H70" s="64" t="n"/>
    </row>
    <row r="71" ht="18" customHeight="1" s="683">
      <c r="A71" s="46" t="inlineStr">
        <is>
          <t>No.</t>
        </is>
      </c>
      <c r="B71" s="46" t="n"/>
      <c r="C71" s="46" t="n"/>
      <c r="D71" s="46" t="n"/>
      <c r="E71" s="46" t="inlineStr">
        <is>
          <t>Financial</t>
        </is>
      </c>
      <c r="F71" s="46" t="inlineStr">
        <is>
          <t>Economic</t>
        </is>
      </c>
      <c r="G71" s="46" t="inlineStr">
        <is>
          <t>Financial</t>
        </is>
      </c>
      <c r="H71" s="58" t="inlineStr">
        <is>
          <t>Economic</t>
        </is>
      </c>
    </row>
    <row r="72" ht="18" customHeight="1" s="683">
      <c r="A72" s="60" t="inlineStr">
        <is>
          <t>1.</t>
        </is>
      </c>
      <c r="B72" s="59" t="inlineStr">
        <is>
          <t>Manual Labour</t>
        </is>
      </c>
      <c r="C72" s="680" t="inlineStr">
        <is>
          <t>Man-day</t>
        </is>
      </c>
      <c r="D72" s="48">
        <f>J38</f>
        <v/>
      </c>
      <c r="E72" s="680" t="n">
        <v>100</v>
      </c>
      <c r="F72" s="680" t="n">
        <v>75</v>
      </c>
      <c r="G72" s="680">
        <f>+D72*E72/100000</f>
        <v/>
      </c>
      <c r="H72" s="680">
        <f>+D72*F72/100000</f>
        <v/>
      </c>
      <c r="I72" s="48" t="n"/>
    </row>
    <row r="73" ht="18" customHeight="1" s="683">
      <c r="A73" s="60" t="inlineStr">
        <is>
          <t>2.</t>
        </is>
      </c>
      <c r="B73" s="59" t="inlineStr">
        <is>
          <t>Power Tiller</t>
        </is>
      </c>
      <c r="C73" s="680" t="inlineStr">
        <is>
          <t>-</t>
        </is>
      </c>
      <c r="D73" s="48" t="inlineStr">
        <is>
          <t>-</t>
        </is>
      </c>
      <c r="E73" s="680" t="inlineStr">
        <is>
          <t>-</t>
        </is>
      </c>
      <c r="F73" s="680" t="inlineStr">
        <is>
          <t>-</t>
        </is>
      </c>
      <c r="G73" s="680">
        <f>4000*C38/100000</f>
        <v/>
      </c>
      <c r="H73" s="680">
        <f>G73*0.902</f>
        <v/>
      </c>
      <c r="I73" s="48" t="n"/>
    </row>
    <row r="74" ht="15" customHeight="1" s="683">
      <c r="A74" s="60" t="inlineStr">
        <is>
          <t>3.</t>
        </is>
      </c>
      <c r="B74" s="62" t="inlineStr">
        <is>
          <t>Seed/Seedlings</t>
        </is>
      </c>
      <c r="C74" s="61" t="n"/>
      <c r="D74" s="48" t="n"/>
      <c r="I74" s="48" t="n"/>
    </row>
    <row r="75" ht="17.25" customHeight="1" s="683">
      <c r="A75" s="680" t="inlineStr">
        <is>
          <t>a)</t>
        </is>
      </c>
      <c r="B75" s="72" t="inlineStr">
        <is>
          <t>Paddy</t>
        </is>
      </c>
      <c r="C75" s="680" t="inlineStr">
        <is>
          <t>mt.</t>
        </is>
      </c>
      <c r="D75" s="48">
        <f>K38/1000</f>
        <v/>
      </c>
      <c r="E75" s="680" t="n">
        <v>30000</v>
      </c>
      <c r="F75" s="680">
        <f>+E75*0.902</f>
        <v/>
      </c>
      <c r="G75" s="680">
        <f>+D75*E75/100000</f>
        <v/>
      </c>
      <c r="H75" s="680">
        <f>+D75*F75/100000</f>
        <v/>
      </c>
      <c r="I75" s="48" t="n"/>
    </row>
    <row r="76" ht="14.25" customHeight="1" s="683">
      <c r="A76" s="680" t="inlineStr">
        <is>
          <t>b)</t>
        </is>
      </c>
      <c r="B76" s="72" t="inlineStr">
        <is>
          <t>Wheat</t>
        </is>
      </c>
      <c r="C76" s="680" t="inlineStr">
        <is>
          <t>mt.</t>
        </is>
      </c>
      <c r="D76" s="48" t="n">
        <v>0</v>
      </c>
      <c r="E76" s="680" t="n">
        <v>30000</v>
      </c>
      <c r="F76" s="680">
        <f>+E76*0.902</f>
        <v/>
      </c>
      <c r="G76" s="680">
        <f>+D76*E76/100000</f>
        <v/>
      </c>
      <c r="H76" s="680">
        <f>+D76*F76/100000</f>
        <v/>
      </c>
      <c r="J76" s="48" t="n"/>
    </row>
    <row r="77" ht="17.25" customHeight="1" s="683">
      <c r="A77" s="680" t="inlineStr">
        <is>
          <t>c)</t>
        </is>
      </c>
      <c r="B77" s="72" t="inlineStr">
        <is>
          <t>Onion</t>
        </is>
      </c>
      <c r="C77" s="680" t="inlineStr">
        <is>
          <t>mt.</t>
        </is>
      </c>
      <c r="D77" s="48" t="n">
        <v>0</v>
      </c>
      <c r="E77" s="680" t="n">
        <v>50000</v>
      </c>
      <c r="F77" s="680">
        <f>+E77*0.902</f>
        <v/>
      </c>
      <c r="G77" s="680">
        <f>+D77*E77/100000</f>
        <v/>
      </c>
      <c r="H77" s="680">
        <f>+D77*F77/100000</f>
        <v/>
      </c>
      <c r="I77" s="48" t="n"/>
    </row>
    <row r="78" ht="17.25" customHeight="1" s="683">
      <c r="A78" s="680" t="inlineStr">
        <is>
          <t>d)</t>
        </is>
      </c>
      <c r="B78" s="72" t="inlineStr">
        <is>
          <t>Jute</t>
        </is>
      </c>
      <c r="C78" s="680" t="inlineStr">
        <is>
          <t>mt.</t>
        </is>
      </c>
      <c r="D78" s="48" t="n">
        <v>0</v>
      </c>
      <c r="E78" s="680" t="n">
        <v>50000</v>
      </c>
      <c r="F78" s="680">
        <f>+E78*0.902</f>
        <v/>
      </c>
      <c r="G78" s="680">
        <f>+D78*E78/100000</f>
        <v/>
      </c>
      <c r="H78" s="680">
        <f>+D78*F78/100000</f>
        <v/>
      </c>
      <c r="I78" s="48" t="n"/>
    </row>
    <row r="79" ht="17.25" customHeight="1" s="683">
      <c r="A79" s="680" t="inlineStr">
        <is>
          <t>e)</t>
        </is>
      </c>
      <c r="B79" s="72" t="inlineStr">
        <is>
          <t>Vegetables</t>
        </is>
      </c>
      <c r="C79" s="680" t="inlineStr">
        <is>
          <t>mt.</t>
        </is>
      </c>
      <c r="D79" s="48" t="n">
        <v>0</v>
      </c>
      <c r="E79" s="680" t="n">
        <v>20000</v>
      </c>
      <c r="F79" s="680">
        <f>+E79*0.902</f>
        <v/>
      </c>
      <c r="G79" s="680">
        <f>+D79*E79/100000</f>
        <v/>
      </c>
      <c r="H79" s="680">
        <f>+D79*F79/100000</f>
        <v/>
      </c>
      <c r="I79" s="48" t="n"/>
    </row>
    <row r="80" ht="17.25" customHeight="1" s="683">
      <c r="A80" s="60" t="inlineStr">
        <is>
          <t>4.</t>
        </is>
      </c>
      <c r="B80" s="62" t="inlineStr">
        <is>
          <t>Fertilizers</t>
        </is>
      </c>
      <c r="D80" s="48" t="n"/>
      <c r="I80" s="48" t="n"/>
    </row>
    <row r="81" ht="18" customHeight="1" s="683">
      <c r="A81" s="680" t="inlineStr">
        <is>
          <t>a)</t>
        </is>
      </c>
      <c r="B81" s="72" t="inlineStr">
        <is>
          <t>Urea</t>
        </is>
      </c>
      <c r="C81" s="680" t="inlineStr">
        <is>
          <t>mt.</t>
        </is>
      </c>
      <c r="D81" s="48">
        <f>L38/1000</f>
        <v/>
      </c>
      <c r="E81" s="680" t="n">
        <v>8000</v>
      </c>
      <c r="F81" s="680">
        <f>E81*1.5</f>
        <v/>
      </c>
      <c r="G81" s="680">
        <f>+D81*E81/100000</f>
        <v/>
      </c>
      <c r="H81" s="680">
        <f>+D81*F81/100000</f>
        <v/>
      </c>
      <c r="I81" s="48" t="n"/>
    </row>
    <row r="82" ht="2.25" customHeight="1" s="683">
      <c r="A82" s="60" t="n"/>
      <c r="B82" s="72" t="n"/>
      <c r="C82" s="680" t="inlineStr">
        <is>
          <t>mt.</t>
        </is>
      </c>
      <c r="D82" s="48" t="n">
        <v>34.61</v>
      </c>
      <c r="E82" s="680" t="n">
        <v>22000</v>
      </c>
      <c r="F82" s="680">
        <f>+E82*0.902</f>
        <v/>
      </c>
      <c r="G82" s="680">
        <f>+D82*E82/100000</f>
        <v/>
      </c>
      <c r="H82" s="680">
        <f>+D82*F82/100000</f>
        <v/>
      </c>
      <c r="I82" s="48" t="n"/>
    </row>
    <row r="83" ht="18" customHeight="1" s="683">
      <c r="A83" s="680" t="inlineStr">
        <is>
          <t xml:space="preserve">b) </t>
        </is>
      </c>
      <c r="B83" s="72" t="inlineStr">
        <is>
          <t>T.S.P.</t>
        </is>
      </c>
      <c r="C83" s="680" t="inlineStr">
        <is>
          <t>mt.</t>
        </is>
      </c>
      <c r="D83" s="48">
        <f>M38/1000</f>
        <v/>
      </c>
      <c r="E83" s="680" t="n">
        <v>22000</v>
      </c>
      <c r="F83" s="680">
        <f>E83*1.5</f>
        <v/>
      </c>
      <c r="G83" s="680">
        <f>+D83*E83/100000</f>
        <v/>
      </c>
      <c r="H83" s="680">
        <f>+D83*F83/100000</f>
        <v/>
      </c>
      <c r="I83" s="48" t="n"/>
    </row>
    <row r="84" ht="3" customHeight="1" s="683">
      <c r="A84" s="60" t="n"/>
      <c r="B84" s="72" t="n"/>
      <c r="C84" s="680" t="inlineStr">
        <is>
          <t>mt.</t>
        </is>
      </c>
      <c r="D84" s="48" t="n">
        <v>34.61</v>
      </c>
      <c r="E84" s="680" t="n">
        <v>200</v>
      </c>
      <c r="F84" s="680">
        <f>+E84*0.902</f>
        <v/>
      </c>
      <c r="G84" s="680">
        <f>+D84*E84/100000</f>
        <v/>
      </c>
      <c r="H84" s="680">
        <f>+D84*F84/100000</f>
        <v/>
      </c>
      <c r="I84" s="48" t="n"/>
    </row>
    <row r="85" ht="18" customHeight="1" s="683">
      <c r="A85" s="680" t="inlineStr">
        <is>
          <t>c)</t>
        </is>
      </c>
      <c r="B85" s="72" t="inlineStr">
        <is>
          <t>M.P.</t>
        </is>
      </c>
      <c r="C85" s="680" t="inlineStr">
        <is>
          <t>mt.</t>
        </is>
      </c>
      <c r="D85" s="48">
        <f>N38/1000</f>
        <v/>
      </c>
      <c r="E85" s="680" t="n">
        <v>18000</v>
      </c>
      <c r="F85" s="680">
        <f>E85*1.5</f>
        <v/>
      </c>
      <c r="G85" s="680">
        <f>+D85*E85/100000</f>
        <v/>
      </c>
      <c r="H85" s="680">
        <f>+D85*F85/100000</f>
        <v/>
      </c>
      <c r="I85" s="48" t="n"/>
    </row>
    <row r="86" ht="2.25" customHeight="1" s="683">
      <c r="A86" s="60" t="n"/>
      <c r="B86" s="72" t="n"/>
      <c r="C86" s="61" t="n"/>
      <c r="D86" s="48" t="n">
        <v>0</v>
      </c>
      <c r="E86" s="680" t="inlineStr">
        <is>
          <t>-</t>
        </is>
      </c>
      <c r="F86" s="680" t="inlineStr">
        <is>
          <t>-</t>
        </is>
      </c>
      <c r="I86" s="48" t="n"/>
    </row>
    <row r="87" hidden="1" ht="3.75" customHeight="1" s="683">
      <c r="A87" s="60" t="n"/>
      <c r="B87" s="72" t="n"/>
      <c r="C87" s="61" t="n"/>
      <c r="D87" s="48" t="n">
        <v>0</v>
      </c>
      <c r="F87" s="680">
        <f>+E87*0.902</f>
        <v/>
      </c>
      <c r="G87" s="680">
        <f>+D87*E87/100000</f>
        <v/>
      </c>
      <c r="H87" s="680">
        <f>+D87*F87/100000</f>
        <v/>
      </c>
      <c r="I87" s="48" t="n"/>
    </row>
    <row r="88" ht="18" customHeight="1" s="683">
      <c r="A88" s="60" t="inlineStr">
        <is>
          <t>5.</t>
        </is>
      </c>
      <c r="B88" s="59" t="inlineStr">
        <is>
          <t>Insecticide</t>
        </is>
      </c>
      <c r="C88" s="680" t="inlineStr">
        <is>
          <t>-</t>
        </is>
      </c>
      <c r="D88" s="48" t="inlineStr">
        <is>
          <t>-</t>
        </is>
      </c>
      <c r="E88" s="680" t="inlineStr">
        <is>
          <t>-</t>
        </is>
      </c>
      <c r="F88" s="680" t="inlineStr">
        <is>
          <t>-</t>
        </is>
      </c>
      <c r="G88" s="680" t="n">
        <v>500</v>
      </c>
      <c r="H88" s="680">
        <f>G88*0.902</f>
        <v/>
      </c>
      <c r="I88" s="48" t="n"/>
    </row>
    <row r="89" ht="20.25" customHeight="1" s="683">
      <c r="A89" s="60" t="inlineStr">
        <is>
          <t>6.</t>
        </is>
      </c>
      <c r="B89" s="59" t="inlineStr">
        <is>
          <t>Irrigation Cost</t>
        </is>
      </c>
      <c r="C89" s="680" t="inlineStr">
        <is>
          <t>-</t>
        </is>
      </c>
      <c r="D89" s="48" t="inlineStr">
        <is>
          <t>-</t>
        </is>
      </c>
      <c r="E89" s="680" t="inlineStr">
        <is>
          <t>-</t>
        </is>
      </c>
      <c r="F89" s="680" t="inlineStr">
        <is>
          <t>-</t>
        </is>
      </c>
      <c r="G89" s="680" t="n">
        <v>1000</v>
      </c>
      <c r="H89" s="680">
        <f>G89*1.5</f>
        <v/>
      </c>
      <c r="I89" s="48" t="n"/>
    </row>
    <row r="90" ht="18" customHeight="1" s="683">
      <c r="A90" s="63" t="n"/>
      <c r="B90" s="53" t="inlineStr">
        <is>
          <t>Total</t>
        </is>
      </c>
      <c r="C90" s="53" t="inlineStr">
        <is>
          <t>-</t>
        </is>
      </c>
      <c r="D90" s="53" t="inlineStr">
        <is>
          <t>-</t>
        </is>
      </c>
      <c r="E90" s="53" t="inlineStr">
        <is>
          <t>-</t>
        </is>
      </c>
      <c r="F90" s="53" t="n"/>
      <c r="G90" s="53">
        <f>SUM(G72:G89)</f>
        <v/>
      </c>
      <c r="H90" s="45">
        <f>SUM(H72:H89)</f>
        <v/>
      </c>
    </row>
    <row r="91" ht="6" customHeight="1" s="683"/>
    <row r="92" ht="18" customHeight="1" s="683">
      <c r="B92" s="72" t="inlineStr">
        <is>
          <t>Incremental Farm Labour =</t>
        </is>
      </c>
      <c r="D92" s="48">
        <f>+D72-D55</f>
        <v/>
      </c>
      <c r="E92" s="680" t="inlineStr">
        <is>
          <t>mandays</t>
        </is>
      </c>
    </row>
    <row r="93" hidden="1" ht="23.25" customHeight="1" s="683">
      <c r="E93" s="65" t="inlineStr">
        <is>
          <t>FIXED  COST</t>
        </is>
      </c>
    </row>
    <row r="94" hidden="1" ht="18" customHeight="1" s="683">
      <c r="A94" s="66" t="inlineStr">
        <is>
          <t>A.</t>
        </is>
      </c>
      <c r="B94" s="67" t="inlineStr">
        <is>
          <t xml:space="preserve">                            PRE - PROJECT  CONDITION</t>
        </is>
      </c>
    </row>
    <row r="95" hidden="1" ht="18" customHeight="1" s="683">
      <c r="B95" s="41" t="n"/>
    </row>
    <row r="96" hidden="1" ht="15" customHeight="1" s="683">
      <c r="A96" s="56" t="inlineStr">
        <is>
          <t>Sl.</t>
        </is>
      </c>
      <c r="B96" s="57" t="inlineStr">
        <is>
          <t>Items</t>
        </is>
      </c>
      <c r="C96" s="56" t="n"/>
      <c r="D96" s="57" t="n"/>
      <c r="E96" s="57" t="inlineStr">
        <is>
          <t>Financial</t>
        </is>
      </c>
      <c r="F96" s="56" t="n"/>
      <c r="G96" s="57" t="n"/>
      <c r="H96" s="57" t="inlineStr">
        <is>
          <t>Economic</t>
        </is>
      </c>
      <c r="I96" s="57" t="n"/>
    </row>
    <row r="97" hidden="1" ht="13.5" customHeight="1" s="683">
      <c r="A97" s="68" t="inlineStr">
        <is>
          <t>No.</t>
        </is>
      </c>
      <c r="B97" s="69" t="n"/>
      <c r="C97" s="68" t="n"/>
      <c r="D97" s="69" t="n"/>
      <c r="E97" s="69" t="n"/>
      <c r="F97" s="68" t="n"/>
      <c r="G97" s="69" t="n"/>
      <c r="H97" s="69" t="n"/>
      <c r="I97" s="69" t="n"/>
    </row>
    <row r="98" hidden="1" ht="18" customHeight="1" s="683">
      <c r="A98" s="70" t="inlineStr">
        <is>
          <t>1.</t>
        </is>
      </c>
      <c r="B98" s="72" t="inlineStr">
        <is>
          <t>Rent &amp; rates</t>
        </is>
      </c>
    </row>
    <row r="99" hidden="1" ht="18" customHeight="1" s="683">
      <c r="A99" s="60" t="inlineStr">
        <is>
          <t>2.</t>
        </is>
      </c>
      <c r="B99" s="72" t="inlineStr">
        <is>
          <t>Up-keep of stock</t>
        </is>
      </c>
    </row>
    <row r="100" hidden="1" ht="18" customHeight="1" s="683">
      <c r="A100" s="60" t="inlineStr">
        <is>
          <t>3.</t>
        </is>
      </c>
      <c r="B100" s="72" t="inlineStr">
        <is>
          <t>Interest on credit</t>
        </is>
      </c>
    </row>
    <row r="101" hidden="1" ht="18" customHeight="1" s="683">
      <c r="A101" s="60" t="inlineStr">
        <is>
          <t>4.</t>
        </is>
      </c>
      <c r="B101" s="72" t="inlineStr">
        <is>
          <t>Others</t>
        </is>
      </c>
    </row>
    <row r="102" hidden="1" ht="18" customHeight="1" s="683">
      <c r="A102" s="45" t="inlineStr">
        <is>
          <t xml:space="preserve">                                                                 Total per hectare(Taka)</t>
        </is>
      </c>
      <c r="B102" s="71" t="n"/>
      <c r="C102" s="45" t="n"/>
      <c r="D102" s="63" t="n"/>
      <c r="E102" s="45">
        <f>SUM(E98:E101)</f>
        <v/>
      </c>
      <c r="F102" s="53" t="n"/>
      <c r="G102" s="45" t="n"/>
      <c r="H102" s="45">
        <f>SUM(H98:H101)</f>
        <v/>
      </c>
      <c r="I102" s="45" t="n"/>
    </row>
    <row r="103" hidden="1" ht="18" customHeight="1" s="683">
      <c r="A103" s="72" t="inlineStr">
        <is>
          <t>Total for the project (Lakh Taka)</t>
        </is>
      </c>
      <c r="B103" s="73" t="n"/>
      <c r="C103" s="74" t="n"/>
      <c r="D103" s="75" t="n"/>
      <c r="E103" s="74" t="n"/>
      <c r="F103" s="76" t="n"/>
      <c r="G103" s="74" t="n"/>
      <c r="H103" s="74" t="n"/>
    </row>
    <row r="104" hidden="1" ht="18" customHeight="1" s="683">
      <c r="B104" s="69" t="inlineStr">
        <is>
          <t>(Net Area= 240578 ha.)</t>
        </is>
      </c>
      <c r="C104" s="69" t="n"/>
      <c r="D104" s="77" t="n"/>
      <c r="E104" s="69">
        <f>+E102*74800*0.00001</f>
        <v/>
      </c>
      <c r="F104" s="68" t="n"/>
      <c r="G104" s="69" t="n"/>
      <c r="H104" s="69">
        <f>+H102*74800*0.00001</f>
        <v/>
      </c>
      <c r="I104" s="69" t="n"/>
    </row>
    <row r="105" hidden="1" ht="12" customHeight="1" s="683"/>
    <row r="106" hidden="1" ht="18" customHeight="1" s="683">
      <c r="A106" s="66" t="inlineStr">
        <is>
          <t>B.</t>
        </is>
      </c>
      <c r="B106" s="67" t="inlineStr">
        <is>
          <t xml:space="preserve">                               POST - PROJECT  CONDITION</t>
        </is>
      </c>
    </row>
    <row r="107" hidden="1" ht="18" customHeight="1" s="683">
      <c r="B107" s="41" t="n"/>
    </row>
    <row r="108" hidden="1" ht="15" customHeight="1" s="683">
      <c r="A108" s="56" t="inlineStr">
        <is>
          <t>Sl.</t>
        </is>
      </c>
      <c r="B108" s="57" t="inlineStr">
        <is>
          <t>Items</t>
        </is>
      </c>
      <c r="C108" s="56" t="n"/>
      <c r="D108" s="57" t="n"/>
      <c r="E108" s="57" t="inlineStr">
        <is>
          <t>Financial</t>
        </is>
      </c>
      <c r="F108" s="56" t="n"/>
      <c r="G108" s="57" t="n"/>
      <c r="H108" s="57" t="inlineStr">
        <is>
          <t>Economic</t>
        </is>
      </c>
      <c r="I108" s="57" t="n"/>
    </row>
    <row r="109" hidden="1" ht="14.25" customHeight="1" s="683">
      <c r="A109" s="68" t="inlineStr">
        <is>
          <t>No.</t>
        </is>
      </c>
      <c r="B109" s="69" t="n"/>
      <c r="C109" s="68" t="n"/>
      <c r="D109" s="69" t="n"/>
      <c r="E109" s="69" t="n"/>
      <c r="F109" s="68" t="n"/>
      <c r="G109" s="69" t="n"/>
      <c r="H109" s="69" t="n"/>
      <c r="I109" s="69" t="n"/>
    </row>
    <row r="110" hidden="1" ht="18" customHeight="1" s="683">
      <c r="A110" s="70" t="inlineStr">
        <is>
          <t>1.</t>
        </is>
      </c>
      <c r="B110" s="72" t="inlineStr">
        <is>
          <t>Rent &amp; rates</t>
        </is>
      </c>
    </row>
    <row r="111" hidden="1" ht="18" customHeight="1" s="683">
      <c r="A111" s="60" t="inlineStr">
        <is>
          <t>2.</t>
        </is>
      </c>
      <c r="B111" s="72" t="inlineStr">
        <is>
          <t>Up-keep of stock</t>
        </is>
      </c>
    </row>
    <row r="112" hidden="1" ht="18" customHeight="1" s="683">
      <c r="A112" s="60" t="inlineStr">
        <is>
          <t>3.</t>
        </is>
      </c>
      <c r="B112" s="72" t="inlineStr">
        <is>
          <t>Interest on credit</t>
        </is>
      </c>
    </row>
    <row r="113" hidden="1" ht="18" customHeight="1" s="683">
      <c r="A113" s="60" t="inlineStr">
        <is>
          <t>4.</t>
        </is>
      </c>
      <c r="B113" s="72" t="inlineStr">
        <is>
          <t>Others</t>
        </is>
      </c>
    </row>
    <row r="114" hidden="1" ht="18" customHeight="1" s="683">
      <c r="A114" s="45" t="inlineStr">
        <is>
          <t xml:space="preserve">                                                                 Total per hectare(Taka)</t>
        </is>
      </c>
      <c r="B114" s="71" t="n"/>
      <c r="C114" s="45" t="n"/>
      <c r="D114" s="63" t="n"/>
      <c r="E114" s="45">
        <f>SUM(E110:E113)</f>
        <v/>
      </c>
      <c r="F114" s="53" t="n"/>
      <c r="G114" s="45" t="n"/>
      <c r="H114" s="45">
        <f>SUM(H110:H113)</f>
        <v/>
      </c>
      <c r="I114" s="45" t="n"/>
    </row>
    <row r="115" hidden="1" ht="18" customHeight="1" s="683">
      <c r="A115" s="72" t="inlineStr">
        <is>
          <t>Total for the project (Lakh Taka)</t>
        </is>
      </c>
      <c r="B115" s="73" t="n"/>
      <c r="C115" s="74" t="n"/>
      <c r="D115" s="75" t="n"/>
      <c r="E115" s="74" t="n"/>
      <c r="F115" s="76" t="n"/>
      <c r="G115" s="74" t="n"/>
      <c r="H115" s="74" t="n"/>
    </row>
    <row r="116" hidden="1" ht="18" customHeight="1" s="683">
      <c r="B116" s="69" t="inlineStr">
        <is>
          <t>(Net Area= 240578 ha.)</t>
        </is>
      </c>
      <c r="C116" s="69" t="n"/>
      <c r="D116" s="77" t="n"/>
      <c r="E116" s="69">
        <f>+E114*74800*0.00001</f>
        <v/>
      </c>
      <c r="F116" s="68" t="n"/>
      <c r="G116" s="69" t="n"/>
      <c r="H116" s="69">
        <f>+H114*74800*0.00001</f>
        <v/>
      </c>
      <c r="I116" s="69" t="n"/>
    </row>
    <row r="117" ht="15.75" customHeight="1" s="683"/>
    <row r="118" ht="15.75" customHeight="1" s="683"/>
    <row r="119" ht="15.75" customHeight="1" s="683"/>
    <row r="120" ht="15.75" customHeight="1" s="683"/>
    <row r="121" ht="15.75" customHeight="1" s="683"/>
    <row r="122" ht="15.75" customHeight="1" s="683"/>
    <row r="123" ht="15.75" customHeight="1" s="683"/>
    <row r="124" ht="27.75" customHeight="1" s="683">
      <c r="A124" s="681" t="inlineStr">
        <is>
          <t>SUMMARY  OF  BENEFIT</t>
        </is>
      </c>
    </row>
    <row r="125" ht="6" customHeight="1" s="683"/>
    <row r="126" ht="15" customHeight="1" s="683">
      <c r="A126" s="66" t="inlineStr">
        <is>
          <t>A.</t>
        </is>
      </c>
      <c r="B126" s="39" t="inlineStr">
        <is>
          <t>POST - PROJECT  CONDITION</t>
        </is>
      </c>
    </row>
    <row r="127" ht="3.75" customHeight="1" s="683"/>
    <row r="128" ht="16.5" customHeight="1" s="683">
      <c r="A128" s="66" t="n"/>
      <c r="B128" s="39" t="n"/>
      <c r="E128" s="69" t="inlineStr">
        <is>
          <t>Financial</t>
        </is>
      </c>
      <c r="F128" s="78" t="n"/>
      <c r="H128" s="69" t="inlineStr">
        <is>
          <t>Economic</t>
        </is>
      </c>
    </row>
    <row r="129" ht="6" customHeight="1" s="683"/>
    <row r="130" ht="15" customHeight="1" s="683">
      <c r="A130" s="60" t="inlineStr">
        <is>
          <t>1.</t>
        </is>
      </c>
      <c r="B130" s="72" t="inlineStr">
        <is>
          <t>Gross Production Value</t>
        </is>
      </c>
      <c r="E130" s="680">
        <f>+H38</f>
        <v/>
      </c>
      <c r="H130" s="680">
        <f>+I38</f>
        <v/>
      </c>
    </row>
    <row r="131" ht="5.25" customHeight="1" s="683"/>
    <row r="132" ht="18" customHeight="1" s="683">
      <c r="A132" s="60" t="inlineStr">
        <is>
          <t>2.</t>
        </is>
      </c>
      <c r="B132" s="79" t="inlineStr">
        <is>
          <t>Cost of cultivation</t>
        </is>
      </c>
    </row>
    <row r="133" ht="5.25" customHeight="1" s="683"/>
    <row r="134" ht="15" customHeight="1" s="683">
      <c r="B134" s="72" t="inlineStr">
        <is>
          <t>i) Variable Cost</t>
        </is>
      </c>
      <c r="E134" s="680">
        <f>+G90</f>
        <v/>
      </c>
      <c r="H134" s="680">
        <f>+H90</f>
        <v/>
      </c>
    </row>
    <row r="135" ht="18" customHeight="1" s="683">
      <c r="B135" s="72" t="inlineStr">
        <is>
          <t>ii) Fixed Cost</t>
        </is>
      </c>
      <c r="E135" s="680">
        <f>+E116*1</f>
        <v/>
      </c>
      <c r="H135" s="680">
        <f>+H116*1</f>
        <v/>
      </c>
    </row>
    <row r="136" ht="2.25" customHeight="1" s="683"/>
    <row r="137" ht="15" customHeight="1" s="683">
      <c r="A137" s="60" t="inlineStr">
        <is>
          <t>3.</t>
        </is>
      </c>
      <c r="B137" s="72" t="inlineStr">
        <is>
          <t>Net Benefit (A1-A2)</t>
        </is>
      </c>
      <c r="E137" s="680">
        <f>E130-E134</f>
        <v/>
      </c>
      <c r="H137" s="680">
        <f>H130-H134</f>
        <v/>
      </c>
    </row>
    <row r="138" ht="12" customHeight="1" s="683"/>
    <row r="139" ht="18" customHeight="1" s="683">
      <c r="A139" s="66" t="inlineStr">
        <is>
          <t>B.</t>
        </is>
      </c>
      <c r="B139" s="80" t="inlineStr">
        <is>
          <t>PRE - PROJECT  CONDITION</t>
        </is>
      </c>
    </row>
    <row r="140" ht="3.75" customHeight="1" s="683"/>
    <row r="141" ht="15.75" customHeight="1" s="683">
      <c r="A141" s="60" t="inlineStr">
        <is>
          <t>1.</t>
        </is>
      </c>
      <c r="B141" s="72" t="inlineStr">
        <is>
          <t>Gross Production Value</t>
        </is>
      </c>
      <c r="E141" s="680">
        <f>+H11*1</f>
        <v/>
      </c>
      <c r="H141" s="680">
        <f>+I11*1</f>
        <v/>
      </c>
    </row>
    <row r="142" ht="5.25" customHeight="1" s="683"/>
    <row r="143" ht="15.75" customHeight="1" s="683">
      <c r="A143" s="60" t="inlineStr">
        <is>
          <t>2.</t>
        </is>
      </c>
      <c r="B143" s="79" t="inlineStr">
        <is>
          <t>Cost of cultivation</t>
        </is>
      </c>
      <c r="E143" s="81" t="n"/>
      <c r="F143" s="74" t="n"/>
      <c r="G143" s="74" t="n"/>
      <c r="H143" s="74" t="n"/>
    </row>
    <row r="144" ht="5.25" customHeight="1" s="683"/>
    <row r="145" ht="15.75" customHeight="1" s="683">
      <c r="B145" s="72" t="inlineStr">
        <is>
          <t>i) Variable Cost</t>
        </is>
      </c>
      <c r="E145" s="680">
        <f>+G67*1</f>
        <v/>
      </c>
      <c r="H145" s="680">
        <f>+H67*1</f>
        <v/>
      </c>
    </row>
    <row r="146" ht="15.75" customHeight="1" s="683">
      <c r="B146" s="72" t="inlineStr">
        <is>
          <t>ii) Fixed Cost</t>
        </is>
      </c>
      <c r="E146" s="680">
        <f>+E104*1</f>
        <v/>
      </c>
      <c r="H146" s="680">
        <f>+H104*1</f>
        <v/>
      </c>
    </row>
    <row r="147" ht="6" customHeight="1" s="683"/>
    <row r="148" ht="15.75" customHeight="1" s="683">
      <c r="A148" s="60" t="inlineStr">
        <is>
          <t>3.</t>
        </is>
      </c>
      <c r="B148" s="72" t="inlineStr">
        <is>
          <t>Net Benefit (B1-B2)</t>
        </is>
      </c>
      <c r="E148" s="680">
        <f>E141-E145</f>
        <v/>
      </c>
      <c r="H148" s="680">
        <f>H141-H145</f>
        <v/>
      </c>
    </row>
    <row r="149" ht="6" customHeight="1" s="683"/>
    <row r="150" ht="31.5" customHeight="1" s="683">
      <c r="A150" s="82" t="inlineStr">
        <is>
          <t>C.</t>
        </is>
      </c>
      <c r="B150" s="679" t="inlineStr">
        <is>
          <t>Net Incremental Benefit from Agriculture      (A3-B3)</t>
        </is>
      </c>
      <c r="E150" s="82">
        <f>+E137-E148</f>
        <v/>
      </c>
      <c r="F150" s="82" t="n"/>
      <c r="G150" s="82" t="n"/>
      <c r="H150" s="82">
        <f>+H137-H148</f>
        <v/>
      </c>
      <c r="J150" s="82" t="n"/>
    </row>
    <row r="151" ht="15.75" customHeight="1" s="683">
      <c r="A151" s="82" t="n"/>
      <c r="B151" s="59" t="n"/>
      <c r="C151" s="82" t="n"/>
      <c r="D151" s="82" t="n"/>
      <c r="E151" s="82" t="n"/>
      <c r="F151" s="82" t="n"/>
      <c r="G151" s="82" t="n"/>
      <c r="H151" s="82" t="n"/>
      <c r="J151" s="82" t="n"/>
    </row>
    <row r="152" ht="15.75" customHeight="1" s="683">
      <c r="A152" s="82" t="n"/>
      <c r="B152" s="59" t="n"/>
      <c r="C152" s="82" t="n"/>
      <c r="D152" s="82" t="n"/>
      <c r="E152" s="82" t="n"/>
      <c r="F152" s="82" t="n"/>
      <c r="G152" s="82" t="n"/>
      <c r="H152" s="82" t="n"/>
      <c r="J152" s="82" t="n"/>
    </row>
    <row r="153" ht="15.75" customHeight="1" s="683">
      <c r="A153" s="82" t="n"/>
      <c r="B153" s="59" t="n"/>
      <c r="C153" s="82" t="n"/>
      <c r="D153" s="82" t="n"/>
      <c r="E153" s="82" t="n"/>
      <c r="F153" s="82" t="n"/>
      <c r="G153" s="82" t="n"/>
      <c r="H153" s="82" t="n"/>
      <c r="J153" s="82" t="n"/>
    </row>
    <row r="154" ht="18" customHeight="1" s="683">
      <c r="A154" s="48" t="n"/>
    </row>
    <row r="155" ht="18" customHeight="1" s="683">
      <c r="A155" s="48" t="n"/>
    </row>
    <row r="156" ht="18" customHeight="1" s="683">
      <c r="A156" s="48" t="n"/>
    </row>
    <row r="157" ht="18" customHeight="1" s="683">
      <c r="A157" s="48" t="n"/>
    </row>
    <row r="158" ht="18" customHeight="1" s="683">
      <c r="A158" s="48" t="n"/>
    </row>
    <row r="159" ht="18" customHeight="1" s="683">
      <c r="A159" s="48" t="n"/>
    </row>
    <row r="160" ht="18" customHeight="1" s="683">
      <c r="A160" s="48" t="n"/>
    </row>
    <row r="161" ht="18" customHeight="1" s="683">
      <c r="A161" s="48" t="n"/>
    </row>
    <row r="162" ht="18" customHeight="1" s="683">
      <c r="A162" s="48" t="n"/>
    </row>
    <row r="163" ht="18" customHeight="1" s="683">
      <c r="A163" s="48" t="n"/>
    </row>
    <row r="164" ht="18" customHeight="1" s="683">
      <c r="A164" s="48" t="n"/>
    </row>
    <row r="165" ht="18" customHeight="1" s="683">
      <c r="A165" s="48" t="n"/>
    </row>
    <row r="166" ht="18" customHeight="1" s="683">
      <c r="A166" s="48" t="n"/>
    </row>
    <row r="167" ht="18" customHeight="1" s="683">
      <c r="A167" s="48" t="n"/>
    </row>
    <row r="168" ht="18" customHeight="1" s="683">
      <c r="A168" s="48" t="n"/>
    </row>
    <row r="169" ht="18" customHeight="1" s="683">
      <c r="A169" s="48" t="n"/>
    </row>
    <row r="170" ht="18" customHeight="1" s="683">
      <c r="A170" s="48" t="n"/>
    </row>
    <row r="171" ht="18" customHeight="1" s="683">
      <c r="A171" s="48" t="n"/>
    </row>
    <row r="172" ht="18" customHeight="1" s="683">
      <c r="A172" s="48" t="n"/>
    </row>
    <row r="173" ht="18" customHeight="1" s="683">
      <c r="A173" s="48" t="n"/>
    </row>
    <row r="174" ht="18" customHeight="1" s="683">
      <c r="A174" s="48" t="n"/>
    </row>
    <row r="175" ht="18" customHeight="1" s="683">
      <c r="A175" s="48" t="n"/>
    </row>
    <row r="176" ht="18" customHeight="1" s="683">
      <c r="A176" s="48" t="n"/>
    </row>
    <row r="177" ht="18" customHeight="1" s="683">
      <c r="A177" s="48" t="n"/>
    </row>
    <row r="178" ht="18" customHeight="1" s="683">
      <c r="A178" s="48" t="n"/>
    </row>
    <row r="179" ht="18" customHeight="1" s="683">
      <c r="A179" s="48" t="n"/>
    </row>
    <row r="180" ht="18" customHeight="1" s="683">
      <c r="A180" s="48" t="n"/>
    </row>
    <row r="181" ht="18" customHeight="1" s="683">
      <c r="A181" s="48" t="n"/>
    </row>
    <row r="182" ht="18" customHeight="1" s="683">
      <c r="A182" s="48" t="n"/>
    </row>
    <row r="183" ht="18" customHeight="1" s="683">
      <c r="A183" s="48" t="n"/>
    </row>
    <row r="184" ht="18" customHeight="1" s="683">
      <c r="A184" s="48" t="n"/>
    </row>
    <row r="185" ht="18" customHeight="1" s="683">
      <c r="A185" s="48" t="n"/>
    </row>
    <row r="186" ht="18" customHeight="1" s="683">
      <c r="A186" s="48" t="n"/>
    </row>
    <row r="187" ht="18" customHeight="1" s="683">
      <c r="A187" s="48" t="n"/>
    </row>
    <row r="188" ht="18" customHeight="1" s="683">
      <c r="A188" s="48" t="n"/>
    </row>
    <row r="189" ht="18" customHeight="1" s="683">
      <c r="A189" s="48" t="n"/>
    </row>
    <row r="190" ht="18" customHeight="1" s="683">
      <c r="A190" s="48" t="n"/>
    </row>
    <row r="191" ht="18" customHeight="1" s="683">
      <c r="A191" s="48" t="n"/>
    </row>
    <row r="192" ht="18" customHeight="1" s="683">
      <c r="A192" s="48" t="n"/>
    </row>
    <row r="193" ht="18" customHeight="1" s="683">
      <c r="A193" s="48" t="n"/>
    </row>
    <row r="194" ht="18" customHeight="1" s="683">
      <c r="A194" s="48" t="n"/>
    </row>
    <row r="195" ht="18" customHeight="1" s="683">
      <c r="A195" s="48" t="n"/>
    </row>
    <row r="196" ht="18" customHeight="1" s="683">
      <c r="A196" s="48" t="n"/>
    </row>
    <row r="197" ht="18" customHeight="1" s="683">
      <c r="A197" s="48" t="n"/>
    </row>
    <row r="198" ht="18" customHeight="1" s="683">
      <c r="A198" s="48" t="n"/>
    </row>
    <row r="199" ht="18" customHeight="1" s="683">
      <c r="A199" s="48" t="n"/>
    </row>
    <row r="200" ht="18" customHeight="1" s="683">
      <c r="A200" s="48" t="n"/>
    </row>
    <row r="201" ht="18" customHeight="1" s="683">
      <c r="A201" s="48" t="n"/>
    </row>
    <row r="202" ht="18" customHeight="1" s="683">
      <c r="A202" s="48" t="n"/>
    </row>
    <row r="203" ht="18" customHeight="1" s="683">
      <c r="A203" s="48" t="n"/>
    </row>
    <row r="204" ht="18" customHeight="1" s="683">
      <c r="A204" s="48" t="n"/>
    </row>
    <row r="205" ht="18" customHeight="1" s="683">
      <c r="A205" s="48" t="n"/>
    </row>
    <row r="206" ht="18" customHeight="1" s="683">
      <c r="A206" s="48" t="n"/>
    </row>
    <row r="207" ht="18" customHeight="1" s="683">
      <c r="A207" s="48" t="n"/>
    </row>
    <row r="208" ht="18" customHeight="1" s="683">
      <c r="A208" s="48" t="n"/>
    </row>
    <row r="209" ht="18" customHeight="1" s="683">
      <c r="A209" s="48" t="n"/>
    </row>
    <row r="210" ht="18" customHeight="1" s="683">
      <c r="A210" s="48" t="n"/>
    </row>
    <row r="211" ht="18" customHeight="1" s="683">
      <c r="A211" s="48" t="n"/>
    </row>
    <row r="212" ht="18" customHeight="1" s="683">
      <c r="A212" s="48" t="n"/>
    </row>
    <row r="213" ht="18" customHeight="1" s="683">
      <c r="A213" s="48" t="n"/>
    </row>
    <row r="214" ht="18" customHeight="1" s="683">
      <c r="A214" s="48" t="n"/>
    </row>
    <row r="215" ht="18" customHeight="1" s="683">
      <c r="A215" s="48" t="n"/>
    </row>
    <row r="216" ht="18" customHeight="1" s="683">
      <c r="A216" s="48" t="n"/>
    </row>
    <row r="217" ht="18" customHeight="1" s="683">
      <c r="A217" s="48" t="n"/>
    </row>
    <row r="218" ht="18" customHeight="1" s="683">
      <c r="A218" s="48" t="n"/>
    </row>
    <row r="219" ht="18" customHeight="1" s="683">
      <c r="A219" s="48" t="n"/>
    </row>
    <row r="220" ht="18" customHeight="1" s="683">
      <c r="A220" s="48" t="n"/>
    </row>
    <row r="221" ht="18" customHeight="1" s="683">
      <c r="A221" s="48" t="n"/>
    </row>
    <row r="222" ht="18" customHeight="1" s="683">
      <c r="A222" s="48" t="n"/>
    </row>
    <row r="223" ht="18" customHeight="1" s="683">
      <c r="A223" s="48" t="n"/>
    </row>
    <row r="224" ht="18" customHeight="1" s="683">
      <c r="A224" s="48" t="n"/>
    </row>
    <row r="225" ht="18" customHeight="1" s="683">
      <c r="A225" s="48" t="n"/>
    </row>
    <row r="226" ht="18" customHeight="1" s="683">
      <c r="A226" s="48" t="n"/>
    </row>
    <row r="227" ht="18" customHeight="1" s="683">
      <c r="A227" s="48" t="n"/>
    </row>
    <row r="228" ht="18" customHeight="1" s="683">
      <c r="A228" s="48" t="n"/>
    </row>
    <row r="229" ht="18" customHeight="1" s="683">
      <c r="A229" s="48" t="n"/>
    </row>
    <row r="230" ht="18" customHeight="1" s="683">
      <c r="A230" s="48" t="n"/>
    </row>
    <row r="231" ht="18" customHeight="1" s="683">
      <c r="A231" s="48" t="n"/>
    </row>
    <row r="232" ht="18" customHeight="1" s="683">
      <c r="A232" s="48" t="n"/>
    </row>
    <row r="233" ht="18" customHeight="1" s="683">
      <c r="A233" s="48" t="n"/>
    </row>
    <row r="234" ht="18" customHeight="1" s="683">
      <c r="A234" s="48" t="n"/>
    </row>
    <row r="235" ht="18" customHeight="1" s="683">
      <c r="A235" s="48" t="n"/>
    </row>
    <row r="236" ht="18" customHeight="1" s="683">
      <c r="A236" s="48" t="n"/>
    </row>
    <row r="237" ht="18" customHeight="1" s="683">
      <c r="A237" s="48" t="n"/>
    </row>
    <row r="238" ht="18" customHeight="1" s="683">
      <c r="A238" s="48" t="n"/>
    </row>
    <row r="239" ht="18" customHeight="1" s="683">
      <c r="A239" s="48" t="n"/>
    </row>
    <row r="240" ht="18" customHeight="1" s="683">
      <c r="A240" s="48" t="n"/>
    </row>
    <row r="241" ht="18" customHeight="1" s="683">
      <c r="A241" s="48" t="n"/>
    </row>
    <row r="242" ht="18" customHeight="1" s="683">
      <c r="A242" s="48" t="n"/>
    </row>
    <row r="243" ht="18" customHeight="1" s="683">
      <c r="A243" s="48" t="n"/>
    </row>
    <row r="244" ht="18" customHeight="1" s="683">
      <c r="A244" s="48" t="n"/>
    </row>
    <row r="245" ht="18" customHeight="1" s="683">
      <c r="A245" s="48" t="n"/>
    </row>
    <row r="246" ht="18" customHeight="1" s="683">
      <c r="A246" s="48" t="n"/>
    </row>
    <row r="247" ht="18" customHeight="1" s="683">
      <c r="A247" s="48" t="n"/>
    </row>
    <row r="248" ht="18" customHeight="1" s="683">
      <c r="A248" s="48" t="n"/>
    </row>
    <row r="249" ht="18" customHeight="1" s="683">
      <c r="A249" s="48" t="n"/>
    </row>
    <row r="250" ht="18" customHeight="1" s="683">
      <c r="A250" s="48" t="n"/>
    </row>
    <row r="251" ht="18" customHeight="1" s="683">
      <c r="A251" s="48" t="n"/>
    </row>
    <row r="252" ht="18" customHeight="1" s="683">
      <c r="A252" s="48" t="n"/>
    </row>
    <row r="253" ht="18" customHeight="1" s="683">
      <c r="A253" s="48" t="n"/>
    </row>
    <row r="254" ht="18" customHeight="1" s="683">
      <c r="A254" s="48" t="n"/>
    </row>
    <row r="255" ht="18" customHeight="1" s="683">
      <c r="A255" s="48" t="n"/>
    </row>
    <row r="256" ht="18" customHeight="1" s="683">
      <c r="A256" s="48" t="n"/>
    </row>
    <row r="257" ht="18" customHeight="1" s="683">
      <c r="A257" s="48" t="n"/>
    </row>
    <row r="258" ht="18" customHeight="1" s="683">
      <c r="A258" s="48" t="n"/>
    </row>
    <row r="259" ht="18" customHeight="1" s="683">
      <c r="A259" s="48" t="n"/>
    </row>
    <row r="260" ht="18" customHeight="1" s="683">
      <c r="A260" s="48" t="n"/>
    </row>
    <row r="261" ht="18" customHeight="1" s="683">
      <c r="A261" s="48" t="n"/>
    </row>
    <row r="262" ht="18" customHeight="1" s="683">
      <c r="A262" s="48" t="n"/>
    </row>
    <row r="263" ht="18" customHeight="1" s="683">
      <c r="A263" s="48" t="n"/>
    </row>
    <row r="264" ht="18" customHeight="1" s="683">
      <c r="A264" s="48" t="n"/>
    </row>
    <row r="265" ht="18" customHeight="1" s="683">
      <c r="A265" s="48" t="n"/>
    </row>
    <row r="266" ht="18" customHeight="1" s="683">
      <c r="A266" s="48" t="n"/>
    </row>
    <row r="267" ht="18" customHeight="1" s="683">
      <c r="A267" s="48" t="n"/>
    </row>
    <row r="268" ht="18" customHeight="1" s="683">
      <c r="A268" s="48" t="n"/>
    </row>
    <row r="269" ht="18" customHeight="1" s="683">
      <c r="A269" s="48" t="n"/>
    </row>
    <row r="270" ht="18" customHeight="1" s="683">
      <c r="A270" s="48" t="n"/>
    </row>
    <row r="271" ht="18" customHeight="1" s="683">
      <c r="A271" s="48" t="n"/>
    </row>
    <row r="272" ht="18" customHeight="1" s="683">
      <c r="A272" s="48" t="n"/>
    </row>
    <row r="273" ht="18" customHeight="1" s="683">
      <c r="A273" s="48" t="n"/>
    </row>
    <row r="274" ht="18" customHeight="1" s="683">
      <c r="A274" s="48" t="n"/>
    </row>
    <row r="275" ht="18" customHeight="1" s="683">
      <c r="A275" s="48" t="n"/>
    </row>
    <row r="276" ht="18" customHeight="1" s="683">
      <c r="A276" s="48" t="n"/>
    </row>
    <row r="277" ht="18" customHeight="1" s="683">
      <c r="A277" s="48" t="n"/>
    </row>
    <row r="278" ht="18" customHeight="1" s="683">
      <c r="A278" s="48" t="n"/>
    </row>
    <row r="279" ht="18" customHeight="1" s="683">
      <c r="A279" s="48" t="n"/>
    </row>
    <row r="280" ht="18" customHeight="1" s="683">
      <c r="A280" s="48" t="n"/>
    </row>
    <row r="281" ht="18" customHeight="1" s="683">
      <c r="A281" s="48" t="n"/>
    </row>
    <row r="282" ht="18" customHeight="1" s="683">
      <c r="A282" s="48" t="n"/>
    </row>
    <row r="283" ht="18" customHeight="1" s="683">
      <c r="A283" s="48" t="n"/>
    </row>
    <row r="284" ht="18" customHeight="1" s="683">
      <c r="A284" s="48" t="n"/>
    </row>
    <row r="285" ht="18" customHeight="1" s="683">
      <c r="A285" s="48" t="n"/>
    </row>
    <row r="286" ht="18" customHeight="1" s="683">
      <c r="A286" s="48" t="n"/>
    </row>
    <row r="287" ht="18" customHeight="1" s="683">
      <c r="A287" s="48" t="n"/>
    </row>
    <row r="288" ht="18" customHeight="1" s="683">
      <c r="A288" s="48" t="n"/>
    </row>
    <row r="289" ht="18" customHeight="1" s="683">
      <c r="A289" s="48" t="n"/>
    </row>
    <row r="290" ht="18" customHeight="1" s="683">
      <c r="A290" s="48" t="n"/>
    </row>
    <row r="291" ht="18" customHeight="1" s="683">
      <c r="A291" s="48" t="n"/>
    </row>
    <row r="292" ht="18" customHeight="1" s="683">
      <c r="A292" s="48" t="n"/>
    </row>
    <row r="293" ht="18" customHeight="1" s="683">
      <c r="A293" s="48" t="n"/>
    </row>
    <row r="294" ht="18" customHeight="1" s="683">
      <c r="A294" s="48" t="n"/>
    </row>
    <row r="295" ht="18" customHeight="1" s="683">
      <c r="A295" s="48" t="n"/>
    </row>
    <row r="296" ht="18" customHeight="1" s="683">
      <c r="A296" s="48" t="n"/>
    </row>
    <row r="297" ht="18" customHeight="1" s="683">
      <c r="A297" s="48" t="n"/>
    </row>
  </sheetData>
  <mergeCells count="2">
    <mergeCell ref="B150:D150"/>
    <mergeCell ref="A124:H124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42"/>
  <sheetViews>
    <sheetView view="pageBreakPreview" topLeftCell="A22" zoomScaleNormal="100" zoomScaleSheetLayoutView="100" workbookViewId="0">
      <selection activeCell="D42" sqref="D42"/>
    </sheetView>
  </sheetViews>
  <sheetFormatPr baseColWidth="8" defaultRowHeight="15"/>
  <cols>
    <col width="12" customWidth="1" style="683" min="1" max="1"/>
    <col width="9.85546875" bestFit="1" customWidth="1" style="683" min="2" max="2"/>
    <col width="9.28515625" bestFit="1" customWidth="1" style="683" min="3" max="3"/>
    <col width="11" customWidth="1" style="683" min="4" max="4"/>
    <col width="10.42578125" customWidth="1" style="683" min="5" max="5"/>
    <col width="11" customWidth="1" style="683" min="6" max="7"/>
    <col width="11.7109375" customWidth="1" style="683" min="8" max="8"/>
    <col width="11.28515625" customWidth="1" style="683" min="10" max="10"/>
  </cols>
  <sheetData>
    <row r="2" ht="15.75" customHeight="1" s="683">
      <c r="F2" s="686" t="n"/>
    </row>
    <row r="4" ht="18.75" customHeight="1" s="683">
      <c r="A4" s="682" t="inlineStr">
        <is>
          <t>Computation of Internal Rate of Return</t>
        </is>
      </c>
    </row>
    <row r="5" ht="18.75" customHeight="1" s="683">
      <c r="A5" s="682" t="inlineStr">
        <is>
          <t>(Financial)</t>
        </is>
      </c>
    </row>
    <row r="6" ht="15.75" customHeight="1" s="683" thickBot="1">
      <c r="G6" s="684" t="inlineStr">
        <is>
          <t xml:space="preserve"> (BDT In Lakh)</t>
        </is>
      </c>
      <c r="H6" s="685" t="n"/>
    </row>
    <row r="7" ht="46.5" customHeight="1" s="683" thickBot="1" thickTop="1">
      <c r="A7" s="1" t="inlineStr">
        <is>
          <t>Year</t>
        </is>
      </c>
      <c r="B7" s="19" t="inlineStr">
        <is>
          <t>Invest. Cost</t>
        </is>
      </c>
      <c r="C7" s="19" t="inlineStr">
        <is>
          <t xml:space="preserve">   O &amp; M</t>
        </is>
      </c>
      <c r="D7" s="2" t="inlineStr">
        <is>
          <t>Total Cost</t>
        </is>
      </c>
      <c r="E7" s="19" t="inlineStr">
        <is>
          <t xml:space="preserve"> Benefits from Agriculture</t>
        </is>
      </c>
      <c r="F7" s="19" t="inlineStr">
        <is>
          <t>Others Benefits</t>
        </is>
      </c>
      <c r="G7" s="19" t="inlineStr">
        <is>
          <t>Total Benefits</t>
        </is>
      </c>
      <c r="H7" s="3" t="inlineStr">
        <is>
          <t>Cashflow</t>
        </is>
      </c>
    </row>
    <row r="8" ht="15.75" customHeight="1" s="683" thickTop="1">
      <c r="A8" s="4" t="n">
        <v>1</v>
      </c>
      <c r="B8" s="5">
        <f>+Inves._Cost!E99</f>
        <v/>
      </c>
      <c r="C8" s="5" t="n">
        <v>0</v>
      </c>
      <c r="D8" s="5">
        <f>SUM(B8:C8)</f>
        <v/>
      </c>
      <c r="E8" s="20">
        <f>EIRR!E8/0.902</f>
        <v/>
      </c>
      <c r="F8" s="5" t="n">
        <v>0</v>
      </c>
      <c r="G8" s="5">
        <f>+E8+F8</f>
        <v/>
      </c>
      <c r="H8" s="6">
        <f>+G8-D8</f>
        <v/>
      </c>
    </row>
    <row r="9">
      <c r="A9" s="7">
        <f>+A8+1</f>
        <v/>
      </c>
      <c r="B9" s="20">
        <f>+Inves._Cost!F99</f>
        <v/>
      </c>
      <c r="C9" s="20" t="n">
        <v>0</v>
      </c>
      <c r="D9" s="5">
        <f>SUM(B9:C9)</f>
        <v/>
      </c>
      <c r="E9" s="20" t="n">
        <v>0</v>
      </c>
      <c r="F9" s="5" t="n">
        <v>0</v>
      </c>
      <c r="G9" s="5">
        <f>+E9+F9</f>
        <v/>
      </c>
      <c r="H9" s="6">
        <f>+G9-D9</f>
        <v/>
      </c>
    </row>
    <row r="10">
      <c r="A10" s="7">
        <f>+A9+1</f>
        <v/>
      </c>
      <c r="B10" s="20">
        <f>Inves._Cost!G99</f>
        <v/>
      </c>
      <c r="C10" s="20" t="n">
        <v>0</v>
      </c>
      <c r="D10" s="5">
        <f>SUM(B10:C10)</f>
        <v/>
      </c>
      <c r="E10" s="20" t="n">
        <v>0</v>
      </c>
      <c r="F10" s="5" t="n">
        <v>0</v>
      </c>
      <c r="G10" s="5">
        <f>+E10+F10</f>
        <v/>
      </c>
      <c r="H10" s="6">
        <f>+G10-D10</f>
        <v/>
      </c>
    </row>
    <row r="11">
      <c r="A11" s="7">
        <f>+A10+1</f>
        <v/>
      </c>
      <c r="B11" s="8">
        <f>Inves._Cost!H99</f>
        <v/>
      </c>
      <c r="C11" s="20" t="n">
        <v>0</v>
      </c>
      <c r="D11" s="5">
        <f>SUM(B11:C11)</f>
        <v/>
      </c>
      <c r="E11" s="20" t="n">
        <v>0</v>
      </c>
      <c r="F11" s="5" t="n">
        <v>0</v>
      </c>
      <c r="G11" s="5">
        <f>+E11+F11</f>
        <v/>
      </c>
      <c r="H11" s="6">
        <f>+G11-D11</f>
        <v/>
      </c>
    </row>
    <row r="12">
      <c r="A12" s="7">
        <f>+A11+1</f>
        <v/>
      </c>
      <c r="B12" s="8">
        <f>Inves._Cost!I99</f>
        <v/>
      </c>
      <c r="C12" s="20" t="n">
        <v>0</v>
      </c>
      <c r="D12" s="5">
        <f>SUM(B12:C12)</f>
        <v/>
      </c>
      <c r="E12" s="20" t="n">
        <v>0</v>
      </c>
      <c r="F12" s="20">
        <f>EIRR!F12/0.902</f>
        <v/>
      </c>
      <c r="G12" s="5">
        <f>+E12+F12</f>
        <v/>
      </c>
      <c r="H12" s="6">
        <f>+G12-D12</f>
        <v/>
      </c>
    </row>
    <row r="13">
      <c r="A13" s="7">
        <f>+A12+1</f>
        <v/>
      </c>
      <c r="B13" s="8">
        <f>Inves._Cost!J99</f>
        <v/>
      </c>
      <c r="C13" s="20" t="n">
        <v>0</v>
      </c>
      <c r="D13" s="5">
        <f>SUM(B13:C13)</f>
        <v/>
      </c>
      <c r="E13" s="20">
        <f>E17*0.5</f>
        <v/>
      </c>
      <c r="F13" s="20">
        <f>EIRR!F13/0.902</f>
        <v/>
      </c>
      <c r="G13" s="5">
        <f>+E13+F13</f>
        <v/>
      </c>
      <c r="H13" s="6">
        <f>+G13-D13</f>
        <v/>
      </c>
    </row>
    <row r="14">
      <c r="A14" s="7">
        <f>+A13+1</f>
        <v/>
      </c>
      <c r="B14" s="8">
        <f>Inves._Cost!K99</f>
        <v/>
      </c>
      <c r="C14" s="20" t="n">
        <v>0</v>
      </c>
      <c r="D14" s="5">
        <f>SUM(B14:C14)</f>
        <v/>
      </c>
      <c r="E14" s="20">
        <f>E17*0.6</f>
        <v/>
      </c>
      <c r="F14" s="20">
        <f>EIRR!F14/0.902</f>
        <v/>
      </c>
      <c r="G14" s="5">
        <f>+E14+F14</f>
        <v/>
      </c>
      <c r="H14" s="6">
        <f>+G14-D14</f>
        <v/>
      </c>
    </row>
    <row r="15">
      <c r="A15" s="7">
        <f>+A14+1</f>
        <v/>
      </c>
      <c r="B15" s="8">
        <f>Inves._Cost!L99</f>
        <v/>
      </c>
      <c r="C15" s="20" t="n">
        <v>0</v>
      </c>
      <c r="D15" s="5">
        <f>SUM(B15:C15)</f>
        <v/>
      </c>
      <c r="E15" s="20">
        <f>E17*0.7</f>
        <v/>
      </c>
      <c r="F15" s="20">
        <f>EIRR!F15/0.902</f>
        <v/>
      </c>
      <c r="G15" s="5">
        <f>+E15+F15</f>
        <v/>
      </c>
      <c r="H15" s="6">
        <f>+G15-D15</f>
        <v/>
      </c>
    </row>
    <row r="16">
      <c r="A16" s="7">
        <f>+A15+1</f>
        <v/>
      </c>
      <c r="B16" s="8" t="n"/>
      <c r="C16" s="20" t="n">
        <v>670</v>
      </c>
      <c r="D16" s="5">
        <f>SUM(B16:C16)</f>
        <v/>
      </c>
      <c r="E16" s="20">
        <f>E17*0.8</f>
        <v/>
      </c>
      <c r="F16" s="20">
        <f>EIRR!F16/0.902</f>
        <v/>
      </c>
      <c r="G16" s="5">
        <f>+E16+F16</f>
        <v/>
      </c>
      <c r="H16" s="6">
        <f>+G16-D16</f>
        <v/>
      </c>
    </row>
    <row r="17">
      <c r="A17" s="7">
        <f>+A16+1</f>
        <v/>
      </c>
      <c r="B17" s="8" t="n"/>
      <c r="C17" s="20">
        <f>670</f>
        <v/>
      </c>
      <c r="D17" s="5">
        <f>SUM(B17:C17)</f>
        <v/>
      </c>
      <c r="E17" s="20">
        <f>'Crop. Pattern'!E150</f>
        <v/>
      </c>
      <c r="F17" s="20">
        <f>EIRR!F17/0.902</f>
        <v/>
      </c>
      <c r="G17" s="5">
        <f>+E17+F17</f>
        <v/>
      </c>
      <c r="H17" s="6">
        <f>+G17-D17</f>
        <v/>
      </c>
      <c r="J17" s="16" t="n"/>
    </row>
    <row r="18">
      <c r="A18" s="7">
        <f>+A17+1</f>
        <v/>
      </c>
      <c r="B18" s="8" t="n"/>
      <c r="C18" s="20">
        <f>C17</f>
        <v/>
      </c>
      <c r="D18" s="5">
        <f>SUM(B18:C18)</f>
        <v/>
      </c>
      <c r="E18" s="20">
        <f>E17</f>
        <v/>
      </c>
      <c r="F18" s="20">
        <f>EIRR!F18/0.902</f>
        <v/>
      </c>
      <c r="G18" s="5">
        <f>+E18+F18</f>
        <v/>
      </c>
      <c r="H18" s="6">
        <f>+G18-D18</f>
        <v/>
      </c>
    </row>
    <row r="19">
      <c r="A19" s="7">
        <f>+A18+1</f>
        <v/>
      </c>
      <c r="B19" s="8" t="n"/>
      <c r="C19" s="20">
        <f>C18</f>
        <v/>
      </c>
      <c r="D19" s="5">
        <f>SUM(B19:C19)</f>
        <v/>
      </c>
      <c r="E19" s="20">
        <f>E18</f>
        <v/>
      </c>
      <c r="F19" s="20">
        <f>EIRR!F19/0.902</f>
        <v/>
      </c>
      <c r="G19" s="5">
        <f>+E19+F19</f>
        <v/>
      </c>
      <c r="H19" s="6">
        <f>+G19-D19</f>
        <v/>
      </c>
    </row>
    <row r="20">
      <c r="A20" s="7">
        <f>+A19+1</f>
        <v/>
      </c>
      <c r="B20" s="8" t="n"/>
      <c r="C20" s="20">
        <f>C19</f>
        <v/>
      </c>
      <c r="D20" s="5">
        <f>SUM(B20:C20)</f>
        <v/>
      </c>
      <c r="E20" s="20">
        <f>E19</f>
        <v/>
      </c>
      <c r="F20" s="20">
        <f>EIRR!F20/0.902</f>
        <v/>
      </c>
      <c r="G20" s="5">
        <f>+E20+F20</f>
        <v/>
      </c>
      <c r="H20" s="6">
        <f>+G20-D20</f>
        <v/>
      </c>
    </row>
    <row r="21">
      <c r="A21" s="7">
        <f>+A20+1</f>
        <v/>
      </c>
      <c r="B21" s="8" t="n"/>
      <c r="C21" s="20">
        <f>C20</f>
        <v/>
      </c>
      <c r="D21" s="5">
        <f>SUM(B21:C21)</f>
        <v/>
      </c>
      <c r="E21" s="20">
        <f>E20</f>
        <v/>
      </c>
      <c r="F21" s="20">
        <f>EIRR!F21/0.902</f>
        <v/>
      </c>
      <c r="G21" s="5">
        <f>+E21+F21</f>
        <v/>
      </c>
      <c r="H21" s="6">
        <f>+G21-D21</f>
        <v/>
      </c>
    </row>
    <row r="22">
      <c r="A22" s="7">
        <f>+A21+1</f>
        <v/>
      </c>
      <c r="B22" s="8" t="n"/>
      <c r="C22" s="20">
        <f>C21</f>
        <v/>
      </c>
      <c r="D22" s="5">
        <f>SUM(B22:C22)</f>
        <v/>
      </c>
      <c r="E22" s="20">
        <f>E21</f>
        <v/>
      </c>
      <c r="F22" s="20">
        <f>EIRR!F22/0.902</f>
        <v/>
      </c>
      <c r="G22" s="5">
        <f>+E22+F22</f>
        <v/>
      </c>
      <c r="H22" s="6">
        <f>+G22-D22</f>
        <v/>
      </c>
    </row>
    <row r="23">
      <c r="A23" s="7">
        <f>+A22+1</f>
        <v/>
      </c>
      <c r="B23" s="8" t="n"/>
      <c r="C23" s="20">
        <f>C22</f>
        <v/>
      </c>
      <c r="D23" s="5">
        <f>SUM(B23:C23)</f>
        <v/>
      </c>
      <c r="E23" s="20">
        <f>E22</f>
        <v/>
      </c>
      <c r="F23" s="20">
        <f>EIRR!F23/0.902</f>
        <v/>
      </c>
      <c r="G23" s="5">
        <f>+E23+F23</f>
        <v/>
      </c>
      <c r="H23" s="6">
        <f>+G23-D23</f>
        <v/>
      </c>
    </row>
    <row r="24">
      <c r="A24" s="7">
        <f>+A23+1</f>
        <v/>
      </c>
      <c r="B24" s="8" t="n"/>
      <c r="C24" s="20">
        <f>C23</f>
        <v/>
      </c>
      <c r="D24" s="5">
        <f>SUM(B24:C24)</f>
        <v/>
      </c>
      <c r="E24" s="20">
        <f>E23</f>
        <v/>
      </c>
      <c r="F24" s="20">
        <f>EIRR!F24/0.902</f>
        <v/>
      </c>
      <c r="G24" s="5">
        <f>+E24+F24</f>
        <v/>
      </c>
      <c r="H24" s="6">
        <f>+G24-D24</f>
        <v/>
      </c>
    </row>
    <row r="25">
      <c r="A25" s="7">
        <f>+A24+1</f>
        <v/>
      </c>
      <c r="B25" s="8" t="n"/>
      <c r="C25" s="20">
        <f>C24</f>
        <v/>
      </c>
      <c r="D25" s="5">
        <f>SUM(B25:C25)</f>
        <v/>
      </c>
      <c r="E25" s="20">
        <f>E24</f>
        <v/>
      </c>
      <c r="F25" s="20">
        <f>EIRR!F25/0.902</f>
        <v/>
      </c>
      <c r="G25" s="5">
        <f>+E25+F25</f>
        <v/>
      </c>
      <c r="H25" s="6">
        <f>+G25-D25</f>
        <v/>
      </c>
    </row>
    <row r="26">
      <c r="A26" s="7">
        <f>+A25+1</f>
        <v/>
      </c>
      <c r="B26" s="8" t="n"/>
      <c r="C26" s="20">
        <f>C25</f>
        <v/>
      </c>
      <c r="D26" s="5">
        <f>SUM(B26:C26)</f>
        <v/>
      </c>
      <c r="E26" s="20">
        <f>E25</f>
        <v/>
      </c>
      <c r="F26" s="20">
        <f>EIRR!F26/0.902</f>
        <v/>
      </c>
      <c r="G26" s="5">
        <f>+E26+F26</f>
        <v/>
      </c>
      <c r="H26" s="6">
        <f>+G26-D26</f>
        <v/>
      </c>
    </row>
    <row r="27">
      <c r="A27" s="7">
        <f>+A26+1</f>
        <v/>
      </c>
      <c r="B27" s="8" t="n"/>
      <c r="C27" s="20">
        <f>C26</f>
        <v/>
      </c>
      <c r="D27" s="5">
        <f>SUM(B27:C27)</f>
        <v/>
      </c>
      <c r="E27" s="20">
        <f>E26</f>
        <v/>
      </c>
      <c r="F27" s="20">
        <f>EIRR!F27/0.902</f>
        <v/>
      </c>
      <c r="G27" s="5">
        <f>+E27+F27</f>
        <v/>
      </c>
      <c r="H27" s="6">
        <f>+G27-D27</f>
        <v/>
      </c>
    </row>
    <row r="28">
      <c r="A28" s="7">
        <f>+A27+1</f>
        <v/>
      </c>
      <c r="B28" s="8" t="n"/>
      <c r="C28" s="20">
        <f>C27</f>
        <v/>
      </c>
      <c r="D28" s="5">
        <f>SUM(B28:C28)</f>
        <v/>
      </c>
      <c r="E28" s="20">
        <f>E27</f>
        <v/>
      </c>
      <c r="F28" s="20">
        <f>EIRR!F28/0.902</f>
        <v/>
      </c>
      <c r="G28" s="5">
        <f>+E28+F28</f>
        <v/>
      </c>
      <c r="H28" s="6">
        <f>+G28-D28</f>
        <v/>
      </c>
    </row>
    <row r="29">
      <c r="A29" s="7">
        <f>+A28+1</f>
        <v/>
      </c>
      <c r="B29" s="8" t="n"/>
      <c r="C29" s="20">
        <f>C28</f>
        <v/>
      </c>
      <c r="D29" s="5">
        <f>SUM(B29:C29)</f>
        <v/>
      </c>
      <c r="E29" s="20">
        <f>E28</f>
        <v/>
      </c>
      <c r="F29" s="20">
        <f>EIRR!F29/0.902</f>
        <v/>
      </c>
      <c r="G29" s="5">
        <f>+E29+F29</f>
        <v/>
      </c>
      <c r="H29" s="6">
        <f>+G29-D29</f>
        <v/>
      </c>
    </row>
    <row r="30">
      <c r="A30" s="7">
        <f>+A29+1</f>
        <v/>
      </c>
      <c r="B30" s="8" t="n"/>
      <c r="C30" s="20">
        <f>C29</f>
        <v/>
      </c>
      <c r="D30" s="5">
        <f>SUM(B30:C30)</f>
        <v/>
      </c>
      <c r="E30" s="20">
        <f>E29</f>
        <v/>
      </c>
      <c r="F30" s="20">
        <f>EIRR!F30/0.902</f>
        <v/>
      </c>
      <c r="G30" s="5">
        <f>+E30+F30</f>
        <v/>
      </c>
      <c r="H30" s="6">
        <f>+G30-D30</f>
        <v/>
      </c>
    </row>
    <row r="31">
      <c r="A31" s="7">
        <f>+A30+1</f>
        <v/>
      </c>
      <c r="B31" s="8" t="n"/>
      <c r="C31" s="20">
        <f>C30</f>
        <v/>
      </c>
      <c r="D31" s="5">
        <f>SUM(B31:C31)</f>
        <v/>
      </c>
      <c r="E31" s="20">
        <f>E30</f>
        <v/>
      </c>
      <c r="F31" s="20">
        <f>EIRR!F31/0.902</f>
        <v/>
      </c>
      <c r="G31" s="5">
        <f>+E31+F31</f>
        <v/>
      </c>
      <c r="H31" s="6">
        <f>+G31-D31</f>
        <v/>
      </c>
    </row>
    <row r="32">
      <c r="A32" s="7">
        <f>+A31+1</f>
        <v/>
      </c>
      <c r="B32" s="8" t="n"/>
      <c r="C32" s="20">
        <f>C31</f>
        <v/>
      </c>
      <c r="D32" s="5">
        <f>SUM(B32:C32)</f>
        <v/>
      </c>
      <c r="E32" s="20">
        <f>E31</f>
        <v/>
      </c>
      <c r="F32" s="20">
        <f>EIRR!F32/0.902</f>
        <v/>
      </c>
      <c r="G32" s="5">
        <f>+E32+F32</f>
        <v/>
      </c>
      <c r="H32" s="6">
        <f>+G32-D32</f>
        <v/>
      </c>
    </row>
    <row r="33">
      <c r="A33" s="7">
        <f>+A32+1</f>
        <v/>
      </c>
      <c r="B33" s="8" t="n"/>
      <c r="C33" s="20">
        <f>C32</f>
        <v/>
      </c>
      <c r="D33" s="5">
        <f>SUM(B33:C33)</f>
        <v/>
      </c>
      <c r="E33" s="20">
        <f>E32</f>
        <v/>
      </c>
      <c r="F33" s="20">
        <f>EIRR!F33/0.902</f>
        <v/>
      </c>
      <c r="G33" s="5">
        <f>+E33+F33</f>
        <v/>
      </c>
      <c r="H33" s="6">
        <f>+G33-D33</f>
        <v/>
      </c>
    </row>
    <row r="34">
      <c r="A34" s="7">
        <f>+A33+1</f>
        <v/>
      </c>
      <c r="B34" s="8" t="n"/>
      <c r="C34" s="20">
        <f>C33</f>
        <v/>
      </c>
      <c r="D34" s="5">
        <f>SUM(B34:C34)</f>
        <v/>
      </c>
      <c r="E34" s="20">
        <f>E33</f>
        <v/>
      </c>
      <c r="F34" s="20">
        <f>EIRR!F34/0.902</f>
        <v/>
      </c>
      <c r="G34" s="5">
        <f>+E34+F34</f>
        <v/>
      </c>
      <c r="H34" s="6">
        <f>+G34-D34</f>
        <v/>
      </c>
    </row>
    <row r="35">
      <c r="A35" s="7">
        <f>+A34+1</f>
        <v/>
      </c>
      <c r="B35" s="8" t="n"/>
      <c r="C35" s="20">
        <f>C34</f>
        <v/>
      </c>
      <c r="D35" s="5">
        <f>SUM(B35:C35)</f>
        <v/>
      </c>
      <c r="E35" s="20">
        <f>E34</f>
        <v/>
      </c>
      <c r="F35" s="20">
        <f>EIRR!F35/0.902</f>
        <v/>
      </c>
      <c r="G35" s="5">
        <f>+E35+F35</f>
        <v/>
      </c>
      <c r="H35" s="6">
        <f>+G35-D35</f>
        <v/>
      </c>
    </row>
    <row r="36">
      <c r="A36" s="7">
        <f>+A35+1</f>
        <v/>
      </c>
      <c r="B36" s="8" t="n"/>
      <c r="C36" s="20">
        <f>C35</f>
        <v/>
      </c>
      <c r="D36" s="5">
        <f>SUM(B36:C36)</f>
        <v/>
      </c>
      <c r="E36" s="20">
        <f>E35</f>
        <v/>
      </c>
      <c r="F36" s="20">
        <f>EIRR!F36/0.902</f>
        <v/>
      </c>
      <c r="G36" s="5">
        <f>+E36+F36</f>
        <v/>
      </c>
      <c r="H36" s="6">
        <f>+G36-D36</f>
        <v/>
      </c>
    </row>
    <row r="37">
      <c r="A37" s="7">
        <f>+A36+1</f>
        <v/>
      </c>
      <c r="B37" s="20" t="n"/>
      <c r="C37" s="20">
        <f>C36</f>
        <v/>
      </c>
      <c r="D37" s="5">
        <f>SUM(B37:C37)</f>
        <v/>
      </c>
      <c r="E37" s="20">
        <f>E36</f>
        <v/>
      </c>
      <c r="F37" s="20">
        <f>EIRR!F37/0.902</f>
        <v/>
      </c>
      <c r="G37" s="5">
        <f>+E37+F37</f>
        <v/>
      </c>
      <c r="H37" s="6">
        <f>+G37-D37</f>
        <v/>
      </c>
    </row>
    <row r="38" ht="17.25" customHeight="1" s="683" thickBot="1">
      <c r="A38" s="9" t="inlineStr">
        <is>
          <t>NPV @12%</t>
        </is>
      </c>
      <c r="B38" s="10">
        <f>NPV(0.12,B8:B37)</f>
        <v/>
      </c>
      <c r="C38" s="10">
        <f>NPV(0.12,C8:C37)</f>
        <v/>
      </c>
      <c r="D38" s="10">
        <f>NPV(0.12,D8:D37)</f>
        <v/>
      </c>
      <c r="E38" s="10">
        <f>NPV(0.12,E8:E37)</f>
        <v/>
      </c>
      <c r="F38" s="10">
        <f>NPV(0.12,F8:F37)</f>
        <v/>
      </c>
      <c r="G38" s="10">
        <f>NPV(0.12,G8:G37)</f>
        <v/>
      </c>
      <c r="H38" s="11">
        <f>NPV(0.12,H8:H37)</f>
        <v/>
      </c>
      <c r="L38" s="16" t="n"/>
    </row>
    <row r="39" ht="16.5" customHeight="1" s="683" thickBot="1" thickTop="1">
      <c r="A39" s="12" t="inlineStr">
        <is>
          <t>All calculations are based on project period of 30 years</t>
        </is>
      </c>
      <c r="B39" s="12" t="n"/>
      <c r="C39" s="12" t="n"/>
      <c r="D39" s="12" t="n"/>
      <c r="E39" s="12" t="n"/>
      <c r="F39" s="13" t="n"/>
      <c r="G39" s="13" t="n"/>
      <c r="H39" s="13" t="n"/>
    </row>
    <row r="40" ht="16.5" customHeight="1" s="683" thickBot="1" thickTop="1">
      <c r="A40" s="17" t="inlineStr">
        <is>
          <t>FIRR base case</t>
        </is>
      </c>
      <c r="B40" s="17" t="n"/>
      <c r="C40" s="17" t="n"/>
      <c r="D40" s="17">
        <f>IRR(H8:H37,0.12)</f>
        <v/>
      </c>
      <c r="E40" s="17" t="n"/>
      <c r="F40" s="14" t="n"/>
      <c r="G40" s="568" t="n"/>
      <c r="H40" s="15" t="n"/>
    </row>
    <row r="41" ht="16.5" customHeight="1" s="683" thickBot="1" thickTop="1">
      <c r="A41" s="32" t="inlineStr">
        <is>
          <t>Benefit Cost Ratio</t>
        </is>
      </c>
      <c r="B41" s="32" t="n"/>
      <c r="C41" s="32" t="n"/>
      <c r="D41" s="32">
        <f>NPV(0.12,G8:G37)/NPV(0.12,D8:D37)</f>
        <v/>
      </c>
      <c r="E41" s="32" t="n"/>
      <c r="F41" s="16" t="n"/>
      <c r="G41" s="16" t="n"/>
      <c r="H41" s="15" t="n"/>
    </row>
    <row r="42" ht="16.5" customHeight="1" s="683" thickBot="1" thickTop="1">
      <c r="A42" s="31" t="inlineStr">
        <is>
          <t>NPV @12%</t>
        </is>
      </c>
      <c r="B42" s="31" t="n"/>
      <c r="C42" s="31" t="n"/>
      <c r="D42" s="32">
        <f>H38</f>
        <v/>
      </c>
      <c r="E42" s="31" t="n"/>
    </row>
    <row r="43" ht="15.75" customHeight="1" s="683" thickTop="1"/>
  </sheetData>
  <mergeCells count="4">
    <mergeCell ref="A4:H4"/>
    <mergeCell ref="A5:H5"/>
    <mergeCell ref="G6:H6"/>
    <mergeCell ref="F2:H2"/>
  </mergeCells>
  <pageMargins left="1" right="0.75" top="1" bottom="1" header="0.5" footer="0.5"/>
  <pageSetup orientation="portrait" paperSize="9" scale="98"/>
  <headerFooter alignWithMargins="0">
    <oddHeader/>
    <oddFooter>&amp;C&amp;12 P - 53</oddFooter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4:J42"/>
  <sheetViews>
    <sheetView topLeftCell="A25" workbookViewId="0">
      <selection activeCell="D42" sqref="D42"/>
    </sheetView>
  </sheetViews>
  <sheetFormatPr baseColWidth="8" defaultRowHeight="15"/>
  <cols>
    <col width="12.28515625" customWidth="1" style="683" min="1" max="1"/>
    <col width="10.28515625" customWidth="1" style="683" min="4" max="5"/>
    <col width="10.5703125" bestFit="1" customWidth="1" style="683" min="6" max="6"/>
    <col width="11" customWidth="1" style="683" min="7" max="8"/>
    <col width="10.42578125" customWidth="1" style="683" min="10" max="10"/>
  </cols>
  <sheetData>
    <row r="4" ht="18.75" customHeight="1" s="683">
      <c r="A4" s="682" t="inlineStr">
        <is>
          <t>Computation of Internal Rate of Return</t>
        </is>
      </c>
    </row>
    <row r="5" ht="18.75" customHeight="1" s="683">
      <c r="A5" s="682" t="inlineStr">
        <is>
          <t>(Economic)</t>
        </is>
      </c>
    </row>
    <row r="6" ht="15.75" customHeight="1" s="683" thickBot="1">
      <c r="G6" s="687" t="inlineStr">
        <is>
          <t xml:space="preserve"> (In Lakh Taka)</t>
        </is>
      </c>
      <c r="H6" s="685" t="n"/>
    </row>
    <row r="7" ht="61.5" customHeight="1" s="683" thickBot="1" thickTop="1">
      <c r="A7" s="1" t="inlineStr">
        <is>
          <t>Year</t>
        </is>
      </c>
      <c r="B7" s="19" t="inlineStr">
        <is>
          <t>Invest. Cost</t>
        </is>
      </c>
      <c r="C7" s="19" t="inlineStr">
        <is>
          <t xml:space="preserve">   O &amp; M</t>
        </is>
      </c>
      <c r="D7" s="2" t="inlineStr">
        <is>
          <t>Total Cost</t>
        </is>
      </c>
      <c r="E7" s="19" t="inlineStr">
        <is>
          <t xml:space="preserve"> Benefits from Agriculture</t>
        </is>
      </c>
      <c r="F7" s="19" t="inlineStr">
        <is>
          <t>Others Benefits</t>
        </is>
      </c>
      <c r="G7" s="19" t="inlineStr">
        <is>
          <t>Total Benefits</t>
        </is>
      </c>
      <c r="H7" s="3" t="inlineStr">
        <is>
          <t>Cashflow</t>
        </is>
      </c>
    </row>
    <row r="8" ht="15.75" customHeight="1" s="683" thickTop="1">
      <c r="A8" s="4" t="n">
        <v>1</v>
      </c>
      <c r="B8" s="5">
        <f>+Inves._Cost!N99</f>
        <v/>
      </c>
      <c r="C8" s="5" t="n">
        <v>0</v>
      </c>
      <c r="D8" s="5">
        <f>SUM(B8:C8)</f>
        <v/>
      </c>
      <c r="E8" s="5" t="n">
        <v>0</v>
      </c>
      <c r="F8" s="5" t="n">
        <v>0</v>
      </c>
      <c r="G8" s="5">
        <f>+E8+F8</f>
        <v/>
      </c>
      <c r="H8" s="6">
        <f>+G8-D8</f>
        <v/>
      </c>
    </row>
    <row r="9">
      <c r="A9" s="7">
        <f>+A8+1</f>
        <v/>
      </c>
      <c r="B9" s="20">
        <f>+Inves._Cost!O99</f>
        <v/>
      </c>
      <c r="C9" s="20" t="n">
        <v>0</v>
      </c>
      <c r="D9" s="5">
        <f>SUM(B9:C9)</f>
        <v/>
      </c>
      <c r="E9" s="20" t="n">
        <v>0</v>
      </c>
      <c r="F9" s="5" t="n">
        <v>0</v>
      </c>
      <c r="G9" s="5">
        <f>+E9+F9</f>
        <v/>
      </c>
      <c r="H9" s="6">
        <f>+G9-D9</f>
        <v/>
      </c>
    </row>
    <row r="10">
      <c r="A10" s="7">
        <f>+A9+1</f>
        <v/>
      </c>
      <c r="B10" s="20">
        <f>Inves._Cost!P99</f>
        <v/>
      </c>
      <c r="C10" s="20">
        <f>FIRR!C10*0.902</f>
        <v/>
      </c>
      <c r="D10" s="5">
        <f>SUM(B10:C10)</f>
        <v/>
      </c>
      <c r="E10" s="20" t="n">
        <v>0</v>
      </c>
      <c r="F10" s="5" t="n">
        <v>0</v>
      </c>
      <c r="G10" s="5">
        <f>+E10+F10</f>
        <v/>
      </c>
      <c r="H10" s="6">
        <f>+G10-D10</f>
        <v/>
      </c>
    </row>
    <row r="11">
      <c r="A11" s="7">
        <f>+A10+1</f>
        <v/>
      </c>
      <c r="B11" s="8">
        <f>Inves._Cost!Q99</f>
        <v/>
      </c>
      <c r="C11" s="20">
        <f>FIRR!C11*0.902</f>
        <v/>
      </c>
      <c r="D11" s="5">
        <f>SUM(B11:C11)</f>
        <v/>
      </c>
      <c r="E11" s="20" t="n">
        <v>0</v>
      </c>
      <c r="F11" s="5" t="n">
        <v>0</v>
      </c>
      <c r="G11" s="5">
        <f>+E11+F11</f>
        <v/>
      </c>
      <c r="H11" s="6">
        <f>+G11-D11</f>
        <v/>
      </c>
    </row>
    <row r="12">
      <c r="A12" s="7">
        <f>+A11+1</f>
        <v/>
      </c>
      <c r="B12" s="8">
        <f>Inves._Cost!R99</f>
        <v/>
      </c>
      <c r="C12" s="20" t="n">
        <v>0</v>
      </c>
      <c r="D12" s="5">
        <f>SUM(B12:C12)</f>
        <v/>
      </c>
      <c r="E12" s="20" t="n">
        <v>0</v>
      </c>
      <c r="F12" s="5" t="n">
        <v>0</v>
      </c>
      <c r="G12" s="5">
        <f>+E12+F12</f>
        <v/>
      </c>
      <c r="H12" s="6">
        <f>+G12-D12</f>
        <v/>
      </c>
    </row>
    <row r="13">
      <c r="A13" s="7">
        <f>+A12+1</f>
        <v/>
      </c>
      <c r="B13" s="8">
        <f>Inves._Cost!S99</f>
        <v/>
      </c>
      <c r="C13" s="20">
        <f>FIRR!C13*0.902</f>
        <v/>
      </c>
      <c r="D13" s="5">
        <f>SUM(B13:C13)</f>
        <v/>
      </c>
      <c r="E13" s="20">
        <f>E17*0.5</f>
        <v/>
      </c>
      <c r="F13" s="5" t="n">
        <v>0</v>
      </c>
      <c r="G13" s="5">
        <f>+E13+F13</f>
        <v/>
      </c>
      <c r="H13" s="6">
        <f>+G13-D13</f>
        <v/>
      </c>
      <c r="J13" s="16" t="n"/>
    </row>
    <row r="14">
      <c r="A14" s="7">
        <f>+A13+1</f>
        <v/>
      </c>
      <c r="B14" s="8">
        <f>Inves._Cost!T99</f>
        <v/>
      </c>
      <c r="C14" s="20">
        <f>C13</f>
        <v/>
      </c>
      <c r="D14" s="5">
        <f>SUM(B14:C14)</f>
        <v/>
      </c>
      <c r="E14" s="20">
        <f>E17*0.6</f>
        <v/>
      </c>
      <c r="F14" s="5" t="n">
        <v>0</v>
      </c>
      <c r="G14" s="5">
        <f>+E14+F14</f>
        <v/>
      </c>
      <c r="H14" s="6">
        <f>+G14-D14</f>
        <v/>
      </c>
      <c r="J14" s="16" t="n"/>
    </row>
    <row r="15">
      <c r="A15" s="7">
        <f>+A14+1</f>
        <v/>
      </c>
      <c r="B15" s="8">
        <f>Inves._Cost!U99</f>
        <v/>
      </c>
      <c r="C15" s="20">
        <f>C14</f>
        <v/>
      </c>
      <c r="D15" s="5">
        <f>SUM(B15:C15)</f>
        <v/>
      </c>
      <c r="E15" s="20">
        <f>E17*0.7</f>
        <v/>
      </c>
      <c r="F15" s="5" t="n">
        <v>0</v>
      </c>
      <c r="G15" s="5">
        <f>+E15+F15</f>
        <v/>
      </c>
      <c r="H15" s="6">
        <f>+G15-D15</f>
        <v/>
      </c>
    </row>
    <row r="16">
      <c r="A16" s="7">
        <f>+A15+1</f>
        <v/>
      </c>
      <c r="B16" s="8" t="n"/>
      <c r="C16" s="20" t="n">
        <v>604.34</v>
      </c>
      <c r="D16" s="5">
        <f>SUM(B16:C16)</f>
        <v/>
      </c>
      <c r="E16" s="20">
        <f>E17*0.8</f>
        <v/>
      </c>
      <c r="F16" s="5" t="n">
        <v>0</v>
      </c>
      <c r="G16" s="5">
        <f>+E16+F16</f>
        <v/>
      </c>
      <c r="H16" s="6">
        <f>+G16-D16</f>
        <v/>
      </c>
    </row>
    <row r="17">
      <c r="A17" s="7">
        <f>+A16+1</f>
        <v/>
      </c>
      <c r="B17" s="8" t="n"/>
      <c r="C17" s="20">
        <f>FIRR!C17*0.902</f>
        <v/>
      </c>
      <c r="D17" s="5">
        <f>SUM(B17:C17)</f>
        <v/>
      </c>
      <c r="E17" s="20">
        <f>'Crop. Pattern'!H150</f>
        <v/>
      </c>
      <c r="F17" s="5" t="n">
        <v>0</v>
      </c>
      <c r="G17" s="5">
        <f>+E17+F17</f>
        <v/>
      </c>
      <c r="H17" s="6">
        <f>+G17-D17</f>
        <v/>
      </c>
    </row>
    <row r="18">
      <c r="A18" s="7">
        <f>+A17+1</f>
        <v/>
      </c>
      <c r="B18" s="8" t="n"/>
      <c r="C18" s="20">
        <f>C17</f>
        <v/>
      </c>
      <c r="D18" s="5">
        <f>SUM(B18:C18)</f>
        <v/>
      </c>
      <c r="E18" s="20">
        <f>E17</f>
        <v/>
      </c>
      <c r="F18" s="5" t="n">
        <v>0</v>
      </c>
      <c r="G18" s="5">
        <f>+E18+F18</f>
        <v/>
      </c>
      <c r="H18" s="6">
        <f>+G18-D18</f>
        <v/>
      </c>
    </row>
    <row r="19">
      <c r="A19" s="7">
        <f>+A18+1</f>
        <v/>
      </c>
      <c r="B19" s="8" t="n"/>
      <c r="C19" s="20">
        <f>C18</f>
        <v/>
      </c>
      <c r="D19" s="5">
        <f>SUM(B19:C19)</f>
        <v/>
      </c>
      <c r="E19" s="20">
        <f>E18</f>
        <v/>
      </c>
      <c r="F19" s="5" t="n">
        <v>0</v>
      </c>
      <c r="G19" s="5">
        <f>+E19+F19</f>
        <v/>
      </c>
      <c r="H19" s="6">
        <f>+G19-D19</f>
        <v/>
      </c>
    </row>
    <row r="20">
      <c r="A20" s="7">
        <f>+A19+1</f>
        <v/>
      </c>
      <c r="B20" s="8" t="n"/>
      <c r="C20" s="20">
        <f>C19</f>
        <v/>
      </c>
      <c r="D20" s="5">
        <f>SUM(B20:C20)</f>
        <v/>
      </c>
      <c r="E20" s="20">
        <f>E19</f>
        <v/>
      </c>
      <c r="F20" s="5" t="n">
        <v>0</v>
      </c>
      <c r="G20" s="5">
        <f>+E20+F20</f>
        <v/>
      </c>
      <c r="H20" s="6">
        <f>+G20-D20</f>
        <v/>
      </c>
    </row>
    <row r="21">
      <c r="A21" s="7">
        <f>+A20+1</f>
        <v/>
      </c>
      <c r="B21" s="8" t="n"/>
      <c r="C21" s="20">
        <f>C20</f>
        <v/>
      </c>
      <c r="D21" s="5">
        <f>SUM(B21:C21)</f>
        <v/>
      </c>
      <c r="E21" s="20">
        <f>E20</f>
        <v/>
      </c>
      <c r="F21" s="5" t="n">
        <v>0</v>
      </c>
      <c r="G21" s="5">
        <f>+E21+F21</f>
        <v/>
      </c>
      <c r="H21" s="6">
        <f>+G21-D21</f>
        <v/>
      </c>
    </row>
    <row r="22">
      <c r="A22" s="7">
        <f>+A21+1</f>
        <v/>
      </c>
      <c r="B22" s="8" t="n"/>
      <c r="C22" s="20">
        <f>C21</f>
        <v/>
      </c>
      <c r="D22" s="5">
        <f>SUM(B22:C22)</f>
        <v/>
      </c>
      <c r="E22" s="20">
        <f>E21</f>
        <v/>
      </c>
      <c r="F22" s="5" t="n">
        <v>0</v>
      </c>
      <c r="G22" s="5">
        <f>+E22+F22</f>
        <v/>
      </c>
      <c r="H22" s="6">
        <f>+G22-D22</f>
        <v/>
      </c>
    </row>
    <row r="23">
      <c r="A23" s="7">
        <f>+A22+1</f>
        <v/>
      </c>
      <c r="B23" s="8" t="n"/>
      <c r="C23" s="20">
        <f>C22</f>
        <v/>
      </c>
      <c r="D23" s="5">
        <f>SUM(B23:C23)</f>
        <v/>
      </c>
      <c r="E23" s="20">
        <f>E22</f>
        <v/>
      </c>
      <c r="F23" s="5" t="n">
        <v>0</v>
      </c>
      <c r="G23" s="5">
        <f>+E23+F23</f>
        <v/>
      </c>
      <c r="H23" s="6">
        <f>+G23-D23</f>
        <v/>
      </c>
    </row>
    <row r="24">
      <c r="A24" s="7">
        <f>+A23+1</f>
        <v/>
      </c>
      <c r="B24" s="8" t="n"/>
      <c r="C24" s="20">
        <f>C23</f>
        <v/>
      </c>
      <c r="D24" s="5">
        <f>SUM(B24:C24)</f>
        <v/>
      </c>
      <c r="E24" s="20">
        <f>E23</f>
        <v/>
      </c>
      <c r="F24" s="5" t="n">
        <v>0</v>
      </c>
      <c r="G24" s="5">
        <f>+E24+F24</f>
        <v/>
      </c>
      <c r="H24" s="6">
        <f>+G24-D24</f>
        <v/>
      </c>
    </row>
    <row r="25">
      <c r="A25" s="7">
        <f>+A24+1</f>
        <v/>
      </c>
      <c r="B25" s="8" t="n"/>
      <c r="C25" s="20">
        <f>C24</f>
        <v/>
      </c>
      <c r="D25" s="5">
        <f>SUM(B25:C25)</f>
        <v/>
      </c>
      <c r="E25" s="20">
        <f>E24</f>
        <v/>
      </c>
      <c r="F25" s="5" t="n">
        <v>0</v>
      </c>
      <c r="G25" s="5">
        <f>+E25+F25</f>
        <v/>
      </c>
      <c r="H25" s="6">
        <f>+G25-D25</f>
        <v/>
      </c>
    </row>
    <row r="26">
      <c r="A26" s="7">
        <f>+A25+1</f>
        <v/>
      </c>
      <c r="B26" s="8" t="n"/>
      <c r="C26" s="20">
        <f>C25</f>
        <v/>
      </c>
      <c r="D26" s="5">
        <f>SUM(B26:C26)</f>
        <v/>
      </c>
      <c r="E26" s="20">
        <f>E25</f>
        <v/>
      </c>
      <c r="F26" s="5" t="n">
        <v>0</v>
      </c>
      <c r="G26" s="5">
        <f>+E26+F26</f>
        <v/>
      </c>
      <c r="H26" s="6">
        <f>+G26-D26</f>
        <v/>
      </c>
    </row>
    <row r="27">
      <c r="A27" s="7">
        <f>+A26+1</f>
        <v/>
      </c>
      <c r="B27" s="8" t="n"/>
      <c r="C27" s="20">
        <f>C26</f>
        <v/>
      </c>
      <c r="D27" s="5">
        <f>SUM(B27:C27)</f>
        <v/>
      </c>
      <c r="E27" s="20">
        <f>E26</f>
        <v/>
      </c>
      <c r="F27" s="5" t="n">
        <v>0</v>
      </c>
      <c r="G27" s="5">
        <f>+E27+F27</f>
        <v/>
      </c>
      <c r="H27" s="6">
        <f>+G27-D27</f>
        <v/>
      </c>
    </row>
    <row r="28">
      <c r="A28" s="7">
        <f>+A27+1</f>
        <v/>
      </c>
      <c r="B28" s="8" t="n"/>
      <c r="C28" s="20">
        <f>C27</f>
        <v/>
      </c>
      <c r="D28" s="5">
        <f>SUM(B28:C28)</f>
        <v/>
      </c>
      <c r="E28" s="20">
        <f>E27</f>
        <v/>
      </c>
      <c r="F28" s="5" t="n">
        <v>0</v>
      </c>
      <c r="G28" s="5">
        <f>+E28+F28</f>
        <v/>
      </c>
      <c r="H28" s="6">
        <f>+G28-D28</f>
        <v/>
      </c>
    </row>
    <row r="29">
      <c r="A29" s="7">
        <f>+A28+1</f>
        <v/>
      </c>
      <c r="B29" s="8" t="n"/>
      <c r="C29" s="20">
        <f>C28</f>
        <v/>
      </c>
      <c r="D29" s="5">
        <f>SUM(B29:C29)</f>
        <v/>
      </c>
      <c r="E29" s="20">
        <f>E28</f>
        <v/>
      </c>
      <c r="F29" s="5" t="n">
        <v>0</v>
      </c>
      <c r="G29" s="5">
        <f>+E29+F29</f>
        <v/>
      </c>
      <c r="H29" s="6">
        <f>+G29-D29</f>
        <v/>
      </c>
    </row>
    <row r="30">
      <c r="A30" s="7">
        <f>+A29+1</f>
        <v/>
      </c>
      <c r="B30" s="8" t="n"/>
      <c r="C30" s="20">
        <f>C29</f>
        <v/>
      </c>
      <c r="D30" s="5">
        <f>SUM(B30:C30)</f>
        <v/>
      </c>
      <c r="E30" s="20">
        <f>E29</f>
        <v/>
      </c>
      <c r="F30" s="5" t="n">
        <v>0</v>
      </c>
      <c r="G30" s="5">
        <f>+E30+F30</f>
        <v/>
      </c>
      <c r="H30" s="6">
        <f>+G30-D30</f>
        <v/>
      </c>
    </row>
    <row r="31">
      <c r="A31" s="7">
        <f>+A30+1</f>
        <v/>
      </c>
      <c r="B31" s="8" t="n"/>
      <c r="C31" s="20">
        <f>C30</f>
        <v/>
      </c>
      <c r="D31" s="5">
        <f>SUM(B31:C31)</f>
        <v/>
      </c>
      <c r="E31" s="20">
        <f>E30</f>
        <v/>
      </c>
      <c r="F31" s="5" t="n">
        <v>0</v>
      </c>
      <c r="G31" s="5">
        <f>+E31+F31</f>
        <v/>
      </c>
      <c r="H31" s="6">
        <f>+G31-D31</f>
        <v/>
      </c>
    </row>
    <row r="32">
      <c r="A32" s="7">
        <f>+A31+1</f>
        <v/>
      </c>
      <c r="B32" s="8" t="n"/>
      <c r="C32" s="20">
        <f>C31</f>
        <v/>
      </c>
      <c r="D32" s="5">
        <f>SUM(B32:C32)</f>
        <v/>
      </c>
      <c r="E32" s="20">
        <f>E31</f>
        <v/>
      </c>
      <c r="F32" s="5" t="n">
        <v>0</v>
      </c>
      <c r="G32" s="5">
        <f>+E32+F32</f>
        <v/>
      </c>
      <c r="H32" s="6">
        <f>+G32-D32</f>
        <v/>
      </c>
    </row>
    <row r="33">
      <c r="A33" s="7">
        <f>+A32+1</f>
        <v/>
      </c>
      <c r="B33" s="8" t="n"/>
      <c r="C33" s="20">
        <f>C32</f>
        <v/>
      </c>
      <c r="D33" s="5">
        <f>SUM(B33:C33)</f>
        <v/>
      </c>
      <c r="E33" s="20">
        <f>E32</f>
        <v/>
      </c>
      <c r="F33" s="5" t="n">
        <v>0</v>
      </c>
      <c r="G33" s="5">
        <f>+E33+F33</f>
        <v/>
      </c>
      <c r="H33" s="6">
        <f>+G33-D33</f>
        <v/>
      </c>
    </row>
    <row r="34">
      <c r="A34" s="7">
        <f>+A33+1</f>
        <v/>
      </c>
      <c r="B34" s="8" t="n"/>
      <c r="C34" s="20">
        <f>C33</f>
        <v/>
      </c>
      <c r="D34" s="5">
        <f>SUM(B34:C34)</f>
        <v/>
      </c>
      <c r="E34" s="20">
        <f>E33</f>
        <v/>
      </c>
      <c r="F34" s="5" t="n">
        <v>0</v>
      </c>
      <c r="G34" s="5">
        <f>+E34+F34</f>
        <v/>
      </c>
      <c r="H34" s="6">
        <f>+G34-D34</f>
        <v/>
      </c>
    </row>
    <row r="35">
      <c r="A35" s="7">
        <f>+A34+1</f>
        <v/>
      </c>
      <c r="B35" s="8" t="n"/>
      <c r="C35" s="20">
        <f>C34</f>
        <v/>
      </c>
      <c r="D35" s="5">
        <f>SUM(B35:C35)</f>
        <v/>
      </c>
      <c r="E35" s="20">
        <f>E34</f>
        <v/>
      </c>
      <c r="F35" s="5" t="n">
        <v>0</v>
      </c>
      <c r="G35" s="5">
        <f>+E35+F35</f>
        <v/>
      </c>
      <c r="H35" s="6">
        <f>+G35-D35</f>
        <v/>
      </c>
    </row>
    <row r="36">
      <c r="A36" s="7">
        <f>+A35+1</f>
        <v/>
      </c>
      <c r="B36" s="8" t="n"/>
      <c r="C36" s="20">
        <f>C35</f>
        <v/>
      </c>
      <c r="D36" s="5">
        <f>SUM(B36:C36)</f>
        <v/>
      </c>
      <c r="E36" s="20">
        <f>E35</f>
        <v/>
      </c>
      <c r="F36" s="5" t="n">
        <v>0</v>
      </c>
      <c r="G36" s="5">
        <f>+E36+F36</f>
        <v/>
      </c>
      <c r="H36" s="6">
        <f>+G36-D36</f>
        <v/>
      </c>
    </row>
    <row r="37">
      <c r="A37" s="7">
        <f>+A36+1</f>
        <v/>
      </c>
      <c r="B37" s="20" t="n"/>
      <c r="C37" s="20">
        <f>C36</f>
        <v/>
      </c>
      <c r="D37" s="5">
        <f>SUM(B37:C37)</f>
        <v/>
      </c>
      <c r="E37" s="20">
        <f>E36</f>
        <v/>
      </c>
      <c r="F37" s="5" t="n">
        <v>0</v>
      </c>
      <c r="G37" s="5">
        <f>+E37+F37</f>
        <v/>
      </c>
      <c r="H37" s="6">
        <f>+G37-D37</f>
        <v/>
      </c>
    </row>
    <row r="38" ht="15.75" customHeight="1" s="683" thickBot="1">
      <c r="A38" s="9" t="inlineStr">
        <is>
          <t>NPV @12%</t>
        </is>
      </c>
      <c r="B38" s="10">
        <f>NPV(0.12,B8:B37)</f>
        <v/>
      </c>
      <c r="C38" s="10">
        <f>NPV(0.12,C8:C37)</f>
        <v/>
      </c>
      <c r="D38" s="10">
        <f>NPV(0.12,D8:D37)</f>
        <v/>
      </c>
      <c r="E38" s="10">
        <f>NPV(0.12,E8:E37)</f>
        <v/>
      </c>
      <c r="F38" s="10">
        <f>NPV(0.12,F8:F37)</f>
        <v/>
      </c>
      <c r="G38" s="10">
        <f>NPV(0.12,G8:G37)</f>
        <v/>
      </c>
      <c r="H38" s="11">
        <f>NPV(0.12,H8:H37)</f>
        <v/>
      </c>
    </row>
    <row r="39" ht="16.5" customHeight="1" s="683" thickBot="1" thickTop="1">
      <c r="A39" s="12" t="inlineStr">
        <is>
          <t>All calculations are based on project period of 30 years</t>
        </is>
      </c>
      <c r="B39" s="12" t="n"/>
      <c r="C39" s="12" t="n"/>
      <c r="D39" s="12" t="n"/>
      <c r="E39" s="12" t="n"/>
      <c r="F39" s="13" t="n"/>
      <c r="G39" s="13" t="n"/>
      <c r="H39" s="13" t="n"/>
    </row>
    <row r="40" ht="16.5" customHeight="1" s="683" thickBot="1" thickTop="1">
      <c r="A40" s="17" t="inlineStr">
        <is>
          <t>EIRR base case</t>
        </is>
      </c>
      <c r="B40" s="17" t="n"/>
      <c r="C40" s="17" t="n"/>
      <c r="D40" s="17">
        <f>IRR(H8:H37,0.12)</f>
        <v/>
      </c>
      <c r="E40" s="17" t="n"/>
      <c r="F40" s="14" t="n"/>
      <c r="G40" s="568" t="n"/>
      <c r="H40" s="15" t="n"/>
    </row>
    <row r="41" ht="16.5" customHeight="1" s="683" thickBot="1" thickTop="1">
      <c r="A41" s="32" t="inlineStr">
        <is>
          <t>Benefit Cost Ratio</t>
        </is>
      </c>
      <c r="B41" s="32" t="n"/>
      <c r="C41" s="32" t="n"/>
      <c r="D41" s="32">
        <f>NPV(0.12,G8:G37)/NPV(0.12,D8:D37)</f>
        <v/>
      </c>
      <c r="E41" s="32" t="n"/>
      <c r="F41" s="16" t="n"/>
      <c r="G41" s="16" t="n"/>
      <c r="H41" s="15" t="n"/>
    </row>
    <row r="42" ht="16.5" customHeight="1" s="683" thickBot="1" thickTop="1">
      <c r="A42" s="31" t="inlineStr">
        <is>
          <t>NPV @12%</t>
        </is>
      </c>
      <c r="B42" s="31" t="n"/>
      <c r="C42" s="31" t="n"/>
      <c r="D42" s="32">
        <f>H38</f>
        <v/>
      </c>
      <c r="E42" s="31" t="n"/>
    </row>
    <row r="43" ht="15.75" customHeight="1" s="683" thickTop="1"/>
  </sheetData>
  <mergeCells count="3">
    <mergeCell ref="A4:H4"/>
    <mergeCell ref="A5:H5"/>
    <mergeCell ref="G6:H6"/>
  </mergeCells>
  <pageMargins left="1.25" right="0.75" top="1" bottom="1" header="0.5" footer="0.5"/>
  <pageSetup orientation="portrait" paperSize="9"/>
  <headerFooter alignWithMargins="0">
    <oddHeader/>
    <oddFooter>&amp;C&amp;12 P - 54</oddFooter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P176"/>
  <sheetViews>
    <sheetView topLeftCell="A52" zoomScaleNormal="100" workbookViewId="0">
      <selection activeCell="A106" sqref="A106:C106"/>
    </sheetView>
  </sheetViews>
  <sheetFormatPr baseColWidth="8" defaultRowHeight="12.75"/>
  <cols>
    <col width="7.7109375" customWidth="1" style="625" min="1" max="2"/>
    <col width="82.28515625" customWidth="1" style="625" min="3" max="3"/>
    <col width="5.85546875" customWidth="1" style="625" min="4" max="4"/>
    <col width="9" customWidth="1" style="625" min="5" max="6"/>
    <col width="10.5703125" customWidth="1" style="643" min="7" max="7"/>
    <col width="6.85546875" customWidth="1" style="625" min="8" max="8"/>
    <col width="12" customWidth="1" style="625" min="9" max="9"/>
    <col width="9" customWidth="1" style="625" min="10" max="10"/>
    <col width="4.7109375" customWidth="1" style="625" min="11" max="11"/>
    <col width="4.85546875" customWidth="1" style="625" min="12" max="12"/>
    <col width="5.7109375" customWidth="1" style="656" min="13" max="13"/>
    <col width="8.5703125" customWidth="1" style="656" min="14" max="14"/>
    <col width="9.85546875" customWidth="1" style="656" min="15" max="15"/>
    <col width="10.5703125" customWidth="1" style="643" min="16" max="16"/>
    <col width="6.85546875" customWidth="1" style="625" min="17" max="17"/>
    <col width="11.42578125" customWidth="1" style="625" min="18" max="18"/>
    <col width="9" customWidth="1" style="625" min="19" max="19"/>
    <col width="4" customWidth="1" style="625" min="20" max="20"/>
    <col width="3.85546875" customWidth="1" style="656" min="21" max="21"/>
    <col width="6.140625" customWidth="1" style="656" min="22" max="22"/>
    <col width="6.28515625" customWidth="1" style="643" min="23" max="23"/>
    <col width="10.28515625" customWidth="1" style="625" min="24" max="24"/>
    <col width="10" customWidth="1" style="625" min="25" max="25"/>
    <col width="9" customWidth="1" style="625" min="26" max="26"/>
    <col width="11.7109375" customWidth="1" style="656" min="27" max="27"/>
    <col width="9.140625" customWidth="1" style="625" min="28" max="28"/>
    <col width="4.42578125" customWidth="1" style="625" min="29" max="30"/>
    <col width="12.85546875" customWidth="1" style="625" min="31" max="31"/>
    <col width="11.5703125" customWidth="1" style="625" min="32" max="32"/>
    <col width="9.140625" customWidth="1" style="625" min="33" max="34"/>
    <col width="12.28515625" customWidth="1" style="625" min="35" max="35"/>
    <col width="10.140625" customWidth="1" style="625" min="36" max="36"/>
    <col width="11.5703125" customWidth="1" style="625" min="37" max="37"/>
    <col width="9.140625" customWidth="1" style="625" min="38" max="47"/>
    <col width="9.140625" customWidth="1" style="625" min="48" max="16384"/>
  </cols>
  <sheetData>
    <row r="1" ht="29.25" customHeight="1" s="683">
      <c r="A1" s="625" t="inlineStr">
        <is>
          <t xml:space="preserve">   </t>
        </is>
      </c>
      <c r="S1" s="712" t="n"/>
      <c r="Z1" s="712" t="n"/>
    </row>
    <row r="2" ht="22.5" customHeight="1" s="683">
      <c r="A2" s="717" t="inlineStr">
        <is>
          <t>8.0 Economic code wise comparison of cost summary between the Original DPP and proposed Revised DPP</t>
        </is>
      </c>
      <c r="X2" s="713" t="n"/>
      <c r="AB2" s="713" t="n"/>
      <c r="AC2" s="713" t="inlineStr">
        <is>
          <t>(BDT in Lakh)</t>
        </is>
      </c>
    </row>
    <row r="3" ht="9" customHeight="1" s="683">
      <c r="A3" s="714" t="n"/>
      <c r="M3" s="714" t="n"/>
      <c r="N3" s="714" t="n"/>
      <c r="O3" s="714" t="n"/>
      <c r="P3" s="625" t="n"/>
      <c r="U3" s="625" t="n"/>
      <c r="V3" s="714" t="n"/>
      <c r="W3" s="625" t="n"/>
      <c r="AA3" s="625" t="n"/>
    </row>
    <row r="4" ht="16.5" customFormat="1" customHeight="1" s="662">
      <c r="A4" s="716" t="inlineStr">
        <is>
          <t>Economic Code</t>
        </is>
      </c>
      <c r="B4" s="716" t="inlineStr">
        <is>
          <t>Economic Sub-Code</t>
        </is>
      </c>
      <c r="C4" s="691" t="inlineStr">
        <is>
          <t>Sub-Code wise component description</t>
        </is>
      </c>
      <c r="D4" s="718" t="inlineStr">
        <is>
          <t>Original approved DPP</t>
        </is>
      </c>
      <c r="E4" s="616" t="n"/>
      <c r="F4" s="616" t="n"/>
      <c r="G4" s="616" t="n"/>
      <c r="H4" s="616" t="n"/>
      <c r="I4" s="616" t="n"/>
      <c r="J4" s="616" t="n"/>
      <c r="K4" s="616" t="n"/>
      <c r="L4" s="704" t="n"/>
      <c r="M4" s="703" t="inlineStr">
        <is>
          <t>Proposed 1st Revised DPP</t>
        </is>
      </c>
      <c r="N4" s="616" t="n"/>
      <c r="O4" s="616" t="n"/>
      <c r="P4" s="616" t="n"/>
      <c r="Q4" s="616" t="n"/>
      <c r="R4" s="616" t="n"/>
      <c r="S4" s="616" t="n"/>
      <c r="T4" s="616" t="n"/>
      <c r="U4" s="704" t="n"/>
      <c r="V4" s="715" t="inlineStr">
        <is>
          <t>Difference</t>
        </is>
      </c>
      <c r="W4" s="616" t="n"/>
      <c r="X4" s="616" t="n"/>
      <c r="Y4" s="616" t="n"/>
      <c r="Z4" s="616" t="n"/>
      <c r="AA4" s="616" t="n"/>
      <c r="AB4" s="616" t="n"/>
      <c r="AC4" s="616" t="n"/>
      <c r="AD4" s="615" t="n"/>
    </row>
    <row r="5" ht="15" customFormat="1" customHeight="1" s="662">
      <c r="A5" s="618" t="n"/>
      <c r="B5" s="618" t="n"/>
      <c r="C5" s="618" t="n"/>
      <c r="D5" s="633" t="inlineStr">
        <is>
          <t>Unit</t>
        </is>
      </c>
      <c r="E5" s="633" t="inlineStr">
        <is>
          <t>Qty.</t>
        </is>
      </c>
      <c r="F5" s="633" t="inlineStr">
        <is>
          <t>Cost</t>
        </is>
      </c>
      <c r="G5" s="616" t="n"/>
      <c r="H5" s="616" t="n"/>
      <c r="I5" s="616" t="n"/>
      <c r="J5" s="616" t="n"/>
      <c r="K5" s="616" t="n"/>
      <c r="L5" s="615" t="n"/>
      <c r="M5" s="696" t="inlineStr">
        <is>
          <t>Unit</t>
        </is>
      </c>
      <c r="N5" s="633" t="inlineStr">
        <is>
          <t>Qty.</t>
        </is>
      </c>
      <c r="O5" s="633" t="inlineStr">
        <is>
          <t>Cost</t>
        </is>
      </c>
      <c r="P5" s="616" t="n"/>
      <c r="Q5" s="616" t="n"/>
      <c r="R5" s="616" t="n"/>
      <c r="S5" s="616" t="n"/>
      <c r="T5" s="616" t="n"/>
      <c r="U5" s="615" t="n"/>
      <c r="V5" s="696" t="inlineStr">
        <is>
          <t>Unit</t>
        </is>
      </c>
      <c r="W5" s="633" t="inlineStr">
        <is>
          <t>Qty.</t>
        </is>
      </c>
      <c r="X5" s="633" t="inlineStr">
        <is>
          <t>Cost</t>
        </is>
      </c>
      <c r="Y5" s="616" t="n"/>
      <c r="Z5" s="616" t="n"/>
      <c r="AA5" s="616" t="n"/>
      <c r="AB5" s="616" t="n"/>
      <c r="AC5" s="616" t="n"/>
      <c r="AD5" s="615" t="n"/>
    </row>
    <row r="6" ht="15" customFormat="1" customHeight="1" s="662">
      <c r="A6" s="618" t="n"/>
      <c r="B6" s="618" t="n"/>
      <c r="C6" s="618" t="n"/>
      <c r="D6" s="618" t="n"/>
      <c r="E6" s="618" t="n"/>
      <c r="F6" s="691" t="inlineStr">
        <is>
          <t>Total</t>
        </is>
      </c>
      <c r="G6" s="692" t="inlineStr">
        <is>
          <t>GOB
(FE)</t>
        </is>
      </c>
      <c r="H6" s="705" t="inlineStr">
        <is>
          <t>Project Aid</t>
        </is>
      </c>
      <c r="I6" s="649" t="n"/>
      <c r="J6" s="675" t="n"/>
      <c r="K6" s="617" t="inlineStr">
        <is>
          <t>Own Fund</t>
        </is>
      </c>
      <c r="L6" s="721" t="inlineStr">
        <is>
          <t>Others</t>
        </is>
      </c>
      <c r="M6" s="697" t="n"/>
      <c r="N6" s="618" t="n"/>
      <c r="O6" s="691" t="inlineStr">
        <is>
          <t>Total</t>
        </is>
      </c>
      <c r="P6" s="692" t="inlineStr">
        <is>
          <t>GOB
(FE)</t>
        </is>
      </c>
      <c r="Q6" s="705" t="inlineStr">
        <is>
          <t>Project Aid</t>
        </is>
      </c>
      <c r="R6" s="649" t="n"/>
      <c r="S6" s="675" t="n"/>
      <c r="T6" s="617" t="inlineStr">
        <is>
          <t>Own Fund</t>
        </is>
      </c>
      <c r="U6" s="719" t="inlineStr">
        <is>
          <t>Others</t>
        </is>
      </c>
      <c r="V6" s="697" t="n"/>
      <c r="W6" s="618" t="n"/>
      <c r="X6" s="691" t="inlineStr">
        <is>
          <t>Total</t>
        </is>
      </c>
      <c r="Y6" s="692" t="inlineStr">
        <is>
          <t>GOB
(FE)</t>
        </is>
      </c>
      <c r="Z6" s="705" t="inlineStr">
        <is>
          <t>Project Aid</t>
        </is>
      </c>
      <c r="AA6" s="649" t="n"/>
      <c r="AB6" s="675" t="n"/>
      <c r="AC6" s="617" t="inlineStr">
        <is>
          <t>Own Fund</t>
        </is>
      </c>
      <c r="AD6" s="617" t="inlineStr">
        <is>
          <t>Others</t>
        </is>
      </c>
    </row>
    <row r="7" ht="15.75" customFormat="1" customHeight="1" s="662">
      <c r="A7" s="618" t="n"/>
      <c r="B7" s="618" t="n"/>
      <c r="C7" s="618" t="n"/>
      <c r="D7" s="618" t="n"/>
      <c r="E7" s="618" t="n"/>
      <c r="F7" s="618" t="n"/>
      <c r="G7" s="618" t="n"/>
      <c r="H7" s="691" t="inlineStr">
        <is>
          <t>RPA</t>
        </is>
      </c>
      <c r="I7" s="615" t="n"/>
      <c r="J7" s="691" t="inlineStr">
        <is>
          <t>DPA</t>
        </is>
      </c>
      <c r="K7" s="618" t="n"/>
      <c r="L7" s="722" t="n"/>
      <c r="M7" s="697" t="n"/>
      <c r="N7" s="618" t="n"/>
      <c r="O7" s="618" t="n"/>
      <c r="P7" s="618" t="n"/>
      <c r="Q7" s="691" t="inlineStr">
        <is>
          <t>RPA</t>
        </is>
      </c>
      <c r="R7" s="615" t="n"/>
      <c r="S7" s="691" t="inlineStr">
        <is>
          <t>DPA</t>
        </is>
      </c>
      <c r="T7" s="618" t="n"/>
      <c r="U7" s="720" t="n"/>
      <c r="V7" s="697" t="n"/>
      <c r="W7" s="618" t="n"/>
      <c r="X7" s="618" t="n"/>
      <c r="Y7" s="618" t="n"/>
      <c r="Z7" s="691" t="inlineStr">
        <is>
          <t>RPA</t>
        </is>
      </c>
      <c r="AA7" s="615" t="n"/>
      <c r="AB7" s="691" t="inlineStr">
        <is>
          <t>DPA</t>
        </is>
      </c>
      <c r="AC7" s="618" t="n"/>
      <c r="AD7" s="618" t="n"/>
    </row>
    <row r="8" ht="39" customFormat="1" customHeight="1" s="662">
      <c r="A8" s="619" t="n"/>
      <c r="B8" s="619" t="n"/>
      <c r="C8" s="619" t="n"/>
      <c r="D8" s="619" t="n"/>
      <c r="E8" s="619" t="n"/>
      <c r="F8" s="619" t="n"/>
      <c r="G8" s="619" t="n"/>
      <c r="H8" s="633" t="inlineStr">
        <is>
          <t>Through GOB</t>
        </is>
      </c>
      <c r="I8" s="633" t="inlineStr">
        <is>
          <t>Special Account*</t>
        </is>
      </c>
      <c r="J8" s="619" t="n"/>
      <c r="K8" s="619" t="n"/>
      <c r="L8" s="723" t="n"/>
      <c r="M8" s="698" t="n"/>
      <c r="N8" s="619" t="n"/>
      <c r="O8" s="619" t="n"/>
      <c r="P8" s="619" t="n"/>
      <c r="Q8" s="633" t="inlineStr">
        <is>
          <t>Through GOB</t>
        </is>
      </c>
      <c r="R8" s="633" t="inlineStr">
        <is>
          <t>Special Account*</t>
        </is>
      </c>
      <c r="S8" s="619" t="n"/>
      <c r="T8" s="619" t="n"/>
      <c r="U8" s="709" t="n"/>
      <c r="V8" s="698" t="n"/>
      <c r="W8" s="619" t="n"/>
      <c r="X8" s="619" t="n"/>
      <c r="Y8" s="619" t="n"/>
      <c r="Z8" s="633" t="inlineStr">
        <is>
          <t>Through GOB</t>
        </is>
      </c>
      <c r="AA8" s="633" t="inlineStr">
        <is>
          <t>Special Account*</t>
        </is>
      </c>
      <c r="AB8" s="619" t="n"/>
      <c r="AC8" s="619" t="n"/>
      <c r="AD8" s="619" t="n"/>
    </row>
    <row r="9" ht="16.5" customFormat="1" customHeight="1" s="258">
      <c r="A9" s="233" t="n">
        <v>1</v>
      </c>
      <c r="B9" s="233" t="n">
        <v>2</v>
      </c>
      <c r="C9" s="233" t="n">
        <v>3</v>
      </c>
      <c r="D9" s="233" t="n">
        <v>4</v>
      </c>
      <c r="E9" s="233" t="n">
        <v>5</v>
      </c>
      <c r="F9" s="232" t="n">
        <v>6</v>
      </c>
      <c r="G9" s="232" t="n">
        <v>7</v>
      </c>
      <c r="H9" s="232" t="n">
        <v>8</v>
      </c>
      <c r="I9" s="233" t="n">
        <v>9</v>
      </c>
      <c r="J9" s="233" t="n">
        <v>10</v>
      </c>
      <c r="K9" s="233" t="n">
        <v>11</v>
      </c>
      <c r="L9" s="347" t="n">
        <v>12</v>
      </c>
      <c r="M9" s="261" t="n">
        <v>13</v>
      </c>
      <c r="N9" s="233" t="n">
        <v>14</v>
      </c>
      <c r="O9" s="233" t="n">
        <v>15</v>
      </c>
      <c r="P9" s="233" t="n">
        <v>16</v>
      </c>
      <c r="Q9" s="233" t="n">
        <v>17</v>
      </c>
      <c r="R9" s="233" t="n">
        <v>18</v>
      </c>
      <c r="S9" s="233" t="n">
        <v>19</v>
      </c>
      <c r="T9" s="233" t="n">
        <v>20</v>
      </c>
      <c r="U9" s="347" t="n">
        <v>21</v>
      </c>
      <c r="V9" s="261" t="n">
        <v>22</v>
      </c>
      <c r="W9" s="233" t="n">
        <v>23</v>
      </c>
      <c r="X9" s="233" t="n">
        <v>24</v>
      </c>
      <c r="Y9" s="233" t="n">
        <v>25</v>
      </c>
      <c r="Z9" s="233" t="n">
        <v>26</v>
      </c>
      <c r="AA9" s="233" t="n">
        <v>27</v>
      </c>
      <c r="AB9" s="233" t="n">
        <v>28</v>
      </c>
      <c r="AC9" s="233" t="n">
        <v>29</v>
      </c>
      <c r="AD9" s="233" t="n">
        <v>30</v>
      </c>
    </row>
    <row r="10" ht="20.1" customFormat="1" customHeight="1" s="428">
      <c r="A10" s="234" t="inlineStr">
        <is>
          <t>(a) Revenue Component:</t>
        </is>
      </c>
      <c r="B10" s="348" t="n"/>
      <c r="C10" s="348" t="n"/>
      <c r="D10" s="135" t="n"/>
      <c r="E10" s="348" t="n"/>
      <c r="F10" s="348" t="n"/>
      <c r="G10" s="348" t="n"/>
      <c r="H10" s="348" t="n"/>
      <c r="I10" s="348" t="n"/>
      <c r="J10" s="348" t="n"/>
      <c r="K10" s="348" t="n"/>
      <c r="L10" s="348" t="n"/>
      <c r="M10" s="348" t="n"/>
      <c r="N10" s="348" t="n"/>
      <c r="O10" s="348" t="n"/>
      <c r="P10" s="348" t="n"/>
      <c r="Q10" s="348" t="n"/>
      <c r="R10" s="348" t="n"/>
      <c r="S10" s="348" t="n"/>
      <c r="T10" s="348" t="n"/>
      <c r="U10" s="348" t="n"/>
      <c r="V10" s="348" t="n"/>
      <c r="W10" s="348" t="n"/>
      <c r="X10" s="348" t="n"/>
      <c r="Y10" s="348" t="n"/>
      <c r="Z10" s="348" t="n"/>
      <c r="AA10" s="348" t="n"/>
      <c r="AB10" s="150" t="n"/>
      <c r="AC10" s="150" t="n"/>
      <c r="AD10" s="183" t="n"/>
    </row>
    <row r="11" ht="18.95" customFormat="1" customHeight="1" s="428">
      <c r="A11" s="699" t="n">
        <v>4700</v>
      </c>
      <c r="B11" s="701" t="inlineStr">
        <is>
          <t>Allowances</t>
        </is>
      </c>
      <c r="C11" s="616" t="n"/>
      <c r="D11" s="352" t="n"/>
      <c r="E11" s="352" t="n"/>
      <c r="F11" s="352" t="n"/>
      <c r="G11" s="352" t="n"/>
      <c r="H11" s="352" t="n"/>
      <c r="I11" s="352" t="n"/>
      <c r="J11" s="352" t="n"/>
      <c r="K11" s="352" t="n"/>
      <c r="L11" s="352" t="n"/>
      <c r="M11" s="352" t="n"/>
      <c r="N11" s="352" t="n"/>
      <c r="O11" s="352" t="n"/>
      <c r="P11" s="352" t="n"/>
      <c r="Q11" s="352" t="n"/>
      <c r="R11" s="352" t="n"/>
      <c r="S11" s="352" t="n"/>
      <c r="T11" s="352" t="n"/>
      <c r="U11" s="352" t="n"/>
      <c r="V11" s="514" t="n"/>
      <c r="W11" s="514" t="n"/>
      <c r="X11" s="514" t="n"/>
      <c r="Y11" s="514" t="n"/>
      <c r="Z11" s="514" t="n"/>
      <c r="AA11" s="514" t="n"/>
      <c r="AB11" s="150" t="n"/>
      <c r="AC11" s="150" t="n"/>
      <c r="AD11" s="183" t="n"/>
    </row>
    <row r="12" ht="18.95" customFormat="1" customHeight="1" s="428">
      <c r="A12" s="618" t="n"/>
      <c r="B12" s="361" t="n">
        <v>4765</v>
      </c>
      <c r="C12" s="423" t="inlineStr">
        <is>
          <t>Conveyance Allowance</t>
        </is>
      </c>
      <c r="D12" s="498" t="n"/>
      <c r="E12" s="700" t="inlineStr">
        <is>
          <t>1 Item</t>
        </is>
      </c>
      <c r="F12" s="192">
        <f>SUM(G12:J12)</f>
        <v/>
      </c>
      <c r="G12" s="192" t="n">
        <v>10</v>
      </c>
      <c r="H12" s="192" t="n"/>
      <c r="I12" s="192" t="n"/>
      <c r="J12" s="192" t="n"/>
      <c r="K12" s="244" t="n"/>
      <c r="L12" s="244" t="n"/>
      <c r="M12" s="289" t="n"/>
      <c r="N12" s="259" t="inlineStr">
        <is>
          <t>1 Item</t>
        </is>
      </c>
      <c r="O12" s="240">
        <f>SUM(P12:U12)</f>
        <v/>
      </c>
      <c r="P12" s="192" t="n">
        <v>10</v>
      </c>
      <c r="Q12" s="192" t="n"/>
      <c r="R12" s="192" t="n"/>
      <c r="S12" s="192" t="n"/>
      <c r="T12" s="244" t="n"/>
      <c r="U12" s="272" t="n"/>
      <c r="V12" s="181" t="n"/>
      <c r="W12" s="426" t="n"/>
      <c r="X12" s="192" t="n"/>
      <c r="Y12" s="192" t="n"/>
      <c r="Z12" s="192" t="n"/>
      <c r="AA12" s="192" t="n"/>
      <c r="AB12" s="426" t="n"/>
      <c r="AC12" s="426" t="n"/>
      <c r="AD12" s="426" t="n"/>
    </row>
    <row r="13" ht="18.95" customFormat="1" customHeight="1" s="428">
      <c r="A13" s="618" t="n"/>
      <c r="B13" s="361" t="n">
        <v>4769</v>
      </c>
      <c r="C13" s="423" t="inlineStr">
        <is>
          <t>Overtime Allowance</t>
        </is>
      </c>
      <c r="D13" s="498" t="n"/>
      <c r="E13" s="700" t="inlineStr">
        <is>
          <t>1 Item</t>
        </is>
      </c>
      <c r="F13" s="192">
        <f>SUM(G13:J13)</f>
        <v/>
      </c>
      <c r="G13" s="192" t="n">
        <v>50</v>
      </c>
      <c r="H13" s="192" t="n"/>
      <c r="I13" s="192" t="n"/>
      <c r="J13" s="192" t="n"/>
      <c r="K13" s="244" t="n"/>
      <c r="L13" s="244" t="n"/>
      <c r="M13" s="289" t="n"/>
      <c r="N13" s="259" t="inlineStr">
        <is>
          <t>1 Item</t>
        </is>
      </c>
      <c r="O13" s="240">
        <f>SUM(P13:U13)</f>
        <v/>
      </c>
      <c r="P13" s="192" t="n">
        <v>10</v>
      </c>
      <c r="Q13" s="192" t="n"/>
      <c r="R13" s="192" t="n"/>
      <c r="S13" s="192" t="n"/>
      <c r="T13" s="244" t="n"/>
      <c r="U13" s="272" t="n"/>
      <c r="V13" s="181" t="n"/>
      <c r="W13" s="426" t="n"/>
      <c r="X13" s="192">
        <f>O13-F13</f>
        <v/>
      </c>
      <c r="Y13" s="192">
        <f>P13-G13</f>
        <v/>
      </c>
      <c r="Z13" s="192" t="n"/>
      <c r="AA13" s="192" t="n"/>
      <c r="AB13" s="426" t="n"/>
      <c r="AC13" s="426" t="n"/>
      <c r="AD13" s="426" t="n"/>
    </row>
    <row r="14" ht="18.95" customFormat="1" customHeight="1" s="428">
      <c r="A14" s="619" t="n"/>
      <c r="B14" s="361" t="n">
        <v>4795</v>
      </c>
      <c r="C14" s="423" t="inlineStr">
        <is>
          <t>Other Allowance</t>
        </is>
      </c>
      <c r="D14" s="498" t="n"/>
      <c r="E14" s="700" t="inlineStr">
        <is>
          <t>1 Item</t>
        </is>
      </c>
      <c r="F14" s="192" t="n"/>
      <c r="G14" s="192" t="n"/>
      <c r="H14" s="192" t="n"/>
      <c r="I14" s="192" t="n"/>
      <c r="J14" s="192" t="n"/>
      <c r="K14" s="244" t="n"/>
      <c r="L14" s="244" t="n"/>
      <c r="M14" s="289" t="n"/>
      <c r="N14" s="259" t="inlineStr">
        <is>
          <t>1 Item</t>
        </is>
      </c>
      <c r="O14" s="240">
        <f>SUM(P14:U14)</f>
        <v/>
      </c>
      <c r="P14" s="192" t="n">
        <v>140</v>
      </c>
      <c r="Q14" s="192" t="n"/>
      <c r="R14" s="192" t="n"/>
      <c r="S14" s="192" t="n"/>
      <c r="T14" s="244" t="n"/>
      <c r="U14" s="272" t="n"/>
      <c r="V14" s="181" t="n"/>
      <c r="W14" s="426" t="n"/>
      <c r="X14" s="192">
        <f>O14-F14</f>
        <v/>
      </c>
      <c r="Y14" s="192">
        <f>P14-G14</f>
        <v/>
      </c>
      <c r="Z14" s="192" t="n"/>
      <c r="AA14" s="192" t="n"/>
      <c r="AB14" s="426" t="n"/>
      <c r="AC14" s="426" t="n"/>
      <c r="AD14" s="426" t="n"/>
    </row>
    <row r="15" ht="18.95" customFormat="1" customHeight="1" s="428">
      <c r="A15" s="699" t="n">
        <v>4800</v>
      </c>
      <c r="B15" s="701" t="inlineStr">
        <is>
          <t>Supplies and Services</t>
        </is>
      </c>
      <c r="C15" s="616" t="n"/>
      <c r="D15" s="352" t="n"/>
      <c r="E15" s="352" t="n"/>
      <c r="F15" s="352" t="n"/>
      <c r="G15" s="352" t="n"/>
      <c r="H15" s="352" t="n"/>
      <c r="I15" s="352" t="n"/>
      <c r="J15" s="352" t="n"/>
      <c r="K15" s="352" t="n"/>
      <c r="L15" s="352" t="n"/>
      <c r="M15" s="352" t="n"/>
      <c r="N15" s="352" t="n"/>
      <c r="O15" s="352" t="n"/>
      <c r="P15" s="294" t="n"/>
      <c r="Q15" s="352" t="n"/>
      <c r="R15" s="352" t="n"/>
      <c r="S15" s="352" t="n"/>
      <c r="T15" s="352" t="n"/>
      <c r="U15" s="352" t="n"/>
      <c r="X15" s="150" t="n"/>
      <c r="Y15" s="150" t="n"/>
      <c r="Z15" s="150" t="n"/>
      <c r="AA15" s="150" t="n"/>
      <c r="AB15" s="150" t="n"/>
      <c r="AC15" s="150" t="n"/>
      <c r="AD15" s="183" t="n"/>
    </row>
    <row r="16" ht="18.95" customFormat="1" customHeight="1" s="428">
      <c r="A16" s="618" t="n"/>
      <c r="B16" s="694" t="n">
        <v>4801</v>
      </c>
      <c r="C16" s="145" t="inlineStr">
        <is>
          <t>Travel Expenses (TA &amp; DA for PMO &amp; PIU)</t>
        </is>
      </c>
      <c r="D16" s="154" t="n"/>
      <c r="E16" s="700" t="inlineStr">
        <is>
          <t>1 Item</t>
        </is>
      </c>
      <c r="F16" s="192">
        <f>SUM(G16:J16)</f>
        <v/>
      </c>
      <c r="G16" s="193" t="n">
        <v>100</v>
      </c>
      <c r="H16" s="194" t="n"/>
      <c r="I16" s="194" t="n"/>
      <c r="J16" s="194" t="n"/>
      <c r="K16" s="245" t="n"/>
      <c r="L16" s="245" t="n"/>
      <c r="M16" s="289" t="n"/>
      <c r="N16" s="259" t="inlineStr">
        <is>
          <t>1 Item</t>
        </is>
      </c>
      <c r="O16" s="240">
        <f>SUM(P16:U16)</f>
        <v/>
      </c>
      <c r="P16" s="193" t="n">
        <v>100</v>
      </c>
      <c r="Q16" s="194" t="n"/>
      <c r="R16" s="194" t="n"/>
      <c r="S16" s="194" t="n"/>
      <c r="T16" s="193" t="n"/>
      <c r="U16" s="272" t="n"/>
      <c r="V16" s="181" t="n"/>
      <c r="W16" s="426" t="n"/>
      <c r="X16" s="192" t="n"/>
      <c r="Y16" s="192" t="n"/>
      <c r="Z16" s="193" t="n"/>
      <c r="AA16" s="192" t="n"/>
      <c r="AB16" s="426" t="n"/>
      <c r="AC16" s="426" t="n"/>
      <c r="AD16" s="426" t="n"/>
    </row>
    <row r="17" ht="17.25" customFormat="1" customHeight="1" s="428">
      <c r="A17" s="618" t="n"/>
      <c r="B17" s="700" t="n">
        <v>4806</v>
      </c>
      <c r="C17" s="95" t="inlineStr">
        <is>
          <t>Rent-Office : Office Accomodation for PMO (3,500sft) for 8 years</t>
        </is>
      </c>
      <c r="D17" s="444" t="n"/>
      <c r="E17" s="700" t="inlineStr">
        <is>
          <t>1 Item</t>
        </is>
      </c>
      <c r="F17" s="192">
        <f>SUM(G17:J17)</f>
        <v/>
      </c>
      <c r="G17" s="193" t="n">
        <v>378</v>
      </c>
      <c r="H17" s="194" t="n"/>
      <c r="I17" s="194" t="n"/>
      <c r="J17" s="194" t="n"/>
      <c r="K17" s="245" t="n"/>
      <c r="L17" s="245" t="n"/>
      <c r="M17" s="289" t="n"/>
      <c r="N17" s="259" t="inlineStr">
        <is>
          <t>1 Item</t>
        </is>
      </c>
      <c r="O17" s="240">
        <f>SUM(P17:U17)</f>
        <v/>
      </c>
      <c r="P17" s="193" t="n">
        <v>245</v>
      </c>
      <c r="Q17" s="194" t="n"/>
      <c r="R17" s="194" t="n"/>
      <c r="S17" s="194" t="n"/>
      <c r="T17" s="245" t="n"/>
      <c r="U17" s="272" t="n"/>
      <c r="V17" s="181" t="n"/>
      <c r="W17" s="426" t="n"/>
      <c r="X17" s="192">
        <f>O17-F17</f>
        <v/>
      </c>
      <c r="Y17" s="192">
        <f>P17-G17</f>
        <v/>
      </c>
      <c r="Z17" s="194" t="n"/>
      <c r="AA17" s="205" t="n"/>
      <c r="AB17" s="426" t="n"/>
      <c r="AC17" s="426" t="n"/>
      <c r="AD17" s="426" t="n"/>
    </row>
    <row r="18" ht="32.25" customFormat="1" customHeight="1" s="428">
      <c r="A18" s="618" t="n"/>
      <c r="B18" s="700" t="n">
        <v>4814</v>
      </c>
      <c r="C18" s="95" t="inlineStr">
        <is>
          <t>Misc. Taxes (Income Tax of Consultants, Outsourcing Staff Salary,House rent, Fees for Environmental clearance  etc.)</t>
        </is>
      </c>
      <c r="D18" s="444" t="n"/>
      <c r="E18" s="700" t="inlineStr">
        <is>
          <t>1 Item</t>
        </is>
      </c>
      <c r="F18" s="192">
        <f>SUM(G18:J18)</f>
        <v/>
      </c>
      <c r="G18" s="193" t="n">
        <v>2396.27</v>
      </c>
      <c r="H18" s="194" t="n"/>
      <c r="I18" s="194" t="n"/>
      <c r="J18" s="194" t="n"/>
      <c r="K18" s="245" t="n"/>
      <c r="L18" s="245" t="n"/>
      <c r="M18" s="289" t="n"/>
      <c r="N18" s="259" t="inlineStr">
        <is>
          <t>1 Item</t>
        </is>
      </c>
      <c r="O18" s="240">
        <f>SUM(P18:U18)</f>
        <v/>
      </c>
      <c r="P18" s="193" t="n">
        <v>2596.27</v>
      </c>
      <c r="Q18" s="194" t="n"/>
      <c r="R18" s="194" t="n"/>
      <c r="S18" s="194" t="n"/>
      <c r="T18" s="245" t="n"/>
      <c r="U18" s="272" t="n"/>
      <c r="V18" s="181" t="n"/>
      <c r="W18" s="426" t="n"/>
      <c r="X18" s="192">
        <f>O18-F18</f>
        <v/>
      </c>
      <c r="Y18" s="192">
        <f>P18-G18</f>
        <v/>
      </c>
      <c r="Z18" s="194" t="n"/>
      <c r="AA18" s="192" t="n"/>
      <c r="AB18" s="426" t="n"/>
      <c r="AC18" s="426" t="n"/>
      <c r="AD18" s="426" t="n"/>
    </row>
    <row r="19" ht="18.95" customFormat="1" customHeight="1" s="428">
      <c r="A19" s="618" t="n"/>
      <c r="B19" s="700" t="n">
        <v>4815</v>
      </c>
      <c r="C19" s="95" t="inlineStr">
        <is>
          <t>Postage</t>
        </is>
      </c>
      <c r="D19" s="444" t="n"/>
      <c r="E19" s="700" t="inlineStr">
        <is>
          <t>1 Item</t>
        </is>
      </c>
      <c r="F19" s="192">
        <f>SUM(G19:J19)</f>
        <v/>
      </c>
      <c r="G19" s="193" t="n">
        <v>25</v>
      </c>
      <c r="H19" s="194" t="n"/>
      <c r="I19" s="194" t="n"/>
      <c r="J19" s="194" t="n"/>
      <c r="K19" s="245" t="n"/>
      <c r="L19" s="245" t="n"/>
      <c r="M19" s="289" t="n"/>
      <c r="N19" s="259" t="inlineStr">
        <is>
          <t>1 Item</t>
        </is>
      </c>
      <c r="O19" s="240">
        <f>SUM(P19:U19)</f>
        <v/>
      </c>
      <c r="P19" s="193" t="n">
        <v>25</v>
      </c>
      <c r="Q19" s="194" t="n"/>
      <c r="R19" s="194" t="n"/>
      <c r="S19" s="194" t="n"/>
      <c r="T19" s="245" t="n"/>
      <c r="U19" s="272" t="n"/>
      <c r="V19" s="181" t="n"/>
      <c r="W19" s="426" t="n"/>
      <c r="X19" s="192" t="n"/>
      <c r="Y19" s="192" t="n"/>
      <c r="Z19" s="194" t="n"/>
      <c r="AA19" s="205" t="n"/>
      <c r="AB19" s="426" t="n"/>
      <c r="AC19" s="426" t="n"/>
      <c r="AD19" s="426" t="n"/>
    </row>
    <row r="20" ht="18.95" customFormat="1" customHeight="1" s="428">
      <c r="A20" s="618" t="n"/>
      <c r="B20" s="700" t="n">
        <v>4816</v>
      </c>
      <c r="C20" s="310" t="inlineStr">
        <is>
          <t>Telephones/Telegram/Teleprinter</t>
        </is>
      </c>
      <c r="D20" s="438" t="n"/>
      <c r="E20" s="700" t="inlineStr">
        <is>
          <t>1 Item</t>
        </is>
      </c>
      <c r="F20" s="192">
        <f>SUM(G20:J20)</f>
        <v/>
      </c>
      <c r="G20" s="193" t="n">
        <v>25</v>
      </c>
      <c r="H20" s="194" t="n"/>
      <c r="I20" s="194" t="n"/>
      <c r="J20" s="194" t="n"/>
      <c r="K20" s="245" t="n"/>
      <c r="L20" s="245" t="n"/>
      <c r="M20" s="289" t="n"/>
      <c r="N20" s="259" t="inlineStr">
        <is>
          <t>1 Item</t>
        </is>
      </c>
      <c r="O20" s="240">
        <f>SUM(P20:U20)</f>
        <v/>
      </c>
      <c r="P20" s="193" t="n">
        <v>25</v>
      </c>
      <c r="Q20" s="194" t="n"/>
      <c r="R20" s="194" t="n"/>
      <c r="S20" s="194" t="n"/>
      <c r="T20" s="245" t="n"/>
      <c r="U20" s="272" t="n"/>
      <c r="V20" s="181" t="n"/>
      <c r="W20" s="426" t="n"/>
      <c r="X20" s="192" t="n"/>
      <c r="Y20" s="192" t="n"/>
      <c r="Z20" s="194" t="n"/>
      <c r="AA20" s="205" t="n"/>
      <c r="AB20" s="426" t="n"/>
      <c r="AC20" s="426" t="n"/>
      <c r="AD20" s="426" t="n"/>
    </row>
    <row r="21" ht="18.95" customFormat="1" customHeight="1" s="428">
      <c r="A21" s="618" t="n"/>
      <c r="B21" s="700" t="n">
        <v>4817</v>
      </c>
      <c r="C21" s="310" t="inlineStr">
        <is>
          <t>Telex/Fax/Internet</t>
        </is>
      </c>
      <c r="D21" s="438" t="n"/>
      <c r="E21" s="700" t="inlineStr">
        <is>
          <t>1 Item</t>
        </is>
      </c>
      <c r="F21" s="192">
        <f>SUM(G21:J21)</f>
        <v/>
      </c>
      <c r="G21" s="193" t="n">
        <v>25</v>
      </c>
      <c r="H21" s="193" t="n"/>
      <c r="I21" s="193" t="n"/>
      <c r="J21" s="193" t="n"/>
      <c r="K21" s="246" t="n"/>
      <c r="L21" s="246" t="n"/>
      <c r="M21" s="289" t="n"/>
      <c r="N21" s="259" t="inlineStr">
        <is>
          <t>1 Item</t>
        </is>
      </c>
      <c r="O21" s="240">
        <f>SUM(P21:U21)</f>
        <v/>
      </c>
      <c r="P21" s="193" t="n">
        <v>25</v>
      </c>
      <c r="Q21" s="193" t="n"/>
      <c r="R21" s="193" t="n"/>
      <c r="S21" s="193" t="n"/>
      <c r="T21" s="246" t="n"/>
      <c r="U21" s="272" t="n"/>
      <c r="V21" s="181" t="n"/>
      <c r="W21" s="426" t="n"/>
      <c r="X21" s="192" t="n"/>
      <c r="Y21" s="192" t="n"/>
      <c r="Z21" s="193" t="n"/>
      <c r="AA21" s="192" t="n"/>
      <c r="AB21" s="426" t="n"/>
      <c r="AC21" s="426" t="n"/>
      <c r="AD21" s="426" t="n"/>
    </row>
    <row r="22" ht="18.95" customFormat="1" customHeight="1" s="428">
      <c r="A22" s="618" t="n"/>
      <c r="B22" s="700" t="n">
        <v>4818</v>
      </c>
      <c r="C22" s="310" t="inlineStr">
        <is>
          <t>Registration Fee (Vehicles)</t>
        </is>
      </c>
      <c r="D22" s="438" t="n"/>
      <c r="E22" s="700" t="inlineStr">
        <is>
          <t>1 Item</t>
        </is>
      </c>
      <c r="F22" s="192">
        <f>SUM(G22:J22)</f>
        <v/>
      </c>
      <c r="G22" s="193" t="n">
        <v>10</v>
      </c>
      <c r="H22" s="193" t="n"/>
      <c r="I22" s="193" t="n"/>
      <c r="J22" s="193" t="n"/>
      <c r="K22" s="246" t="n"/>
      <c r="L22" s="246" t="n"/>
      <c r="M22" s="289" t="n"/>
      <c r="N22" s="259" t="inlineStr">
        <is>
          <t>1 Item</t>
        </is>
      </c>
      <c r="O22" s="240">
        <f>SUM(P22:U22)</f>
        <v/>
      </c>
      <c r="P22" s="193" t="n">
        <v>15</v>
      </c>
      <c r="Q22" s="193" t="n"/>
      <c r="R22" s="193" t="n"/>
      <c r="S22" s="193" t="n"/>
      <c r="T22" s="246" t="n"/>
      <c r="U22" s="272" t="n"/>
      <c r="V22" s="181" t="n"/>
      <c r="W22" s="426" t="n"/>
      <c r="X22" s="192">
        <f>O22-F22</f>
        <v/>
      </c>
      <c r="Y22" s="192">
        <f>P22-G22</f>
        <v/>
      </c>
      <c r="Z22" s="194" t="n"/>
      <c r="AA22" s="205" t="n"/>
      <c r="AB22" s="426" t="n"/>
      <c r="AC22" s="426" t="n"/>
      <c r="AD22" s="426" t="n"/>
    </row>
    <row r="23" ht="18.95" customFormat="1" customHeight="1" s="428">
      <c r="A23" s="618" t="n"/>
      <c r="B23" s="700" t="n">
        <v>4819</v>
      </c>
      <c r="C23" s="310" t="inlineStr">
        <is>
          <t>Water</t>
        </is>
      </c>
      <c r="D23" s="438" t="n"/>
      <c r="E23" s="700" t="inlineStr">
        <is>
          <t>1 Item</t>
        </is>
      </c>
      <c r="F23" s="192">
        <f>SUM(G23:J23)</f>
        <v/>
      </c>
      <c r="G23" s="193" t="n">
        <v>10</v>
      </c>
      <c r="H23" s="193" t="n"/>
      <c r="I23" s="193" t="n"/>
      <c r="J23" s="193" t="n"/>
      <c r="K23" s="246" t="n"/>
      <c r="L23" s="246" t="n"/>
      <c r="M23" s="289" t="n"/>
      <c r="N23" s="259" t="inlineStr">
        <is>
          <t>1 Item</t>
        </is>
      </c>
      <c r="O23" s="240">
        <f>SUM(P23:U23)</f>
        <v/>
      </c>
      <c r="P23" s="193" t="n">
        <v>10</v>
      </c>
      <c r="Q23" s="193" t="n"/>
      <c r="R23" s="193" t="n"/>
      <c r="S23" s="193" t="n"/>
      <c r="T23" s="246" t="n"/>
      <c r="U23" s="272" t="n"/>
      <c r="V23" s="181" t="n"/>
      <c r="W23" s="426" t="n"/>
      <c r="X23" s="192" t="n"/>
      <c r="Y23" s="192" t="n"/>
      <c r="Z23" s="193" t="n"/>
      <c r="AA23" s="192" t="n"/>
      <c r="AB23" s="426" t="n"/>
      <c r="AC23" s="426" t="n"/>
      <c r="AD23" s="426" t="n"/>
    </row>
    <row r="24" ht="18.95" customFormat="1" customHeight="1" s="428">
      <c r="A24" s="618" t="n"/>
      <c r="B24" s="700" t="n">
        <v>4821</v>
      </c>
      <c r="C24" s="310" t="inlineStr">
        <is>
          <t>Electricity</t>
        </is>
      </c>
      <c r="D24" s="438" t="n"/>
      <c r="E24" s="700" t="inlineStr">
        <is>
          <t>1 Item</t>
        </is>
      </c>
      <c r="F24" s="192">
        <f>SUM(G24:J24)</f>
        <v/>
      </c>
      <c r="G24" s="193" t="n">
        <v>15</v>
      </c>
      <c r="H24" s="193" t="n"/>
      <c r="I24" s="193" t="n"/>
      <c r="J24" s="193" t="n"/>
      <c r="K24" s="246" t="n"/>
      <c r="L24" s="246" t="n"/>
      <c r="M24" s="289" t="n"/>
      <c r="N24" s="259" t="inlineStr">
        <is>
          <t>1 Item</t>
        </is>
      </c>
      <c r="O24" s="240">
        <f>SUM(P24:U24)</f>
        <v/>
      </c>
      <c r="P24" s="193" t="n">
        <v>15</v>
      </c>
      <c r="Q24" s="193" t="n"/>
      <c r="R24" s="193" t="n"/>
      <c r="S24" s="193" t="n"/>
      <c r="T24" s="246" t="n"/>
      <c r="U24" s="272" t="n"/>
      <c r="V24" s="181" t="n"/>
      <c r="W24" s="426" t="n"/>
      <c r="X24" s="192" t="n"/>
      <c r="Y24" s="192" t="n"/>
      <c r="Z24" s="193" t="n"/>
      <c r="AA24" s="192" t="n"/>
      <c r="AB24" s="426" t="n"/>
      <c r="AC24" s="426" t="n"/>
      <c r="AD24" s="426" t="n"/>
    </row>
    <row r="25" ht="18.95" customFormat="1" customHeight="1" s="428">
      <c r="A25" s="618" t="n"/>
      <c r="B25" s="361" t="n">
        <v>4822</v>
      </c>
      <c r="C25" s="423" t="inlineStr">
        <is>
          <t>Gas &amp; Fuel</t>
        </is>
      </c>
      <c r="D25" s="498" t="n"/>
      <c r="E25" s="700" t="inlineStr">
        <is>
          <t>1 Item</t>
        </is>
      </c>
      <c r="F25" s="195">
        <f>SUM(G25:J25)</f>
        <v/>
      </c>
      <c r="G25" s="195" t="n">
        <v>200</v>
      </c>
      <c r="H25" s="195" t="n"/>
      <c r="I25" s="195" t="n"/>
      <c r="J25" s="195" t="n"/>
      <c r="K25" s="247" t="n"/>
      <c r="L25" s="247" t="n"/>
      <c r="M25" s="289" t="n"/>
      <c r="N25" s="259" t="inlineStr">
        <is>
          <t>1 Item</t>
        </is>
      </c>
      <c r="O25" s="240">
        <f>SUM(P25:U25)</f>
        <v/>
      </c>
      <c r="P25" s="195" t="n">
        <v>200</v>
      </c>
      <c r="Q25" s="195" t="n"/>
      <c r="R25" s="195" t="n"/>
      <c r="S25" s="195" t="n"/>
      <c r="T25" s="247" t="n"/>
      <c r="U25" s="196" t="n"/>
      <c r="V25" s="146" t="n"/>
      <c r="W25" s="426" t="n"/>
      <c r="X25" s="192" t="n"/>
      <c r="Y25" s="192" t="n"/>
      <c r="Z25" s="195" t="n"/>
      <c r="AA25" s="195" t="n"/>
      <c r="AB25" s="426" t="n"/>
      <c r="AC25" s="426" t="n"/>
      <c r="AD25" s="426" t="n"/>
    </row>
    <row r="26" ht="18.95" customFormat="1" customHeight="1" s="428">
      <c r="A26" s="618" t="n"/>
      <c r="B26" s="361" t="n">
        <v>4823</v>
      </c>
      <c r="C26" s="423" t="inlineStr">
        <is>
          <t>Petrol and Lubricant</t>
        </is>
      </c>
      <c r="D26" s="498" t="n"/>
      <c r="E26" s="700" t="inlineStr">
        <is>
          <t>1 Item</t>
        </is>
      </c>
      <c r="F26" s="195">
        <f>SUM(G26:J26)</f>
        <v/>
      </c>
      <c r="G26" s="195" t="n">
        <v>150</v>
      </c>
      <c r="H26" s="195" t="n"/>
      <c r="I26" s="195" t="n"/>
      <c r="J26" s="195" t="n"/>
      <c r="K26" s="247" t="n"/>
      <c r="L26" s="247" t="n"/>
      <c r="M26" s="289" t="n"/>
      <c r="N26" s="259" t="inlineStr">
        <is>
          <t>1 Item</t>
        </is>
      </c>
      <c r="O26" s="240">
        <f>SUM(P26:U26)</f>
        <v/>
      </c>
      <c r="P26" s="195" t="n">
        <v>150</v>
      </c>
      <c r="Q26" s="195" t="n"/>
      <c r="R26" s="195" t="n"/>
      <c r="S26" s="195" t="n"/>
      <c r="T26" s="247" t="n"/>
      <c r="U26" s="196" t="n"/>
      <c r="V26" s="146" t="n"/>
      <c r="W26" s="426" t="n"/>
      <c r="X26" s="192" t="n"/>
      <c r="Y26" s="192" t="n"/>
      <c r="Z26" s="195" t="n"/>
      <c r="AA26" s="195" t="n"/>
      <c r="AB26" s="426" t="n"/>
      <c r="AC26" s="426" t="n"/>
      <c r="AD26" s="426" t="n"/>
    </row>
    <row r="27" ht="18.95" customFormat="1" customHeight="1" s="428">
      <c r="A27" s="618" t="n"/>
      <c r="B27" s="361" t="n">
        <v>4824</v>
      </c>
      <c r="C27" s="423" t="inlineStr">
        <is>
          <t>Insurance/Bank Charges (including Vehicles)</t>
        </is>
      </c>
      <c r="D27" s="498" t="n"/>
      <c r="E27" s="700" t="inlineStr">
        <is>
          <t>1 Item</t>
        </is>
      </c>
      <c r="F27" s="195">
        <f>SUM(G27:J27)</f>
        <v/>
      </c>
      <c r="G27" s="195" t="n">
        <v>3</v>
      </c>
      <c r="H27" s="197" t="n"/>
      <c r="I27" s="197" t="n"/>
      <c r="J27" s="197" t="n"/>
      <c r="K27" s="248" t="n"/>
      <c r="L27" s="248" t="n"/>
      <c r="M27" s="289" t="n"/>
      <c r="N27" s="259" t="inlineStr">
        <is>
          <t>1 Item</t>
        </is>
      </c>
      <c r="O27" s="240">
        <f>SUM(P27:U27)</f>
        <v/>
      </c>
      <c r="P27" s="195" t="n">
        <v>3</v>
      </c>
      <c r="Q27" s="197" t="n"/>
      <c r="R27" s="197" t="n"/>
      <c r="S27" s="197" t="n"/>
      <c r="T27" s="248" t="n"/>
      <c r="U27" s="196" t="n"/>
      <c r="V27" s="146" t="n"/>
      <c r="W27" s="426" t="n"/>
      <c r="X27" s="192" t="n"/>
      <c r="Y27" s="192" t="n"/>
      <c r="Z27" s="197" t="n"/>
      <c r="AA27" s="195" t="n"/>
      <c r="AB27" s="426" t="n"/>
      <c r="AC27" s="426" t="n"/>
      <c r="AD27" s="426" t="n"/>
    </row>
    <row r="28" ht="18.95" customFormat="1" customHeight="1" s="428">
      <c r="A28" s="618" t="n"/>
      <c r="B28" s="361" t="n">
        <v>4827</v>
      </c>
      <c r="C28" s="423" t="inlineStr">
        <is>
          <t>Printing &amp; Binding</t>
        </is>
      </c>
      <c r="D28" s="498" t="n"/>
      <c r="E28" s="700" t="inlineStr">
        <is>
          <t>1 Item</t>
        </is>
      </c>
      <c r="F28" s="192">
        <f>SUM(G28:J28)</f>
        <v/>
      </c>
      <c r="G28" s="192" t="n">
        <v>25</v>
      </c>
      <c r="H28" s="192" t="n"/>
      <c r="I28" s="192" t="n"/>
      <c r="J28" s="192" t="n"/>
      <c r="K28" s="244" t="n"/>
      <c r="L28" s="244" t="n"/>
      <c r="M28" s="289" t="n"/>
      <c r="N28" s="259" t="inlineStr">
        <is>
          <t>1 Item</t>
        </is>
      </c>
      <c r="O28" s="240">
        <f>SUM(P28:U28)</f>
        <v/>
      </c>
      <c r="P28" s="192" t="n">
        <v>35</v>
      </c>
      <c r="Q28" s="192" t="n"/>
      <c r="R28" s="192" t="n"/>
      <c r="S28" s="192" t="n"/>
      <c r="T28" s="244" t="n"/>
      <c r="U28" s="272" t="n"/>
      <c r="V28" s="181" t="n"/>
      <c r="W28" s="426" t="n"/>
      <c r="X28" s="192">
        <f>O28-F28</f>
        <v/>
      </c>
      <c r="Y28" s="192">
        <f>P28-G28</f>
        <v/>
      </c>
      <c r="Z28" s="192" t="n"/>
      <c r="AA28" s="192" t="n"/>
      <c r="AB28" s="426" t="n"/>
      <c r="AC28" s="426" t="n"/>
      <c r="AD28" s="426" t="n"/>
    </row>
    <row r="29" ht="18.95" customFormat="1" customHeight="1" s="428">
      <c r="A29" s="618" t="n"/>
      <c r="B29" s="361" t="n">
        <v>4828</v>
      </c>
      <c r="C29" s="423" t="inlineStr">
        <is>
          <t>Stationery, Seals &amp; Stamps</t>
        </is>
      </c>
      <c r="D29" s="498" t="n"/>
      <c r="E29" s="700" t="inlineStr">
        <is>
          <t>1 Item</t>
        </is>
      </c>
      <c r="F29" s="192">
        <f>SUM(G29:J29)</f>
        <v/>
      </c>
      <c r="G29" s="192" t="n">
        <v>150</v>
      </c>
      <c r="H29" s="192" t="n"/>
      <c r="I29" s="192" t="n"/>
      <c r="J29" s="192" t="n"/>
      <c r="K29" s="244" t="n"/>
      <c r="L29" s="244" t="n"/>
      <c r="M29" s="289" t="n"/>
      <c r="N29" s="259" t="inlineStr">
        <is>
          <t>1 Item</t>
        </is>
      </c>
      <c r="O29" s="240">
        <f>SUM(P29:U29)</f>
        <v/>
      </c>
      <c r="P29" s="192" t="n">
        <v>150</v>
      </c>
      <c r="Q29" s="192" t="n"/>
      <c r="R29" s="192" t="n"/>
      <c r="S29" s="192" t="n"/>
      <c r="T29" s="244" t="n"/>
      <c r="U29" s="272" t="n"/>
      <c r="V29" s="181" t="n"/>
      <c r="W29" s="426" t="n"/>
      <c r="X29" s="192" t="n"/>
      <c r="Y29" s="192" t="n"/>
      <c r="Z29" s="192" t="n"/>
      <c r="AA29" s="192" t="n"/>
      <c r="AB29" s="426" t="n"/>
      <c r="AC29" s="426" t="n"/>
      <c r="AD29" s="426" t="n"/>
    </row>
    <row r="30" ht="18.95" customFormat="1" customHeight="1" s="428">
      <c r="A30" s="618" t="n"/>
      <c r="B30" s="361" t="n">
        <v>4831</v>
      </c>
      <c r="C30" s="423" t="inlineStr">
        <is>
          <t>Books &amp; Periodicals</t>
        </is>
      </c>
      <c r="D30" s="498" t="n"/>
      <c r="E30" s="700" t="inlineStr">
        <is>
          <t>1 Item</t>
        </is>
      </c>
      <c r="F30" s="192">
        <f>SUM(G30:J30)</f>
        <v/>
      </c>
      <c r="G30" s="192" t="n">
        <v>2</v>
      </c>
      <c r="H30" s="192" t="n"/>
      <c r="I30" s="192" t="n"/>
      <c r="J30" s="192" t="n"/>
      <c r="K30" s="244" t="n"/>
      <c r="L30" s="244" t="n"/>
      <c r="M30" s="289" t="n"/>
      <c r="N30" s="259" t="inlineStr">
        <is>
          <t>1 Item</t>
        </is>
      </c>
      <c r="O30" s="240">
        <f>SUM(P30:U30)</f>
        <v/>
      </c>
      <c r="P30" s="192" t="n">
        <v>2</v>
      </c>
      <c r="Q30" s="192" t="n"/>
      <c r="R30" s="192" t="n"/>
      <c r="S30" s="192" t="n"/>
      <c r="T30" s="244" t="n"/>
      <c r="U30" s="272" t="n"/>
      <c r="V30" s="181" t="n"/>
      <c r="W30" s="426" t="n"/>
      <c r="X30" s="192" t="n"/>
      <c r="Y30" s="192" t="n"/>
      <c r="Z30" s="192" t="n"/>
      <c r="AA30" s="192" t="n"/>
      <c r="AB30" s="426" t="n"/>
      <c r="AC30" s="426" t="n"/>
      <c r="AD30" s="426" t="n"/>
    </row>
    <row r="31" ht="18.95" customFormat="1" customHeight="1" s="428">
      <c r="A31" s="618" t="n"/>
      <c r="B31" s="105" t="n">
        <v>4840</v>
      </c>
      <c r="C31" s="106" t="inlineStr">
        <is>
          <t>Training Expenditure</t>
        </is>
      </c>
      <c r="D31" s="352" t="n"/>
      <c r="E31" s="352" t="n"/>
      <c r="F31" s="352" t="n"/>
      <c r="G31" s="352" t="n"/>
      <c r="H31" s="352" t="n"/>
      <c r="I31" s="352" t="n"/>
      <c r="J31" s="352" t="n"/>
      <c r="K31" s="352" t="n"/>
      <c r="L31" s="352" t="n"/>
      <c r="M31" s="352" t="n"/>
      <c r="N31" s="352" t="n"/>
      <c r="O31" s="352" t="n"/>
      <c r="P31" s="294" t="n"/>
      <c r="Q31" s="352" t="n"/>
      <c r="R31" s="352" t="n"/>
      <c r="S31" s="352" t="n"/>
      <c r="T31" s="352" t="n"/>
      <c r="U31" s="352" t="n"/>
      <c r="V31" s="352" t="n"/>
      <c r="W31" s="352" t="n"/>
      <c r="X31" s="352" t="n"/>
      <c r="Y31" s="352" t="n"/>
      <c r="Z31" s="352" t="n"/>
      <c r="AA31" s="352" t="n"/>
      <c r="AB31" s="150" t="n"/>
      <c r="AC31" s="150" t="n"/>
      <c r="AD31" s="183" t="n"/>
    </row>
    <row r="32" ht="20.25" customFormat="1" customHeight="1" s="428">
      <c r="A32" s="618" t="n"/>
      <c r="B32" s="107" t="n"/>
      <c r="C32" s="423" t="inlineStr">
        <is>
          <t>Overseas Training Course(08 Trainees) &amp; Overseas Study Tour (12 Participants)</t>
        </is>
      </c>
      <c r="D32" s="498" t="n"/>
      <c r="E32" s="700" t="inlineStr">
        <is>
          <t>1 Item</t>
        </is>
      </c>
      <c r="F32" s="192">
        <f>SUM(G32:J32)</f>
        <v/>
      </c>
      <c r="G32" s="192" t="n"/>
      <c r="H32" s="192" t="n"/>
      <c r="I32" s="192" t="n">
        <v>238.54</v>
      </c>
      <c r="J32" s="192" t="n"/>
      <c r="K32" s="244" t="n"/>
      <c r="L32" s="244" t="n"/>
      <c r="M32" s="289" t="n"/>
      <c r="N32" s="240" t="inlineStr">
        <is>
          <t>1 Item</t>
        </is>
      </c>
      <c r="O32" s="240">
        <f>SUM(P32:U32)</f>
        <v/>
      </c>
      <c r="Q32" s="192" t="n"/>
      <c r="R32" s="192" t="n">
        <v>238.54</v>
      </c>
      <c r="S32" s="192" t="n"/>
      <c r="T32" s="244" t="n"/>
      <c r="U32" s="272" t="n"/>
      <c r="V32" s="181" t="n"/>
      <c r="W32" s="426" t="n"/>
      <c r="X32" s="192" t="n"/>
      <c r="Y32" s="192" t="n"/>
      <c r="Z32" s="182" t="n"/>
      <c r="AA32" s="192" t="n"/>
      <c r="AB32" s="426" t="n"/>
      <c r="AC32" s="426" t="n"/>
      <c r="AD32" s="426" t="n"/>
    </row>
    <row r="33" ht="18" customFormat="1" customHeight="1" s="428">
      <c r="A33" s="618" t="n"/>
      <c r="B33" s="107" t="n"/>
      <c r="C33" s="498" t="inlineStr">
        <is>
          <t>Local Training for (a) O&amp;M manual (For BWDB Officials) and (b) Water Management Organization (WMO)</t>
        </is>
      </c>
      <c r="D33" s="156" t="n"/>
      <c r="E33" s="156" t="n"/>
      <c r="F33" s="192">
        <f>SUM(G33:J33)</f>
        <v/>
      </c>
      <c r="G33" s="192" t="n"/>
      <c r="H33" s="182" t="n"/>
      <c r="I33" s="182" t="n">
        <v>78</v>
      </c>
      <c r="J33" s="182" t="n"/>
      <c r="K33" s="236" t="n"/>
      <c r="L33" s="236" t="n"/>
      <c r="M33" s="181" t="n"/>
      <c r="N33" s="241" t="n"/>
      <c r="O33" s="240">
        <f>SUM(P33:U33)</f>
        <v/>
      </c>
      <c r="P33" s="192" t="n">
        <v>47.81</v>
      </c>
      <c r="Q33" s="182" t="n"/>
      <c r="R33" s="182" t="n">
        <v>350.6</v>
      </c>
      <c r="S33" s="182" t="n"/>
      <c r="T33" s="236" t="n"/>
      <c r="U33" s="272" t="n"/>
      <c r="V33" s="181" t="n"/>
      <c r="W33" s="426" t="n"/>
      <c r="X33" s="192">
        <f>O33-F33</f>
        <v/>
      </c>
      <c r="Y33" s="192">
        <f>P33-G33</f>
        <v/>
      </c>
      <c r="Z33" s="182" t="n"/>
      <c r="AA33" s="192">
        <f>R33-I33</f>
        <v/>
      </c>
      <c r="AB33" s="426" t="n"/>
      <c r="AC33" s="426" t="n"/>
      <c r="AD33" s="426" t="n"/>
    </row>
    <row r="34" ht="39.75" customFormat="1" customHeight="1" s="428">
      <c r="A34" s="618" t="n"/>
      <c r="B34" s="107" t="n"/>
      <c r="C34" s="444" t="inlineStr">
        <is>
          <t>Agriculture Promotion Support Sub-project (APSS) : Field Programme, Farmer Training Programme, Field Staff Empowerment Programme, Farm Machinery &amp; Facility Support and Technology Development Programme etc.</t>
        </is>
      </c>
      <c r="D34" s="444" t="n"/>
      <c r="E34" s="444" t="n"/>
      <c r="F34" s="199">
        <f>SUM(G34:J34)</f>
        <v/>
      </c>
      <c r="G34" s="199" t="n"/>
      <c r="H34" s="199" t="n"/>
      <c r="I34" s="199" t="n">
        <v>1815.8</v>
      </c>
      <c r="J34" s="199" t="n"/>
      <c r="K34" s="249" t="n"/>
      <c r="L34" s="249" t="n"/>
      <c r="M34" s="198" t="n"/>
      <c r="N34" s="242" t="n"/>
      <c r="O34" s="240">
        <f>SUM(P34:U34)</f>
        <v/>
      </c>
      <c r="P34" s="199" t="n">
        <v>304</v>
      </c>
      <c r="Q34" s="199" t="n"/>
      <c r="R34" s="199" t="n">
        <v>2229.34</v>
      </c>
      <c r="S34" s="199" t="n"/>
      <c r="T34" s="249" t="n"/>
      <c r="U34" s="271" t="n"/>
      <c r="V34" s="198" t="n"/>
      <c r="W34" s="426" t="n"/>
      <c r="X34" s="192">
        <f>O34-F34</f>
        <v/>
      </c>
      <c r="Y34" s="192">
        <f>P34-G34</f>
        <v/>
      </c>
      <c r="Z34" s="199" t="n"/>
      <c r="AA34" s="192">
        <f>R34-I34</f>
        <v/>
      </c>
      <c r="AB34" s="426" t="n"/>
      <c r="AC34" s="426" t="n"/>
      <c r="AD34" s="426" t="n"/>
    </row>
    <row r="35" ht="39" customFormat="1" customHeight="1" s="428">
      <c r="A35" s="618" t="n"/>
      <c r="B35" s="108" t="n"/>
      <c r="C35" s="44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 etc.</t>
        </is>
      </c>
      <c r="D35" s="444" t="n"/>
      <c r="E35" s="444" t="n"/>
      <c r="F35" s="199">
        <f>SUM(G35:J35)</f>
        <v/>
      </c>
      <c r="G35" s="199" t="n"/>
      <c r="H35" s="199" t="n"/>
      <c r="I35" s="199" t="n">
        <v>298</v>
      </c>
      <c r="J35" s="199" t="n"/>
      <c r="K35" s="249" t="n"/>
      <c r="L35" s="249" t="n"/>
      <c r="M35" s="198" t="n"/>
      <c r="N35" s="242" t="n"/>
      <c r="O35" s="240">
        <f>SUM(P35:U35)</f>
        <v/>
      </c>
      <c r="P35" s="199" t="n">
        <v>158.6</v>
      </c>
      <c r="Q35" s="199" t="n"/>
      <c r="R35" s="199" t="n">
        <v>1163.08</v>
      </c>
      <c r="S35" s="199" t="n"/>
      <c r="T35" s="249" t="n"/>
      <c r="U35" s="271" t="n"/>
      <c r="V35" s="198" t="n"/>
      <c r="W35" s="426" t="n"/>
      <c r="X35" s="192">
        <f>O35-F35</f>
        <v/>
      </c>
      <c r="Y35" s="192">
        <f>P35-G35</f>
        <v/>
      </c>
      <c r="Z35" s="199" t="n"/>
      <c r="AA35" s="192">
        <f>R35-I35</f>
        <v/>
      </c>
      <c r="AB35" s="426" t="n"/>
      <c r="AC35" s="426" t="n"/>
      <c r="AD35" s="426" t="n"/>
    </row>
    <row r="36" ht="20.25" customFormat="1" customHeight="1" s="428">
      <c r="A36" s="618" t="n"/>
      <c r="B36" s="361" t="n">
        <v>4851</v>
      </c>
      <c r="C36" s="423" t="inlineStr">
        <is>
          <t>Casual labour/Job worker</t>
        </is>
      </c>
      <c r="D36" s="156" t="n"/>
      <c r="E36" s="156" t="n"/>
      <c r="F36" s="199">
        <f>SUM(G36:J36)</f>
        <v/>
      </c>
      <c r="G36" s="192" t="n">
        <v>10</v>
      </c>
      <c r="H36" s="182" t="n"/>
      <c r="I36" s="182" t="n"/>
      <c r="J36" s="182" t="n"/>
      <c r="K36" s="236" t="n"/>
      <c r="L36" s="236" t="n"/>
      <c r="M36" s="198" t="n"/>
      <c r="N36" s="240" t="inlineStr">
        <is>
          <t>1 Item</t>
        </is>
      </c>
      <c r="O36" s="240">
        <f>SUM(P36:U36)</f>
        <v/>
      </c>
      <c r="P36" s="192" t="n">
        <v>15</v>
      </c>
      <c r="Q36" s="182" t="n"/>
      <c r="R36" s="182" t="n"/>
      <c r="S36" s="182" t="n"/>
      <c r="T36" s="236" t="n"/>
      <c r="U36" s="271" t="n"/>
      <c r="V36" s="198" t="n"/>
      <c r="W36" s="426" t="n"/>
      <c r="X36" s="192">
        <f>O36-F36</f>
        <v/>
      </c>
      <c r="Y36" s="192">
        <f>P36-G36</f>
        <v/>
      </c>
      <c r="Z36" s="192" t="n"/>
      <c r="AA36" s="192" t="n"/>
      <c r="AB36" s="426" t="n"/>
      <c r="AC36" s="426" t="n"/>
      <c r="AD36" s="426" t="n"/>
    </row>
    <row r="37" ht="20.1" customFormat="1" customHeight="1" s="428">
      <c r="A37" s="618" t="n"/>
      <c r="B37" s="361" t="n">
        <v>4854</v>
      </c>
      <c r="C37" s="423" t="inlineStr">
        <is>
          <t>Consumable Stores</t>
        </is>
      </c>
      <c r="D37" s="156" t="n"/>
      <c r="E37" s="156" t="n"/>
      <c r="F37" s="199">
        <f>SUM(G37:J37)</f>
        <v/>
      </c>
      <c r="G37" s="192" t="n">
        <v>25</v>
      </c>
      <c r="H37" s="182" t="n"/>
      <c r="I37" s="182" t="n"/>
      <c r="J37" s="182" t="n"/>
      <c r="K37" s="236" t="n"/>
      <c r="L37" s="236" t="n"/>
      <c r="M37" s="198" t="n"/>
      <c r="N37" s="240" t="inlineStr">
        <is>
          <t>1 Item</t>
        </is>
      </c>
      <c r="O37" s="240">
        <f>SUM(P37:U37)</f>
        <v/>
      </c>
      <c r="P37" s="192" t="n">
        <v>25</v>
      </c>
      <c r="Q37" s="182" t="n"/>
      <c r="R37" s="182" t="n"/>
      <c r="S37" s="182" t="n"/>
      <c r="T37" s="236" t="n"/>
      <c r="U37" s="271" t="n"/>
      <c r="V37" s="198" t="n"/>
      <c r="W37" s="426" t="n"/>
      <c r="X37" s="192" t="n"/>
      <c r="Y37" s="192" t="n"/>
      <c r="Z37" s="182" t="n"/>
      <c r="AA37" s="199" t="n"/>
      <c r="AB37" s="426" t="n"/>
      <c r="AC37" s="426" t="n"/>
      <c r="AD37" s="426" t="n"/>
    </row>
    <row r="38" ht="33" customFormat="1" customHeight="1" s="428">
      <c r="A38" s="618" t="n"/>
      <c r="B38" s="700" t="n">
        <v>4874</v>
      </c>
      <c r="C38" s="423" t="inlineStr">
        <is>
          <t>Consultancy  : International - 71 M/M (Detail in Appendix-E of original approved DPP)
                      National - 324 M/M (Detail in Appendix-E of original approved DPP)</t>
        </is>
      </c>
      <c r="D38" s="156" t="inlineStr">
        <is>
          <t>MM</t>
        </is>
      </c>
      <c r="E38" s="156" t="inlineStr">
        <is>
          <t xml:space="preserve">71+324 </t>
        </is>
      </c>
      <c r="F38" s="192">
        <f>SUM(G38:J38)</f>
        <v/>
      </c>
      <c r="G38" s="192" t="n"/>
      <c r="H38" s="182" t="n"/>
      <c r="I38" s="182" t="n">
        <v>5904.6</v>
      </c>
      <c r="J38" s="182" t="n">
        <v>1996.8</v>
      </c>
      <c r="K38" s="236" t="n"/>
      <c r="L38" s="236" t="n"/>
      <c r="M38" s="289" t="inlineStr">
        <is>
          <t>MM</t>
        </is>
      </c>
      <c r="N38" s="292" t="inlineStr">
        <is>
          <t>71+324</t>
        </is>
      </c>
      <c r="O38" s="240">
        <f>SUM(P38:U38)</f>
        <v/>
      </c>
      <c r="P38" s="192" t="n"/>
      <c r="Q38" s="182" t="n"/>
      <c r="R38" s="182" t="n"/>
      <c r="S38" s="182" t="n">
        <v>7901.4</v>
      </c>
      <c r="T38" s="236" t="n"/>
      <c r="U38" s="272" t="n"/>
      <c r="V38" s="181" t="n"/>
      <c r="W38" s="426" t="n"/>
      <c r="X38" s="192">
        <f>O38-F38</f>
        <v/>
      </c>
      <c r="Y38" s="192" t="n"/>
      <c r="Z38" s="192" t="n"/>
      <c r="AA38" s="192">
        <f>R38-I38</f>
        <v/>
      </c>
      <c r="AB38" s="192">
        <f>S38-J38</f>
        <v/>
      </c>
      <c r="AC38" s="426" t="n"/>
      <c r="AD38" s="426" t="n"/>
    </row>
    <row r="39" ht="19.5" customFormat="1" customHeight="1" s="428">
      <c r="A39" s="618" t="n"/>
      <c r="B39" s="700" t="n">
        <v>4883</v>
      </c>
      <c r="C39" s="95" t="inlineStr">
        <is>
          <t>a) Honorarium/Fees/Remuneration (for different Committee)</t>
        </is>
      </c>
      <c r="D39" s="444" t="n"/>
      <c r="E39" s="700" t="inlineStr">
        <is>
          <t>1 Item</t>
        </is>
      </c>
      <c r="F39" s="192">
        <f>SUM(G39:J39)</f>
        <v/>
      </c>
      <c r="G39" s="192" t="n">
        <v>25</v>
      </c>
      <c r="H39" s="182" t="n"/>
      <c r="I39" s="182" t="n"/>
      <c r="J39" s="182" t="n"/>
      <c r="K39" s="236" t="n"/>
      <c r="L39" s="236" t="n"/>
      <c r="M39" s="289" t="n"/>
      <c r="N39" s="259" t="inlineStr">
        <is>
          <t>1 Item</t>
        </is>
      </c>
      <c r="O39" s="240">
        <f>SUM(P39:U39)</f>
        <v/>
      </c>
      <c r="P39" s="192" t="n">
        <v>25</v>
      </c>
      <c r="Q39" s="182" t="n"/>
      <c r="R39" s="182" t="n"/>
      <c r="S39" s="182" t="n"/>
      <c r="T39" s="236" t="n"/>
      <c r="U39" s="272" t="n"/>
      <c r="V39" s="181" t="n"/>
      <c r="W39" s="426" t="n"/>
      <c r="X39" s="192" t="n"/>
      <c r="Y39" s="192" t="n"/>
      <c r="Z39" s="182" t="n"/>
      <c r="AA39" s="182" t="n"/>
      <c r="AB39" s="426" t="n"/>
      <c r="AC39" s="426" t="n"/>
      <c r="AD39" s="426" t="n"/>
    </row>
    <row r="40" ht="18" customFormat="1" customHeight="1" s="428">
      <c r="A40" s="618" t="n"/>
      <c r="B40" s="618" t="n"/>
      <c r="C40" s="95" t="inlineStr">
        <is>
          <t>b) Interim Evaluation</t>
        </is>
      </c>
      <c r="D40" s="444" t="n"/>
      <c r="E40" s="700" t="inlineStr">
        <is>
          <t>1 Item</t>
        </is>
      </c>
      <c r="F40" s="192">
        <f>SUM(G40:J40)</f>
        <v/>
      </c>
      <c r="G40" s="192" t="n">
        <v>10</v>
      </c>
      <c r="H40" s="182" t="n"/>
      <c r="I40" s="182" t="n"/>
      <c r="J40" s="182" t="n"/>
      <c r="K40" s="236" t="n"/>
      <c r="L40" s="236" t="n"/>
      <c r="M40" s="289" t="n"/>
      <c r="N40" s="259" t="inlineStr">
        <is>
          <t>1 Item</t>
        </is>
      </c>
      <c r="O40" s="240">
        <f>SUM(P40:U40)</f>
        <v/>
      </c>
      <c r="P40" s="192" t="n">
        <v>10</v>
      </c>
      <c r="Q40" s="182" t="n"/>
      <c r="R40" s="182" t="n"/>
      <c r="S40" s="182" t="n"/>
      <c r="T40" s="236" t="n"/>
      <c r="U40" s="272" t="n"/>
      <c r="V40" s="181" t="n"/>
      <c r="W40" s="426" t="n"/>
      <c r="X40" s="192" t="n"/>
      <c r="Y40" s="192" t="n"/>
      <c r="Z40" s="182" t="n"/>
      <c r="AA40" s="182" t="n"/>
      <c r="AB40" s="426" t="n"/>
      <c r="AC40" s="426" t="n"/>
      <c r="AD40" s="426" t="n"/>
    </row>
    <row r="41" ht="19.5" customFormat="1" customHeight="1" s="428">
      <c r="A41" s="618" t="n"/>
      <c r="B41" s="619" t="n"/>
      <c r="C41" s="95" t="inlineStr">
        <is>
          <t>c) Progress Monitoring</t>
        </is>
      </c>
      <c r="D41" s="444" t="n"/>
      <c r="E41" s="700" t="inlineStr">
        <is>
          <t>1 Item</t>
        </is>
      </c>
      <c r="F41" s="192">
        <f>SUM(G41:J41)</f>
        <v/>
      </c>
      <c r="G41" s="192" t="n">
        <v>10</v>
      </c>
      <c r="H41" s="182" t="n"/>
      <c r="I41" s="182" t="n"/>
      <c r="J41" s="182" t="n"/>
      <c r="K41" s="236" t="n"/>
      <c r="L41" s="236" t="n"/>
      <c r="M41" s="289" t="n"/>
      <c r="N41" s="259" t="inlineStr">
        <is>
          <t>1 Item</t>
        </is>
      </c>
      <c r="O41" s="240">
        <f>SUM(P41:U41)</f>
        <v/>
      </c>
      <c r="P41" s="192" t="n">
        <v>10</v>
      </c>
      <c r="Q41" s="182" t="n"/>
      <c r="R41" s="182" t="n"/>
      <c r="S41" s="182" t="n"/>
      <c r="T41" s="236" t="n"/>
      <c r="U41" s="272" t="n"/>
      <c r="V41" s="181" t="n"/>
      <c r="W41" s="426" t="n"/>
      <c r="X41" s="192" t="n"/>
      <c r="Y41" s="192" t="n"/>
      <c r="Z41" s="182" t="n"/>
      <c r="AA41" s="182" t="n"/>
      <c r="AB41" s="426" t="n"/>
      <c r="AC41" s="426" t="n"/>
      <c r="AD41" s="426" t="n"/>
    </row>
    <row r="42" ht="17.25" customFormat="1" customHeight="1" s="428">
      <c r="A42" s="618" t="n"/>
      <c r="B42" s="700" t="n">
        <v>4886</v>
      </c>
      <c r="C42" s="95" t="inlineStr">
        <is>
          <t>Survey</t>
        </is>
      </c>
      <c r="D42" s="444" t="n"/>
      <c r="E42" s="700" t="inlineStr">
        <is>
          <t>1 Item</t>
        </is>
      </c>
      <c r="F42" s="192">
        <f>SUM(G42:J42)</f>
        <v/>
      </c>
      <c r="G42" s="192" t="n">
        <v>162</v>
      </c>
      <c r="H42" s="182" t="n"/>
      <c r="I42" s="182" t="n"/>
      <c r="J42" s="182" t="n"/>
      <c r="K42" s="236" t="n"/>
      <c r="L42" s="236" t="n"/>
      <c r="M42" s="289" t="n"/>
      <c r="N42" s="259" t="inlineStr">
        <is>
          <t>1 Item</t>
        </is>
      </c>
      <c r="O42" s="240">
        <f>SUM(P42:U42)</f>
        <v/>
      </c>
      <c r="P42" s="192" t="n">
        <v>162</v>
      </c>
      <c r="Q42" s="182" t="n"/>
      <c r="R42" s="182" t="n"/>
      <c r="S42" s="182" t="n"/>
      <c r="T42" s="236" t="n"/>
      <c r="U42" s="272" t="n"/>
      <c r="V42" s="181" t="n"/>
      <c r="W42" s="426" t="n"/>
      <c r="X42" s="192" t="n"/>
      <c r="Y42" s="192" t="n"/>
      <c r="Z42" s="182" t="n"/>
      <c r="AA42" s="182" t="n"/>
      <c r="AB42" s="426" t="n"/>
      <c r="AC42" s="426" t="n"/>
      <c r="AD42" s="426" t="n"/>
    </row>
    <row r="43" ht="20.1" customFormat="1" customHeight="1" s="662">
      <c r="A43" s="618" t="n"/>
      <c r="B43" s="700" t="n">
        <v>4888</v>
      </c>
      <c r="C43" s="309" t="inlineStr">
        <is>
          <t>Computer Consumables</t>
        </is>
      </c>
      <c r="D43" s="443" t="n"/>
      <c r="E43" s="700" t="inlineStr">
        <is>
          <t>1 Item</t>
        </is>
      </c>
      <c r="F43" s="192">
        <f>SUM(G43:J43)</f>
        <v/>
      </c>
      <c r="G43" s="199" t="n">
        <v>50</v>
      </c>
      <c r="H43" s="200" t="n"/>
      <c r="I43" s="200" t="n"/>
      <c r="J43" s="200" t="n"/>
      <c r="K43" s="250" t="n"/>
      <c r="L43" s="250" t="n"/>
      <c r="M43" s="273" t="n"/>
      <c r="N43" s="259" t="inlineStr">
        <is>
          <t>1 Item</t>
        </is>
      </c>
      <c r="O43" s="240">
        <f>SUM(P43:U43)</f>
        <v/>
      </c>
      <c r="P43" s="199" t="n">
        <v>50</v>
      </c>
      <c r="Q43" s="200" t="n"/>
      <c r="R43" s="200" t="n"/>
      <c r="S43" s="200" t="n"/>
      <c r="T43" s="250" t="n"/>
      <c r="U43" s="272" t="n"/>
      <c r="V43" s="181" t="n"/>
      <c r="W43" s="313" t="n"/>
      <c r="X43" s="192" t="n"/>
      <c r="Y43" s="192" t="n"/>
      <c r="Z43" s="200" t="n"/>
      <c r="AA43" s="182" t="n"/>
      <c r="AB43" s="313" t="n"/>
      <c r="AC43" s="313" t="n"/>
      <c r="AD43" s="313" t="n"/>
    </row>
    <row r="44" ht="20.1" customFormat="1" customHeight="1" s="662">
      <c r="A44" s="619" t="n"/>
      <c r="B44" s="364" t="n">
        <v>4899</v>
      </c>
      <c r="C44" s="309" t="inlineStr">
        <is>
          <t>Other Expenses: Salary of Manpower through Outsourcing</t>
        </is>
      </c>
      <c r="D44" s="443" t="n"/>
      <c r="E44" s="700" t="inlineStr">
        <is>
          <t>1 Item</t>
        </is>
      </c>
      <c r="F44" s="199">
        <f>SUM(G44:J44)</f>
        <v/>
      </c>
      <c r="G44" s="199" t="n">
        <v>912.29</v>
      </c>
      <c r="H44" s="199" t="n"/>
      <c r="I44" s="199" t="n"/>
      <c r="J44" s="199" t="n"/>
      <c r="K44" s="249" t="n"/>
      <c r="L44" s="249" t="n"/>
      <c r="M44" s="273" t="n"/>
      <c r="N44" s="259" t="inlineStr">
        <is>
          <t>1 Item</t>
        </is>
      </c>
      <c r="O44" s="240">
        <f>SUM(P44:U44)</f>
        <v/>
      </c>
      <c r="P44" s="199" t="n">
        <v>1700</v>
      </c>
      <c r="Q44" s="199" t="n"/>
      <c r="R44" s="199" t="n"/>
      <c r="S44" s="199" t="n"/>
      <c r="T44" s="249" t="n"/>
      <c r="U44" s="271" t="n"/>
      <c r="V44" s="198" t="n"/>
      <c r="W44" s="313" t="n"/>
      <c r="X44" s="192">
        <f>O44-F44</f>
        <v/>
      </c>
      <c r="Y44" s="192">
        <f>P44-G44</f>
        <v/>
      </c>
      <c r="Z44" s="199" t="n"/>
      <c r="AA44" s="199" t="n"/>
      <c r="AB44" s="313" t="n"/>
      <c r="AC44" s="313" t="n"/>
      <c r="AD44" s="313" t="n"/>
    </row>
    <row r="45" ht="20.1" customFormat="1" customHeight="1" s="662">
      <c r="A45" s="109" t="n">
        <v>4900</v>
      </c>
      <c r="B45" s="711" t="inlineStr">
        <is>
          <t>Repair, Maintenance &amp; Rehabilitation</t>
        </is>
      </c>
      <c r="C45" s="616" t="n"/>
      <c r="D45" s="491" t="n"/>
      <c r="E45" s="491" t="n"/>
      <c r="F45" s="491" t="n"/>
      <c r="G45" s="491" t="n"/>
      <c r="H45" s="491" t="n"/>
      <c r="I45" s="491" t="n"/>
      <c r="J45" s="491" t="n"/>
      <c r="K45" s="491" t="n"/>
      <c r="L45" s="491" t="n"/>
      <c r="M45" s="491" t="n"/>
      <c r="N45" s="491" t="n"/>
      <c r="O45" s="491" t="n"/>
      <c r="P45" s="491" t="n"/>
      <c r="Q45" s="491" t="n"/>
      <c r="R45" s="491" t="n"/>
      <c r="S45" s="491" t="n"/>
      <c r="T45" s="491" t="n"/>
      <c r="U45" s="491" t="n"/>
      <c r="V45" s="616" t="n"/>
      <c r="W45" s="616" t="n"/>
      <c r="X45" s="616" t="n"/>
      <c r="Y45" s="616" t="n"/>
      <c r="Z45" s="616" t="n"/>
      <c r="AA45" s="616" t="n"/>
      <c r="AB45" s="391" t="n"/>
      <c r="AC45" s="391" t="n"/>
      <c r="AD45" s="314" t="n"/>
    </row>
    <row r="46" ht="20.1" customFormat="1" customHeight="1" s="662">
      <c r="A46" s="110" t="n"/>
      <c r="B46" s="360" t="n">
        <v>4901</v>
      </c>
      <c r="C46" s="147" t="inlineStr">
        <is>
          <t xml:space="preserve"> Motor Vehicles</t>
        </is>
      </c>
      <c r="D46" s="445" t="n"/>
      <c r="E46" s="185" t="inlineStr">
        <is>
          <t>L.S.</t>
        </is>
      </c>
      <c r="F46" s="199">
        <f>SUM(G46:J46)</f>
        <v/>
      </c>
      <c r="G46" s="199" t="n">
        <v>100</v>
      </c>
      <c r="H46" s="201" t="n"/>
      <c r="I46" s="201" t="n"/>
      <c r="J46" s="201" t="n"/>
      <c r="K46" s="251" t="n"/>
      <c r="L46" s="251" t="n"/>
      <c r="M46" s="273" t="n"/>
      <c r="N46" s="260" t="inlineStr">
        <is>
          <t>L.S.</t>
        </is>
      </c>
      <c r="O46" s="240">
        <f>SUM(P46:U46)</f>
        <v/>
      </c>
      <c r="P46" s="201" t="n">
        <v>100</v>
      </c>
      <c r="Q46" s="201" t="n"/>
      <c r="R46" s="201" t="n"/>
      <c r="S46" s="201" t="n"/>
      <c r="T46" s="251" t="n"/>
      <c r="U46" s="271" t="n"/>
      <c r="V46" s="198" t="n"/>
      <c r="W46" s="313" t="n"/>
      <c r="X46" s="192" t="n"/>
      <c r="Y46" s="201" t="n"/>
      <c r="Z46" s="201" t="n"/>
      <c r="AA46" s="201" t="n"/>
      <c r="AB46" s="313" t="n"/>
      <c r="AC46" s="313" t="n"/>
      <c r="AD46" s="313" t="n"/>
    </row>
    <row r="47" ht="20.1" customFormat="1" customHeight="1" s="662">
      <c r="A47" s="110" t="n"/>
      <c r="B47" s="364" t="n">
        <v>4906</v>
      </c>
      <c r="C47" s="309" t="inlineStr">
        <is>
          <t>Furnitures &amp; Fixtures</t>
        </is>
      </c>
      <c r="D47" s="445" t="n"/>
      <c r="E47" s="185" t="inlineStr">
        <is>
          <t>L.S.</t>
        </is>
      </c>
      <c r="F47" s="199">
        <f>SUM(G47:J47)</f>
        <v/>
      </c>
      <c r="G47" s="199" t="n">
        <v>15</v>
      </c>
      <c r="H47" s="201" t="n"/>
      <c r="I47" s="201" t="n"/>
      <c r="J47" s="201" t="n"/>
      <c r="K47" s="251" t="n"/>
      <c r="L47" s="251" t="n"/>
      <c r="M47" s="273" t="n"/>
      <c r="N47" s="260" t="inlineStr">
        <is>
          <t>L.S.</t>
        </is>
      </c>
      <c r="O47" s="240">
        <f>SUM(P47:U47)</f>
        <v/>
      </c>
      <c r="P47" s="199" t="n">
        <v>15</v>
      </c>
      <c r="Q47" s="201" t="n"/>
      <c r="R47" s="201" t="n"/>
      <c r="S47" s="201" t="n"/>
      <c r="T47" s="251" t="n"/>
      <c r="U47" s="271" t="n"/>
      <c r="V47" s="198" t="n"/>
      <c r="W47" s="313" t="n"/>
      <c r="X47" s="192" t="n"/>
      <c r="Y47" s="201" t="n"/>
      <c r="Z47" s="201" t="n"/>
      <c r="AA47" s="201" t="n"/>
      <c r="AB47" s="313" t="n"/>
      <c r="AC47" s="313" t="n"/>
      <c r="AD47" s="313" t="n"/>
    </row>
    <row r="48" ht="20.1" customFormat="1" customHeight="1" s="662">
      <c r="A48" s="110" t="n"/>
      <c r="B48" s="364" t="n">
        <v>4911</v>
      </c>
      <c r="C48" s="309" t="inlineStr">
        <is>
          <t>Computers &amp; office equipments</t>
        </is>
      </c>
      <c r="D48" s="445" t="n"/>
      <c r="E48" s="185" t="inlineStr">
        <is>
          <t>L.S.</t>
        </is>
      </c>
      <c r="F48" s="199">
        <f>SUM(G48:J48)</f>
        <v/>
      </c>
      <c r="G48" s="199" t="n">
        <v>25</v>
      </c>
      <c r="H48" s="199" t="n"/>
      <c r="I48" s="199" t="n"/>
      <c r="J48" s="199" t="n"/>
      <c r="K48" s="249" t="n"/>
      <c r="L48" s="249" t="n"/>
      <c r="M48" s="273" t="n"/>
      <c r="N48" s="260" t="inlineStr">
        <is>
          <t>L.S.</t>
        </is>
      </c>
      <c r="O48" s="240">
        <f>SUM(P48:U48)</f>
        <v/>
      </c>
      <c r="P48" s="199" t="n">
        <v>25</v>
      </c>
      <c r="Q48" s="199" t="n"/>
      <c r="R48" s="199" t="n"/>
      <c r="S48" s="199" t="n"/>
      <c r="T48" s="249" t="n"/>
      <c r="U48" s="271" t="n"/>
      <c r="V48" s="198" t="n"/>
      <c r="W48" s="313" t="n"/>
      <c r="X48" s="192" t="n"/>
      <c r="Y48" s="199" t="n"/>
      <c r="Z48" s="199" t="n"/>
      <c r="AA48" s="199" t="n"/>
      <c r="AB48" s="313" t="n"/>
      <c r="AC48" s="313" t="n"/>
      <c r="AD48" s="313" t="n"/>
    </row>
    <row r="49" ht="20.1" customFormat="1" customHeight="1" s="662">
      <c r="A49" s="110" t="n"/>
      <c r="B49" s="364" t="n">
        <v>4916</v>
      </c>
      <c r="C49" s="309" t="inlineStr">
        <is>
          <t>Machineries &amp; Equipments</t>
        </is>
      </c>
      <c r="D49" s="445" t="n"/>
      <c r="E49" s="185" t="inlineStr">
        <is>
          <t>L.S.</t>
        </is>
      </c>
      <c r="F49" s="199">
        <f>SUM(G49:J49)</f>
        <v/>
      </c>
      <c r="G49" s="199" t="n">
        <v>25</v>
      </c>
      <c r="H49" s="201" t="n"/>
      <c r="I49" s="201" t="n"/>
      <c r="J49" s="201" t="n"/>
      <c r="K49" s="251" t="n"/>
      <c r="L49" s="251" t="n"/>
      <c r="M49" s="273" t="n"/>
      <c r="N49" s="260" t="inlineStr">
        <is>
          <t>L.S.</t>
        </is>
      </c>
      <c r="O49" s="240">
        <f>SUM(P49:U49)</f>
        <v/>
      </c>
      <c r="P49" s="199" t="n">
        <v>25</v>
      </c>
      <c r="Q49" s="201" t="n"/>
      <c r="R49" s="201" t="n"/>
      <c r="S49" s="201" t="n"/>
      <c r="T49" s="251" t="n"/>
      <c r="U49" s="271" t="n"/>
      <c r="V49" s="198" t="n"/>
      <c r="W49" s="313" t="n"/>
      <c r="X49" s="192" t="n"/>
      <c r="Y49" s="201" t="n"/>
      <c r="Z49" s="201" t="n"/>
      <c r="AA49" s="199" t="n"/>
      <c r="AB49" s="313" t="n"/>
      <c r="AC49" s="313" t="n"/>
      <c r="AD49" s="313" t="n"/>
    </row>
    <row r="50" ht="20.1" customFormat="1" customHeight="1" s="662">
      <c r="A50" s="110" t="n"/>
      <c r="B50" s="364" t="n">
        <v>4921</v>
      </c>
      <c r="C50" s="309" t="inlineStr">
        <is>
          <t>Office Building : Repair &amp; Maintenance</t>
        </is>
      </c>
      <c r="D50" s="445" t="n"/>
      <c r="E50" s="185" t="inlineStr">
        <is>
          <t>L.S.</t>
        </is>
      </c>
      <c r="F50" s="199" t="n"/>
      <c r="G50" s="199" t="n"/>
      <c r="H50" s="201" t="n"/>
      <c r="I50" s="201" t="n"/>
      <c r="J50" s="201" t="n"/>
      <c r="K50" s="251" t="n"/>
      <c r="L50" s="251" t="n"/>
      <c r="M50" s="273" t="n"/>
      <c r="N50" s="260" t="inlineStr">
        <is>
          <t>L.S.</t>
        </is>
      </c>
      <c r="O50" s="240">
        <f>SUM(P50:U50)</f>
        <v/>
      </c>
      <c r="P50" s="199" t="n">
        <v>20</v>
      </c>
      <c r="Q50" s="201" t="n"/>
      <c r="R50" s="201" t="n"/>
      <c r="S50" s="201" t="n"/>
      <c r="T50" s="251" t="n"/>
      <c r="U50" s="271" t="n"/>
      <c r="V50" s="198" t="n"/>
      <c r="W50" s="313" t="n"/>
      <c r="X50" s="192">
        <f>O50-F50</f>
        <v/>
      </c>
      <c r="Y50" s="192">
        <f>P50-G50</f>
        <v/>
      </c>
      <c r="Z50" s="201" t="n"/>
      <c r="AA50" s="199" t="n"/>
      <c r="AB50" s="313" t="n"/>
      <c r="AC50" s="313" t="n"/>
      <c r="AD50" s="313" t="n"/>
    </row>
    <row r="51" ht="20.1" customFormat="1" customHeight="1" s="662">
      <c r="A51" s="110" t="n"/>
      <c r="B51" s="364" t="n">
        <v>4923</v>
      </c>
      <c r="C51" s="309" t="inlineStr">
        <is>
          <t>Residential Building : Repair &amp; Maintenance</t>
        </is>
      </c>
      <c r="D51" s="445" t="n"/>
      <c r="E51" s="185" t="inlineStr">
        <is>
          <t>L.S.</t>
        </is>
      </c>
      <c r="F51" s="199" t="n"/>
      <c r="G51" s="199" t="n"/>
      <c r="H51" s="201" t="n"/>
      <c r="I51" s="201" t="n"/>
      <c r="J51" s="201" t="n"/>
      <c r="K51" s="251" t="n"/>
      <c r="L51" s="251" t="n"/>
      <c r="M51" s="273" t="n"/>
      <c r="N51" s="260" t="inlineStr">
        <is>
          <t>L.S.</t>
        </is>
      </c>
      <c r="O51" s="240">
        <f>SUM(P51:U51)</f>
        <v/>
      </c>
      <c r="P51" s="199" t="n">
        <v>20</v>
      </c>
      <c r="Q51" s="201" t="n"/>
      <c r="R51" s="201" t="n"/>
      <c r="S51" s="201" t="n"/>
      <c r="T51" s="251" t="n"/>
      <c r="U51" s="271" t="n"/>
      <c r="V51" s="198" t="n"/>
      <c r="W51" s="313" t="n"/>
      <c r="X51" s="192">
        <f>O51-F51</f>
        <v/>
      </c>
      <c r="Y51" s="192">
        <f>P51-G51</f>
        <v/>
      </c>
      <c r="Z51" s="201" t="n"/>
      <c r="AA51" s="199" t="n"/>
      <c r="AB51" s="313" t="n"/>
      <c r="AC51" s="313" t="n"/>
      <c r="AD51" s="313" t="n"/>
    </row>
    <row r="52" ht="20.1" customFormat="1" customHeight="1" s="662">
      <c r="A52" s="110" t="n"/>
      <c r="B52" s="364" t="n">
        <v>4932</v>
      </c>
      <c r="C52" s="309" t="inlineStr">
        <is>
          <t>Engineering Equipments</t>
        </is>
      </c>
      <c r="D52" s="445" t="n"/>
      <c r="E52" s="185" t="inlineStr">
        <is>
          <t>L.S.</t>
        </is>
      </c>
      <c r="F52" s="199">
        <f>SUM(G52:J52)</f>
        <v/>
      </c>
      <c r="G52" s="199" t="n">
        <v>25</v>
      </c>
      <c r="H52" s="201" t="n"/>
      <c r="I52" s="201" t="n"/>
      <c r="J52" s="201" t="n"/>
      <c r="K52" s="251" t="n"/>
      <c r="L52" s="251" t="n"/>
      <c r="M52" s="273" t="n"/>
      <c r="N52" s="260" t="inlineStr">
        <is>
          <t>L.S.</t>
        </is>
      </c>
      <c r="O52" s="240">
        <f>SUM(P52:U52)</f>
        <v/>
      </c>
      <c r="P52" s="199" t="n">
        <v>25</v>
      </c>
      <c r="Q52" s="201" t="n"/>
      <c r="R52" s="201" t="n"/>
      <c r="S52" s="201" t="n"/>
      <c r="T52" s="251" t="n"/>
      <c r="U52" s="271" t="n"/>
      <c r="V52" s="198" t="n"/>
      <c r="W52" s="313" t="n"/>
      <c r="X52" s="192" t="n"/>
      <c r="Y52" s="201" t="n"/>
      <c r="Z52" s="201" t="n"/>
      <c r="AA52" s="199" t="n"/>
      <c r="AB52" s="313" t="n"/>
      <c r="AC52" s="313" t="n"/>
      <c r="AD52" s="313" t="n"/>
    </row>
    <row r="53" ht="20.1" customFormat="1" customHeight="1" s="662">
      <c r="A53" s="110" t="n"/>
      <c r="B53" s="706" t="n">
        <v>4947</v>
      </c>
      <c r="C53" s="463" t="inlineStr">
        <is>
          <t>Drainage Structures :</t>
        </is>
      </c>
      <c r="D53" s="464" t="n"/>
      <c r="E53" s="464" t="n"/>
      <c r="F53" s="464" t="n"/>
      <c r="G53" s="464" t="n"/>
      <c r="H53" s="464" t="n"/>
      <c r="I53" s="464" t="n"/>
      <c r="J53" s="464" t="n"/>
      <c r="K53" s="464" t="n"/>
      <c r="L53" s="464" t="n"/>
      <c r="M53" s="464" t="n"/>
      <c r="N53" s="464" t="n"/>
      <c r="O53" s="464" t="n"/>
      <c r="P53" s="464" t="n"/>
      <c r="Q53" s="464" t="n"/>
      <c r="R53" s="464" t="n"/>
      <c r="S53" s="464" t="n"/>
      <c r="T53" s="464" t="n"/>
      <c r="U53" s="464" t="n"/>
      <c r="V53" s="616" t="n"/>
      <c r="W53" s="616" t="n"/>
      <c r="X53" s="616" t="n"/>
      <c r="Y53" s="616" t="n"/>
      <c r="Z53" s="616" t="n"/>
      <c r="AA53" s="615" t="n"/>
      <c r="AB53" s="313" t="n"/>
      <c r="AC53" s="313" t="n"/>
      <c r="AD53" s="313" t="n"/>
    </row>
    <row r="54" ht="20.1" customFormat="1" customHeight="1" s="662">
      <c r="A54" s="110" t="n"/>
      <c r="B54" s="618" t="n"/>
      <c r="C54" s="310" t="inlineStr">
        <is>
          <t xml:space="preserve"> Repair/Replacement of Regulator Gates and other related works(Rehabilitation Haors)</t>
        </is>
      </c>
      <c r="D54" s="438" t="inlineStr">
        <is>
          <t>Nos.</t>
        </is>
      </c>
      <c r="E54" s="700" t="n">
        <v>98</v>
      </c>
      <c r="F54" s="199">
        <f>SUM(G54:J54)</f>
        <v/>
      </c>
      <c r="G54" s="199" t="n">
        <v>14.75</v>
      </c>
      <c r="H54" s="199" t="n"/>
      <c r="I54" s="199" t="n">
        <v>281</v>
      </c>
      <c r="J54" s="199" t="n"/>
      <c r="K54" s="249" t="n"/>
      <c r="L54" s="271" t="n"/>
      <c r="M54" s="290" t="inlineStr">
        <is>
          <t>Nos.</t>
        </is>
      </c>
      <c r="N54" s="700" t="n">
        <v>104</v>
      </c>
      <c r="O54" s="240">
        <f>SUM(P54:U54)</f>
        <v/>
      </c>
      <c r="P54" s="199" t="n">
        <v>43.5</v>
      </c>
      <c r="Q54" s="199" t="n"/>
      <c r="R54" s="199" t="n">
        <v>319</v>
      </c>
      <c r="S54" s="199" t="n"/>
      <c r="T54" s="249" t="n"/>
      <c r="U54" s="271" t="n"/>
      <c r="V54" s="198" t="n"/>
      <c r="W54" s="313" t="n"/>
      <c r="X54" s="192">
        <f>O54-F54</f>
        <v/>
      </c>
      <c r="Y54" s="192">
        <f>P54-G54</f>
        <v/>
      </c>
      <c r="Z54" s="199" t="n"/>
      <c r="AA54" s="192">
        <f>R54-I54</f>
        <v/>
      </c>
      <c r="AB54" s="313" t="n"/>
      <c r="AC54" s="313" t="n"/>
      <c r="AD54" s="313" t="n"/>
    </row>
    <row r="55" ht="20.1" customFormat="1" customHeight="1" s="662">
      <c r="A55" s="110" t="n"/>
      <c r="B55" s="364" t="n">
        <v>4976</v>
      </c>
      <c r="C55" s="309" t="inlineStr">
        <is>
          <t>Water Transport : Repair of Speedboat(s)</t>
        </is>
      </c>
      <c r="D55" s="438" t="inlineStr">
        <is>
          <t>Nos.</t>
        </is>
      </c>
      <c r="E55" s="700" t="n">
        <v>5</v>
      </c>
      <c r="F55" s="199">
        <f>SUM(G55:J55)</f>
        <v/>
      </c>
      <c r="G55" s="199" t="n">
        <v>10</v>
      </c>
      <c r="H55" s="201" t="n"/>
      <c r="I55" s="201" t="n"/>
      <c r="J55" s="201" t="n"/>
      <c r="K55" s="251" t="n"/>
      <c r="L55" s="291" t="n"/>
      <c r="M55" s="290" t="inlineStr">
        <is>
          <t>Nos.</t>
        </is>
      </c>
      <c r="N55" s="700" t="n">
        <v>5</v>
      </c>
      <c r="O55" s="240">
        <f>SUM(P55:U55)</f>
        <v/>
      </c>
      <c r="P55" s="199" t="n">
        <v>10</v>
      </c>
      <c r="Q55" s="201" t="n"/>
      <c r="R55" s="201" t="n"/>
      <c r="S55" s="201" t="n"/>
      <c r="T55" s="251" t="n"/>
      <c r="U55" s="271" t="n"/>
      <c r="V55" s="148" t="n"/>
      <c r="W55" s="313" t="n"/>
      <c r="X55" s="192" t="n"/>
      <c r="Y55" s="201" t="n"/>
      <c r="Z55" s="201" t="n"/>
      <c r="AA55" s="199" t="n"/>
      <c r="AB55" s="313" t="n"/>
      <c r="AC55" s="313" t="n"/>
      <c r="AD55" s="313" t="n"/>
    </row>
    <row r="56" ht="20.1" customFormat="1" customHeight="1" s="662">
      <c r="A56" s="110" t="n"/>
      <c r="B56" s="364" t="n">
        <v>4991</v>
      </c>
      <c r="C56" s="310" t="inlineStr">
        <is>
          <t>Others : Repair &amp; Maintenance</t>
        </is>
      </c>
      <c r="D56" s="154" t="n"/>
      <c r="E56" s="185" t="n"/>
      <c r="F56" s="199" t="n"/>
      <c r="G56" s="199" t="n"/>
      <c r="H56" s="201" t="n"/>
      <c r="I56" s="201" t="n"/>
      <c r="J56" s="201" t="n"/>
      <c r="K56" s="251" t="n"/>
      <c r="L56" s="251" t="n"/>
      <c r="M56" s="273" t="n"/>
      <c r="N56" s="260" t="inlineStr">
        <is>
          <t>L.S.</t>
        </is>
      </c>
      <c r="O56" s="240">
        <f>SUM(P56:U56)</f>
        <v/>
      </c>
      <c r="P56" s="199" t="n">
        <v>25</v>
      </c>
      <c r="Q56" s="201" t="n"/>
      <c r="R56" s="201" t="n"/>
      <c r="S56" s="201" t="n"/>
      <c r="T56" s="251" t="n"/>
      <c r="U56" s="271" t="n"/>
      <c r="V56" s="148" t="n"/>
      <c r="W56" s="313" t="n"/>
      <c r="X56" s="192">
        <f>O56-F56</f>
        <v/>
      </c>
      <c r="Y56" s="192">
        <f>P56-G56</f>
        <v/>
      </c>
      <c r="Z56" s="201" t="n"/>
      <c r="AA56" s="192" t="n"/>
      <c r="AB56" s="313" t="n"/>
      <c r="AC56" s="313" t="n"/>
      <c r="AD56" s="313" t="n"/>
    </row>
    <row r="57" ht="20.1" customFormat="1" customHeight="1" s="662">
      <c r="A57" s="708" t="inlineStr">
        <is>
          <t>Sub-total : (a) Revenue Component:</t>
        </is>
      </c>
      <c r="B57" s="630" t="n"/>
      <c r="C57" s="622" t="n"/>
      <c r="D57" s="157" t="n"/>
      <c r="E57" s="157" t="n"/>
      <c r="F57" s="707">
        <f>SUM(F12:F56)</f>
        <v/>
      </c>
      <c r="G57" s="702">
        <f>SUM(G12:G56)</f>
        <v/>
      </c>
      <c r="H57" s="520" t="n"/>
      <c r="I57" s="702">
        <f>SUM(I12:I56)</f>
        <v/>
      </c>
      <c r="J57" s="702">
        <f>SUM(J12:J56)</f>
        <v/>
      </c>
      <c r="K57" s="252" t="n"/>
      <c r="L57" s="252" t="n"/>
      <c r="M57" s="710" t="n"/>
      <c r="N57" s="702" t="n"/>
      <c r="O57" s="724">
        <f>SUM(O12:O56)</f>
        <v/>
      </c>
      <c r="P57" s="725">
        <f>SUM(P12:P56)</f>
        <v/>
      </c>
      <c r="Q57" s="702" t="n"/>
      <c r="R57" s="702">
        <f>SUM(R12:R56)</f>
        <v/>
      </c>
      <c r="S57" s="702">
        <f>SUM(S12:S56)</f>
        <v/>
      </c>
      <c r="T57" s="252" t="n"/>
      <c r="U57" s="202" t="n"/>
      <c r="V57" s="149" t="n"/>
      <c r="W57" s="366" t="n"/>
      <c r="X57" s="702">
        <f>SUM(X12:X56)</f>
        <v/>
      </c>
      <c r="Y57" s="702">
        <f>SUM(Y12:Y56)</f>
        <v/>
      </c>
      <c r="Z57" s="520" t="n"/>
      <c r="AA57" s="702">
        <f>SUM(AA12:AA56)</f>
        <v/>
      </c>
      <c r="AB57" s="702">
        <f>SUM(AB12:AB56)</f>
        <v/>
      </c>
      <c r="AC57" s="366" t="n"/>
      <c r="AD57" s="366" t="n"/>
      <c r="AF57" s="151" t="n"/>
    </row>
    <row r="58" ht="6" customFormat="1" customHeight="1" s="662">
      <c r="A58" s="709" t="n"/>
      <c r="B58" s="649" t="n"/>
      <c r="C58" s="675" t="n"/>
      <c r="D58" s="158" t="n"/>
      <c r="E58" s="158" t="n"/>
      <c r="F58" s="619" t="n"/>
      <c r="G58" s="619" t="n"/>
      <c r="H58" s="203" t="n"/>
      <c r="I58" s="619" t="n"/>
      <c r="J58" s="619" t="n"/>
      <c r="K58" s="253" t="n"/>
      <c r="L58" s="253" t="n"/>
      <c r="M58" s="698" t="n"/>
      <c r="N58" s="619" t="n"/>
      <c r="O58" s="619" t="n"/>
      <c r="P58" s="619" t="n"/>
      <c r="Q58" s="619" t="n"/>
      <c r="R58" s="619" t="n"/>
      <c r="S58" s="619" t="n"/>
      <c r="T58" s="253" t="n"/>
      <c r="U58" s="204" t="n"/>
      <c r="V58" s="282" t="n"/>
      <c r="W58" s="367" t="n"/>
      <c r="X58" s="619" t="n"/>
      <c r="Y58" s="619" t="n"/>
      <c r="Z58" s="203" t="n"/>
      <c r="AA58" s="619" t="n"/>
      <c r="AB58" s="619" t="n"/>
      <c r="AC58" s="367" t="n"/>
      <c r="AD58" s="367" t="n"/>
    </row>
    <row r="59" ht="16.5" customFormat="1" customHeight="1" s="662">
      <c r="A59" s="716" t="inlineStr">
        <is>
          <t>Economic Code</t>
        </is>
      </c>
      <c r="B59" s="716" t="inlineStr">
        <is>
          <t>Economic Sub-Code</t>
        </is>
      </c>
      <c r="C59" s="691" t="inlineStr">
        <is>
          <t>Sub-Code wise component description</t>
        </is>
      </c>
      <c r="D59" s="718" t="inlineStr">
        <is>
          <t>Original approved DPP</t>
        </is>
      </c>
      <c r="E59" s="616" t="n"/>
      <c r="F59" s="616" t="n"/>
      <c r="G59" s="616" t="n"/>
      <c r="H59" s="616" t="n"/>
      <c r="I59" s="616" t="n"/>
      <c r="J59" s="616" t="n"/>
      <c r="K59" s="616" t="n"/>
      <c r="L59" s="704" t="n"/>
      <c r="M59" s="703" t="inlineStr">
        <is>
          <t>Proposed 1st Revised DPP</t>
        </is>
      </c>
      <c r="N59" s="616" t="n"/>
      <c r="O59" s="616" t="n"/>
      <c r="P59" s="616" t="n"/>
      <c r="Q59" s="616" t="n"/>
      <c r="R59" s="616" t="n"/>
      <c r="S59" s="616" t="n"/>
      <c r="T59" s="616" t="n"/>
      <c r="U59" s="704" t="n"/>
      <c r="V59" s="715" t="inlineStr">
        <is>
          <t>Difference</t>
        </is>
      </c>
      <c r="W59" s="616" t="n"/>
      <c r="X59" s="616" t="n"/>
      <c r="Y59" s="616" t="n"/>
      <c r="Z59" s="616" t="n"/>
      <c r="AA59" s="616" t="n"/>
      <c r="AB59" s="616" t="n"/>
      <c r="AC59" s="616" t="n"/>
      <c r="AD59" s="615" t="n"/>
    </row>
    <row r="60" ht="15" customFormat="1" customHeight="1" s="662">
      <c r="A60" s="618" t="n"/>
      <c r="B60" s="618" t="n"/>
      <c r="C60" s="618" t="n"/>
      <c r="D60" s="633" t="inlineStr">
        <is>
          <t>Unit</t>
        </is>
      </c>
      <c r="E60" s="633" t="inlineStr">
        <is>
          <t>Qty.</t>
        </is>
      </c>
      <c r="F60" s="633" t="inlineStr">
        <is>
          <t>Cost</t>
        </is>
      </c>
      <c r="G60" s="616" t="n"/>
      <c r="H60" s="616" t="n"/>
      <c r="I60" s="616" t="n"/>
      <c r="J60" s="616" t="n"/>
      <c r="K60" s="616" t="n"/>
      <c r="L60" s="615" t="n"/>
      <c r="M60" s="696" t="inlineStr">
        <is>
          <t>Unit</t>
        </is>
      </c>
      <c r="N60" s="633" t="inlineStr">
        <is>
          <t>Qty.</t>
        </is>
      </c>
      <c r="O60" s="633" t="inlineStr">
        <is>
          <t>Cost</t>
        </is>
      </c>
      <c r="P60" s="616" t="n"/>
      <c r="Q60" s="616" t="n"/>
      <c r="R60" s="616" t="n"/>
      <c r="S60" s="616" t="n"/>
      <c r="T60" s="616" t="n"/>
      <c r="U60" s="615" t="n"/>
      <c r="V60" s="696" t="inlineStr">
        <is>
          <t>Unit</t>
        </is>
      </c>
      <c r="W60" s="633" t="inlineStr">
        <is>
          <t>Qty.</t>
        </is>
      </c>
      <c r="X60" s="633" t="inlineStr">
        <is>
          <t>Cost</t>
        </is>
      </c>
      <c r="Y60" s="616" t="n"/>
      <c r="Z60" s="616" t="n"/>
      <c r="AA60" s="616" t="n"/>
      <c r="AB60" s="616" t="n"/>
      <c r="AC60" s="616" t="n"/>
      <c r="AD60" s="615" t="n"/>
    </row>
    <row r="61" ht="15" customFormat="1" customHeight="1" s="662">
      <c r="A61" s="618" t="n"/>
      <c r="B61" s="618" t="n"/>
      <c r="C61" s="618" t="n"/>
      <c r="D61" s="618" t="n"/>
      <c r="E61" s="618" t="n"/>
      <c r="F61" s="691" t="inlineStr">
        <is>
          <t>Total</t>
        </is>
      </c>
      <c r="G61" s="692" t="inlineStr">
        <is>
          <t>GOB
(FE)</t>
        </is>
      </c>
      <c r="H61" s="705" t="inlineStr">
        <is>
          <t>Project Aid</t>
        </is>
      </c>
      <c r="I61" s="649" t="n"/>
      <c r="J61" s="675" t="n"/>
      <c r="K61" s="617" t="inlineStr">
        <is>
          <t>Own Fund</t>
        </is>
      </c>
      <c r="L61" s="721" t="inlineStr">
        <is>
          <t>Others</t>
        </is>
      </c>
      <c r="M61" s="697" t="n"/>
      <c r="N61" s="618" t="n"/>
      <c r="O61" s="691" t="inlineStr">
        <is>
          <t>Total</t>
        </is>
      </c>
      <c r="P61" s="692" t="inlineStr">
        <is>
          <t>GOB
(FE)</t>
        </is>
      </c>
      <c r="Q61" s="705" t="inlineStr">
        <is>
          <t>Project Aid</t>
        </is>
      </c>
      <c r="R61" s="649" t="n"/>
      <c r="S61" s="675" t="n"/>
      <c r="T61" s="617" t="inlineStr">
        <is>
          <t>Own Fund</t>
        </is>
      </c>
      <c r="U61" s="719" t="inlineStr">
        <is>
          <t>Others</t>
        </is>
      </c>
      <c r="V61" s="697" t="n"/>
      <c r="W61" s="618" t="n"/>
      <c r="X61" s="691" t="inlineStr">
        <is>
          <t>Total</t>
        </is>
      </c>
      <c r="Y61" s="692" t="inlineStr">
        <is>
          <t>GOB
(FE)</t>
        </is>
      </c>
      <c r="Z61" s="705" t="inlineStr">
        <is>
          <t>Project Aid</t>
        </is>
      </c>
      <c r="AA61" s="649" t="n"/>
      <c r="AB61" s="675" t="n"/>
      <c r="AC61" s="617" t="inlineStr">
        <is>
          <t>Own Fund</t>
        </is>
      </c>
      <c r="AD61" s="617" t="inlineStr">
        <is>
          <t>Others</t>
        </is>
      </c>
    </row>
    <row r="62" ht="15.75" customFormat="1" customHeight="1" s="662">
      <c r="A62" s="618" t="n"/>
      <c r="B62" s="618" t="n"/>
      <c r="C62" s="618" t="n"/>
      <c r="D62" s="618" t="n"/>
      <c r="E62" s="618" t="n"/>
      <c r="F62" s="618" t="n"/>
      <c r="G62" s="618" t="n"/>
      <c r="H62" s="691" t="inlineStr">
        <is>
          <t>RPA</t>
        </is>
      </c>
      <c r="I62" s="615" t="n"/>
      <c r="J62" s="691" t="inlineStr">
        <is>
          <t>DPA</t>
        </is>
      </c>
      <c r="K62" s="618" t="n"/>
      <c r="L62" s="722" t="n"/>
      <c r="M62" s="697" t="n"/>
      <c r="N62" s="618" t="n"/>
      <c r="O62" s="618" t="n"/>
      <c r="P62" s="618" t="n"/>
      <c r="Q62" s="691" t="inlineStr">
        <is>
          <t>RPA</t>
        </is>
      </c>
      <c r="R62" s="615" t="n"/>
      <c r="S62" s="691" t="inlineStr">
        <is>
          <t>DPA</t>
        </is>
      </c>
      <c r="T62" s="618" t="n"/>
      <c r="U62" s="720" t="n"/>
      <c r="V62" s="697" t="n"/>
      <c r="W62" s="618" t="n"/>
      <c r="X62" s="618" t="n"/>
      <c r="Y62" s="618" t="n"/>
      <c r="Z62" s="691" t="inlineStr">
        <is>
          <t>RPA</t>
        </is>
      </c>
      <c r="AA62" s="615" t="n"/>
      <c r="AB62" s="691" t="inlineStr">
        <is>
          <t>DPA</t>
        </is>
      </c>
      <c r="AC62" s="618" t="n"/>
      <c r="AD62" s="618" t="n"/>
    </row>
    <row r="63" ht="39" customFormat="1" customHeight="1" s="662">
      <c r="A63" s="619" t="n"/>
      <c r="B63" s="619" t="n"/>
      <c r="C63" s="619" t="n"/>
      <c r="D63" s="619" t="n"/>
      <c r="E63" s="619" t="n"/>
      <c r="F63" s="619" t="n"/>
      <c r="G63" s="619" t="n"/>
      <c r="H63" s="633" t="inlineStr">
        <is>
          <t>Through GOB</t>
        </is>
      </c>
      <c r="I63" s="633" t="inlineStr">
        <is>
          <t>Special Account*</t>
        </is>
      </c>
      <c r="J63" s="619" t="n"/>
      <c r="K63" s="619" t="n"/>
      <c r="L63" s="723" t="n"/>
      <c r="M63" s="698" t="n"/>
      <c r="N63" s="619" t="n"/>
      <c r="O63" s="619" t="n"/>
      <c r="P63" s="619" t="n"/>
      <c r="Q63" s="633" t="inlineStr">
        <is>
          <t>Through GOB</t>
        </is>
      </c>
      <c r="R63" s="633" t="inlineStr">
        <is>
          <t>Special Account*</t>
        </is>
      </c>
      <c r="S63" s="619" t="n"/>
      <c r="T63" s="619" t="n"/>
      <c r="U63" s="709" t="n"/>
      <c r="V63" s="698" t="n"/>
      <c r="W63" s="619" t="n"/>
      <c r="X63" s="619" t="n"/>
      <c r="Y63" s="619" t="n"/>
      <c r="Z63" s="633" t="inlineStr">
        <is>
          <t>Through GOB</t>
        </is>
      </c>
      <c r="AA63" s="633" t="inlineStr">
        <is>
          <t>Special Account*</t>
        </is>
      </c>
      <c r="AB63" s="619" t="n"/>
      <c r="AC63" s="619" t="n"/>
      <c r="AD63" s="619" t="n"/>
    </row>
    <row r="64" ht="16.5" customFormat="1" customHeight="1" s="258">
      <c r="A64" s="233" t="n">
        <v>1</v>
      </c>
      <c r="B64" s="233" t="n">
        <v>2</v>
      </c>
      <c r="C64" s="233" t="n">
        <v>3</v>
      </c>
      <c r="D64" s="233" t="n">
        <v>4</v>
      </c>
      <c r="E64" s="233" t="n">
        <v>5</v>
      </c>
      <c r="F64" s="232" t="n">
        <v>6</v>
      </c>
      <c r="G64" s="232" t="n">
        <v>7</v>
      </c>
      <c r="H64" s="232" t="n">
        <v>8</v>
      </c>
      <c r="I64" s="233" t="n">
        <v>9</v>
      </c>
      <c r="J64" s="233" t="n">
        <v>10</v>
      </c>
      <c r="K64" s="233" t="n">
        <v>11</v>
      </c>
      <c r="L64" s="347" t="n">
        <v>12</v>
      </c>
      <c r="M64" s="261" t="n">
        <v>13</v>
      </c>
      <c r="N64" s="233" t="n">
        <v>14</v>
      </c>
      <c r="O64" s="233" t="n">
        <v>15</v>
      </c>
      <c r="P64" s="233" t="n">
        <v>16</v>
      </c>
      <c r="Q64" s="233" t="n">
        <v>17</v>
      </c>
      <c r="R64" s="233" t="n">
        <v>18</v>
      </c>
      <c r="S64" s="233" t="n">
        <v>19</v>
      </c>
      <c r="T64" s="233" t="n">
        <v>20</v>
      </c>
      <c r="U64" s="233" t="n">
        <v>21</v>
      </c>
      <c r="V64" s="233" t="n">
        <v>22</v>
      </c>
      <c r="W64" s="233" t="n">
        <v>23</v>
      </c>
      <c r="X64" s="233" t="n">
        <v>24</v>
      </c>
      <c r="Y64" s="233" t="n">
        <v>25</v>
      </c>
      <c r="Z64" s="233" t="n">
        <v>26</v>
      </c>
      <c r="AA64" s="233" t="n">
        <v>27</v>
      </c>
      <c r="AB64" s="233" t="n">
        <v>28</v>
      </c>
      <c r="AC64" s="233" t="n">
        <v>29</v>
      </c>
      <c r="AD64" s="233" t="n">
        <v>30</v>
      </c>
    </row>
    <row r="65" ht="20.1" customFormat="1" customHeight="1" s="662">
      <c r="A65" s="234" t="inlineStr">
        <is>
          <t>(b) Capital Component:</t>
        </is>
      </c>
      <c r="B65" s="348" t="n"/>
      <c r="C65" s="348" t="n"/>
      <c r="D65" s="135" t="n"/>
      <c r="E65" s="348" t="n"/>
      <c r="F65" s="348" t="n"/>
      <c r="G65" s="348" t="n"/>
      <c r="H65" s="348" t="n"/>
      <c r="I65" s="348" t="n"/>
      <c r="J65" s="348" t="n"/>
      <c r="K65" s="348" t="n"/>
      <c r="L65" s="348" t="n"/>
      <c r="M65" s="348" t="n"/>
      <c r="N65" s="348" t="n"/>
      <c r="O65" s="348" t="n"/>
      <c r="P65" s="348" t="n"/>
      <c r="Q65" s="348" t="n"/>
      <c r="R65" s="348" t="n"/>
      <c r="S65" s="348" t="n"/>
      <c r="T65" s="348" t="n"/>
      <c r="U65" s="348" t="n"/>
      <c r="V65" s="348" t="n"/>
      <c r="W65" s="348" t="n"/>
      <c r="X65" s="348" t="n"/>
      <c r="Y65" s="348" t="n"/>
      <c r="Z65" s="348" t="n"/>
      <c r="AA65" s="348" t="n"/>
      <c r="AB65" s="391" t="n"/>
      <c r="AC65" s="391" t="n"/>
      <c r="AD65" s="314" t="n"/>
    </row>
    <row r="66" ht="20.1" customFormat="1" customHeight="1" s="662">
      <c r="A66" s="110" t="n">
        <v>6800</v>
      </c>
      <c r="B66" s="693" t="inlineStr">
        <is>
          <t>Acquisition of Assets:</t>
        </is>
      </c>
      <c r="C66" s="616" t="n"/>
      <c r="D66" s="616" t="n"/>
      <c r="E66" s="616" t="n"/>
      <c r="F66" s="616" t="n"/>
      <c r="G66" s="616" t="n"/>
      <c r="H66" s="616" t="n"/>
      <c r="I66" s="616" t="n"/>
      <c r="J66" s="616" t="n"/>
      <c r="K66" s="616" t="n"/>
      <c r="L66" s="616" t="n"/>
      <c r="M66" s="616" t="n"/>
      <c r="N66" s="616" t="n"/>
      <c r="O66" s="616" t="n"/>
      <c r="P66" s="616" t="n"/>
      <c r="Q66" s="616" t="n"/>
      <c r="R66" s="616" t="n"/>
      <c r="S66" s="616" t="n"/>
      <c r="T66" s="616" t="n"/>
      <c r="U66" s="616" t="n"/>
      <c r="V66" s="616" t="n"/>
      <c r="W66" s="616" t="n"/>
      <c r="X66" s="616" t="n"/>
      <c r="Y66" s="616" t="n"/>
      <c r="Z66" s="616" t="n"/>
      <c r="AA66" s="615" t="n"/>
      <c r="AB66" s="391" t="n"/>
      <c r="AC66" s="391" t="n"/>
      <c r="AD66" s="314" t="n"/>
    </row>
    <row r="67" ht="20.1" customFormat="1" customHeight="1" s="662">
      <c r="A67" s="110" t="n"/>
      <c r="B67" s="107" t="n">
        <v>6807</v>
      </c>
      <c r="C67" s="672" t="inlineStr">
        <is>
          <t xml:space="preserve"> Motor Vehicle :</t>
        </is>
      </c>
      <c r="D67" s="616" t="n"/>
      <c r="E67" s="616" t="n"/>
      <c r="F67" s="616" t="n"/>
      <c r="G67" s="616" t="n"/>
      <c r="H67" s="616" t="n"/>
      <c r="I67" s="616" t="n"/>
      <c r="J67" s="616" t="n"/>
      <c r="K67" s="616" t="n"/>
      <c r="L67" s="616" t="n"/>
      <c r="M67" s="616" t="n"/>
      <c r="N67" s="616" t="n"/>
      <c r="O67" s="616" t="n"/>
      <c r="P67" s="616" t="n"/>
      <c r="Q67" s="616" t="n"/>
      <c r="R67" s="616" t="n"/>
      <c r="S67" s="616" t="n"/>
      <c r="T67" s="616" t="n"/>
      <c r="U67" s="616" t="n"/>
      <c r="V67" s="616" t="n"/>
      <c r="W67" s="616" t="n"/>
      <c r="X67" s="616" t="n"/>
      <c r="Y67" s="616" t="n"/>
      <c r="Z67" s="616" t="n"/>
      <c r="AA67" s="615" t="n"/>
      <c r="AB67" s="391" t="n"/>
      <c r="AC67" s="391" t="n"/>
      <c r="AD67" s="314" t="n"/>
    </row>
    <row r="68" ht="53.25" customFormat="1" customHeight="1" s="428">
      <c r="A68" s="110" t="n"/>
      <c r="B68" s="107" t="n"/>
      <c r="C68" s="512" t="inlineStr">
        <is>
          <t>Jeep (above 2500 c.c. made by Pragati) -1 No.for Project Director, PMO, 
Jeep (2200 c.c. to 2500 c.c. made by Pragati) (4 Wheel Drive) -8 Nos. and Double Cabin Pickup-1 No. 
(1 for DPD, PMO, 1 for 4 EE, PMO, Kishoreganj 1 No., Netrokona 1 No., Sunamganj 1 No., Habiganj 1 No., Brahmanbaria 1 No., 1 for Planning Commission &amp; 1 Pickup for Deputy Chief  Extension Officer, PMO)= Total 10 Nos.</t>
        </is>
      </c>
      <c r="D68" s="155" t="inlineStr">
        <is>
          <t>Nos.</t>
        </is>
      </c>
      <c r="E68" s="694" t="n">
        <v>7</v>
      </c>
      <c r="F68" s="192">
        <f>SUM(G68:J68)</f>
        <v/>
      </c>
      <c r="G68" s="192" t="n">
        <v>702.5</v>
      </c>
      <c r="H68" s="205" t="n"/>
      <c r="I68" s="205" t="n"/>
      <c r="J68" s="205" t="n"/>
      <c r="K68" s="254" t="n"/>
      <c r="L68" s="272" t="n"/>
      <c r="M68" s="155" t="inlineStr">
        <is>
          <t>Nos.</t>
        </is>
      </c>
      <c r="N68" s="700" t="n">
        <v>10</v>
      </c>
      <c r="O68" s="240">
        <f>SUM(P68:U68)</f>
        <v/>
      </c>
      <c r="P68" s="205" t="n">
        <v>702.5</v>
      </c>
      <c r="Q68" s="205" t="n"/>
      <c r="R68" s="205" t="n"/>
      <c r="S68" s="205" t="n"/>
      <c r="T68" s="254" t="n"/>
      <c r="U68" s="272" t="n"/>
      <c r="V68" s="181" t="n"/>
      <c r="W68" s="426" t="n"/>
      <c r="X68" s="192" t="n"/>
      <c r="Y68" s="192" t="n"/>
      <c r="Z68" s="205" t="n"/>
      <c r="AA68" s="205" t="n"/>
      <c r="AB68" s="426" t="n"/>
      <c r="AC68" s="426" t="n"/>
      <c r="AD68" s="426" t="n"/>
    </row>
    <row r="69" ht="34.5" customFormat="1" customHeight="1" s="428">
      <c r="A69" s="110" t="n"/>
      <c r="B69" s="108" t="n"/>
      <c r="C69" s="95" t="inlineStr">
        <is>
          <t>Motorcycle - 35 Nos. (PMO 2 Nos.,Kishoreganj 11 Nos., Netrokona 6 Nos., Sunamganj 6 Nos., Habiganj 6 Nos.&amp; Brahmanbaria 4 Nos).</t>
        </is>
      </c>
      <c r="D69" s="155" t="inlineStr">
        <is>
          <t>Nos.</t>
        </is>
      </c>
      <c r="E69" s="694" t="n">
        <v>35</v>
      </c>
      <c r="F69" s="192">
        <f>SUM(G69:J69)</f>
        <v/>
      </c>
      <c r="G69" s="192" t="n">
        <v>68.25</v>
      </c>
      <c r="H69" s="192" t="n"/>
      <c r="I69" s="192" t="n"/>
      <c r="J69" s="192" t="n"/>
      <c r="K69" s="244" t="n"/>
      <c r="L69" s="272" t="n"/>
      <c r="M69" s="155" t="inlineStr">
        <is>
          <t>Nos.</t>
        </is>
      </c>
      <c r="N69" s="700" t="n">
        <v>35</v>
      </c>
      <c r="O69" s="240">
        <f>SUM(P69:U69)</f>
        <v/>
      </c>
      <c r="P69" s="192" t="n">
        <v>68.25</v>
      </c>
      <c r="Q69" s="192" t="n"/>
      <c r="R69" s="192" t="n"/>
      <c r="S69" s="192" t="n"/>
      <c r="T69" s="244" t="n"/>
      <c r="U69" s="272" t="n"/>
      <c r="V69" s="181" t="n"/>
      <c r="W69" s="426" t="n"/>
      <c r="X69" s="192" t="n"/>
      <c r="Y69" s="192" t="n"/>
      <c r="Z69" s="192" t="n"/>
      <c r="AA69" s="192" t="n"/>
      <c r="AB69" s="426" t="n"/>
      <c r="AC69" s="426" t="n"/>
      <c r="AD69" s="426" t="n"/>
      <c r="AE69" s="216" t="n"/>
    </row>
    <row r="70" ht="20.1" customFormat="1" customHeight="1" s="662">
      <c r="A70" s="110" t="n"/>
      <c r="B70" s="694" t="n">
        <v>6809</v>
      </c>
      <c r="C70" s="623" t="inlineStr">
        <is>
          <t>Water Transport :</t>
        </is>
      </c>
      <c r="D70" s="616" t="n"/>
      <c r="E70" s="616" t="n"/>
      <c r="F70" s="616" t="n"/>
      <c r="G70" s="616" t="n"/>
      <c r="H70" s="616" t="n"/>
      <c r="I70" s="616" t="n"/>
      <c r="J70" s="616" t="n"/>
      <c r="K70" s="616" t="n"/>
      <c r="L70" s="616" t="n"/>
      <c r="M70" s="616" t="n"/>
      <c r="N70" s="616" t="n"/>
      <c r="O70" s="616" t="n"/>
      <c r="P70" s="616" t="n"/>
      <c r="Q70" s="616" t="n"/>
      <c r="R70" s="616" t="n"/>
      <c r="S70" s="616" t="n"/>
      <c r="T70" s="616" t="n"/>
      <c r="U70" s="616" t="n"/>
      <c r="V70" s="616" t="n"/>
      <c r="W70" s="616" t="n"/>
      <c r="X70" s="616" t="n"/>
      <c r="Y70" s="616" t="n"/>
      <c r="Z70" s="616" t="n"/>
      <c r="AA70" s="615" t="n"/>
      <c r="AB70" s="391" t="n"/>
      <c r="AC70" s="391" t="n"/>
      <c r="AD70" s="314" t="n"/>
    </row>
    <row r="71" ht="20.1" customFormat="1" customHeight="1" s="662">
      <c r="A71" s="110" t="n"/>
      <c r="B71" s="619" t="n"/>
      <c r="C71" s="310" t="inlineStr">
        <is>
          <t>Speed Boat with Engine and all accessories (75 hp &amp; 6 Nos.)</t>
        </is>
      </c>
      <c r="D71" s="155" t="inlineStr">
        <is>
          <t>Nos.</t>
        </is>
      </c>
      <c r="E71" s="694" t="n">
        <v>5</v>
      </c>
      <c r="F71" s="199">
        <f>SUM(G71:J71)</f>
        <v/>
      </c>
      <c r="G71" s="199" t="n">
        <v>100</v>
      </c>
      <c r="H71" s="199" t="n"/>
      <c r="I71" s="199" t="n"/>
      <c r="J71" s="199" t="n"/>
      <c r="K71" s="249" t="n"/>
      <c r="L71" s="271" t="n"/>
      <c r="M71" s="155" t="inlineStr">
        <is>
          <t>Nos.</t>
        </is>
      </c>
      <c r="N71" s="700" t="n">
        <v>6</v>
      </c>
      <c r="O71" s="240">
        <f>SUM(P71:U71)</f>
        <v/>
      </c>
      <c r="P71" s="199" t="n">
        <v>100</v>
      </c>
      <c r="Q71" s="199" t="n"/>
      <c r="R71" s="199" t="n"/>
      <c r="S71" s="199" t="n"/>
      <c r="T71" s="249" t="n"/>
      <c r="U71" s="271" t="n"/>
      <c r="V71" s="198" t="n"/>
      <c r="W71" s="313" t="n"/>
      <c r="X71" s="192" t="n"/>
      <c r="Y71" s="192" t="n"/>
      <c r="Z71" s="199" t="n"/>
      <c r="AA71" s="199" t="n"/>
      <c r="AB71" s="313" t="n"/>
      <c r="AC71" s="313" t="n"/>
      <c r="AD71" s="313" t="n"/>
    </row>
    <row r="72" ht="20.1" customFormat="1" customHeight="1" s="662">
      <c r="A72" s="110" t="n"/>
      <c r="B72" s="111" t="n">
        <v>6813</v>
      </c>
      <c r="C72" s="623" t="inlineStr">
        <is>
          <t>Mechinary &amp; Other Equipment</t>
        </is>
      </c>
      <c r="D72" s="616" t="n"/>
      <c r="E72" s="616" t="n"/>
      <c r="F72" s="616" t="n"/>
      <c r="G72" s="616" t="n"/>
      <c r="H72" s="616" t="n"/>
      <c r="I72" s="616" t="n"/>
      <c r="J72" s="616" t="n"/>
      <c r="K72" s="616" t="n"/>
      <c r="L72" s="616" t="n"/>
      <c r="M72" s="616" t="n"/>
      <c r="N72" s="616" t="n"/>
      <c r="O72" s="616" t="n"/>
      <c r="P72" s="616" t="n"/>
      <c r="Q72" s="616" t="n"/>
      <c r="R72" s="616" t="n"/>
      <c r="S72" s="616" t="n"/>
      <c r="T72" s="616" t="n"/>
      <c r="U72" s="616" t="n"/>
      <c r="V72" s="616" t="n"/>
      <c r="W72" s="616" t="n"/>
      <c r="X72" s="616" t="n"/>
      <c r="Y72" s="616" t="n"/>
      <c r="Z72" s="616" t="n"/>
      <c r="AA72" s="615" t="n"/>
      <c r="AB72" s="313" t="n"/>
      <c r="AC72" s="313" t="n"/>
      <c r="AD72" s="313" t="n"/>
    </row>
    <row r="73" ht="35.25" customFormat="1" customHeight="1" s="428">
      <c r="A73" s="110" t="n"/>
      <c r="B73" s="112" t="n"/>
      <c r="C73" s="95" t="inlineStr">
        <is>
          <t>Photocopier -7 nos (PMO 2 Nos.,Kishoreganj 1 No., Netrokona 1 No., Sunamganj 1 No., Habiganj 1No.&amp; Brahmanbaria 1 No).</t>
        </is>
      </c>
      <c r="D73" s="155" t="inlineStr">
        <is>
          <t>Nos.</t>
        </is>
      </c>
      <c r="E73" s="694" t="n">
        <v>7</v>
      </c>
      <c r="F73" s="192">
        <f>SUM(G73:J73)</f>
        <v/>
      </c>
      <c r="G73" s="192" t="n">
        <v>8.970000000000001</v>
      </c>
      <c r="H73" s="192" t="n"/>
      <c r="I73" s="192" t="n"/>
      <c r="J73" s="192" t="n"/>
      <c r="K73" s="244" t="n"/>
      <c r="L73" s="272" t="n"/>
      <c r="M73" s="155" t="inlineStr">
        <is>
          <t>Nos.</t>
        </is>
      </c>
      <c r="N73" s="700" t="n">
        <v>7</v>
      </c>
      <c r="O73" s="240">
        <f>SUM(P73:U73)</f>
        <v/>
      </c>
      <c r="P73" s="192" t="n">
        <v>8.970000000000001</v>
      </c>
      <c r="Q73" s="192" t="n"/>
      <c r="R73" s="192" t="n"/>
      <c r="S73" s="192" t="n"/>
      <c r="T73" s="244" t="n"/>
      <c r="U73" s="272" t="n"/>
      <c r="V73" s="181" t="n"/>
      <c r="W73" s="426" t="n"/>
      <c r="X73" s="192" t="n"/>
      <c r="Y73" s="192" t="n"/>
      <c r="Z73" s="192" t="n"/>
      <c r="AA73" s="192" t="n"/>
      <c r="AB73" s="426" t="n"/>
      <c r="AC73" s="426" t="n"/>
      <c r="AD73" s="426" t="n"/>
    </row>
    <row r="74" ht="36" customFormat="1" customHeight="1" s="428">
      <c r="A74" s="110" t="n"/>
      <c r="B74" s="113" t="n"/>
      <c r="C74" s="95" t="inlineStr">
        <is>
          <t>Fax -7 nos (PMO 2 Nos.,Kishoreganj 1 No., Netrokona 1 No., Sunamganj 1 No., Habiganj 1No.&amp; Brahmanbaria 1 No).</t>
        </is>
      </c>
      <c r="D74" s="155" t="inlineStr">
        <is>
          <t>Nos.</t>
        </is>
      </c>
      <c r="E74" s="694" t="n">
        <v>7</v>
      </c>
      <c r="F74" s="192">
        <f>SUM(G74:J74)</f>
        <v/>
      </c>
      <c r="G74" s="192" t="n">
        <v>5</v>
      </c>
      <c r="H74" s="192" t="n"/>
      <c r="I74" s="192" t="n"/>
      <c r="J74" s="192" t="n"/>
      <c r="K74" s="244" t="n"/>
      <c r="L74" s="272" t="n"/>
      <c r="M74" s="155" t="inlineStr">
        <is>
          <t>Nos.</t>
        </is>
      </c>
      <c r="N74" s="700" t="n">
        <v>7</v>
      </c>
      <c r="O74" s="240">
        <f>SUM(P74:U74)</f>
        <v/>
      </c>
      <c r="P74" s="192" t="n">
        <v>5</v>
      </c>
      <c r="Q74" s="192" t="n"/>
      <c r="R74" s="192" t="n"/>
      <c r="S74" s="192" t="n"/>
      <c r="T74" s="244" t="n"/>
      <c r="U74" s="272" t="n"/>
      <c r="V74" s="181" t="n"/>
      <c r="W74" s="426" t="n"/>
      <c r="X74" s="192" t="n"/>
      <c r="Y74" s="192" t="n"/>
      <c r="Z74" s="192" t="n"/>
      <c r="AA74" s="192" t="n"/>
      <c r="AB74" s="426" t="n"/>
      <c r="AC74" s="426" t="n"/>
      <c r="AD74" s="426" t="n"/>
    </row>
    <row r="75" ht="20.1" customFormat="1" customHeight="1" s="662">
      <c r="A75" s="110" t="n"/>
      <c r="B75" s="111" t="n">
        <v>6814</v>
      </c>
      <c r="C75" s="695" t="inlineStr">
        <is>
          <t>Engineering Equipments</t>
        </is>
      </c>
      <c r="D75" s="616" t="n"/>
      <c r="E75" s="616" t="n"/>
      <c r="F75" s="616" t="n"/>
      <c r="G75" s="616" t="n"/>
      <c r="H75" s="616" t="n"/>
      <c r="I75" s="616" t="n"/>
      <c r="J75" s="616" t="n"/>
      <c r="K75" s="616" t="n"/>
      <c r="L75" s="616" t="n"/>
      <c r="M75" s="616" t="n"/>
      <c r="N75" s="616" t="n"/>
      <c r="O75" s="616" t="n"/>
      <c r="P75" s="616" t="n"/>
      <c r="Q75" s="616" t="n"/>
      <c r="R75" s="616" t="n"/>
      <c r="S75" s="616" t="n"/>
      <c r="T75" s="616" t="n"/>
      <c r="U75" s="616" t="n"/>
      <c r="V75" s="616" t="n"/>
      <c r="W75" s="616" t="n"/>
      <c r="X75" s="616" t="n"/>
      <c r="Y75" s="616" t="n"/>
      <c r="Z75" s="616" t="n"/>
      <c r="AA75" s="615" t="n"/>
      <c r="AB75" s="391" t="n"/>
      <c r="AC75" s="391" t="n"/>
      <c r="AD75" s="314" t="n"/>
    </row>
    <row r="76" ht="35.25" customFormat="1" customHeight="1" s="428">
      <c r="A76" s="110" t="n"/>
      <c r="B76" s="112" t="n"/>
      <c r="C76" s="95" t="inlineStr">
        <is>
          <t>Survey Equipments (Digital leveling Instrument 5 nos., Total Station 2 nos. &amp; Hand Held GPS 10 Nos)</t>
        </is>
      </c>
      <c r="D76" s="155" t="inlineStr">
        <is>
          <t>Nos.</t>
        </is>
      </c>
      <c r="E76" s="694" t="n">
        <v>17</v>
      </c>
      <c r="F76" s="192">
        <f>SUM(G76:J76)</f>
        <v/>
      </c>
      <c r="G76" s="192" t="n">
        <v>20.5</v>
      </c>
      <c r="H76" s="192" t="n"/>
      <c r="I76" s="192" t="n"/>
      <c r="J76" s="192" t="n"/>
      <c r="K76" s="244" t="n"/>
      <c r="L76" s="272" t="n"/>
      <c r="M76" s="155" t="inlineStr">
        <is>
          <t>Nos.</t>
        </is>
      </c>
      <c r="N76" s="700" t="n">
        <v>17</v>
      </c>
      <c r="O76" s="240">
        <f>SUM(P76:U76)</f>
        <v/>
      </c>
      <c r="P76" s="192" t="n">
        <v>20.5</v>
      </c>
      <c r="Q76" s="192" t="n"/>
      <c r="R76" s="192" t="n"/>
      <c r="S76" s="192" t="n"/>
      <c r="T76" s="244" t="n"/>
      <c r="U76" s="272" t="n"/>
      <c r="V76" s="181" t="n"/>
      <c r="W76" s="426" t="n"/>
      <c r="X76" s="192" t="n"/>
      <c r="Y76" s="192" t="n"/>
      <c r="Z76" s="192" t="n"/>
      <c r="AA76" s="192" t="n"/>
      <c r="AB76" s="426" t="n"/>
      <c r="AC76" s="426" t="n"/>
      <c r="AD76" s="426" t="n"/>
    </row>
    <row r="77" ht="35.25" customFormat="1" customHeight="1" s="428">
      <c r="A77" s="110" t="n"/>
      <c r="B77" s="112" t="n"/>
      <c r="C77" s="95" t="inlineStr">
        <is>
          <t>Networking Equipment- 6 nos (PMO 1 No., Kishoreganj 1 No., Netrokona 1 No., Sunamganj 1 No., Habiganj 1No.&amp; Brahmanbaria 1 No)</t>
        </is>
      </c>
      <c r="D77" s="155" t="inlineStr">
        <is>
          <t>Nos.</t>
        </is>
      </c>
      <c r="E77" s="694" t="n">
        <v>6</v>
      </c>
      <c r="F77" s="192">
        <f>SUM(G77:J77)</f>
        <v/>
      </c>
      <c r="G77" s="192" t="n">
        <v>6</v>
      </c>
      <c r="H77" s="192" t="n"/>
      <c r="I77" s="192" t="n"/>
      <c r="J77" s="192" t="n"/>
      <c r="K77" s="244" t="n"/>
      <c r="L77" s="272" t="n"/>
      <c r="M77" s="155" t="inlineStr">
        <is>
          <t>Nos.</t>
        </is>
      </c>
      <c r="N77" s="700" t="n">
        <v>6</v>
      </c>
      <c r="O77" s="240">
        <f>SUM(P77:U77)</f>
        <v/>
      </c>
      <c r="P77" s="192" t="n">
        <v>6</v>
      </c>
      <c r="Q77" s="192" t="n"/>
      <c r="R77" s="192" t="n"/>
      <c r="S77" s="192" t="n"/>
      <c r="T77" s="244" t="n"/>
      <c r="U77" s="272" t="n"/>
      <c r="V77" s="181" t="n"/>
      <c r="W77" s="426" t="n"/>
      <c r="X77" s="192" t="n"/>
      <c r="Y77" s="192" t="n"/>
      <c r="Z77" s="192" t="n"/>
      <c r="AA77" s="192" t="n"/>
      <c r="AB77" s="426" t="n"/>
      <c r="AC77" s="426" t="n"/>
      <c r="AD77" s="426" t="n"/>
    </row>
    <row r="78" ht="18" customFormat="1" customHeight="1" s="428">
      <c r="A78" s="110" t="n"/>
      <c r="B78" s="113" t="n"/>
      <c r="C78" s="95" t="inlineStr">
        <is>
          <t>Engineering Laboratory Equipments for Kishoregonj WD Division</t>
        </is>
      </c>
      <c r="D78" s="155" t="n"/>
      <c r="E78" s="694" t="n"/>
      <c r="F78" s="192" t="n"/>
      <c r="G78" s="192" t="n"/>
      <c r="H78" s="192" t="n"/>
      <c r="I78" s="192" t="n"/>
      <c r="J78" s="192" t="n"/>
      <c r="K78" s="244" t="n"/>
      <c r="L78" s="272" t="n"/>
      <c r="M78" s="155" t="n"/>
      <c r="N78" s="700" t="inlineStr">
        <is>
          <t>L.S.</t>
        </is>
      </c>
      <c r="O78" s="240">
        <f>SUM(P78:U78)</f>
        <v/>
      </c>
      <c r="P78" s="192" t="n">
        <v>50</v>
      </c>
      <c r="Q78" s="192" t="n"/>
      <c r="R78" s="192" t="n"/>
      <c r="S78" s="192" t="n"/>
      <c r="T78" s="244" t="n"/>
      <c r="U78" s="272" t="n"/>
      <c r="V78" s="181" t="n"/>
      <c r="W78" s="426" t="n"/>
      <c r="X78" s="192">
        <f>-(G78-P78)</f>
        <v/>
      </c>
      <c r="Y78" s="192">
        <f>P78-G78</f>
        <v/>
      </c>
      <c r="Z78" s="192" t="n"/>
      <c r="AA78" s="192" t="n"/>
      <c r="AB78" s="426" t="n"/>
      <c r="AC78" s="426" t="n"/>
      <c r="AD78" s="426" t="n"/>
    </row>
    <row r="79" ht="20.1" customFormat="1" customHeight="1" s="662">
      <c r="A79" s="110" t="n"/>
      <c r="B79" s="111" t="n">
        <v>6815</v>
      </c>
      <c r="C79" s="672" t="inlineStr">
        <is>
          <t>Computers &amp; Accessories</t>
        </is>
      </c>
      <c r="D79" s="616" t="n"/>
      <c r="E79" s="616" t="n"/>
      <c r="F79" s="616" t="n"/>
      <c r="G79" s="616" t="n"/>
      <c r="H79" s="616" t="n"/>
      <c r="I79" s="616" t="n"/>
      <c r="J79" s="616" t="n"/>
      <c r="K79" s="616" t="n"/>
      <c r="L79" s="616" t="n"/>
      <c r="M79" s="616" t="n"/>
      <c r="N79" s="616" t="n"/>
      <c r="O79" s="616" t="n"/>
      <c r="P79" s="616" t="n"/>
      <c r="Q79" s="616" t="n"/>
      <c r="R79" s="616" t="n"/>
      <c r="S79" s="616" t="n"/>
      <c r="T79" s="616" t="n"/>
      <c r="U79" s="616" t="n"/>
      <c r="V79" s="616" t="n"/>
      <c r="W79" s="616" t="n"/>
      <c r="X79" s="616" t="n"/>
      <c r="Y79" s="616" t="n"/>
      <c r="Z79" s="616" t="n"/>
      <c r="AA79" s="615" t="n"/>
      <c r="AB79" s="391" t="n"/>
      <c r="AC79" s="391" t="n"/>
      <c r="AD79" s="314" t="n"/>
    </row>
    <row r="80" ht="67.5" customFormat="1" customHeight="1" s="428">
      <c r="A80" s="110" t="n"/>
      <c r="B80" s="112" t="n"/>
      <c r="C80" s="95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D80" s="155" t="inlineStr">
        <is>
          <t>Nos.</t>
        </is>
      </c>
      <c r="E80" s="694" t="n">
        <v>30</v>
      </c>
      <c r="F80" s="192">
        <f>SUM(G80:J80)</f>
        <v/>
      </c>
      <c r="G80" s="192" t="n">
        <v>19.5</v>
      </c>
      <c r="H80" s="192" t="n"/>
      <c r="I80" s="192" t="n"/>
      <c r="J80" s="192" t="n"/>
      <c r="K80" s="244" t="n"/>
      <c r="L80" s="272" t="n"/>
      <c r="M80" s="155" t="inlineStr">
        <is>
          <t>Nos.</t>
        </is>
      </c>
      <c r="N80" s="700" t="n">
        <v>30</v>
      </c>
      <c r="O80" s="240">
        <f>SUM(P80:U80)</f>
        <v/>
      </c>
      <c r="P80" s="192" t="n">
        <v>19.5</v>
      </c>
      <c r="Q80" s="192" t="n"/>
      <c r="R80" s="192" t="n"/>
      <c r="S80" s="192" t="n"/>
      <c r="T80" s="244" t="n"/>
      <c r="U80" s="272" t="n"/>
      <c r="V80" s="181" t="n"/>
      <c r="W80" s="426" t="n"/>
      <c r="X80" s="192" t="n"/>
      <c r="Y80" s="192" t="n"/>
      <c r="Z80" s="192" t="n"/>
      <c r="AA80" s="192" t="n"/>
      <c r="AB80" s="426" t="n"/>
      <c r="AC80" s="426" t="n"/>
      <c r="AD80" s="426" t="n"/>
    </row>
    <row r="81" ht="36" customFormat="1" customHeight="1" s="428">
      <c r="A81" s="110" t="n"/>
      <c r="B81" s="112" t="n"/>
      <c r="C81" s="95" t="inlineStr">
        <is>
          <t>Laptop Computer -11 nos (PMO 6 Nos.,Kishoreganj 1 No., Netrokona 1 No., Sunamganj 1 No., Habiganj 1No.&amp; Brahmanbaria 1 No)</t>
        </is>
      </c>
      <c r="D81" s="155" t="inlineStr">
        <is>
          <t>Nos.</t>
        </is>
      </c>
      <c r="E81" s="694" t="n">
        <v>11</v>
      </c>
      <c r="F81" s="192">
        <f>SUM(G81:J81)</f>
        <v/>
      </c>
      <c r="G81" s="192" t="n">
        <v>13.75</v>
      </c>
      <c r="H81" s="192" t="n"/>
      <c r="I81" s="192" t="n"/>
      <c r="J81" s="192" t="n"/>
      <c r="K81" s="244" t="n"/>
      <c r="L81" s="272" t="n"/>
      <c r="M81" s="155" t="inlineStr">
        <is>
          <t>Nos.</t>
        </is>
      </c>
      <c r="N81" s="700" t="n">
        <v>11</v>
      </c>
      <c r="O81" s="240">
        <f>SUM(P81:U81)</f>
        <v/>
      </c>
      <c r="P81" s="192" t="n">
        <v>13.75</v>
      </c>
      <c r="Q81" s="192" t="n"/>
      <c r="R81" s="192" t="n"/>
      <c r="S81" s="192" t="n"/>
      <c r="T81" s="244" t="n"/>
      <c r="U81" s="272" t="n"/>
      <c r="V81" s="181" t="n"/>
      <c r="W81" s="426" t="n"/>
      <c r="X81" s="192" t="n"/>
      <c r="Y81" s="192" t="n"/>
      <c r="Z81" s="192" t="n"/>
      <c r="AA81" s="192" t="n"/>
      <c r="AB81" s="426" t="n"/>
      <c r="AC81" s="426" t="n"/>
      <c r="AD81" s="426" t="n"/>
    </row>
    <row r="82" ht="20.1" customFormat="1" customHeight="1" s="662">
      <c r="A82" s="110" t="n"/>
      <c r="B82" s="112" t="n"/>
      <c r="C82" s="95" t="inlineStr">
        <is>
          <t xml:space="preserve">A3 Combo Printer 2 no ( PMO) </t>
        </is>
      </c>
      <c r="D82" s="155" t="inlineStr">
        <is>
          <t>Nos.</t>
        </is>
      </c>
      <c r="E82" s="694" t="n">
        <v>1</v>
      </c>
      <c r="F82" s="199">
        <f>SUM(G82:J82)</f>
        <v/>
      </c>
      <c r="G82" s="199" t="n">
        <v>1.5</v>
      </c>
      <c r="H82" s="199" t="n"/>
      <c r="I82" s="199" t="n"/>
      <c r="J82" s="199" t="n"/>
      <c r="K82" s="249" t="n"/>
      <c r="L82" s="271" t="n"/>
      <c r="M82" s="155" t="inlineStr">
        <is>
          <t>Nos.</t>
        </is>
      </c>
      <c r="N82" s="700" t="n">
        <v>2</v>
      </c>
      <c r="O82" s="240">
        <f>SUM(P82:U82)</f>
        <v/>
      </c>
      <c r="P82" s="199" t="n">
        <v>1.5</v>
      </c>
      <c r="Q82" s="199" t="n"/>
      <c r="R82" s="199" t="n"/>
      <c r="S82" s="199" t="n"/>
      <c r="T82" s="249" t="n"/>
      <c r="U82" s="271" t="n"/>
      <c r="V82" s="198" t="n"/>
      <c r="W82" s="313" t="n"/>
      <c r="X82" s="192" t="n"/>
      <c r="Y82" s="199" t="n"/>
      <c r="Z82" s="199" t="n"/>
      <c r="AA82" s="199" t="n"/>
      <c r="AB82" s="313" t="n"/>
      <c r="AC82" s="313" t="n"/>
      <c r="AD82" s="313" t="n"/>
    </row>
    <row r="83" ht="34.5" customFormat="1" customHeight="1" s="428">
      <c r="A83" s="110" t="n"/>
      <c r="B83" s="113" t="n"/>
      <c r="C83" s="95" t="inlineStr">
        <is>
          <t>Laser Printer- 11 nos. (PMO 6 Nos.,Kishoreganj 1 No., Netrokona 1 No., Sunamganj 1 No., Habiganj 1No.&amp; Brahmanbaria 1 No.)</t>
        </is>
      </c>
      <c r="D83" s="155" t="inlineStr">
        <is>
          <t>Nos.</t>
        </is>
      </c>
      <c r="E83" s="694" t="n">
        <v>7</v>
      </c>
      <c r="F83" s="192">
        <f>SUM(G83:J83)</f>
        <v/>
      </c>
      <c r="G83" s="192" t="n">
        <v>5.25</v>
      </c>
      <c r="H83" s="192" t="n"/>
      <c r="I83" s="192" t="n"/>
      <c r="J83" s="192" t="n"/>
      <c r="K83" s="244" t="n"/>
      <c r="L83" s="272" t="n"/>
      <c r="M83" s="155" t="inlineStr">
        <is>
          <t>Nos.</t>
        </is>
      </c>
      <c r="N83" s="700" t="n">
        <v>11</v>
      </c>
      <c r="O83" s="240">
        <f>SUM(P83:U83)</f>
        <v/>
      </c>
      <c r="P83" s="192" t="n">
        <v>5.25</v>
      </c>
      <c r="Q83" s="192" t="n"/>
      <c r="R83" s="192" t="n"/>
      <c r="S83" s="192" t="n"/>
      <c r="T83" s="244" t="n"/>
      <c r="U83" s="272" t="n"/>
      <c r="V83" s="181" t="n"/>
      <c r="W83" s="426" t="n"/>
      <c r="X83" s="192" t="n"/>
      <c r="Y83" s="192" t="n"/>
      <c r="Z83" s="192" t="n"/>
      <c r="AA83" s="192" t="n"/>
      <c r="AB83" s="426" t="n"/>
      <c r="AC83" s="426" t="n"/>
      <c r="AD83" s="426" t="n"/>
    </row>
    <row r="84" ht="20.1" customFormat="1" customHeight="1" s="662">
      <c r="A84" s="110" t="n"/>
      <c r="B84" s="111" t="n">
        <v>6821</v>
      </c>
      <c r="C84" s="309" t="inlineStr">
        <is>
          <t>Furnitures &amp; Fixtures</t>
        </is>
      </c>
      <c r="D84" s="443" t="n"/>
      <c r="E84" s="184" t="inlineStr">
        <is>
          <t>L.S.</t>
        </is>
      </c>
      <c r="F84" s="199">
        <f>SUM(G84:J84)</f>
        <v/>
      </c>
      <c r="G84" s="199" t="n">
        <v>50</v>
      </c>
      <c r="H84" s="199" t="n"/>
      <c r="I84" s="199" t="n"/>
      <c r="J84" s="199" t="n"/>
      <c r="K84" s="249" t="n"/>
      <c r="L84" s="271" t="n"/>
      <c r="M84" s="273" t="n"/>
      <c r="N84" s="260" t="inlineStr">
        <is>
          <t>L.S.</t>
        </is>
      </c>
      <c r="O84" s="240">
        <f>SUM(P84:U84)</f>
        <v/>
      </c>
      <c r="P84" s="199" t="n">
        <v>50</v>
      </c>
      <c r="Q84" s="199" t="n"/>
      <c r="R84" s="199" t="n"/>
      <c r="S84" s="199" t="n"/>
      <c r="T84" s="249" t="n"/>
      <c r="U84" s="271" t="n"/>
      <c r="V84" s="198" t="n"/>
      <c r="W84" s="313" t="n"/>
      <c r="X84" s="192" t="n"/>
      <c r="Y84" s="199" t="n"/>
      <c r="Z84" s="199" t="n"/>
      <c r="AA84" s="199" t="n"/>
      <c r="AB84" s="313" t="n"/>
      <c r="AC84" s="313" t="n"/>
      <c r="AD84" s="313" t="n"/>
    </row>
    <row r="85" ht="20.1" customFormat="1" customHeight="1" s="662">
      <c r="A85" s="114" t="n"/>
      <c r="B85" s="111" t="n">
        <v>6869</v>
      </c>
      <c r="C85" s="309" t="inlineStr">
        <is>
          <t>Aircooler</t>
        </is>
      </c>
      <c r="D85" s="443" t="n"/>
      <c r="E85" s="184" t="n"/>
      <c r="F85" s="199">
        <f>SUM(G85:J85)</f>
        <v/>
      </c>
      <c r="G85" s="199" t="n">
        <v>15</v>
      </c>
      <c r="H85" s="199" t="n"/>
      <c r="I85" s="199" t="n"/>
      <c r="J85" s="199" t="n"/>
      <c r="K85" s="249" t="n"/>
      <c r="L85" s="271" t="n"/>
      <c r="M85" s="155" t="inlineStr">
        <is>
          <t>Nos.</t>
        </is>
      </c>
      <c r="N85" s="449" t="n">
        <v>15</v>
      </c>
      <c r="O85" s="240">
        <f>SUM(P85:U85)</f>
        <v/>
      </c>
      <c r="P85" s="199" t="n">
        <v>15</v>
      </c>
      <c r="Q85" s="199" t="n"/>
      <c r="R85" s="199" t="n"/>
      <c r="S85" s="199" t="n"/>
      <c r="T85" s="249" t="n"/>
      <c r="U85" s="271" t="n"/>
      <c r="V85" s="198" t="n"/>
      <c r="W85" s="313" t="n"/>
      <c r="X85" s="192" t="n"/>
      <c r="Y85" s="199" t="n"/>
      <c r="Z85" s="199" t="n"/>
      <c r="AA85" s="199" t="n"/>
      <c r="AB85" s="313" t="n"/>
      <c r="AC85" s="313" t="n"/>
      <c r="AD85" s="313" t="n"/>
      <c r="AH85" s="313" t="n"/>
      <c r="AI85" s="313" t="inlineStr">
        <is>
          <t>Ori</t>
        </is>
      </c>
      <c r="AJ85" s="313" t="n"/>
      <c r="AK85" s="313" t="n"/>
      <c r="AL85" s="313" t="n"/>
      <c r="AM85" s="313" t="inlineStr">
        <is>
          <t>Pro</t>
        </is>
      </c>
      <c r="AN85" s="313" t="n"/>
      <c r="AO85" s="662" t="inlineStr">
        <is>
          <t>Diff</t>
        </is>
      </c>
    </row>
    <row r="86" ht="23.25" customFormat="1" customHeight="1" s="662">
      <c r="A86" s="699" t="n">
        <v>6900</v>
      </c>
      <c r="B86" s="111" t="n"/>
      <c r="C86" s="672" t="inlineStr">
        <is>
          <t xml:space="preserve">Acquisition/Purchase of lands and  landed properties of Assets: </t>
        </is>
      </c>
      <c r="D86" s="616" t="n"/>
      <c r="E86" s="616" t="n"/>
      <c r="F86" s="616" t="n"/>
      <c r="G86" s="616" t="n"/>
      <c r="H86" s="616" t="n"/>
      <c r="I86" s="616" t="n"/>
      <c r="J86" s="616" t="n"/>
      <c r="K86" s="616" t="n"/>
      <c r="L86" s="616" t="n"/>
      <c r="M86" s="616" t="n"/>
      <c r="N86" s="616" t="n"/>
      <c r="O86" s="616" t="n"/>
      <c r="P86" s="616" t="n"/>
      <c r="Q86" s="616" t="n"/>
      <c r="R86" s="616" t="n"/>
      <c r="S86" s="616" t="n"/>
      <c r="T86" s="616" t="n"/>
      <c r="U86" s="616" t="n"/>
      <c r="V86" s="616" t="n"/>
      <c r="W86" s="616" t="n"/>
      <c r="X86" s="616" t="n"/>
      <c r="Y86" s="616" t="n"/>
      <c r="Z86" s="616" t="n"/>
      <c r="AA86" s="615" t="n"/>
      <c r="AB86" s="391" t="n"/>
      <c r="AC86" s="391" t="n"/>
      <c r="AD86" s="314" t="n"/>
      <c r="AG86" s="428" t="n"/>
      <c r="AH86" s="426" t="n"/>
      <c r="AI86" s="426" t="n"/>
      <c r="AJ86" s="426" t="n"/>
      <c r="AK86" s="426" t="n"/>
      <c r="AL86" s="426" t="n"/>
      <c r="AM86" s="426" t="n"/>
      <c r="AN86" s="426" t="n"/>
      <c r="AO86" s="428" t="n"/>
      <c r="AP86" s="428" t="n"/>
    </row>
    <row r="87" ht="20.1" customFormat="1" customHeight="1" s="428">
      <c r="A87" s="619" t="n"/>
      <c r="B87" s="111" t="n">
        <v>6901</v>
      </c>
      <c r="C87" s="310" t="inlineStr">
        <is>
          <t>Land Acquisition ( 408 hectare)</t>
        </is>
      </c>
      <c r="D87" s="438" t="inlineStr">
        <is>
          <t>ha.</t>
        </is>
      </c>
      <c r="E87" s="700" t="inlineStr">
        <is>
          <t>408 ha.</t>
        </is>
      </c>
      <c r="F87" s="275">
        <f>SUM(G87:J87)</f>
        <v/>
      </c>
      <c r="G87" s="192" t="n">
        <v>30334.2</v>
      </c>
      <c r="H87" s="192" t="n"/>
      <c r="I87" s="192" t="n"/>
      <c r="J87" s="192" t="n"/>
      <c r="K87" s="244" t="n"/>
      <c r="L87" s="272" t="n"/>
      <c r="M87" s="289" t="inlineStr">
        <is>
          <t>ha.</t>
        </is>
      </c>
      <c r="N87" s="241" t="n">
        <v>470</v>
      </c>
      <c r="O87" s="240">
        <f>SUM(P87:U87)</f>
        <v/>
      </c>
      <c r="P87" s="192" t="n">
        <v>24000</v>
      </c>
      <c r="Q87" s="192" t="n"/>
      <c r="R87" s="192" t="n"/>
      <c r="S87" s="192" t="n"/>
      <c r="T87" s="244" t="n"/>
      <c r="U87" s="272" t="n"/>
      <c r="V87" s="181" t="n"/>
      <c r="W87" s="426" t="n"/>
      <c r="X87" s="275">
        <f>O87-F87</f>
        <v/>
      </c>
      <c r="Y87" s="275">
        <f>P87-G87</f>
        <v/>
      </c>
      <c r="Z87" s="275" t="n"/>
      <c r="AA87" s="275" t="n"/>
      <c r="AB87" s="275" t="n"/>
      <c r="AC87" s="426" t="n"/>
      <c r="AD87" s="426" t="n"/>
      <c r="AG87" s="662" t="n"/>
      <c r="AH87" s="152">
        <f>#REF!</f>
        <v/>
      </c>
      <c r="AI87" s="152">
        <f>#REF!</f>
        <v/>
      </c>
      <c r="AJ87" s="152">
        <f>AI87+AH87</f>
        <v/>
      </c>
      <c r="AK87" s="313" t="n"/>
      <c r="AL87" s="313" t="n">
        <v>50</v>
      </c>
      <c r="AM87" s="199" t="n">
        <v>371</v>
      </c>
      <c r="AN87" s="152">
        <f>AM87+AL87</f>
        <v/>
      </c>
      <c r="AO87" s="151">
        <f>AN87-AJ87</f>
        <v/>
      </c>
      <c r="AP87" s="662" t="n"/>
    </row>
    <row r="88" ht="20.1" customFormat="1" customHeight="1" s="662">
      <c r="A88" s="522" t="n">
        <v>7000</v>
      </c>
      <c r="B88" s="708" t="n"/>
      <c r="C88" s="672" t="inlineStr">
        <is>
          <t>Construction and Works:</t>
        </is>
      </c>
      <c r="D88" s="616" t="n"/>
      <c r="E88" s="616" t="n"/>
      <c r="F88" s="616" t="n"/>
      <c r="G88" s="616" t="n"/>
      <c r="H88" s="616" t="n"/>
      <c r="I88" s="616" t="n"/>
      <c r="J88" s="616" t="n"/>
      <c r="K88" s="616" t="n"/>
      <c r="L88" s="616" t="n"/>
      <c r="M88" s="616" t="n"/>
      <c r="N88" s="616" t="n"/>
      <c r="O88" s="616" t="n"/>
      <c r="P88" s="616" t="n"/>
      <c r="Q88" s="616" t="n"/>
      <c r="R88" s="616" t="n"/>
      <c r="S88" s="616" t="n"/>
      <c r="T88" s="616" t="n"/>
      <c r="U88" s="616" t="n"/>
      <c r="V88" s="616" t="n"/>
      <c r="W88" s="616" t="n"/>
      <c r="X88" s="616" t="n"/>
      <c r="Y88" s="616" t="n"/>
      <c r="Z88" s="616" t="n"/>
      <c r="AA88" s="615" t="n"/>
      <c r="AB88" s="391" t="n"/>
      <c r="AC88" s="391" t="n"/>
      <c r="AD88" s="314" t="n"/>
      <c r="AH88" s="313" t="n"/>
      <c r="AI88" s="313" t="n"/>
      <c r="AJ88" s="313" t="n"/>
      <c r="AK88" s="313" t="n"/>
      <c r="AL88" s="313" t="n"/>
      <c r="AM88" s="313" t="n"/>
      <c r="AN88" s="313" t="n"/>
    </row>
    <row r="89" ht="15" customFormat="1" customHeight="1" s="662">
      <c r="A89" s="110" t="n"/>
      <c r="B89" s="111" t="n">
        <v>7036</v>
      </c>
      <c r="C89" s="392" t="inlineStr">
        <is>
          <t>Irrigation Infrastructures :</t>
        </is>
      </c>
      <c r="D89" s="491" t="n"/>
      <c r="E89" s="491" t="n"/>
      <c r="F89" s="491" t="n"/>
      <c r="G89" s="491" t="n"/>
      <c r="H89" s="491" t="n"/>
      <c r="I89" s="491" t="n"/>
      <c r="J89" s="491" t="n"/>
      <c r="K89" s="491" t="n"/>
      <c r="L89" s="491" t="n"/>
      <c r="M89" s="491" t="n"/>
      <c r="N89" s="491" t="n"/>
      <c r="O89" s="491" t="n"/>
      <c r="P89" s="491" t="n"/>
      <c r="Q89" s="491" t="n"/>
      <c r="R89" s="491" t="n"/>
      <c r="S89" s="491" t="n"/>
      <c r="T89" s="491" t="n"/>
      <c r="U89" s="491" t="n"/>
      <c r="V89" s="492" t="n"/>
      <c r="W89" s="492" t="n"/>
      <c r="X89" s="492" t="n"/>
      <c r="Y89" s="492" t="n"/>
      <c r="Z89" s="492" t="n"/>
      <c r="AA89" s="492" t="n"/>
      <c r="AB89" s="391" t="n"/>
      <c r="AC89" s="391" t="n"/>
      <c r="AD89" s="314" t="n"/>
      <c r="AG89" s="230">
        <f>P90/U90</f>
        <v/>
      </c>
      <c r="AH89" s="199" t="n">
        <v>46.5</v>
      </c>
      <c r="AI89" s="199" t="n">
        <v>895.5</v>
      </c>
      <c r="AJ89" s="152">
        <f>AI89+AH89</f>
        <v/>
      </c>
      <c r="AK89" s="313" t="n"/>
      <c r="AL89" s="313" t="n">
        <v>161</v>
      </c>
      <c r="AM89" s="206" t="n">
        <v>1182</v>
      </c>
      <c r="AN89" s="152">
        <f>AM89+AL89</f>
        <v/>
      </c>
      <c r="AO89" s="151">
        <f>AN89-AJ89</f>
        <v/>
      </c>
    </row>
    <row r="90" ht="18.75" customFormat="1" customHeight="1" s="662">
      <c r="A90" s="110" t="n"/>
      <c r="B90" s="112" t="n"/>
      <c r="C90" s="310" t="inlineStr">
        <is>
          <t>Construction of Irrigation Inlet (New Haors)</t>
        </is>
      </c>
      <c r="D90" s="155" t="inlineStr">
        <is>
          <t>Nos.</t>
        </is>
      </c>
      <c r="E90" s="438" t="n"/>
      <c r="F90" s="199" t="n"/>
      <c r="G90" s="199" t="n"/>
      <c r="H90" s="199" t="n"/>
      <c r="I90" s="199" t="n"/>
      <c r="J90" s="199" t="n"/>
      <c r="K90" s="249" t="n"/>
      <c r="L90" s="271" t="n"/>
      <c r="M90" s="155" t="inlineStr">
        <is>
          <t>Nos.</t>
        </is>
      </c>
      <c r="N90" s="628" t="n">
        <v>131</v>
      </c>
      <c r="O90" s="293">
        <f>SUM(P90:U90)</f>
        <v/>
      </c>
      <c r="P90" s="206" t="n">
        <v>151.32</v>
      </c>
      <c r="Q90" s="199" t="n"/>
      <c r="R90" s="206" t="n">
        <v>1109.68</v>
      </c>
      <c r="S90" s="199" t="n"/>
      <c r="T90" s="249" t="n"/>
      <c r="U90" s="271" t="n"/>
      <c r="V90" s="198" t="n"/>
      <c r="W90" s="313" t="n"/>
      <c r="X90" s="275">
        <f>O90-F90</f>
        <v/>
      </c>
      <c r="Y90" s="275">
        <f>P90-G90</f>
        <v/>
      </c>
      <c r="Z90" s="199" t="n"/>
      <c r="AA90" s="275">
        <f>R90-I90</f>
        <v/>
      </c>
      <c r="AB90" s="313" t="n"/>
      <c r="AC90" s="313" t="n"/>
      <c r="AD90" s="313" t="n"/>
      <c r="AH90" s="313" t="n"/>
      <c r="AI90" s="313" t="n"/>
      <c r="AJ90" s="313" t="n"/>
      <c r="AK90" s="313" t="n"/>
      <c r="AL90" s="313" t="n"/>
      <c r="AM90" s="313" t="n"/>
      <c r="AN90" s="313" t="n"/>
    </row>
    <row r="91" ht="15" customFormat="1" customHeight="1" s="662">
      <c r="A91" s="110" t="n"/>
      <c r="B91" s="111" t="n">
        <v>7041</v>
      </c>
      <c r="C91" s="392" t="inlineStr">
        <is>
          <t>Drainage Structures :</t>
        </is>
      </c>
      <c r="D91" s="491" t="n"/>
      <c r="E91" s="491" t="n"/>
      <c r="F91" s="491" t="n"/>
      <c r="G91" s="491" t="n"/>
      <c r="H91" s="491" t="n"/>
      <c r="I91" s="491" t="n"/>
      <c r="J91" s="491" t="n"/>
      <c r="K91" s="491" t="n"/>
      <c r="L91" s="491" t="n"/>
      <c r="M91" s="491" t="n"/>
      <c r="N91" s="491" t="n"/>
      <c r="O91" s="491" t="n"/>
      <c r="P91" s="491" t="n"/>
      <c r="Q91" s="491" t="n"/>
      <c r="R91" s="491" t="n"/>
      <c r="S91" s="491" t="n"/>
      <c r="T91" s="491" t="n"/>
      <c r="U91" s="491" t="n"/>
      <c r="V91" s="492" t="n"/>
      <c r="W91" s="492" t="n"/>
      <c r="X91" s="492" t="n"/>
      <c r="Y91" s="492" t="n"/>
      <c r="Z91" s="492" t="n"/>
      <c r="AA91" s="492" t="n"/>
      <c r="AB91" s="391" t="n"/>
      <c r="AC91" s="391" t="n"/>
      <c r="AD91" s="314" t="n"/>
      <c r="AG91" s="230">
        <f>P92/U92</f>
        <v/>
      </c>
      <c r="AH91" s="199" t="n">
        <v>46.5</v>
      </c>
      <c r="AI91" s="199" t="n">
        <v>895.5</v>
      </c>
      <c r="AJ91" s="152">
        <f>AI91+AH91</f>
        <v/>
      </c>
      <c r="AK91" s="313" t="n"/>
      <c r="AL91" s="313" t="n">
        <v>161</v>
      </c>
      <c r="AM91" s="206" t="n">
        <v>1182</v>
      </c>
      <c r="AN91" s="152">
        <f>AM91+AL91</f>
        <v/>
      </c>
      <c r="AO91" s="151">
        <f>AN91-AJ91</f>
        <v/>
      </c>
    </row>
    <row r="92" ht="24" customFormat="1" customHeight="1" s="662">
      <c r="A92" s="110" t="n"/>
      <c r="B92" s="112" t="n"/>
      <c r="C92" s="310" t="inlineStr">
        <is>
          <t xml:space="preserve"> Re-installation/Construction of Regulator/Causeway (Rehabilitation Sub-Projects)</t>
        </is>
      </c>
      <c r="D92" s="155" t="inlineStr">
        <is>
          <t>Nos.</t>
        </is>
      </c>
      <c r="E92" s="628" t="n">
        <v>5</v>
      </c>
      <c r="F92" s="199">
        <f>SUM(G92:J92)</f>
        <v/>
      </c>
      <c r="G92" s="199" t="n">
        <v>46.5</v>
      </c>
      <c r="H92" s="199" t="n"/>
      <c r="I92" s="199" t="n">
        <v>895.5</v>
      </c>
      <c r="J92" s="199" t="n"/>
      <c r="K92" s="249" t="n"/>
      <c r="L92" s="271" t="n"/>
      <c r="M92" s="155" t="inlineStr">
        <is>
          <t>Nos.</t>
        </is>
      </c>
      <c r="N92" s="628" t="inlineStr">
        <is>
          <t>7
(2+5)</t>
        </is>
      </c>
      <c r="O92" s="240">
        <f>SUM(P92:U92)</f>
        <v/>
      </c>
      <c r="P92" s="206" t="n">
        <v>181.8</v>
      </c>
      <c r="Q92" s="199" t="n"/>
      <c r="R92" s="206" t="n">
        <v>1333.2</v>
      </c>
      <c r="S92" s="199" t="n"/>
      <c r="T92" s="249" t="n"/>
      <c r="U92" s="271" t="n"/>
      <c r="V92" s="198" t="n"/>
      <c r="W92" s="313" t="n"/>
      <c r="X92" s="275">
        <f>O92-F92</f>
        <v/>
      </c>
      <c r="Y92" s="275">
        <f>P92-G92</f>
        <v/>
      </c>
      <c r="Z92" s="199" t="n"/>
      <c r="AA92" s="275">
        <f>R92-I92</f>
        <v/>
      </c>
      <c r="AB92" s="313" t="n"/>
      <c r="AC92" s="313" t="n"/>
      <c r="AD92" s="313" t="n"/>
      <c r="AG92" s="230">
        <f>P93/U93</f>
        <v/>
      </c>
      <c r="AH92" s="199" t="n">
        <v>978.5</v>
      </c>
      <c r="AI92" s="199" t="n">
        <v>18871.5</v>
      </c>
      <c r="AJ92" s="152">
        <f>AI92+AH92</f>
        <v/>
      </c>
      <c r="AK92" s="313" t="n"/>
      <c r="AL92" s="313" t="n">
        <v>3398</v>
      </c>
      <c r="AM92" s="206" t="n">
        <v>24917</v>
      </c>
      <c r="AN92" s="152">
        <f>AM92+AL92</f>
        <v/>
      </c>
      <c r="AO92" s="151">
        <f>AN92-AJ92</f>
        <v/>
      </c>
    </row>
    <row r="93" ht="35.25" customFormat="1" customHeight="1" s="662">
      <c r="A93" s="110" t="n"/>
      <c r="B93" s="112" t="n"/>
      <c r="C93" s="310" t="inlineStr">
        <is>
          <t xml:space="preserve"> Installation/Construction of New Regulators/Causeway/Bridge/Box Drainage Outlet) (New Haors)</t>
        </is>
      </c>
      <c r="D93" s="155" t="inlineStr">
        <is>
          <t>Nos.</t>
        </is>
      </c>
      <c r="E93" s="628" t="n">
        <v>42</v>
      </c>
      <c r="F93" s="276">
        <f>SUM(G93:J93)</f>
        <v/>
      </c>
      <c r="G93" s="199" t="n">
        <v>978.5</v>
      </c>
      <c r="H93" s="199" t="n"/>
      <c r="I93" s="199" t="n">
        <v>18871.5</v>
      </c>
      <c r="J93" s="199" t="n"/>
      <c r="K93" s="249" t="n"/>
      <c r="L93" s="271" t="n"/>
      <c r="M93" s="155" t="inlineStr">
        <is>
          <t>Nos.</t>
        </is>
      </c>
      <c r="N93" s="628" t="inlineStr">
        <is>
          <t>137
(57+35+
1+44)</t>
        </is>
      </c>
      <c r="O93" s="293">
        <f>SUM(P93:U93)</f>
        <v/>
      </c>
      <c r="P93" s="206" t="n">
        <v>2437.32</v>
      </c>
      <c r="Q93" s="199" t="n"/>
      <c r="R93" s="206" t="n">
        <v>17873.68</v>
      </c>
      <c r="S93" s="199" t="n"/>
      <c r="T93" s="249" t="n"/>
      <c r="U93" s="271" t="n"/>
      <c r="V93" s="198" t="n"/>
      <c r="W93" s="313" t="n"/>
      <c r="X93" s="275">
        <f>O93-F93</f>
        <v/>
      </c>
      <c r="Y93" s="275">
        <f>P93-G93</f>
        <v/>
      </c>
      <c r="Z93" s="199" t="n"/>
      <c r="AA93" s="275">
        <f>R93-I93</f>
        <v/>
      </c>
      <c r="AB93" s="313" t="n"/>
      <c r="AC93" s="313" t="n"/>
      <c r="AD93" s="313" t="n"/>
      <c r="AG93" s="230">
        <f>P94/U94</f>
        <v/>
      </c>
      <c r="AH93" s="199" t="n">
        <v>131</v>
      </c>
      <c r="AI93" s="199" t="n">
        <v>2528</v>
      </c>
      <c r="AJ93" s="152">
        <f>AI93+AH93</f>
        <v/>
      </c>
      <c r="AK93" s="313" t="n"/>
      <c r="AL93" s="313" t="n">
        <v>455</v>
      </c>
      <c r="AM93" s="206" t="n">
        <v>3337</v>
      </c>
      <c r="AN93" s="152">
        <f>AM93+AL93</f>
        <v/>
      </c>
      <c r="AO93" s="151">
        <f>AN93-AJ93</f>
        <v/>
      </c>
    </row>
    <row r="94" ht="19.5" customFormat="1" customHeight="1" s="662">
      <c r="A94" s="110" t="n"/>
      <c r="B94" s="112" t="n"/>
      <c r="C94" s="310" t="inlineStr">
        <is>
          <t xml:space="preserve"> Re-excavation of Khal/River (New Haors) (Earth Volume: 76.42 Lakh cum)</t>
        </is>
      </c>
      <c r="D94" s="438" t="inlineStr">
        <is>
          <t>Km.</t>
        </is>
      </c>
      <c r="E94" s="495" t="n">
        <v>266</v>
      </c>
      <c r="F94" s="199">
        <f>SUM(G94:J94)</f>
        <v/>
      </c>
      <c r="G94" s="199" t="n">
        <v>131</v>
      </c>
      <c r="H94" s="199" t="n"/>
      <c r="I94" s="199" t="n">
        <v>2528</v>
      </c>
      <c r="J94" s="199" t="n"/>
      <c r="K94" s="249" t="n"/>
      <c r="L94" s="271" t="n"/>
      <c r="M94" s="273" t="inlineStr">
        <is>
          <t>Km</t>
        </is>
      </c>
      <c r="N94" s="508" t="n">
        <v>318.2</v>
      </c>
      <c r="O94" s="293">
        <f>SUM(P94:U94)</f>
        <v/>
      </c>
      <c r="P94" s="206" t="n">
        <v>1167.48</v>
      </c>
      <c r="Q94" s="199" t="n"/>
      <c r="R94" s="206" t="n">
        <v>8561.52</v>
      </c>
      <c r="S94" s="199" t="n"/>
      <c r="T94" s="249" t="n"/>
      <c r="U94" s="271" t="n"/>
      <c r="V94" s="198" t="n"/>
      <c r="W94" s="313" t="n"/>
      <c r="X94" s="275">
        <f>O94-F94</f>
        <v/>
      </c>
      <c r="Y94" s="275">
        <f>P94-G94</f>
        <v/>
      </c>
      <c r="Z94" s="199" t="n"/>
      <c r="AA94" s="275">
        <f>R94-I94</f>
        <v/>
      </c>
      <c r="AB94" s="313" t="n"/>
      <c r="AC94" s="313" t="n"/>
      <c r="AD94" s="313" t="n"/>
      <c r="AG94" s="230">
        <f>#REF!/#REF!</f>
        <v/>
      </c>
      <c r="AH94" s="199" t="n"/>
      <c r="AI94" s="199" t="n"/>
      <c r="AJ94" s="152" t="n"/>
      <c r="AK94" s="313" t="n"/>
      <c r="AL94" s="313" t="n"/>
      <c r="AM94" s="206" t="n"/>
      <c r="AN94" s="152" t="n"/>
      <c r="AO94" s="151" t="n"/>
    </row>
    <row r="95" ht="15" customFormat="1" customHeight="1" s="662">
      <c r="A95" s="110" t="n"/>
      <c r="B95" s="105" t="n">
        <v>7081</v>
      </c>
      <c r="C95" s="392" t="inlineStr">
        <is>
          <t>Others</t>
        </is>
      </c>
      <c r="D95" s="491" t="n"/>
      <c r="E95" s="491" t="n"/>
      <c r="F95" s="491" t="n"/>
      <c r="G95" s="491" t="n"/>
      <c r="H95" s="491" t="n"/>
      <c r="I95" s="491" t="n"/>
      <c r="J95" s="491" t="n"/>
      <c r="K95" s="491" t="n"/>
      <c r="L95" s="491" t="n"/>
      <c r="M95" s="491" t="n"/>
      <c r="N95" s="491" t="n"/>
      <c r="O95" s="465" t="n"/>
      <c r="P95" s="491" t="n"/>
      <c r="Q95" s="491" t="n"/>
      <c r="R95" s="491" t="n"/>
      <c r="S95" s="491" t="n"/>
      <c r="T95" s="491" t="n"/>
      <c r="U95" s="491" t="n"/>
      <c r="AA95" s="275" t="n"/>
      <c r="AB95" s="391" t="n"/>
      <c r="AC95" s="391" t="n"/>
      <c r="AD95" s="314" t="n"/>
      <c r="AG95" s="230">
        <f>P96/U96</f>
        <v/>
      </c>
      <c r="AH95" s="199" t="n">
        <v>18</v>
      </c>
      <c r="AI95" s="199" t="n">
        <v>360</v>
      </c>
      <c r="AJ95" s="152">
        <f>AI95+AH95</f>
        <v/>
      </c>
      <c r="AK95" s="313" t="n"/>
      <c r="AL95" s="313" t="n">
        <v>65</v>
      </c>
      <c r="AM95" s="206" t="n">
        <v>475.36</v>
      </c>
      <c r="AN95" s="152">
        <f>AM95+AL95</f>
        <v/>
      </c>
      <c r="AO95" s="151">
        <f>AN95-AJ95</f>
        <v/>
      </c>
    </row>
    <row r="96" ht="21.75" customFormat="1" customHeight="1" s="662">
      <c r="A96" s="110" t="n"/>
      <c r="B96" s="107" t="n"/>
      <c r="C96" s="310" t="inlineStr">
        <is>
          <t xml:space="preserve"> Re-excavation of Khal/River (Rehabilitation Sub-Projects) (Earth Volume: 20.12 Lakh cum)</t>
        </is>
      </c>
      <c r="D96" s="438" t="inlineStr">
        <is>
          <t>Km.</t>
        </is>
      </c>
      <c r="E96" s="495" t="n">
        <v>75.40000000000001</v>
      </c>
      <c r="F96" s="199">
        <f>SUM(G96:J96)</f>
        <v/>
      </c>
      <c r="G96" s="199" t="n">
        <v>18</v>
      </c>
      <c r="H96" s="242" t="n"/>
      <c r="I96" s="199" t="n">
        <v>360</v>
      </c>
      <c r="J96" s="199" t="n"/>
      <c r="K96" s="249" t="n"/>
      <c r="L96" s="271" t="n"/>
      <c r="M96" s="273" t="inlineStr">
        <is>
          <t>Km</t>
        </is>
      </c>
      <c r="N96" s="274" t="n">
        <v>143</v>
      </c>
      <c r="O96" s="293">
        <f>SUM(P96:U96)</f>
        <v/>
      </c>
      <c r="P96" s="206" t="n">
        <v>301.8</v>
      </c>
      <c r="Q96" s="199" t="n"/>
      <c r="R96" s="206" t="n">
        <v>2213.2</v>
      </c>
      <c r="S96" s="199" t="n"/>
      <c r="T96" s="249" t="n"/>
      <c r="U96" s="271" t="n"/>
      <c r="V96" s="198" t="n"/>
      <c r="W96" s="192" t="n"/>
      <c r="X96" s="275">
        <f>O96-F96</f>
        <v/>
      </c>
      <c r="Y96" s="275">
        <f>P96-G96</f>
        <v/>
      </c>
      <c r="Z96" s="199" t="n"/>
      <c r="AA96" s="275">
        <f>R96-I96</f>
        <v/>
      </c>
      <c r="AB96" s="313" t="n"/>
      <c r="AC96" s="313" t="n"/>
      <c r="AD96" s="313" t="n"/>
      <c r="AG96" s="230">
        <f>P97/U97</f>
        <v/>
      </c>
      <c r="AH96" s="199" t="n">
        <v>3</v>
      </c>
      <c r="AI96" s="199" t="n">
        <v>60</v>
      </c>
      <c r="AJ96" s="152">
        <f>AI96+AH96</f>
        <v/>
      </c>
      <c r="AK96" s="313" t="n"/>
      <c r="AL96" s="313" t="n">
        <v>11</v>
      </c>
      <c r="AM96" s="206" t="n">
        <v>80</v>
      </c>
      <c r="AN96" s="152">
        <f>AM96+AL96</f>
        <v/>
      </c>
      <c r="AO96" s="151">
        <f>AN96-AJ96</f>
        <v/>
      </c>
    </row>
    <row r="97" ht="34.5" customFormat="1" customHeight="1" s="662">
      <c r="A97" s="110" t="n"/>
      <c r="B97" s="107" t="n"/>
      <c r="C97" s="310" t="inlineStr">
        <is>
          <t xml:space="preserve"> Rehabilitation of Full Embankment (Resection/construction) (Rehabilitation Sub-Projects) (Earth Volume: 10.63 lakh cum)</t>
        </is>
      </c>
      <c r="D97" s="438" t="inlineStr">
        <is>
          <t>Km.</t>
        </is>
      </c>
      <c r="E97" s="513" t="n">
        <v>1.55</v>
      </c>
      <c r="F97" s="199">
        <f>SUM(G97:J97)</f>
        <v/>
      </c>
      <c r="G97" s="199" t="n">
        <v>3</v>
      </c>
      <c r="H97" s="242" t="n"/>
      <c r="I97" s="199" t="n">
        <v>60</v>
      </c>
      <c r="J97" s="199" t="n"/>
      <c r="K97" s="249" t="n"/>
      <c r="L97" s="271" t="n"/>
      <c r="M97" s="273" t="inlineStr">
        <is>
          <t>Km</t>
        </is>
      </c>
      <c r="N97" s="274" t="n">
        <v>84.31</v>
      </c>
      <c r="O97" s="293">
        <f>SUM(P97:U97)</f>
        <v/>
      </c>
      <c r="P97" s="206" t="n">
        <v>306</v>
      </c>
      <c r="Q97" s="199" t="n"/>
      <c r="R97" s="206" t="n">
        <v>2244</v>
      </c>
      <c r="S97" s="199" t="n"/>
      <c r="T97" s="249" t="n"/>
      <c r="U97" s="271" t="n"/>
      <c r="V97" s="198" t="n"/>
      <c r="W97" s="192" t="n"/>
      <c r="X97" s="275">
        <f>O97-F97</f>
        <v/>
      </c>
      <c r="Y97" s="275">
        <f>P97-G97</f>
        <v/>
      </c>
      <c r="Z97" s="199" t="n"/>
      <c r="AA97" s="275">
        <f>R97-I97</f>
        <v/>
      </c>
      <c r="AB97" s="313" t="n"/>
      <c r="AC97" s="313" t="n"/>
      <c r="AD97" s="313" t="n"/>
      <c r="AG97" s="230">
        <f>P98/U98</f>
        <v/>
      </c>
      <c r="AH97" s="199" t="n">
        <v>8.25</v>
      </c>
      <c r="AI97" s="199" t="n">
        <v>170.25</v>
      </c>
      <c r="AJ97" s="152">
        <f>AI97+AH97</f>
        <v/>
      </c>
      <c r="AK97" s="313" t="n"/>
      <c r="AL97" s="313" t="n">
        <v>31</v>
      </c>
      <c r="AM97" s="206" t="n">
        <v>225</v>
      </c>
      <c r="AN97" s="152">
        <f>AM97+AL97</f>
        <v/>
      </c>
      <c r="AO97" s="151">
        <f>AN97-AJ97</f>
        <v/>
      </c>
    </row>
    <row r="98" ht="33" customFormat="1" customHeight="1" s="662">
      <c r="A98" s="110" t="n"/>
      <c r="B98" s="107" t="n"/>
      <c r="C98" s="310" t="inlineStr">
        <is>
          <t xml:space="preserve"> Rehabilitation of Submergible Embankment  (Resection/construction)  (Rehabilitation Sub-Projects) (Earth Volume: 6.44 lakh cum)</t>
        </is>
      </c>
      <c r="D98" s="438" t="inlineStr">
        <is>
          <t>Km.</t>
        </is>
      </c>
      <c r="E98" s="513" t="n">
        <v>8.09</v>
      </c>
      <c r="F98" s="199">
        <f>SUM(G98:J98)</f>
        <v/>
      </c>
      <c r="G98" s="199" t="n">
        <v>8.25</v>
      </c>
      <c r="H98" s="242" t="n"/>
      <c r="I98" s="199" t="n">
        <v>170.25</v>
      </c>
      <c r="J98" s="199" t="n"/>
      <c r="K98" s="249" t="n"/>
      <c r="L98" s="271" t="n"/>
      <c r="M98" s="273" t="inlineStr">
        <is>
          <t>Km</t>
        </is>
      </c>
      <c r="N98" s="505" t="n">
        <v>87.03</v>
      </c>
      <c r="O98" s="293">
        <f>SUM(P98:U98)</f>
        <v/>
      </c>
      <c r="P98" s="206" t="n">
        <v>214.2</v>
      </c>
      <c r="Q98" s="199" t="n"/>
      <c r="R98" s="206" t="n">
        <v>1570.8</v>
      </c>
      <c r="S98" s="199" t="n"/>
      <c r="T98" s="249" t="n"/>
      <c r="U98" s="271" t="n"/>
      <c r="V98" s="198" t="n"/>
      <c r="W98" s="192" t="n"/>
      <c r="X98" s="275">
        <f>O98-F98</f>
        <v/>
      </c>
      <c r="Y98" s="275">
        <f>P98-G98</f>
        <v/>
      </c>
      <c r="Z98" s="199" t="n"/>
      <c r="AA98" s="275">
        <f>R98-I98</f>
        <v/>
      </c>
      <c r="AB98" s="313" t="n"/>
      <c r="AC98" s="313" t="n"/>
      <c r="AD98" s="313" t="n"/>
      <c r="AG98" s="230">
        <f>P99/U99</f>
        <v/>
      </c>
      <c r="AH98" s="199" t="n"/>
      <c r="AI98" s="199" t="n"/>
      <c r="AJ98" s="152" t="n"/>
      <c r="AK98" s="313" t="n"/>
      <c r="AL98" s="313" t="n"/>
      <c r="AM98" s="206" t="n"/>
      <c r="AN98" s="152" t="n"/>
      <c r="AO98" s="151" t="n"/>
    </row>
    <row r="99" ht="20.25" customFormat="1" customHeight="1" s="662">
      <c r="A99" s="110" t="n"/>
      <c r="B99" s="107" t="n"/>
      <c r="C99" s="310" t="inlineStr">
        <is>
          <t>Construction of Submersible Embankment (New Haors) (Earth Volume: 29.98 lakh cum)</t>
        </is>
      </c>
      <c r="D99" s="438" t="inlineStr">
        <is>
          <t>Km.</t>
        </is>
      </c>
      <c r="E99" s="513" t="n">
        <v>342.3</v>
      </c>
      <c r="F99" s="276">
        <f>SUM(G99:J99)</f>
        <v/>
      </c>
      <c r="G99" s="199" t="n">
        <v>726.6</v>
      </c>
      <c r="H99" s="242" t="n"/>
      <c r="I99" s="199" t="n">
        <v>14031.95</v>
      </c>
      <c r="J99" s="199" t="n"/>
      <c r="K99" s="249" t="n"/>
      <c r="L99" s="271" t="n"/>
      <c r="M99" s="273" t="inlineStr">
        <is>
          <t>Km</t>
        </is>
      </c>
      <c r="N99" s="569" t="n">
        <v>263.24</v>
      </c>
      <c r="O99" s="293">
        <f>SUM(P99:U99)</f>
        <v/>
      </c>
      <c r="P99" s="206" t="n">
        <v>1434.3</v>
      </c>
      <c r="Q99" s="199" t="n"/>
      <c r="R99" s="206" t="n">
        <v>10518.2</v>
      </c>
      <c r="S99" s="199" t="n"/>
      <c r="T99" s="249" t="n"/>
      <c r="U99" s="271" t="n"/>
      <c r="V99" s="198" t="n"/>
      <c r="W99" s="192" t="n"/>
      <c r="X99" s="275">
        <f>O99-F99</f>
        <v/>
      </c>
      <c r="Y99" s="275">
        <f>P99-G99</f>
        <v/>
      </c>
      <c r="Z99" s="275" t="n"/>
      <c r="AA99" s="275">
        <f>R99-I99</f>
        <v/>
      </c>
      <c r="AB99" s="313" t="n"/>
      <c r="AC99" s="313" t="n"/>
      <c r="AD99" s="313" t="n"/>
      <c r="AG99" s="230">
        <f>#REF!/#REF!</f>
        <v/>
      </c>
      <c r="AH99" s="199" t="n"/>
      <c r="AI99" s="199" t="n"/>
      <c r="AJ99" s="152" t="n"/>
      <c r="AK99" s="313" t="n"/>
      <c r="AL99" s="313" t="n"/>
      <c r="AM99" s="206" t="n"/>
      <c r="AN99" s="152" t="n"/>
      <c r="AO99" s="151" t="n"/>
    </row>
    <row r="100" ht="18" customFormat="1" customHeight="1" s="662">
      <c r="A100" s="110" t="n"/>
      <c r="B100" s="107" t="n"/>
      <c r="C100" s="310" t="inlineStr">
        <is>
          <t xml:space="preserve"> Rehabilitation of Regulator (New Haors)</t>
        </is>
      </c>
      <c r="D100" s="155" t="inlineStr">
        <is>
          <t>Nos.</t>
        </is>
      </c>
      <c r="E100" s="237" t="n"/>
      <c r="F100" s="199" t="n"/>
      <c r="G100" s="199" t="n"/>
      <c r="H100" s="242" t="n"/>
      <c r="I100" s="199" t="n"/>
      <c r="J100" s="199" t="n"/>
      <c r="K100" s="249" t="n"/>
      <c r="L100" s="271" t="n"/>
      <c r="M100" s="155" t="inlineStr">
        <is>
          <t>Nos.</t>
        </is>
      </c>
      <c r="N100" s="628" t="n">
        <v>8</v>
      </c>
      <c r="O100" s="293">
        <f>SUM(P100:U100)</f>
        <v/>
      </c>
      <c r="P100" s="206" t="n">
        <v>19.92</v>
      </c>
      <c r="Q100" s="199" t="n"/>
      <c r="R100" s="206" t="n">
        <v>146.08</v>
      </c>
      <c r="S100" s="199" t="n"/>
      <c r="T100" s="249" t="n"/>
      <c r="U100" s="271" t="n"/>
      <c r="V100" s="198" t="n"/>
      <c r="W100" s="192" t="n"/>
      <c r="X100" s="275">
        <f>O100-F100</f>
        <v/>
      </c>
      <c r="Y100" s="275">
        <f>P100-G100</f>
        <v/>
      </c>
      <c r="Z100" s="199" t="n"/>
      <c r="AA100" s="275">
        <f>R100-I100</f>
        <v/>
      </c>
      <c r="AB100" s="313" t="n"/>
      <c r="AC100" s="313" t="n"/>
      <c r="AD100" s="313" t="n"/>
      <c r="AG100" s="230">
        <f>#REF!/#REF!</f>
        <v/>
      </c>
      <c r="AH100" s="199" t="n">
        <v>8.25</v>
      </c>
      <c r="AI100" s="199" t="n">
        <v>170.25</v>
      </c>
      <c r="AJ100" s="152">
        <f>AI100+AH100</f>
        <v/>
      </c>
      <c r="AK100" s="313" t="n"/>
      <c r="AL100" s="313" t="n">
        <v>31</v>
      </c>
      <c r="AM100" s="206" t="n">
        <v>225</v>
      </c>
      <c r="AN100" s="152">
        <f>AM100+AL100</f>
        <v/>
      </c>
      <c r="AO100" s="151">
        <f>AN100-AJ100</f>
        <v/>
      </c>
    </row>
    <row r="101" ht="18" customFormat="1" customHeight="1" s="662">
      <c r="A101" s="110" t="n"/>
      <c r="B101" s="107" t="n"/>
      <c r="C101" s="310" t="inlineStr">
        <is>
          <t>Construction of WMG Office</t>
        </is>
      </c>
      <c r="D101" s="155" t="inlineStr">
        <is>
          <t>Nos.</t>
        </is>
      </c>
      <c r="E101" s="237" t="n"/>
      <c r="F101" s="199" t="n"/>
      <c r="G101" s="199" t="n"/>
      <c r="H101" s="242" t="n"/>
      <c r="I101" s="199" t="n"/>
      <c r="J101" s="199" t="n"/>
      <c r="K101" s="249" t="n"/>
      <c r="L101" s="271" t="n"/>
      <c r="M101" s="155" t="inlineStr">
        <is>
          <t>Nos.</t>
        </is>
      </c>
      <c r="N101" s="628" t="n">
        <v>60</v>
      </c>
      <c r="O101" s="293">
        <f>SUM(P101:U101)</f>
        <v/>
      </c>
      <c r="P101" s="206" t="n">
        <v>165.6</v>
      </c>
      <c r="Q101" s="199" t="n"/>
      <c r="R101" s="206" t="n">
        <v>1214.4</v>
      </c>
      <c r="S101" s="199" t="n"/>
      <c r="T101" s="249" t="n"/>
      <c r="U101" s="271" t="n"/>
      <c r="V101" s="198" t="n"/>
      <c r="W101" s="192" t="n"/>
      <c r="X101" s="275">
        <f>O101-F101</f>
        <v/>
      </c>
      <c r="Y101" s="275">
        <f>P101-G101</f>
        <v/>
      </c>
      <c r="Z101" s="199" t="n"/>
      <c r="AA101" s="275">
        <f>R101-I101</f>
        <v/>
      </c>
      <c r="AB101" s="313" t="n"/>
      <c r="AC101" s="313" t="n"/>
      <c r="AD101" s="313" t="n"/>
      <c r="AH101" s="199" t="n">
        <v>726.6</v>
      </c>
      <c r="AI101" s="199" t="n">
        <v>14031.95</v>
      </c>
      <c r="AJ101" s="152">
        <f>AI101+AH101</f>
        <v/>
      </c>
      <c r="AK101" s="313" t="n"/>
      <c r="AL101" s="313" t="n">
        <v>2526</v>
      </c>
      <c r="AM101" s="206" t="n">
        <v>18527</v>
      </c>
      <c r="AN101" s="152">
        <f>AM101+AL101</f>
        <v/>
      </c>
      <c r="AO101" s="151">
        <f>AN101-AJ101</f>
        <v/>
      </c>
    </row>
    <row r="102" ht="20.1" customFormat="1" customHeight="1" s="662">
      <c r="A102" s="114" t="n"/>
      <c r="B102" s="108" t="n"/>
      <c r="C102" s="310" t="inlineStr">
        <is>
          <t>O &amp; M during Construction</t>
        </is>
      </c>
      <c r="D102" s="438" t="n"/>
      <c r="E102" s="185" t="inlineStr">
        <is>
          <t>L.S.</t>
        </is>
      </c>
      <c r="F102" s="199" t="n"/>
      <c r="G102" s="199" t="n"/>
      <c r="H102" s="242" t="n"/>
      <c r="I102" s="199" t="n"/>
      <c r="J102" s="199" t="n"/>
      <c r="K102" s="249" t="n"/>
      <c r="L102" s="271" t="n"/>
      <c r="M102" s="273" t="n"/>
      <c r="N102" s="628" t="inlineStr">
        <is>
          <t>L.S.</t>
        </is>
      </c>
      <c r="O102" s="293">
        <f>SUM(P102:U102)</f>
        <v/>
      </c>
      <c r="P102" s="206" t="n">
        <v>200</v>
      </c>
      <c r="Q102" s="199" t="n"/>
      <c r="R102" s="206" t="n"/>
      <c r="S102" s="199" t="n"/>
      <c r="T102" s="249" t="n"/>
      <c r="U102" s="271" t="n"/>
      <c r="V102" s="198" t="n"/>
      <c r="W102" s="192" t="n"/>
      <c r="X102" s="275">
        <f>O102-F102</f>
        <v/>
      </c>
      <c r="Y102" s="275">
        <f>P102-G102</f>
        <v/>
      </c>
      <c r="Z102" s="199" t="n"/>
      <c r="AA102" s="199" t="n"/>
      <c r="AB102" s="313" t="n"/>
      <c r="AC102" s="313" t="n"/>
      <c r="AD102" s="313" t="n"/>
      <c r="AG102" s="83" t="n"/>
      <c r="AH102" s="212">
        <f>SUM(AH87:AH101)</f>
        <v/>
      </c>
      <c r="AI102" s="212">
        <f>SUM(AI87:AI101)</f>
        <v/>
      </c>
      <c r="AJ102" s="212">
        <f>SUM(AJ87:AJ101)</f>
        <v/>
      </c>
      <c r="AK102" s="153" t="n"/>
      <c r="AL102" s="212">
        <f>SUM(AL87:AL101)</f>
        <v/>
      </c>
      <c r="AM102" s="212">
        <f>SUM(AM87:AM101)</f>
        <v/>
      </c>
      <c r="AN102" s="212">
        <f>SUM(AN87:AN101)</f>
        <v/>
      </c>
      <c r="AO102" s="212">
        <f>SUM(AO87:AO101)</f>
        <v/>
      </c>
      <c r="AP102" s="83" t="n"/>
    </row>
    <row r="103" ht="20.1" customFormat="1" customHeight="1" s="83">
      <c r="A103" s="688" t="inlineStr">
        <is>
          <t>Sub-total : (b) Capital Component:</t>
        </is>
      </c>
      <c r="B103" s="616" t="n"/>
      <c r="C103" s="615" t="n"/>
      <c r="D103" s="159" t="n"/>
      <c r="E103" s="235" t="n"/>
      <c r="F103" s="278">
        <f>SUM(F68:F102)</f>
        <v/>
      </c>
      <c r="G103" s="208">
        <f>SUM(G68:G102)</f>
        <v/>
      </c>
      <c r="H103" s="238" t="n"/>
      <c r="I103" s="209">
        <f>SUM(I68:I102)</f>
        <v/>
      </c>
      <c r="J103" s="209" t="n"/>
      <c r="K103" s="255" t="n"/>
      <c r="L103" s="255" t="n"/>
      <c r="M103" s="207" t="n"/>
      <c r="N103" s="453" t="n"/>
      <c r="O103" s="208">
        <f>SUM(O68:O102)</f>
        <v/>
      </c>
      <c r="P103" s="208">
        <f>SUM(P68:P102)</f>
        <v/>
      </c>
      <c r="Q103" s="209" t="n"/>
      <c r="R103" s="280">
        <f>SUM(R68:R102)</f>
        <v/>
      </c>
      <c r="S103" s="209" t="n"/>
      <c r="T103" s="255" t="n"/>
      <c r="U103" s="210" t="n"/>
      <c r="V103" s="207" t="n"/>
      <c r="W103" s="209" t="n"/>
      <c r="X103" s="280">
        <f>SUM(X68:X102)</f>
        <v/>
      </c>
      <c r="Y103" s="209">
        <f>SUM(Y68:Y102)</f>
        <v/>
      </c>
      <c r="Z103" s="209" t="n"/>
      <c r="AA103" s="209">
        <f>SUM(AA68:AA102)</f>
        <v/>
      </c>
      <c r="AB103" s="209">
        <f>SUM(AB68:AB102)</f>
        <v/>
      </c>
      <c r="AC103" s="262" t="n"/>
      <c r="AD103" s="262" t="n"/>
      <c r="AG103" s="84" t="n"/>
      <c r="AH103" s="84" t="n"/>
      <c r="AI103" s="84" t="n"/>
      <c r="AJ103" s="84" t="n"/>
      <c r="AK103" s="84" t="n"/>
      <c r="AL103" s="84" t="n"/>
      <c r="AM103" s="84" t="n"/>
      <c r="AN103" s="84" t="n"/>
      <c r="AO103" s="84" t="n"/>
      <c r="AP103" s="84" t="n"/>
    </row>
    <row r="104" ht="15.75" customFormat="1" customHeight="1" s="84">
      <c r="A104" s="688" t="inlineStr">
        <is>
          <t>Total Cost (a+b) :</t>
        </is>
      </c>
      <c r="B104" s="616" t="n"/>
      <c r="C104" s="615" t="n"/>
      <c r="D104" s="277" t="n"/>
      <c r="E104" s="442" t="n"/>
      <c r="F104" s="724">
        <f>SUM(F57+F103)</f>
        <v/>
      </c>
      <c r="G104" s="725">
        <f>SUM(G57+G103)</f>
        <v/>
      </c>
      <c r="H104" s="725" t="n"/>
      <c r="I104" s="725">
        <f>SUM(I57+I103)</f>
        <v/>
      </c>
      <c r="J104" s="725">
        <f>SUM(J57+J103)</f>
        <v/>
      </c>
      <c r="K104" s="284" t="n"/>
      <c r="L104" s="455" t="n"/>
      <c r="M104" s="286" t="n"/>
      <c r="N104" s="283" t="n"/>
      <c r="O104" s="725">
        <f>SUM(O57+O103)</f>
        <v/>
      </c>
      <c r="P104" s="725">
        <f>SUM(P57+P103)</f>
        <v/>
      </c>
      <c r="Q104" s="725" t="n"/>
      <c r="R104" s="724">
        <f>SUM(R57+R103)</f>
        <v/>
      </c>
      <c r="S104" s="724">
        <f>SUM(S57+S103)</f>
        <v/>
      </c>
      <c r="T104" s="284" t="n"/>
      <c r="U104" s="285" t="n"/>
      <c r="V104" s="286" t="n"/>
      <c r="W104" s="725" t="n"/>
      <c r="X104" s="724">
        <f>SUM(X57+X103)</f>
        <v/>
      </c>
      <c r="Y104" s="724">
        <f>SUM(Y57+Y103)</f>
        <v/>
      </c>
      <c r="Z104" s="724" t="n"/>
      <c r="AA104" s="724">
        <f>SUM(AA57+AA103)</f>
        <v/>
      </c>
      <c r="AB104" s="724">
        <f>SUM(AB57+AB103)</f>
        <v/>
      </c>
      <c r="AC104" s="287" t="n"/>
      <c r="AD104" s="287" t="n"/>
    </row>
    <row r="105" ht="16.5" customFormat="1" customHeight="1" s="84">
      <c r="A105" s="690" t="inlineStr">
        <is>
          <t>(c) Physical Contingency ( Lump sum):</t>
        </is>
      </c>
      <c r="B105" s="616" t="n"/>
      <c r="C105" s="615" t="n"/>
      <c r="D105" s="277" t="n"/>
      <c r="E105" s="185" t="inlineStr">
        <is>
          <t>L.S.</t>
        </is>
      </c>
      <c r="F105" s="276">
        <f>SUM(G105:J105)</f>
        <v/>
      </c>
      <c r="G105" s="212" t="n">
        <v>393.04</v>
      </c>
      <c r="H105" s="725" t="n"/>
      <c r="I105" s="213" t="n">
        <v>2464.8</v>
      </c>
      <c r="J105" s="725" t="n"/>
      <c r="K105" s="256" t="n"/>
      <c r="L105" s="281" t="n"/>
      <c r="M105" s="282" t="n"/>
      <c r="N105" s="243" t="n"/>
      <c r="O105" s="240">
        <f>SUM(P105:U105)</f>
        <v/>
      </c>
      <c r="P105" s="212" t="n">
        <v>100</v>
      </c>
      <c r="Q105" s="203" t="n"/>
      <c r="R105" s="213" t="n">
        <v>158</v>
      </c>
      <c r="S105" s="203" t="n"/>
      <c r="T105" s="256" t="n"/>
      <c r="U105" s="204" t="n"/>
      <c r="V105" s="282" t="n"/>
      <c r="W105" s="203" t="n"/>
      <c r="X105" s="275">
        <f>O105-F105</f>
        <v/>
      </c>
      <c r="Y105" s="275">
        <f>P105-G105</f>
        <v/>
      </c>
      <c r="Z105" s="199" t="n"/>
      <c r="AA105" s="275">
        <f>R105-I105</f>
        <v/>
      </c>
      <c r="AB105" s="263" t="n"/>
      <c r="AC105" s="263" t="n"/>
      <c r="AD105" s="263" t="n"/>
    </row>
    <row r="106" ht="20.1" customFormat="1" customHeight="1" s="662">
      <c r="A106" s="690" t="inlineStr">
        <is>
          <t>(d) Price Contingency (Lump sum):</t>
        </is>
      </c>
      <c r="B106" s="616" t="n"/>
      <c r="C106" s="615" t="n"/>
      <c r="D106" s="160" t="n"/>
      <c r="E106" s="185" t="inlineStr">
        <is>
          <t>L.S.</t>
        </is>
      </c>
      <c r="F106" s="276">
        <f>SUM(G106:J106)</f>
        <v/>
      </c>
      <c r="G106" s="212" t="n">
        <v>1243</v>
      </c>
      <c r="H106" s="239" t="n"/>
      <c r="I106" s="115" t="n">
        <v>9451.360000000001</v>
      </c>
      <c r="J106" s="213" t="n"/>
      <c r="K106" s="257" t="n"/>
      <c r="L106" s="257" t="n"/>
      <c r="M106" s="198" t="n"/>
      <c r="N106" s="242" t="n"/>
      <c r="O106" s="240">
        <f>SUM(P106:U106)</f>
        <v/>
      </c>
      <c r="P106" s="212" t="n">
        <v>100.76</v>
      </c>
      <c r="Q106" s="213" t="n"/>
      <c r="R106" s="213" t="n">
        <v>301.38</v>
      </c>
      <c r="S106" s="213" t="n"/>
      <c r="T106" s="257" t="n"/>
      <c r="U106" s="291" t="n"/>
      <c r="V106" s="148" t="n"/>
      <c r="W106" s="192" t="n"/>
      <c r="X106" s="275">
        <f>O106-F106</f>
        <v/>
      </c>
      <c r="Y106" s="275">
        <f>P106-G106</f>
        <v/>
      </c>
      <c r="Z106" s="199" t="n"/>
      <c r="AA106" s="275">
        <f>R106-I106</f>
        <v/>
      </c>
      <c r="AB106" s="313" t="n"/>
      <c r="AC106" s="313" t="n"/>
      <c r="AD106" s="313" t="n"/>
    </row>
    <row r="107" ht="20.25" customFormat="1" customHeight="1" s="84">
      <c r="A107" s="234" t="inlineStr">
        <is>
          <t xml:space="preserve"> </t>
        </is>
      </c>
      <c r="B107" s="348" t="n"/>
      <c r="C107" s="529" t="inlineStr">
        <is>
          <t>Grand Total : (a)+(b)+(c)+(d):</t>
        </is>
      </c>
      <c r="D107" s="450" t="n"/>
      <c r="E107" s="450" t="n"/>
      <c r="F107" s="707">
        <f>SUM(F104:F106)</f>
        <v/>
      </c>
      <c r="G107" s="707">
        <f>SUM(G104:G106)</f>
        <v/>
      </c>
      <c r="H107" s="453" t="n"/>
      <c r="I107" s="707">
        <f>SUM(I104:I106)</f>
        <v/>
      </c>
      <c r="J107" s="707">
        <f>SUM(J104:J106)</f>
        <v/>
      </c>
      <c r="K107" s="284" t="n"/>
      <c r="L107" s="284" t="n"/>
      <c r="M107" s="710" t="n"/>
      <c r="N107" s="283" t="n"/>
      <c r="O107" s="497">
        <f>O104+O105+O106</f>
        <v/>
      </c>
      <c r="P107" s="725">
        <f>SUM(P104:P106)</f>
        <v/>
      </c>
      <c r="Q107" s="208" t="n"/>
      <c r="R107" s="725">
        <f>SUM(R104:R106)</f>
        <v/>
      </c>
      <c r="S107" s="725">
        <f>SUM(S104:S106)</f>
        <v/>
      </c>
      <c r="T107" s="454" t="n"/>
      <c r="U107" s="455" t="n"/>
      <c r="V107" s="710" t="n"/>
      <c r="W107" s="702" t="n"/>
      <c r="X107" s="702">
        <f>SUM(X104:X106)</f>
        <v/>
      </c>
      <c r="Y107" s="456">
        <f>SUM(Y104:Y106)</f>
        <v/>
      </c>
      <c r="Z107" s="702" t="n"/>
      <c r="AA107" s="725">
        <f>SUM(AA104:AA106)</f>
        <v/>
      </c>
      <c r="AB107" s="725">
        <f>SUM(AB104:AB106)</f>
        <v/>
      </c>
      <c r="AC107" s="287" t="n"/>
      <c r="AD107" s="287" t="n"/>
    </row>
    <row r="108" ht="13.5" customFormat="1" customHeight="1" s="191">
      <c r="A108" s="191" t="inlineStr">
        <is>
          <t>* DOSA, CONTASA, SAFE, IMPREST etc.</t>
        </is>
      </c>
      <c r="B108" s="165" t="n"/>
      <c r="D108" s="161" t="n"/>
      <c r="E108" s="161" t="n"/>
      <c r="F108" s="161" t="n"/>
      <c r="G108" s="451" t="n"/>
      <c r="H108" s="165" t="n"/>
      <c r="I108" s="451" t="n"/>
      <c r="J108" s="165" t="n"/>
      <c r="K108" s="165" t="n"/>
      <c r="L108" s="165" t="n"/>
      <c r="M108" s="452" t="n"/>
      <c r="N108" s="452" t="n"/>
      <c r="O108" s="452" t="n"/>
      <c r="P108" s="451" t="n"/>
      <c r="Q108" s="165" t="n"/>
      <c r="R108" s="451" t="n"/>
      <c r="S108" s="165" t="n"/>
      <c r="T108" s="165" t="n"/>
      <c r="U108" s="452" t="n"/>
      <c r="V108" s="452" t="n"/>
      <c r="W108" s="451" t="n"/>
      <c r="X108" s="165" t="n"/>
      <c r="Y108" s="451" t="n"/>
      <c r="Z108" s="165" t="n"/>
      <c r="AA108" s="452" t="n"/>
    </row>
    <row r="109" ht="12.75" customHeight="1" s="683">
      <c r="A109" s="85" t="n"/>
      <c r="B109" s="85" t="n"/>
      <c r="C109" s="85" t="n"/>
      <c r="D109" s="162" t="n"/>
      <c r="E109" s="162" t="n"/>
      <c r="F109" s="162" t="n"/>
      <c r="G109" s="168" t="n"/>
      <c r="H109" s="168" t="n"/>
      <c r="I109" s="166" t="n"/>
      <c r="J109" s="167" t="n"/>
      <c r="K109" s="167" t="n"/>
      <c r="L109" s="167" t="n"/>
      <c r="M109" s="176" t="n"/>
      <c r="N109" s="176" t="n"/>
      <c r="O109" s="176" t="n"/>
      <c r="P109" s="168" t="n"/>
      <c r="Q109" s="168" t="n"/>
      <c r="R109" s="166" t="n"/>
      <c r="S109" s="167" t="n"/>
      <c r="T109" s="167" t="n"/>
      <c r="U109" s="176" t="n"/>
      <c r="V109" s="176" t="n"/>
      <c r="W109" s="168" t="n"/>
      <c r="X109" s="168" t="n"/>
      <c r="Y109" s="166" t="n"/>
      <c r="Z109" s="167" t="n"/>
      <c r="AA109" s="176" t="n"/>
    </row>
    <row r="110" ht="5.25" customHeight="1" s="683">
      <c r="A110" s="168" t="n"/>
      <c r="B110" s="168" t="n"/>
      <c r="C110" s="85" t="n"/>
      <c r="D110" s="162" t="n"/>
      <c r="E110" s="162" t="n"/>
      <c r="F110" s="162" t="n"/>
      <c r="G110" s="168" t="n"/>
      <c r="H110" s="168" t="n"/>
      <c r="I110" s="168" t="n"/>
      <c r="J110" s="168" t="n"/>
      <c r="K110" s="168" t="n"/>
      <c r="L110" s="168" t="n"/>
      <c r="M110" s="177" t="n"/>
      <c r="N110" s="177" t="n"/>
      <c r="O110" s="177" t="n"/>
      <c r="P110" s="168" t="n"/>
      <c r="Q110" s="168" t="n"/>
      <c r="R110" s="168" t="n"/>
      <c r="S110" s="168" t="n"/>
      <c r="T110" s="168" t="n"/>
      <c r="U110" s="177" t="n"/>
      <c r="V110" s="177" t="n"/>
      <c r="W110" s="168" t="n"/>
      <c r="X110" s="168" t="n"/>
      <c r="Y110" s="168" t="n"/>
      <c r="Z110" s="168" t="n"/>
      <c r="AA110" s="177" t="n"/>
    </row>
    <row r="111" ht="15.75" customHeight="1" s="683">
      <c r="A111" s="689" t="n"/>
      <c r="M111" s="689" t="n"/>
      <c r="N111" s="689" t="n"/>
      <c r="O111" s="689" t="n"/>
      <c r="P111" s="178" t="n"/>
      <c r="U111" s="625" t="n"/>
      <c r="V111" s="689" t="n"/>
      <c r="W111" s="178" t="n"/>
      <c r="AA111" s="625" t="n"/>
    </row>
    <row r="112" ht="21" customHeight="1" s="683">
      <c r="A112" s="85" t="n"/>
      <c r="B112" s="85" t="n"/>
      <c r="C112" s="85" t="n"/>
      <c r="D112" s="162" t="n"/>
      <c r="E112" s="162" t="inlineStr">
        <is>
          <t>c+d</t>
        </is>
      </c>
      <c r="F112" s="180">
        <f>SUM(F90:F101)+F54</f>
        <v/>
      </c>
      <c r="G112" s="180">
        <f>SUM(G90:G101)+G54</f>
        <v/>
      </c>
      <c r="H112" s="169" t="n"/>
      <c r="I112" s="180">
        <f>SUM(I90:I101)+I54</f>
        <v/>
      </c>
      <c r="M112" s="179" t="n"/>
      <c r="N112" s="179" t="n"/>
      <c r="O112" s="180">
        <f>SUM(O90:O101)+O54</f>
        <v/>
      </c>
      <c r="P112" s="180">
        <f>SUM(P90:P101)+P54</f>
        <v/>
      </c>
      <c r="Q112" s="169" t="n"/>
      <c r="R112" s="180">
        <f>SUM(R90:R101)+R54</f>
        <v/>
      </c>
      <c r="U112" s="170">
        <f>SUM(U106:U106)</f>
        <v/>
      </c>
      <c r="V112" s="179" t="n"/>
      <c r="W112" s="169" t="n"/>
      <c r="X112" s="180">
        <f>SUM(X90:X101)+X54</f>
        <v/>
      </c>
      <c r="Y112" s="180">
        <f>SUM(Y90:Y101)+Y54</f>
        <v/>
      </c>
      <c r="Z112" s="169" t="n"/>
      <c r="AA112" s="180">
        <f>SUM(AA90:AA101)+AA54</f>
        <v/>
      </c>
    </row>
    <row r="113" ht="15" customHeight="1" s="683">
      <c r="A113" s="86" t="n"/>
      <c r="B113" s="86" t="n"/>
      <c r="C113" s="85" t="n"/>
      <c r="D113" s="162" t="n"/>
      <c r="E113" s="162" t="n"/>
      <c r="F113" s="162" t="n"/>
      <c r="G113" s="170" t="n"/>
      <c r="H113" s="169" t="n"/>
      <c r="I113" s="170" t="n"/>
      <c r="M113" s="170" t="n"/>
      <c r="N113" s="170" t="n"/>
      <c r="O113" s="170" t="n"/>
      <c r="P113" s="170" t="n"/>
      <c r="Q113" s="169" t="n"/>
      <c r="R113" s="170" t="n"/>
      <c r="V113" s="170" t="n"/>
      <c r="W113" s="170" t="n"/>
      <c r="X113" s="169" t="n"/>
      <c r="Y113" s="170" t="n"/>
      <c r="Z113" s="169" t="n"/>
      <c r="AA113" s="170" t="n"/>
    </row>
    <row r="114" ht="15" customHeight="1" s="683">
      <c r="A114" s="87" t="n"/>
      <c r="B114" s="87" t="n"/>
      <c r="C114" s="88" t="n"/>
      <c r="D114" s="163" t="n"/>
      <c r="E114" s="163" t="inlineStr">
        <is>
          <t>Phy.Works</t>
        </is>
      </c>
      <c r="F114" s="504">
        <f>F99+F98+F97+F96+F94+F93+F92+F54+F90+F100+F101+F102</f>
        <v/>
      </c>
      <c r="G114" s="504">
        <f>G99+G98+G97+G96+G94+G93+G92+G54+G90+G100+G101+G102</f>
        <v/>
      </c>
      <c r="H114" s="169" t="n"/>
      <c r="I114" s="504">
        <f>I99+I98+I97+I96+I94+I93+I92+I54+I90+I100+I101+I102</f>
        <v/>
      </c>
      <c r="J114" s="169" t="n"/>
      <c r="K114" s="169" t="n"/>
      <c r="L114" s="169" t="n"/>
      <c r="M114" s="171" t="n"/>
      <c r="N114" s="163" t="inlineStr">
        <is>
          <t>Phy.Works</t>
        </is>
      </c>
      <c r="O114" s="504">
        <f>O99+O98+O97+O96+O94+O93+O92+O54+O90+O100+O101+O102</f>
        <v/>
      </c>
      <c r="P114" s="504">
        <f>P99+P98+P97+P96+P94+P93+P92+P54+P90+P100+P101+P102</f>
        <v/>
      </c>
      <c r="Q114" s="169" t="n"/>
      <c r="R114" s="504">
        <f>R99+R98+R97+R96+R94+R93+R92+R54+R90+R100+R101+R102</f>
        <v/>
      </c>
      <c r="S114" s="169" t="n"/>
      <c r="T114" s="169" t="n"/>
      <c r="U114" s="170">
        <f>U99+U98+U97+U96+U94+U93+U92+U54</f>
        <v/>
      </c>
      <c r="V114" s="171" t="n"/>
      <c r="W114" s="163" t="inlineStr">
        <is>
          <t>Phy.Works</t>
        </is>
      </c>
      <c r="X114" s="504">
        <f>X99+X98+X97+X96+X94+X93+X92+X54+X90+X100+X101+X102</f>
        <v/>
      </c>
      <c r="Y114" s="504">
        <f>Y99+Y98+Y97+Y96+Y94+Y93+Y92+Y54+Y90+Y100+Y101+Y102</f>
        <v/>
      </c>
      <c r="Z114" s="169" t="n"/>
      <c r="AA114" s="504">
        <f>AA99+AA98+AA97+AA96+AA94+AA93+AA92+AA54+AA90+AA100+AA101+AA102</f>
        <v/>
      </c>
    </row>
    <row r="115" ht="15" customHeight="1" s="683">
      <c r="A115" s="87" t="n"/>
      <c r="B115" s="87" t="n"/>
      <c r="C115" s="85" t="inlineStr">
        <is>
          <t xml:space="preserve"> </t>
        </is>
      </c>
      <c r="D115" s="162" t="n"/>
      <c r="E115" s="162" t="n"/>
      <c r="F115" s="162" t="n"/>
      <c r="G115" s="169" t="n"/>
      <c r="H115" s="169" t="n"/>
      <c r="I115" s="169" t="n"/>
      <c r="J115" s="169" t="n"/>
      <c r="K115" s="169" t="n"/>
      <c r="L115" s="169" t="n"/>
      <c r="M115" s="169" t="n"/>
      <c r="N115" s="169" t="n"/>
      <c r="O115" s="169" t="n"/>
      <c r="P115" s="169" t="n"/>
      <c r="Q115" s="169" t="n"/>
      <c r="R115" s="169" t="n"/>
      <c r="S115" s="169" t="n"/>
      <c r="T115" s="169" t="n"/>
      <c r="U115" s="169" t="n"/>
      <c r="V115" s="169" t="n"/>
      <c r="W115" s="169" t="n"/>
      <c r="X115" s="169" t="n"/>
      <c r="Y115" s="169" t="n"/>
      <c r="Z115" s="169" t="n"/>
      <c r="AA115" s="169" t="n"/>
    </row>
    <row r="116" ht="15" customHeight="1" s="683">
      <c r="A116" s="87" t="n"/>
      <c r="B116" s="87" t="n"/>
      <c r="C116" s="85" t="n"/>
      <c r="D116" s="162" t="n"/>
      <c r="E116" s="162" t="inlineStr">
        <is>
          <t>c+d+works</t>
        </is>
      </c>
      <c r="F116" s="162" t="n"/>
      <c r="G116" s="170">
        <f>G114+G112</f>
        <v/>
      </c>
      <c r="H116" s="169" t="n"/>
      <c r="I116" s="170">
        <f>I114+I112</f>
        <v/>
      </c>
      <c r="J116" s="169" t="n"/>
      <c r="K116" s="169" t="n"/>
      <c r="L116" s="169" t="n"/>
      <c r="M116" s="171" t="n"/>
      <c r="N116" s="171" t="n"/>
      <c r="O116" s="171" t="n"/>
      <c r="P116" s="170">
        <f>P114+P112</f>
        <v/>
      </c>
      <c r="Q116" s="169" t="n"/>
      <c r="R116" s="170">
        <f>R114+R112</f>
        <v/>
      </c>
      <c r="S116" s="169" t="n"/>
      <c r="T116" s="169" t="n"/>
      <c r="U116" s="170">
        <f>U114+U121</f>
        <v/>
      </c>
      <c r="V116" s="171" t="n"/>
      <c r="W116" s="169" t="n"/>
      <c r="X116" s="169" t="n"/>
      <c r="Y116" s="169" t="n"/>
      <c r="Z116" s="169" t="n"/>
      <c r="AA116" s="171" t="n"/>
    </row>
    <row r="117" ht="15" customHeight="1" s="683">
      <c r="A117" s="172" t="n"/>
      <c r="B117" s="172" t="n"/>
      <c r="C117" s="172" t="n"/>
      <c r="G117" s="179" t="n"/>
      <c r="H117" s="172" t="n"/>
      <c r="I117" s="172" t="n"/>
      <c r="J117" s="172" t="n"/>
      <c r="K117" s="172" t="n"/>
      <c r="L117" s="172" t="n"/>
      <c r="M117" s="171" t="n"/>
      <c r="N117" s="171" t="n"/>
      <c r="O117" s="171" t="n"/>
      <c r="P117" s="179" t="n"/>
      <c r="Q117" s="172" t="n"/>
      <c r="R117" s="171" t="n"/>
      <c r="S117" s="172" t="n"/>
      <c r="T117" s="172" t="n"/>
      <c r="U117" s="171" t="n"/>
      <c r="V117" s="171" t="n"/>
      <c r="W117" s="179" t="n"/>
      <c r="X117" s="172" t="n"/>
      <c r="Y117" s="172" t="n"/>
      <c r="Z117" s="172" t="n"/>
      <c r="AA117" s="171" t="n"/>
    </row>
    <row r="118" ht="15" customHeight="1" s="683">
      <c r="A118" s="172" t="n"/>
      <c r="B118" s="172" t="n"/>
      <c r="C118" s="89" t="n"/>
      <c r="D118" s="164" t="n"/>
      <c r="E118" s="164" t="inlineStr">
        <is>
          <t>other</t>
        </is>
      </c>
      <c r="F118" s="164" t="n"/>
      <c r="G118" s="358">
        <f>G107-G116</f>
        <v/>
      </c>
      <c r="H118" s="172" t="n"/>
      <c r="I118" s="217">
        <f>I32+I33+I34+I35</f>
        <v/>
      </c>
      <c r="J118" s="172" t="n"/>
      <c r="K118" s="172" t="n"/>
      <c r="L118" s="172" t="n"/>
      <c r="M118" s="171" t="n"/>
      <c r="N118" s="171" t="n"/>
      <c r="O118" s="171" t="n"/>
      <c r="P118" s="179" t="n"/>
      <c r="Q118" s="172" t="n"/>
      <c r="R118" s="217">
        <f>R32+R33+R34+R35</f>
        <v/>
      </c>
      <c r="S118" s="172" t="n"/>
      <c r="T118" s="172" t="n"/>
      <c r="U118" s="171" t="n"/>
      <c r="V118" s="171" t="n"/>
      <c r="W118" s="179" t="n"/>
      <c r="X118" s="172" t="n"/>
      <c r="Y118" s="172" t="n"/>
      <c r="Z118" s="172" t="n"/>
      <c r="AA118" s="171" t="n"/>
    </row>
    <row r="119" ht="15" customHeight="1" s="683">
      <c r="A119" s="172" t="n"/>
      <c r="B119" s="172" t="n"/>
      <c r="C119" s="172" t="n"/>
      <c r="G119" s="179" t="n"/>
      <c r="H119" s="172" t="n"/>
      <c r="I119" s="218">
        <f>I118+I116</f>
        <v/>
      </c>
      <c r="J119" s="172" t="n"/>
      <c r="K119" s="172" t="n"/>
      <c r="L119" s="172" t="n"/>
      <c r="M119" s="171" t="n"/>
      <c r="N119" s="171" t="n"/>
      <c r="O119" s="171" t="n"/>
      <c r="P119" s="179" t="n"/>
      <c r="Q119" s="172" t="n"/>
      <c r="R119" s="218">
        <f>R118+R116</f>
        <v/>
      </c>
      <c r="S119" s="172" t="n"/>
      <c r="T119" s="172" t="n"/>
      <c r="U119" s="171" t="n"/>
      <c r="V119" s="171" t="n"/>
      <c r="W119" s="179" t="n"/>
      <c r="X119" s="172" t="n"/>
      <c r="Y119" s="172" t="n"/>
      <c r="Z119" s="172" t="n"/>
      <c r="AA119" s="171" t="n"/>
    </row>
    <row r="120">
      <c r="R120" s="656" t="n"/>
    </row>
    <row r="121" ht="15" customHeight="1" s="683">
      <c r="J121" s="87" t="inlineStr">
        <is>
          <t>Reh</t>
        </is>
      </c>
      <c r="K121" s="87" t="n"/>
      <c r="L121" s="87" t="n"/>
      <c r="R121" s="87" t="inlineStr">
        <is>
          <t>Reh</t>
        </is>
      </c>
      <c r="S121" s="179">
        <f>U54+U92+U96+U97+U98</f>
        <v/>
      </c>
      <c r="T121" s="179" t="n"/>
    </row>
    <row r="122" ht="14.25" customHeight="1" s="683">
      <c r="J122" s="87" t="inlineStr">
        <is>
          <t>New</t>
        </is>
      </c>
      <c r="K122" s="87" t="n"/>
      <c r="L122" s="87" t="n"/>
      <c r="R122" s="87" t="inlineStr">
        <is>
          <t>New</t>
        </is>
      </c>
      <c r="S122" s="219">
        <f>U93+U94+#REF!+U99+#REF!+#REF!+U100+#REF!</f>
        <v/>
      </c>
      <c r="T122" s="219" t="n"/>
    </row>
    <row r="123" ht="15" customHeight="1" s="683">
      <c r="F123" s="502">
        <f>F33+F34+F35</f>
        <v/>
      </c>
      <c r="O123" s="502">
        <f>O33+O34+O35</f>
        <v/>
      </c>
      <c r="R123" s="502">
        <f>R33+R34+R35</f>
        <v/>
      </c>
      <c r="S123" s="217">
        <f>U101</f>
        <v/>
      </c>
      <c r="T123" s="217" t="n"/>
    </row>
    <row r="124">
      <c r="R124" s="656" t="n"/>
      <c r="S124" s="226">
        <f>SUM(S121:S123)</f>
        <v/>
      </c>
      <c r="T124" s="226" t="n"/>
    </row>
    <row r="125">
      <c r="R125" s="656" t="n"/>
    </row>
    <row r="126">
      <c r="G126" s="180" t="n"/>
      <c r="P126" s="180" t="n"/>
      <c r="R126" s="656" t="n"/>
      <c r="W126" s="180" t="n"/>
    </row>
    <row r="127" customFormat="1" s="173">
      <c r="A127" s="625" t="n"/>
      <c r="B127" s="625" t="n"/>
      <c r="G127" s="180" t="n"/>
      <c r="M127" s="174" t="n"/>
      <c r="N127" s="174" t="n"/>
      <c r="O127" s="174" t="n"/>
      <c r="P127" s="180" t="n"/>
      <c r="R127" s="174" t="n"/>
      <c r="U127" s="174" t="n"/>
      <c r="V127" s="174" t="n"/>
      <c r="W127" s="180" t="n"/>
      <c r="AA127" s="174" t="n"/>
    </row>
    <row r="128" customFormat="1" s="173">
      <c r="G128" s="180" t="n"/>
      <c r="M128" s="174" t="n"/>
      <c r="N128" s="174" t="n"/>
      <c r="O128" s="174" t="n"/>
      <c r="P128" s="180" t="n"/>
      <c r="U128" s="174" t="n"/>
      <c r="V128" s="174" t="n"/>
      <c r="W128" s="180" t="n"/>
      <c r="AA128" s="174" t="n"/>
    </row>
    <row r="129" customFormat="1" s="173">
      <c r="G129" s="643" t="n"/>
      <c r="M129" s="174" t="n"/>
      <c r="N129" s="174" t="n"/>
      <c r="O129" s="174" t="n"/>
      <c r="P129" s="643" t="n"/>
      <c r="U129" s="174" t="n"/>
      <c r="V129" s="174" t="n"/>
      <c r="W129" s="643" t="n"/>
      <c r="AA129" s="174" t="n"/>
    </row>
    <row r="130">
      <c r="A130" s="173" t="n"/>
      <c r="B130" s="173" t="n"/>
    </row>
    <row r="158">
      <c r="I158" s="643" t="n"/>
      <c r="J158" s="643" t="n"/>
      <c r="K158" s="643" t="n"/>
      <c r="L158" s="643" t="n"/>
      <c r="M158" s="175" t="n"/>
      <c r="N158" s="175" t="n"/>
      <c r="O158" s="175" t="n"/>
      <c r="R158" s="643" t="n"/>
      <c r="S158" s="643" t="n"/>
      <c r="T158" s="643" t="n"/>
      <c r="U158" s="175" t="n"/>
      <c r="V158" s="175" t="n"/>
      <c r="Y158" s="643" t="n"/>
      <c r="Z158" s="643" t="n"/>
      <c r="AA158" s="175" t="n"/>
    </row>
    <row r="159">
      <c r="I159" s="643" t="n"/>
      <c r="J159" s="643" t="n"/>
      <c r="K159" s="643" t="n"/>
      <c r="L159" s="643" t="n"/>
      <c r="M159" s="175" t="n"/>
      <c r="N159" s="175" t="n"/>
      <c r="O159" s="175" t="n"/>
      <c r="R159" s="643" t="n"/>
      <c r="S159" s="643" t="n"/>
      <c r="T159" s="643" t="n"/>
      <c r="U159" s="175" t="n"/>
      <c r="V159" s="175" t="n"/>
      <c r="Y159" s="643" t="n"/>
      <c r="Z159" s="643" t="n"/>
      <c r="AA159" s="175" t="n"/>
    </row>
    <row r="160">
      <c r="I160" s="643" t="n"/>
      <c r="J160" s="643" t="n"/>
      <c r="K160" s="643" t="n"/>
      <c r="L160" s="643" t="n"/>
      <c r="M160" s="175" t="n"/>
      <c r="N160" s="175" t="n"/>
      <c r="O160" s="175" t="n"/>
      <c r="R160" s="643" t="n"/>
      <c r="S160" s="643" t="n"/>
      <c r="T160" s="643" t="n"/>
      <c r="U160" s="175" t="n"/>
      <c r="V160" s="175" t="n"/>
      <c r="Y160" s="643" t="n"/>
      <c r="Z160" s="643" t="n"/>
      <c r="AA160" s="175" t="n"/>
    </row>
    <row r="161">
      <c r="I161" s="643" t="n"/>
      <c r="J161" s="643" t="n"/>
      <c r="K161" s="643" t="n"/>
      <c r="L161" s="643" t="n"/>
      <c r="M161" s="175" t="n"/>
      <c r="N161" s="175" t="n"/>
      <c r="O161" s="175" t="n"/>
      <c r="R161" s="643" t="n"/>
      <c r="S161" s="643" t="n"/>
      <c r="T161" s="643" t="n"/>
      <c r="U161" s="175" t="n"/>
      <c r="V161" s="175" t="n"/>
      <c r="Y161" s="643" t="n"/>
      <c r="Z161" s="643" t="n"/>
      <c r="AA161" s="175" t="n"/>
    </row>
    <row r="162">
      <c r="I162" s="643" t="n"/>
      <c r="J162" s="643" t="n"/>
      <c r="K162" s="643" t="n"/>
      <c r="L162" s="643" t="n"/>
      <c r="M162" s="175" t="n"/>
      <c r="N162" s="175" t="n"/>
      <c r="O162" s="175" t="n"/>
      <c r="R162" s="643" t="n"/>
      <c r="S162" s="643" t="n"/>
      <c r="T162" s="643" t="n"/>
      <c r="U162" s="175" t="n"/>
      <c r="V162" s="175" t="n"/>
      <c r="Y162" s="643" t="n"/>
      <c r="Z162" s="643" t="n"/>
      <c r="AA162" s="175" t="n"/>
    </row>
    <row r="163">
      <c r="I163" s="643" t="n"/>
      <c r="J163" s="643" t="n"/>
      <c r="K163" s="643" t="n"/>
      <c r="L163" s="643" t="n"/>
      <c r="M163" s="175" t="n"/>
      <c r="N163" s="175" t="n"/>
      <c r="O163" s="175" t="n"/>
      <c r="R163" s="643" t="n"/>
      <c r="S163" s="643" t="n"/>
      <c r="T163" s="643" t="n"/>
      <c r="U163" s="175" t="n"/>
      <c r="V163" s="175" t="n"/>
      <c r="Y163" s="643" t="n"/>
      <c r="Z163" s="643" t="n"/>
      <c r="AA163" s="175" t="n"/>
    </row>
    <row r="164">
      <c r="I164" s="643" t="n"/>
      <c r="J164" s="643" t="n"/>
      <c r="K164" s="643" t="n"/>
      <c r="L164" s="643" t="n"/>
      <c r="M164" s="175" t="n"/>
      <c r="N164" s="175" t="n"/>
      <c r="O164" s="175" t="n"/>
      <c r="R164" s="643" t="n"/>
      <c r="S164" s="643" t="n"/>
      <c r="T164" s="643" t="n"/>
      <c r="U164" s="175" t="n"/>
      <c r="V164" s="175" t="n"/>
      <c r="Y164" s="643" t="n"/>
      <c r="Z164" s="643" t="n"/>
      <c r="AA164" s="175" t="n"/>
    </row>
    <row r="165">
      <c r="I165" s="643" t="n"/>
      <c r="J165" s="643" t="n"/>
      <c r="K165" s="643" t="n"/>
      <c r="L165" s="643" t="n"/>
      <c r="M165" s="175" t="n"/>
      <c r="N165" s="175" t="n"/>
      <c r="O165" s="175" t="n"/>
      <c r="R165" s="643" t="n"/>
      <c r="S165" s="643" t="n"/>
      <c r="T165" s="643" t="n"/>
      <c r="U165" s="175" t="n"/>
      <c r="V165" s="175" t="n"/>
      <c r="Y165" s="643" t="n"/>
      <c r="Z165" s="643" t="n"/>
      <c r="AA165" s="175" t="n"/>
    </row>
    <row r="166">
      <c r="I166" s="643" t="n"/>
      <c r="J166" s="643" t="n"/>
      <c r="K166" s="643" t="n"/>
      <c r="L166" s="643" t="n"/>
      <c r="M166" s="175" t="n"/>
      <c r="N166" s="175" t="n"/>
      <c r="O166" s="175" t="n"/>
      <c r="R166" s="643" t="n"/>
      <c r="S166" s="643" t="n"/>
      <c r="T166" s="643" t="n"/>
      <c r="U166" s="175" t="n"/>
      <c r="V166" s="175" t="n"/>
      <c r="Y166" s="643" t="n"/>
      <c r="Z166" s="643" t="n"/>
      <c r="AA166" s="175" t="n"/>
    </row>
    <row r="167">
      <c r="I167" s="643" t="n"/>
      <c r="J167" s="643" t="n"/>
      <c r="K167" s="643" t="n"/>
      <c r="L167" s="643" t="n"/>
      <c r="M167" s="175" t="n"/>
      <c r="N167" s="175" t="n"/>
      <c r="O167" s="175" t="n"/>
      <c r="R167" s="643" t="n"/>
      <c r="S167" s="643" t="n"/>
      <c r="T167" s="643" t="n"/>
      <c r="U167" s="175" t="n"/>
      <c r="V167" s="175" t="n"/>
      <c r="Y167" s="643" t="n"/>
      <c r="Z167" s="643" t="n"/>
      <c r="AA167" s="175" t="n"/>
    </row>
    <row r="168">
      <c r="I168" s="643" t="n"/>
      <c r="J168" s="643" t="n"/>
      <c r="K168" s="643" t="n"/>
      <c r="L168" s="643" t="n"/>
      <c r="M168" s="175" t="n"/>
      <c r="N168" s="175" t="n"/>
      <c r="O168" s="175" t="n"/>
      <c r="R168" s="643" t="n"/>
      <c r="S168" s="643" t="n"/>
      <c r="T168" s="643" t="n"/>
      <c r="U168" s="175" t="n"/>
      <c r="V168" s="175" t="n"/>
      <c r="Y168" s="643" t="n"/>
      <c r="Z168" s="643" t="n"/>
      <c r="AA168" s="175" t="n"/>
    </row>
    <row r="169">
      <c r="I169" s="643" t="n"/>
      <c r="J169" s="643" t="n"/>
      <c r="K169" s="643" t="n"/>
      <c r="L169" s="643" t="n"/>
      <c r="M169" s="175" t="n"/>
      <c r="N169" s="175" t="n"/>
      <c r="O169" s="175" t="n"/>
      <c r="R169" s="643" t="n"/>
      <c r="S169" s="643" t="n"/>
      <c r="T169" s="643" t="n"/>
      <c r="U169" s="175" t="n"/>
      <c r="V169" s="175" t="n"/>
      <c r="Y169" s="643" t="n"/>
      <c r="Z169" s="643" t="n"/>
      <c r="AA169" s="175" t="n"/>
    </row>
    <row r="170">
      <c r="I170" s="643" t="n"/>
      <c r="J170" s="643" t="n"/>
      <c r="K170" s="643" t="n"/>
      <c r="L170" s="643" t="n"/>
      <c r="M170" s="175" t="n"/>
      <c r="N170" s="175" t="n"/>
      <c r="O170" s="175" t="n"/>
      <c r="R170" s="643" t="n"/>
      <c r="S170" s="643" t="n"/>
      <c r="T170" s="643" t="n"/>
      <c r="U170" s="175" t="n"/>
      <c r="V170" s="175" t="n"/>
      <c r="Y170" s="643" t="n"/>
      <c r="Z170" s="643" t="n"/>
      <c r="AA170" s="175" t="n"/>
    </row>
    <row r="171">
      <c r="I171" s="643" t="n"/>
      <c r="J171" s="643" t="n"/>
      <c r="K171" s="643" t="n"/>
      <c r="L171" s="643" t="n"/>
      <c r="M171" s="175" t="n"/>
      <c r="N171" s="175" t="n"/>
      <c r="O171" s="175" t="n"/>
      <c r="R171" s="643" t="n"/>
      <c r="S171" s="643" t="n"/>
      <c r="T171" s="643" t="n"/>
      <c r="U171" s="175" t="n"/>
      <c r="V171" s="175" t="n"/>
      <c r="Y171" s="643" t="n"/>
      <c r="Z171" s="643" t="n"/>
      <c r="AA171" s="175" t="n"/>
    </row>
    <row r="172">
      <c r="I172" s="643" t="n"/>
      <c r="J172" s="643" t="n"/>
      <c r="K172" s="643" t="n"/>
      <c r="L172" s="643" t="n"/>
      <c r="M172" s="175" t="n"/>
      <c r="N172" s="175" t="n"/>
      <c r="O172" s="175" t="n"/>
      <c r="R172" s="643" t="n"/>
      <c r="S172" s="643" t="n"/>
      <c r="T172" s="643" t="n"/>
      <c r="U172" s="175" t="n"/>
      <c r="V172" s="175" t="n"/>
      <c r="Y172" s="643" t="n"/>
      <c r="Z172" s="643" t="n"/>
      <c r="AA172" s="175" t="n"/>
    </row>
    <row r="173">
      <c r="I173" s="643" t="n"/>
      <c r="J173" s="643" t="n"/>
      <c r="K173" s="643" t="n"/>
      <c r="L173" s="643" t="n"/>
      <c r="M173" s="175" t="n"/>
      <c r="N173" s="175" t="n"/>
      <c r="O173" s="175" t="n"/>
      <c r="R173" s="643" t="n"/>
      <c r="S173" s="643" t="n"/>
      <c r="T173" s="643" t="n"/>
      <c r="U173" s="175" t="n"/>
      <c r="V173" s="175" t="n"/>
      <c r="Y173" s="643" t="n"/>
      <c r="Z173" s="643" t="n"/>
      <c r="AA173" s="175" t="n"/>
    </row>
    <row r="174">
      <c r="I174" s="643" t="n"/>
      <c r="J174" s="643" t="n"/>
      <c r="K174" s="643" t="n"/>
      <c r="L174" s="643" t="n"/>
      <c r="M174" s="175" t="n"/>
      <c r="N174" s="175" t="n"/>
      <c r="O174" s="175" t="n"/>
      <c r="R174" s="643" t="n"/>
      <c r="S174" s="643" t="n"/>
      <c r="T174" s="643" t="n"/>
      <c r="U174" s="175" t="n"/>
      <c r="V174" s="175" t="n"/>
      <c r="Y174" s="643" t="n"/>
      <c r="Z174" s="643" t="n"/>
      <c r="AA174" s="175" t="n"/>
    </row>
    <row r="175">
      <c r="I175" s="643" t="n"/>
      <c r="J175" s="643" t="n"/>
      <c r="K175" s="643" t="n"/>
      <c r="L175" s="643" t="n"/>
      <c r="M175" s="175" t="n"/>
      <c r="N175" s="175" t="n"/>
      <c r="O175" s="175" t="n"/>
      <c r="R175" s="643" t="n"/>
      <c r="S175" s="643" t="n"/>
      <c r="T175" s="643" t="n"/>
      <c r="U175" s="175" t="n"/>
      <c r="V175" s="175" t="n"/>
      <c r="Y175" s="643" t="n"/>
      <c r="Z175" s="643" t="n"/>
      <c r="AA175" s="175" t="n"/>
    </row>
    <row r="176">
      <c r="I176" s="643" t="n"/>
      <c r="J176" s="643" t="n"/>
      <c r="K176" s="643" t="n"/>
      <c r="L176" s="643" t="n"/>
      <c r="M176" s="175" t="n"/>
      <c r="N176" s="175" t="n"/>
      <c r="O176" s="175" t="n"/>
      <c r="R176" s="643" t="n"/>
      <c r="S176" s="643" t="n"/>
      <c r="T176" s="643" t="n"/>
      <c r="U176" s="175" t="n"/>
      <c r="V176" s="175" t="n"/>
      <c r="Y176" s="643" t="n"/>
      <c r="Z176" s="643" t="n"/>
      <c r="AA176" s="175" t="n"/>
    </row>
  </sheetData>
  <mergeCells count="115">
    <mergeCell ref="X57:X58"/>
    <mergeCell ref="Y57:Y58"/>
    <mergeCell ref="AA57:AA58"/>
    <mergeCell ref="AB57:AB58"/>
    <mergeCell ref="Z62:AA62"/>
    <mergeCell ref="AB62:AB63"/>
    <mergeCell ref="L61:L63"/>
    <mergeCell ref="O61:O63"/>
    <mergeCell ref="Z61:AB61"/>
    <mergeCell ref="P61:P63"/>
    <mergeCell ref="Q62:R62"/>
    <mergeCell ref="S62:S63"/>
    <mergeCell ref="O57:O58"/>
    <mergeCell ref="Q57:Q58"/>
    <mergeCell ref="P57:P58"/>
    <mergeCell ref="AC61:AC63"/>
    <mergeCell ref="AD61:AD63"/>
    <mergeCell ref="Q61:S61"/>
    <mergeCell ref="A59:A63"/>
    <mergeCell ref="B59:B63"/>
    <mergeCell ref="C59:C63"/>
    <mergeCell ref="D59:L59"/>
    <mergeCell ref="V59:AD59"/>
    <mergeCell ref="D60:D63"/>
    <mergeCell ref="H62:I62"/>
    <mergeCell ref="F61:F63"/>
    <mergeCell ref="N60:N63"/>
    <mergeCell ref="U61:U63"/>
    <mergeCell ref="F60:L60"/>
    <mergeCell ref="X60:AD60"/>
    <mergeCell ref="M60:M63"/>
    <mergeCell ref="H7:I7"/>
    <mergeCell ref="D4:L4"/>
    <mergeCell ref="Z6:AB6"/>
    <mergeCell ref="P6:P8"/>
    <mergeCell ref="T6:T8"/>
    <mergeCell ref="AC6:AC8"/>
    <mergeCell ref="U6:U8"/>
    <mergeCell ref="Z7:AA7"/>
    <mergeCell ref="AB7:AB8"/>
    <mergeCell ref="F6:F8"/>
    <mergeCell ref="E5:E8"/>
    <mergeCell ref="O6:O8"/>
    <mergeCell ref="G6:G8"/>
    <mergeCell ref="Y6:Y8"/>
    <mergeCell ref="L6:L8"/>
    <mergeCell ref="H6:J6"/>
    <mergeCell ref="F5:L5"/>
    <mergeCell ref="B45:C45"/>
    <mergeCell ref="R57:R58"/>
    <mergeCell ref="S57:S58"/>
    <mergeCell ref="Z1:AA1"/>
    <mergeCell ref="X2:Y2"/>
    <mergeCell ref="A3:L3"/>
    <mergeCell ref="Q6:S6"/>
    <mergeCell ref="V5:V8"/>
    <mergeCell ref="V4:AD4"/>
    <mergeCell ref="X5:AD5"/>
    <mergeCell ref="X6:X8"/>
    <mergeCell ref="W5:W8"/>
    <mergeCell ref="A4:A8"/>
    <mergeCell ref="C4:C8"/>
    <mergeCell ref="B4:B8"/>
    <mergeCell ref="S1:U1"/>
    <mergeCell ref="M4:U4"/>
    <mergeCell ref="AD6:AD8"/>
    <mergeCell ref="A2:W2"/>
    <mergeCell ref="D5:D8"/>
    <mergeCell ref="N5:N8"/>
    <mergeCell ref="O5:U5"/>
    <mergeCell ref="J7:J8"/>
    <mergeCell ref="K6:K8"/>
    <mergeCell ref="A15:A44"/>
    <mergeCell ref="B39:B41"/>
    <mergeCell ref="Q7:R7"/>
    <mergeCell ref="S7:S8"/>
    <mergeCell ref="M5:M8"/>
    <mergeCell ref="B11:C11"/>
    <mergeCell ref="B15:C15"/>
    <mergeCell ref="E60:E63"/>
    <mergeCell ref="J62:J63"/>
    <mergeCell ref="G57:G58"/>
    <mergeCell ref="M59:U59"/>
    <mergeCell ref="G61:G63"/>
    <mergeCell ref="H61:J61"/>
    <mergeCell ref="O60:U60"/>
    <mergeCell ref="N57:N58"/>
    <mergeCell ref="T61:T63"/>
    <mergeCell ref="K61:K63"/>
    <mergeCell ref="A11:A14"/>
    <mergeCell ref="B53:B54"/>
    <mergeCell ref="I57:I58"/>
    <mergeCell ref="J57:J58"/>
    <mergeCell ref="F57:F58"/>
    <mergeCell ref="A57:C58"/>
    <mergeCell ref="M57:M58"/>
    <mergeCell ref="A104:C104"/>
    <mergeCell ref="A111:L111"/>
    <mergeCell ref="A103:C103"/>
    <mergeCell ref="C88:AA88"/>
    <mergeCell ref="A106:C106"/>
    <mergeCell ref="X61:X63"/>
    <mergeCell ref="Y61:Y63"/>
    <mergeCell ref="A105:C105"/>
    <mergeCell ref="B66:AA66"/>
    <mergeCell ref="W60:W63"/>
    <mergeCell ref="C67:AA67"/>
    <mergeCell ref="B70:B71"/>
    <mergeCell ref="C72:AA72"/>
    <mergeCell ref="C75:AA75"/>
    <mergeCell ref="C79:AA79"/>
    <mergeCell ref="V60:V63"/>
    <mergeCell ref="A86:A87"/>
    <mergeCell ref="C86:AA86"/>
    <mergeCell ref="C70:AA70"/>
  </mergeCells>
  <pageMargins left="0.41" right="0.16" top="0.51" bottom="0.2" header="0.3" footer="0.17"/>
  <pageSetup orientation="landscape" paperSize="9" scale="46" firstPageNumber="4" useFirstPageNumber="1"/>
  <headerFooter>
    <oddHeader/>
    <oddFooter>&amp;C&amp;20 P - &amp;P</oddFooter>
    <evenHeader/>
    <evenFooter/>
    <firstHeader/>
    <firstFooter/>
  </headerFooter>
  <rowBreaks count="2" manualBreakCount="2">
    <brk id="58" min="0" max="16383" man="1"/>
    <brk id="109" min="0" max="16383" man="1"/>
  </rowBreak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48"/>
  <sheetViews>
    <sheetView topLeftCell="A10" workbookViewId="0">
      <selection activeCell="B13" sqref="B13"/>
    </sheetView>
  </sheetViews>
  <sheetFormatPr baseColWidth="8" defaultColWidth="13.85546875" defaultRowHeight="15.75"/>
  <cols>
    <col width="7.5703125" customWidth="1" style="728" min="1" max="1"/>
    <col width="16.28515625" customWidth="1" style="728" min="2" max="2"/>
    <col width="16.5703125" customWidth="1" style="728" min="3" max="3"/>
    <col width="15.140625" customWidth="1" style="728" min="4" max="4"/>
    <col width="16.85546875" customWidth="1" style="728" min="5" max="5"/>
    <col width="19.85546875" customWidth="1" style="728" min="6" max="7"/>
    <col width="6.85546875" customWidth="1" style="728" min="8" max="8"/>
    <col width="13.42578125" customWidth="1" style="728" min="9" max="9"/>
    <col width="11" customWidth="1" style="728" min="10" max="10"/>
    <col width="10.28515625" customWidth="1" style="728" min="11" max="11"/>
    <col width="13.85546875" customWidth="1" style="728" min="12" max="21"/>
    <col width="13.85546875" customWidth="1" style="728" min="22" max="16384"/>
  </cols>
  <sheetData>
    <row r="1" ht="18.75" customHeight="1" s="683">
      <c r="A1" s="730" t="inlineStr">
        <is>
          <t>Annexure-IV</t>
        </is>
      </c>
      <c r="G1" s="730" t="n"/>
      <c r="H1" s="730" t="n"/>
      <c r="I1" s="730" t="n"/>
      <c r="J1" s="730" t="n"/>
      <c r="K1" s="730" t="n"/>
    </row>
    <row r="2" ht="18.75" customHeight="1" s="683">
      <c r="A2" s="481" t="n"/>
      <c r="B2" s="481" t="n"/>
      <c r="C2" s="481" t="n"/>
      <c r="D2" s="481" t="n"/>
      <c r="E2" s="481" t="n"/>
      <c r="F2" s="481" t="n"/>
      <c r="G2" s="481" t="n"/>
      <c r="H2" s="481" t="n"/>
      <c r="I2" s="481" t="n"/>
      <c r="J2" s="481" t="n"/>
      <c r="K2" s="481" t="n"/>
    </row>
    <row r="3" ht="18.75" customHeight="1" s="683">
      <c r="A3" s="731" t="inlineStr">
        <is>
          <t>Revised Amortization Schedule</t>
        </is>
      </c>
      <c r="G3" s="731" t="n"/>
      <c r="H3" s="731" t="n"/>
      <c r="I3" s="731" t="n"/>
      <c r="J3" s="731" t="n"/>
      <c r="K3" s="731" t="n"/>
    </row>
    <row r="4">
      <c r="A4" s="482" t="n"/>
      <c r="B4" s="482" t="n"/>
      <c r="C4" s="482" t="n"/>
      <c r="D4" s="482" t="n"/>
      <c r="E4" s="482" t="n"/>
      <c r="F4" s="482" t="n"/>
      <c r="G4" s="482" t="n"/>
      <c r="H4" s="482" t="n"/>
      <c r="I4" s="482" t="n"/>
      <c r="J4" s="482" t="n"/>
      <c r="K4" s="482" t="n"/>
    </row>
    <row r="5">
      <c r="A5" s="727" t="inlineStr">
        <is>
          <t>Name of Project</t>
        </is>
      </c>
      <c r="C5" s="727" t="inlineStr">
        <is>
          <t>: Haor Flood Management &amp; Livelihood Improvement Project (BWDB Part)</t>
        </is>
      </c>
      <c r="G5" s="727" t="n"/>
      <c r="H5" s="727" t="n"/>
      <c r="I5" s="727" t="n"/>
      <c r="J5" s="727" t="n"/>
      <c r="K5" s="727" t="n"/>
    </row>
    <row r="6">
      <c r="A6" s="727" t="inlineStr">
        <is>
          <t>Total Investment</t>
        </is>
      </c>
      <c r="C6" s="727" t="inlineStr">
        <is>
          <t>: BDT 97865.00 Lakh</t>
        </is>
      </c>
      <c r="G6" s="727" t="n"/>
      <c r="H6" s="727" t="n"/>
      <c r="I6" s="727" t="n"/>
      <c r="J6" s="727" t="n"/>
      <c r="K6" s="727" t="n"/>
    </row>
    <row r="7">
      <c r="A7" s="727" t="inlineStr">
        <is>
          <t>Loan Portion</t>
        </is>
      </c>
      <c r="C7" s="729" t="inlineStr">
        <is>
          <t>: BDT 59529.60 Lakh</t>
        </is>
      </c>
      <c r="G7" s="729" t="n"/>
      <c r="H7" s="729" t="n"/>
      <c r="I7" s="729" t="n"/>
      <c r="J7" s="729" t="n"/>
      <c r="K7" s="729" t="n"/>
    </row>
    <row r="8">
      <c r="A8" s="727" t="inlineStr">
        <is>
          <t>Loan Period</t>
        </is>
      </c>
      <c r="C8" s="727" t="inlineStr">
        <is>
          <t>: 40 Years Including 10 Uears grace Period</t>
        </is>
      </c>
      <c r="G8" s="727" t="n"/>
      <c r="H8" s="727" t="n"/>
      <c r="I8" s="727" t="n"/>
      <c r="J8" s="727" t="n"/>
      <c r="K8" s="727" t="n"/>
    </row>
    <row r="9">
      <c r="A9" s="727" t="inlineStr">
        <is>
          <t>Trate of Investment</t>
        </is>
      </c>
      <c r="C9" s="727" t="inlineStr">
        <is>
          <t>: 0.01% per annum</t>
        </is>
      </c>
      <c r="G9" s="727" t="n"/>
      <c r="H9" s="727" t="n"/>
      <c r="I9" s="727" t="n"/>
      <c r="J9" s="727" t="n"/>
      <c r="K9" s="727" t="n"/>
    </row>
    <row r="10">
      <c r="F10" s="483" t="inlineStr">
        <is>
          <t>(Taka in Lac)</t>
        </is>
      </c>
      <c r="G10" s="483" t="n"/>
      <c r="H10" s="483" t="n"/>
      <c r="I10" s="483" t="n"/>
      <c r="J10" s="483" t="n"/>
      <c r="K10" s="483" t="n"/>
    </row>
    <row r="11" ht="47.25" customHeight="1" s="683">
      <c r="A11" s="383" t="inlineStr">
        <is>
          <t>Year</t>
        </is>
      </c>
      <c r="B11" s="383" t="inlineStr">
        <is>
          <t>Beginning Principal Amount</t>
        </is>
      </c>
      <c r="C11" s="383" t="inlineStr">
        <is>
          <t>Yearly Fixed Amount to be Paid (Principal)</t>
        </is>
      </c>
      <c r="D11" s="383" t="inlineStr">
        <is>
          <t>Yearly Interes to be Paid</t>
        </is>
      </c>
      <c r="E11" s="383" t="inlineStr">
        <is>
          <t>Total Payment (Principal + Interest)</t>
        </is>
      </c>
      <c r="F11" s="383" t="inlineStr">
        <is>
          <t>Ending Principal Balance</t>
        </is>
      </c>
      <c r="G11" s="477" t="n"/>
      <c r="H11" s="479" t="n"/>
      <c r="I11" s="384" t="inlineStr">
        <is>
          <t>2014-15</t>
        </is>
      </c>
      <c r="J11" s="384" t="n"/>
      <c r="K11" s="384" t="n"/>
      <c r="L11" s="384" t="n"/>
    </row>
    <row r="12" customFormat="1" s="483">
      <c r="A12" s="384" t="n">
        <v>1</v>
      </c>
      <c r="B12" s="384" t="n">
        <v>2</v>
      </c>
      <c r="C12" s="384" t="n">
        <v>3</v>
      </c>
      <c r="D12" s="384" t="n">
        <v>4</v>
      </c>
      <c r="E12" s="384" t="inlineStr">
        <is>
          <t>5= (3+4)</t>
        </is>
      </c>
      <c r="F12" s="384" t="inlineStr">
        <is>
          <t>6=(2-3)</t>
        </is>
      </c>
      <c r="G12" s="484" t="n"/>
      <c r="H12" s="480" t="n"/>
      <c r="I12" s="474" t="inlineStr">
        <is>
          <t>GoB</t>
        </is>
      </c>
      <c r="J12" s="474" t="inlineStr">
        <is>
          <t>RPA</t>
        </is>
      </c>
      <c r="K12" s="474" t="inlineStr">
        <is>
          <t>DPA</t>
        </is>
      </c>
      <c r="L12" s="474" t="inlineStr">
        <is>
          <t>Total</t>
        </is>
      </c>
    </row>
    <row r="13">
      <c r="A13" s="384" t="n">
        <v>11</v>
      </c>
      <c r="B13" s="385" t="n">
        <v>59529.6</v>
      </c>
      <c r="C13" s="385">
        <f>$B$13/30</f>
        <v/>
      </c>
      <c r="D13" s="385">
        <f>B13*0.01/100</f>
        <v/>
      </c>
      <c r="E13" s="385">
        <f>C13+D13</f>
        <v/>
      </c>
      <c r="F13" s="385">
        <f>B13-C13</f>
        <v/>
      </c>
      <c r="G13" s="485" t="n"/>
      <c r="H13" s="480" t="inlineStr">
        <is>
          <t>Rev</t>
        </is>
      </c>
      <c r="I13" s="474" t="n">
        <v>231.42</v>
      </c>
      <c r="J13" s="474" t="n"/>
      <c r="K13" s="474" t="n">
        <v>849.67</v>
      </c>
      <c r="L13" s="474">
        <f>SUM(I13:K13)</f>
        <v/>
      </c>
    </row>
    <row r="14">
      <c r="A14" s="384" t="n">
        <v>12</v>
      </c>
      <c r="B14" s="385">
        <f>F13</f>
        <v/>
      </c>
      <c r="C14" s="385">
        <f>$B$13/30</f>
        <v/>
      </c>
      <c r="D14" s="385">
        <f>B14*0.01/100</f>
        <v/>
      </c>
      <c r="E14" s="385">
        <f>C14+D14</f>
        <v/>
      </c>
      <c r="F14" s="385">
        <f>B14-C14</f>
        <v/>
      </c>
      <c r="G14" s="485" t="n"/>
      <c r="H14" s="480" t="inlineStr">
        <is>
          <t>Cap</t>
        </is>
      </c>
      <c r="I14" s="474" t="n">
        <v>375.2</v>
      </c>
      <c r="J14" s="474" t="n"/>
      <c r="K14" s="474" t="n"/>
      <c r="L14" s="474">
        <f>SUM(I14:K14)</f>
        <v/>
      </c>
    </row>
    <row r="15">
      <c r="A15" s="384" t="n">
        <v>13</v>
      </c>
      <c r="B15" s="385">
        <f>F14</f>
        <v/>
      </c>
      <c r="C15" s="385">
        <f>$B$13/30</f>
        <v/>
      </c>
      <c r="D15" s="385">
        <f>B15*0.01/100</f>
        <v/>
      </c>
      <c r="E15" s="385">
        <f>C15+D15</f>
        <v/>
      </c>
      <c r="F15" s="385">
        <f>B15-C15</f>
        <v/>
      </c>
      <c r="G15" s="485" t="n"/>
      <c r="H15" s="480" t="inlineStr">
        <is>
          <t>Total</t>
        </is>
      </c>
      <c r="I15" s="474">
        <f>SUM(I13:I14)</f>
        <v/>
      </c>
      <c r="J15" s="474">
        <f>SUM(J13:J14)</f>
        <v/>
      </c>
      <c r="K15" s="474">
        <f>SUM(K13:K14)</f>
        <v/>
      </c>
      <c r="L15" s="474">
        <f>SUM(L13:L14)</f>
        <v/>
      </c>
    </row>
    <row r="16">
      <c r="A16" s="384" t="n">
        <v>14</v>
      </c>
      <c r="B16" s="385">
        <f>F15</f>
        <v/>
      </c>
      <c r="C16" s="385">
        <f>$B$13/30</f>
        <v/>
      </c>
      <c r="D16" s="385">
        <f>B16*0.01/100</f>
        <v/>
      </c>
      <c r="E16" s="385">
        <f>C16+D16</f>
        <v/>
      </c>
      <c r="F16" s="385">
        <f>B16-C16</f>
        <v/>
      </c>
      <c r="G16" s="485" t="n"/>
    </row>
    <row r="17">
      <c r="A17" s="384" t="n">
        <v>15</v>
      </c>
      <c r="B17" s="385">
        <f>F16</f>
        <v/>
      </c>
      <c r="C17" s="385">
        <f>$B$13/30</f>
        <v/>
      </c>
      <c r="D17" s="385">
        <f>B17*0.01/100</f>
        <v/>
      </c>
      <c r="E17" s="385">
        <f>C17+D17</f>
        <v/>
      </c>
      <c r="F17" s="385">
        <f>B17-C17</f>
        <v/>
      </c>
      <c r="G17" s="478" t="n"/>
      <c r="H17" s="479" t="n"/>
      <c r="I17" s="384" t="inlineStr">
        <is>
          <t>2015-16</t>
        </is>
      </c>
      <c r="J17" s="384" t="n"/>
      <c r="K17" s="384" t="n"/>
      <c r="L17" s="384" t="n"/>
    </row>
    <row r="18">
      <c r="A18" s="384" t="n">
        <v>16</v>
      </c>
      <c r="B18" s="385">
        <f>F17</f>
        <v/>
      </c>
      <c r="C18" s="385">
        <f>$B$13/30</f>
        <v/>
      </c>
      <c r="D18" s="385">
        <f>B18*0.01/100</f>
        <v/>
      </c>
      <c r="E18" s="385">
        <f>C18+D18</f>
        <v/>
      </c>
      <c r="F18" s="385">
        <f>B18-C18</f>
        <v/>
      </c>
      <c r="G18" s="485" t="n"/>
      <c r="H18" s="480" t="n"/>
      <c r="I18" s="474" t="inlineStr">
        <is>
          <t>GoB</t>
        </is>
      </c>
      <c r="J18" s="474" t="inlineStr">
        <is>
          <t>RPA</t>
        </is>
      </c>
      <c r="K18" s="474" t="inlineStr">
        <is>
          <t>DPA</t>
        </is>
      </c>
      <c r="L18" s="474" t="inlineStr">
        <is>
          <t>Total</t>
        </is>
      </c>
    </row>
    <row r="19">
      <c r="A19" s="384" t="n">
        <v>17</v>
      </c>
      <c r="B19" s="385">
        <f>F18</f>
        <v/>
      </c>
      <c r="C19" s="385">
        <f>$B$13/30</f>
        <v/>
      </c>
      <c r="D19" s="385">
        <f>B19*0.01/100</f>
        <v/>
      </c>
      <c r="E19" s="385">
        <f>C19+D19</f>
        <v/>
      </c>
      <c r="F19" s="385">
        <f>B19-C19</f>
        <v/>
      </c>
      <c r="G19" s="485" t="n"/>
      <c r="H19" s="480" t="inlineStr">
        <is>
          <t>Rev</t>
        </is>
      </c>
      <c r="I19" s="474" t="n">
        <v>635.09</v>
      </c>
      <c r="J19" s="474" t="n">
        <v>9.220000000000001</v>
      </c>
      <c r="K19" s="474" t="n">
        <v>1849.43</v>
      </c>
      <c r="L19" s="474">
        <f>SUM(I19:K19)</f>
        <v/>
      </c>
    </row>
    <row r="20">
      <c r="A20" s="384" t="n">
        <v>18</v>
      </c>
      <c r="B20" s="385">
        <f>F19</f>
        <v/>
      </c>
      <c r="C20" s="385">
        <f>$B$13/30</f>
        <v/>
      </c>
      <c r="D20" s="385">
        <f>B20*0.01/100</f>
        <v/>
      </c>
      <c r="E20" s="385">
        <f>C20+D20</f>
        <v/>
      </c>
      <c r="F20" s="385">
        <f>B20-C20</f>
        <v/>
      </c>
      <c r="G20" s="485" t="n"/>
      <c r="H20" s="480" t="inlineStr">
        <is>
          <t>Cap</t>
        </is>
      </c>
      <c r="I20" s="474" t="n">
        <v>189.19</v>
      </c>
      <c r="J20" s="474" t="n"/>
      <c r="K20" s="474" t="n"/>
      <c r="L20" s="474">
        <f>SUM(I20:K20)</f>
        <v/>
      </c>
    </row>
    <row r="21">
      <c r="A21" s="384" t="n">
        <v>19</v>
      </c>
      <c r="B21" s="385">
        <f>F20</f>
        <v/>
      </c>
      <c r="C21" s="385">
        <f>$B$13/30</f>
        <v/>
      </c>
      <c r="D21" s="385">
        <f>B21*0.01/100</f>
        <v/>
      </c>
      <c r="E21" s="385">
        <f>C21+D21</f>
        <v/>
      </c>
      <c r="F21" s="385">
        <f>B21-C21</f>
        <v/>
      </c>
      <c r="G21" s="485" t="n"/>
      <c r="H21" s="480" t="inlineStr">
        <is>
          <t>Total</t>
        </is>
      </c>
      <c r="I21" s="474">
        <f>SUM(I19:I20)</f>
        <v/>
      </c>
      <c r="J21" s="474">
        <f>SUM(J19:J20)</f>
        <v/>
      </c>
      <c r="K21" s="474">
        <f>SUM(K19:K20)</f>
        <v/>
      </c>
      <c r="L21" s="474">
        <f>SUM(L19:L20)</f>
        <v/>
      </c>
    </row>
    <row r="22">
      <c r="A22" s="384" t="n">
        <v>20</v>
      </c>
      <c r="B22" s="385">
        <f>F21</f>
        <v/>
      </c>
      <c r="C22" s="385">
        <f>$B$13/30</f>
        <v/>
      </c>
      <c r="D22" s="385">
        <f>B22*0.01/100</f>
        <v/>
      </c>
      <c r="E22" s="385">
        <f>C22+D22</f>
        <v/>
      </c>
      <c r="F22" s="385">
        <f>B22-C22</f>
        <v/>
      </c>
      <c r="G22" s="485" t="n"/>
      <c r="H22" s="728" t="inlineStr">
        <is>
          <t>Cum</t>
        </is>
      </c>
      <c r="I22" s="728">
        <f>I15+I21</f>
        <v/>
      </c>
      <c r="J22" s="728">
        <f>J15+J21</f>
        <v/>
      </c>
      <c r="K22" s="728">
        <f>K15+K21</f>
        <v/>
      </c>
      <c r="L22" s="728">
        <f>L15+L21</f>
        <v/>
      </c>
    </row>
    <row r="23">
      <c r="A23" s="384" t="n">
        <v>21</v>
      </c>
      <c r="B23" s="385">
        <f>F22</f>
        <v/>
      </c>
      <c r="C23" s="385">
        <f>$B$13/30</f>
        <v/>
      </c>
      <c r="D23" s="385">
        <f>B23*0.01/100</f>
        <v/>
      </c>
      <c r="E23" s="385">
        <f>C23+D23</f>
        <v/>
      </c>
      <c r="F23" s="385">
        <f>B23-C23</f>
        <v/>
      </c>
      <c r="G23" s="478" t="n"/>
    </row>
    <row r="24">
      <c r="A24" s="384" t="n">
        <v>22</v>
      </c>
      <c r="B24" s="385">
        <f>F23</f>
        <v/>
      </c>
      <c r="C24" s="385">
        <f>$B$13/30</f>
        <v/>
      </c>
      <c r="D24" s="385">
        <f>B24*0.01/100</f>
        <v/>
      </c>
      <c r="E24" s="385">
        <f>C24+D24</f>
        <v/>
      </c>
      <c r="F24" s="385">
        <f>B24-C24</f>
        <v/>
      </c>
      <c r="G24" s="478" t="n"/>
    </row>
    <row r="25">
      <c r="A25" s="384" t="n">
        <v>23</v>
      </c>
      <c r="B25" s="385">
        <f>F24</f>
        <v/>
      </c>
      <c r="C25" s="385">
        <f>$B$13/30</f>
        <v/>
      </c>
      <c r="D25" s="385">
        <f>B25*0.01/100</f>
        <v/>
      </c>
      <c r="E25" s="385">
        <f>C25+D25</f>
        <v/>
      </c>
      <c r="F25" s="385">
        <f>B25-C25</f>
        <v/>
      </c>
      <c r="G25" s="478" t="n"/>
      <c r="H25" s="479" t="n"/>
      <c r="I25" s="384" t="inlineStr">
        <is>
          <t>2016-17</t>
        </is>
      </c>
      <c r="J25" s="384" t="n"/>
      <c r="K25" s="384" t="n"/>
      <c r="L25" s="384" t="n"/>
    </row>
    <row r="26">
      <c r="A26" s="384" t="n">
        <v>24</v>
      </c>
      <c r="B26" s="385">
        <f>F25</f>
        <v/>
      </c>
      <c r="C26" s="385">
        <f>$B$13/30</f>
        <v/>
      </c>
      <c r="D26" s="385">
        <f>B26*0.01/100</f>
        <v/>
      </c>
      <c r="E26" s="385">
        <f>C26+D26</f>
        <v/>
      </c>
      <c r="F26" s="385">
        <f>B26-C26</f>
        <v/>
      </c>
      <c r="G26" s="485" t="n"/>
      <c r="H26" s="480" t="n"/>
      <c r="I26" s="474" t="inlineStr">
        <is>
          <t>GoB</t>
        </is>
      </c>
      <c r="J26" s="474" t="inlineStr">
        <is>
          <t>RPA</t>
        </is>
      </c>
      <c r="K26" s="474" t="inlineStr">
        <is>
          <t>DPA</t>
        </is>
      </c>
      <c r="L26" s="474" t="inlineStr">
        <is>
          <t>Total</t>
        </is>
      </c>
    </row>
    <row r="27">
      <c r="A27" s="384" t="n">
        <v>25</v>
      </c>
      <c r="B27" s="385">
        <f>F26</f>
        <v/>
      </c>
      <c r="C27" s="385">
        <f>$B$13/30</f>
        <v/>
      </c>
      <c r="D27" s="385">
        <f>B27*0.01/100</f>
        <v/>
      </c>
      <c r="E27" s="385">
        <f>C27+D27</f>
        <v/>
      </c>
      <c r="F27" s="385">
        <f>B27-C27</f>
        <v/>
      </c>
      <c r="G27" s="485" t="n"/>
      <c r="H27" s="480" t="inlineStr">
        <is>
          <t>Rev</t>
        </is>
      </c>
      <c r="I27" s="474" t="n">
        <v>703.95</v>
      </c>
      <c r="J27" s="474" t="n">
        <v>401.59</v>
      </c>
      <c r="K27" s="474" t="n">
        <v>1093.15</v>
      </c>
      <c r="L27" s="474">
        <f>SUM(I27:K27)</f>
        <v/>
      </c>
    </row>
    <row r="28">
      <c r="A28" s="384" t="n">
        <v>26</v>
      </c>
      <c r="B28" s="385">
        <f>F27</f>
        <v/>
      </c>
      <c r="C28" s="385">
        <f>$B$13/30</f>
        <v/>
      </c>
      <c r="D28" s="385">
        <f>B28*0.01/100</f>
        <v/>
      </c>
      <c r="E28" s="385">
        <f>C28+D28</f>
        <v/>
      </c>
      <c r="F28" s="385">
        <f>B28-C28</f>
        <v/>
      </c>
      <c r="G28" s="485" t="n"/>
      <c r="H28" s="480" t="inlineStr">
        <is>
          <t>Cap</t>
        </is>
      </c>
      <c r="I28" s="474" t="n">
        <v>4854.6</v>
      </c>
      <c r="J28" s="474" t="n">
        <v>860.1900000000001</v>
      </c>
      <c r="K28" s="474" t="n"/>
      <c r="L28" s="474">
        <f>SUM(I28:K28)</f>
        <v/>
      </c>
    </row>
    <row r="29">
      <c r="A29" s="384" t="n">
        <v>27</v>
      </c>
      <c r="B29" s="385">
        <f>F28</f>
        <v/>
      </c>
      <c r="C29" s="385">
        <f>$B$13/30</f>
        <v/>
      </c>
      <c r="D29" s="385">
        <f>B29*0.01/100</f>
        <v/>
      </c>
      <c r="E29" s="385">
        <f>C29+D29</f>
        <v/>
      </c>
      <c r="F29" s="385">
        <f>B29-C29</f>
        <v/>
      </c>
      <c r="G29" s="485" t="n"/>
      <c r="H29" s="480" t="inlineStr">
        <is>
          <t>Total</t>
        </is>
      </c>
      <c r="I29" s="474">
        <f>SUM(I27:I28)</f>
        <v/>
      </c>
      <c r="J29" s="474">
        <f>SUM(J27:J28)</f>
        <v/>
      </c>
      <c r="K29" s="474">
        <f>SUM(K27:K28)</f>
        <v/>
      </c>
      <c r="L29" s="474">
        <f>SUM(L27:L28)</f>
        <v/>
      </c>
    </row>
    <row r="30">
      <c r="A30" s="384" t="n">
        <v>28</v>
      </c>
      <c r="B30" s="385">
        <f>F29</f>
        <v/>
      </c>
      <c r="C30" s="385">
        <f>$B$13/30</f>
        <v/>
      </c>
      <c r="D30" s="385">
        <f>B30*0.01/100</f>
        <v/>
      </c>
      <c r="E30" s="385">
        <f>C30+D30</f>
        <v/>
      </c>
      <c r="F30" s="385">
        <f>B30-C30</f>
        <v/>
      </c>
      <c r="G30" s="485" t="n"/>
      <c r="H30" s="728" t="inlineStr">
        <is>
          <t>Cum</t>
        </is>
      </c>
      <c r="I30" s="728">
        <f>I22+I29</f>
        <v/>
      </c>
      <c r="J30" s="728">
        <f>J22+J29</f>
        <v/>
      </c>
      <c r="K30" s="728">
        <f>K22+K29</f>
        <v/>
      </c>
      <c r="L30" s="728">
        <f>L22+L29</f>
        <v/>
      </c>
    </row>
    <row r="31">
      <c r="A31" s="384" t="n">
        <v>29</v>
      </c>
      <c r="B31" s="385">
        <f>F30</f>
        <v/>
      </c>
      <c r="C31" s="385">
        <f>$B$13/30</f>
        <v/>
      </c>
      <c r="D31" s="385">
        <f>B31*0.01/100</f>
        <v/>
      </c>
      <c r="E31" s="385">
        <f>C31+D31</f>
        <v/>
      </c>
      <c r="F31" s="385">
        <f>B31-C31</f>
        <v/>
      </c>
      <c r="G31" s="478" t="n"/>
    </row>
    <row r="32">
      <c r="A32" s="384" t="n">
        <v>30</v>
      </c>
      <c r="B32" s="385">
        <f>F31</f>
        <v/>
      </c>
      <c r="C32" s="385">
        <f>$B$13/30</f>
        <v/>
      </c>
      <c r="D32" s="385">
        <f>B32*0.01/100</f>
        <v/>
      </c>
      <c r="E32" s="385">
        <f>C32+D32</f>
        <v/>
      </c>
      <c r="F32" s="385">
        <f>B32-C32</f>
        <v/>
      </c>
      <c r="G32" s="478" t="n"/>
      <c r="H32" s="479" t="inlineStr">
        <is>
          <t>ADP</t>
        </is>
      </c>
      <c r="I32" s="384" t="inlineStr">
        <is>
          <t>2017-18</t>
        </is>
      </c>
      <c r="J32" s="384" t="n"/>
      <c r="K32" s="384" t="n"/>
      <c r="L32" s="384" t="n"/>
    </row>
    <row r="33">
      <c r="A33" s="384" t="n">
        <v>31</v>
      </c>
      <c r="B33" s="385">
        <f>F32</f>
        <v/>
      </c>
      <c r="C33" s="385">
        <f>$B$13/30</f>
        <v/>
      </c>
      <c r="D33" s="385">
        <f>B33*0.01/100</f>
        <v/>
      </c>
      <c r="E33" s="385">
        <f>C33+D33</f>
        <v/>
      </c>
      <c r="F33" s="385">
        <f>B33-C33</f>
        <v/>
      </c>
      <c r="G33" s="485" t="n"/>
      <c r="H33" s="480" t="n"/>
      <c r="I33" s="474" t="inlineStr">
        <is>
          <t>GoB</t>
        </is>
      </c>
      <c r="J33" s="474" t="inlineStr">
        <is>
          <t>RPA</t>
        </is>
      </c>
      <c r="K33" s="474" t="inlineStr">
        <is>
          <t>DPA</t>
        </is>
      </c>
      <c r="L33" s="474" t="inlineStr">
        <is>
          <t>Total</t>
        </is>
      </c>
    </row>
    <row r="34">
      <c r="A34" s="384" t="n">
        <v>32</v>
      </c>
      <c r="B34" s="385">
        <f>F33</f>
        <v/>
      </c>
      <c r="C34" s="385">
        <f>$B$13/30</f>
        <v/>
      </c>
      <c r="D34" s="385">
        <f>B34*0.01/100</f>
        <v/>
      </c>
      <c r="E34" s="385">
        <f>C34+D34</f>
        <v/>
      </c>
      <c r="F34" s="385">
        <f>B34-C34</f>
        <v/>
      </c>
      <c r="G34" s="485" t="n"/>
      <c r="H34" s="480" t="inlineStr">
        <is>
          <t>Rev</t>
        </is>
      </c>
      <c r="I34" s="474" t="n">
        <v>700</v>
      </c>
      <c r="J34" s="474" t="n">
        <v>800</v>
      </c>
      <c r="K34" s="474" t="n">
        <v>800</v>
      </c>
      <c r="L34" s="474">
        <f>SUM(I34:K34)</f>
        <v/>
      </c>
    </row>
    <row r="35">
      <c r="A35" s="384" t="n">
        <v>33</v>
      </c>
      <c r="B35" s="385">
        <f>F34</f>
        <v/>
      </c>
      <c r="C35" s="385">
        <f>$B$13/30</f>
        <v/>
      </c>
      <c r="D35" s="385">
        <f>B35*0.01/100</f>
        <v/>
      </c>
      <c r="E35" s="385">
        <f>C35+D35</f>
        <v/>
      </c>
      <c r="F35" s="385">
        <f>B35-C35</f>
        <v/>
      </c>
      <c r="G35" s="485" t="n"/>
      <c r="H35" s="480" t="inlineStr">
        <is>
          <t>Cap</t>
        </is>
      </c>
      <c r="I35" s="474" t="n">
        <v>10300</v>
      </c>
      <c r="J35" s="474" t="n">
        <v>7400</v>
      </c>
      <c r="K35" s="474" t="n"/>
      <c r="L35" s="474">
        <f>SUM(I35:K35)</f>
        <v/>
      </c>
    </row>
    <row r="36">
      <c r="A36" s="384" t="n">
        <v>34</v>
      </c>
      <c r="B36" s="385">
        <f>F35</f>
        <v/>
      </c>
      <c r="C36" s="385">
        <f>$B$13/30</f>
        <v/>
      </c>
      <c r="D36" s="385">
        <f>B36*0.01/100</f>
        <v/>
      </c>
      <c r="E36" s="385">
        <f>C36+D36</f>
        <v/>
      </c>
      <c r="F36" s="385">
        <f>B36-C36</f>
        <v/>
      </c>
      <c r="G36" s="485" t="n"/>
      <c r="H36" s="480" t="inlineStr">
        <is>
          <t>Total</t>
        </is>
      </c>
      <c r="I36" s="474">
        <f>SUM(I34:I35)</f>
        <v/>
      </c>
      <c r="J36" s="474">
        <f>SUM(J34:J35)</f>
        <v/>
      </c>
      <c r="K36" s="474">
        <f>SUM(K34:K35)</f>
        <v/>
      </c>
      <c r="L36" s="474">
        <f>SUM(L34:L35)</f>
        <v/>
      </c>
    </row>
    <row r="37">
      <c r="A37" s="384" t="n">
        <v>35</v>
      </c>
      <c r="B37" s="385">
        <f>F36</f>
        <v/>
      </c>
      <c r="C37" s="385">
        <f>$B$13/30</f>
        <v/>
      </c>
      <c r="D37" s="385">
        <f>B37*0.01/100</f>
        <v/>
      </c>
      <c r="E37" s="385">
        <f>C37+D37</f>
        <v/>
      </c>
      <c r="F37" s="385">
        <f>B37-C37</f>
        <v/>
      </c>
      <c r="G37" s="485" t="n"/>
    </row>
    <row r="38">
      <c r="A38" s="384" t="n">
        <v>36</v>
      </c>
      <c r="B38" s="385">
        <f>F37</f>
        <v/>
      </c>
      <c r="C38" s="385">
        <f>$B$13/30</f>
        <v/>
      </c>
      <c r="D38" s="385">
        <f>B38*0.01/100</f>
        <v/>
      </c>
      <c r="E38" s="385">
        <f>C38+D38</f>
        <v/>
      </c>
      <c r="F38" s="385">
        <f>B38-C38</f>
        <v/>
      </c>
      <c r="G38" s="478" t="n"/>
      <c r="H38" s="479" t="n"/>
      <c r="I38" s="384" t="inlineStr">
        <is>
          <t>July2016-Mar17</t>
        </is>
      </c>
      <c r="J38" s="384" t="n"/>
      <c r="K38" s="384" t="n"/>
      <c r="L38" s="384" t="n"/>
    </row>
    <row r="39">
      <c r="A39" s="384" t="n">
        <v>37</v>
      </c>
      <c r="B39" s="385">
        <f>F38</f>
        <v/>
      </c>
      <c r="C39" s="385">
        <f>$B$13/30</f>
        <v/>
      </c>
      <c r="D39" s="385">
        <f>B39*0.01/100</f>
        <v/>
      </c>
      <c r="E39" s="385">
        <f>C39+D39</f>
        <v/>
      </c>
      <c r="F39" s="385">
        <f>B39-C39</f>
        <v/>
      </c>
      <c r="G39" s="485" t="n"/>
      <c r="H39" s="480" t="n"/>
      <c r="I39" s="474" t="inlineStr">
        <is>
          <t>GoB</t>
        </is>
      </c>
      <c r="J39" s="474" t="inlineStr">
        <is>
          <t>RPA</t>
        </is>
      </c>
      <c r="K39" s="474" t="inlineStr">
        <is>
          <t>DPA</t>
        </is>
      </c>
      <c r="L39" s="474" t="inlineStr">
        <is>
          <t>Total</t>
        </is>
      </c>
    </row>
    <row r="40">
      <c r="A40" s="384" t="n">
        <v>38</v>
      </c>
      <c r="B40" s="385">
        <f>F39</f>
        <v/>
      </c>
      <c r="C40" s="385">
        <f>$B$13/30</f>
        <v/>
      </c>
      <c r="D40" s="385">
        <f>B40*0.01/100</f>
        <v/>
      </c>
      <c r="E40" s="385">
        <f>C40+D40</f>
        <v/>
      </c>
      <c r="F40" s="385">
        <f>B40-C40</f>
        <v/>
      </c>
      <c r="G40" s="485" t="n"/>
      <c r="H40" s="480" t="inlineStr">
        <is>
          <t>Rev</t>
        </is>
      </c>
      <c r="I40" s="474">
        <f>I34-I13-I19</f>
        <v/>
      </c>
      <c r="J40" s="474">
        <f>J34-J13-J19</f>
        <v/>
      </c>
      <c r="K40" s="474">
        <f>K34-K13-K19</f>
        <v/>
      </c>
      <c r="L40" s="474">
        <f>SUM(I40:K40)</f>
        <v/>
      </c>
    </row>
    <row r="41">
      <c r="A41" s="384" t="n">
        <v>39</v>
      </c>
      <c r="B41" s="385">
        <f>F40</f>
        <v/>
      </c>
      <c r="C41" s="385">
        <f>$B$13/30</f>
        <v/>
      </c>
      <c r="D41" s="385">
        <f>B41*0.01/100</f>
        <v/>
      </c>
      <c r="E41" s="385">
        <f>C41+D41</f>
        <v/>
      </c>
      <c r="F41" s="385">
        <f>B41-C41</f>
        <v/>
      </c>
      <c r="G41" s="485" t="n"/>
      <c r="H41" s="480" t="inlineStr">
        <is>
          <t>Cap</t>
        </is>
      </c>
      <c r="I41" s="474">
        <f>I35-I14-I20</f>
        <v/>
      </c>
      <c r="J41" s="474">
        <f>J35-J14-J20</f>
        <v/>
      </c>
      <c r="K41" s="474">
        <f>K35-K14-K20</f>
        <v/>
      </c>
      <c r="L41" s="474">
        <f>SUM(I41:K41)</f>
        <v/>
      </c>
    </row>
    <row r="42">
      <c r="A42" s="384" t="n">
        <v>40</v>
      </c>
      <c r="B42" s="385">
        <f>F41</f>
        <v/>
      </c>
      <c r="C42" s="385">
        <f>$B$13/30</f>
        <v/>
      </c>
      <c r="D42" s="385">
        <f>B42*0.01/100</f>
        <v/>
      </c>
      <c r="E42" s="385">
        <f>C42+D42</f>
        <v/>
      </c>
      <c r="F42" s="385">
        <f>B42-C42</f>
        <v/>
      </c>
      <c r="G42" s="485" t="n"/>
      <c r="H42" s="480" t="inlineStr">
        <is>
          <t>Total</t>
        </is>
      </c>
      <c r="I42" s="474">
        <f>SUM(I40:I41)</f>
        <v/>
      </c>
      <c r="J42" s="474">
        <f>SUM(J40:J41)</f>
        <v/>
      </c>
      <c r="K42" s="474">
        <f>SUM(K40:K41)</f>
        <v/>
      </c>
      <c r="L42" s="474">
        <f>SUM(L40:L41)</f>
        <v/>
      </c>
    </row>
    <row r="43">
      <c r="A43" s="726" t="inlineStr">
        <is>
          <t>Total</t>
        </is>
      </c>
      <c r="B43" s="615" t="n"/>
      <c r="C43" s="386">
        <f>SUM(C13:C42)</f>
        <v/>
      </c>
      <c r="D43" s="386">
        <f>SUM(D13:D42)</f>
        <v/>
      </c>
      <c r="E43" s="386">
        <f>C43+D43</f>
        <v/>
      </c>
      <c r="F43" s="385" t="n"/>
      <c r="G43" s="485" t="n"/>
    </row>
    <row r="44">
      <c r="H44" s="479" t="n"/>
      <c r="I44" s="384" t="inlineStr">
        <is>
          <t>Apr2017-June17</t>
        </is>
      </c>
      <c r="J44" s="384" t="n"/>
      <c r="K44" s="384" t="n"/>
      <c r="L44" s="384" t="n"/>
    </row>
    <row r="45">
      <c r="H45" s="480" t="n"/>
      <c r="I45" s="474" t="inlineStr">
        <is>
          <t>GoB</t>
        </is>
      </c>
      <c r="J45" s="474" t="inlineStr">
        <is>
          <t>RPA</t>
        </is>
      </c>
      <c r="K45" s="474" t="inlineStr">
        <is>
          <t>DPA</t>
        </is>
      </c>
      <c r="L45" s="474" t="inlineStr">
        <is>
          <t>Total</t>
        </is>
      </c>
    </row>
    <row r="46">
      <c r="H46" s="480" t="inlineStr">
        <is>
          <t>Rev</t>
        </is>
      </c>
      <c r="I46" s="474">
        <f>I27-I40</f>
        <v/>
      </c>
      <c r="J46" s="474">
        <f>J27-J40</f>
        <v/>
      </c>
      <c r="K46" s="474">
        <f>K27-K40</f>
        <v/>
      </c>
      <c r="L46" s="474">
        <f>SUM(I46:K46)</f>
        <v/>
      </c>
    </row>
    <row r="47">
      <c r="H47" s="480" t="inlineStr">
        <is>
          <t>Cap</t>
        </is>
      </c>
      <c r="I47" s="474">
        <f>I28-I41</f>
        <v/>
      </c>
      <c r="J47" s="474">
        <f>J28-J41</f>
        <v/>
      </c>
      <c r="K47" s="474">
        <f>K28-K41</f>
        <v/>
      </c>
      <c r="L47" s="474">
        <f>SUM(I47:K47)</f>
        <v/>
      </c>
    </row>
    <row r="48">
      <c r="H48" s="480" t="inlineStr">
        <is>
          <t>Total</t>
        </is>
      </c>
      <c r="I48" s="474">
        <f>SUM(I46:I47)</f>
        <v/>
      </c>
      <c r="J48" s="474">
        <f>SUM(J46:J47)</f>
        <v/>
      </c>
      <c r="K48" s="474">
        <f>SUM(K46:K47)</f>
        <v/>
      </c>
      <c r="L48" s="474">
        <f>SUM(L46:L47)</f>
        <v/>
      </c>
    </row>
  </sheetData>
  <mergeCells count="13">
    <mergeCell ref="A1:F1"/>
    <mergeCell ref="A3:F3"/>
    <mergeCell ref="A5:B5"/>
    <mergeCell ref="C5:F5"/>
    <mergeCell ref="A6:B6"/>
    <mergeCell ref="C6:F6"/>
    <mergeCell ref="A43:B43"/>
    <mergeCell ref="A7:B7"/>
    <mergeCell ref="C7:F7"/>
    <mergeCell ref="A8:B8"/>
    <mergeCell ref="C8:F8"/>
    <mergeCell ref="A9:B9"/>
    <mergeCell ref="C9:F9"/>
  </mergeCells>
  <pageMargins left="0.7" right="0.3" top="0.59" bottom="0.75" header="0.3" footer="0.3"/>
  <pageSetup orientation="portrait" paperSize="9"/>
  <headerFooter>
    <oddHeader/>
    <oddFooter>&amp;C&amp;12 P - 44</oddFooter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Y106"/>
  <sheetViews>
    <sheetView workbookViewId="0">
      <selection activeCell="C11" sqref="C11"/>
    </sheetView>
  </sheetViews>
  <sheetFormatPr baseColWidth="8" defaultRowHeight="12.75"/>
  <cols>
    <col width="7.42578125" customWidth="1" style="625" min="1" max="1"/>
    <col width="10.28515625" bestFit="1" customWidth="1" style="625" min="2" max="2"/>
    <col width="66.5703125" customWidth="1" style="328" min="3" max="3"/>
    <col width="5.140625" customWidth="1" style="328" min="4" max="4"/>
    <col width="11.7109375" customWidth="1" style="328" min="5" max="5"/>
    <col width="11.28515625" customWidth="1" style="328" min="6" max="6"/>
    <col width="9.28515625" customWidth="1" style="625" min="7" max="7"/>
    <col width="5.5703125" customWidth="1" style="625" min="8" max="8"/>
    <col width="7.42578125" customWidth="1" style="625" min="9" max="10"/>
    <col width="7.85546875" customWidth="1" style="625" min="11" max="11"/>
    <col width="4.7109375" customWidth="1" style="625" min="12" max="12"/>
    <col width="4.85546875" customWidth="1" style="625" min="13" max="14"/>
    <col width="8" customWidth="1" style="625" min="15" max="15"/>
    <col width="9.140625" customWidth="1" style="625" min="16" max="16"/>
    <col width="9.7109375" customWidth="1" style="625" min="17" max="17"/>
    <col width="5.28515625" customWidth="1" style="625" min="18" max="18"/>
    <col width="9.5703125" customWidth="1" style="625" min="19" max="19"/>
    <col width="8" customWidth="1" style="625" min="20" max="21"/>
    <col width="4.7109375" customWidth="1" style="625" min="22" max="24"/>
    <col width="8.140625" customWidth="1" style="625" min="25" max="25"/>
    <col width="8.5703125" customWidth="1" style="625" min="26" max="26"/>
    <col width="8.85546875" customWidth="1" style="625" min="27" max="27"/>
    <col width="3.7109375" customWidth="1" style="625" min="28" max="28"/>
    <col width="8.140625" customWidth="1" style="625" min="29" max="29"/>
    <col width="7.42578125" customWidth="1" style="625" min="30" max="30"/>
    <col width="3.7109375" customWidth="1" style="625" min="31" max="31"/>
    <col width="2.85546875" customWidth="1" style="625" min="32" max="32"/>
    <col width="2.7109375" customWidth="1" style="625" min="33" max="33"/>
    <col width="4.7109375" customWidth="1" style="625" min="34" max="34"/>
    <col width="7.42578125" customWidth="1" style="625" min="35" max="35"/>
    <col width="8.5703125" customWidth="1" style="625" min="36" max="36"/>
    <col width="9.28515625" bestFit="1" customWidth="1" style="625" min="37" max="37"/>
    <col width="4.140625" customWidth="1" style="625" min="38" max="38"/>
    <col width="8.28515625" customWidth="1" style="625" min="39" max="39"/>
    <col width="8" customWidth="1" style="625" min="40" max="40"/>
    <col width="3.5703125" customWidth="1" style="625" min="41" max="41"/>
    <col width="3" customWidth="1" style="625" min="42" max="43"/>
    <col width="5" customWidth="1" style="625" min="44" max="44"/>
    <col width="9.140625" customWidth="1" style="625" min="45" max="45"/>
    <col width="8" customWidth="1" style="625" min="46" max="46"/>
    <col width="8.7109375" customWidth="1" style="625" min="47" max="47"/>
    <col width="3.5703125" customWidth="1" style="625" min="48" max="48"/>
    <col width="8.42578125" customWidth="1" style="625" min="49" max="49"/>
    <col width="7.42578125" customWidth="1" style="625" min="50" max="50"/>
    <col width="3.7109375" customWidth="1" style="625" min="51" max="51"/>
    <col width="2.7109375" customWidth="1" style="625" min="52" max="52"/>
    <col width="3.140625" customWidth="1" style="625" min="53" max="53"/>
    <col width="4.85546875" customWidth="1" style="625" min="54" max="54"/>
    <col width="7.7109375" customWidth="1" style="625" min="55" max="55"/>
    <col width="8.28515625" customWidth="1" style="625" min="56" max="56"/>
    <col width="8.140625" customWidth="1" style="625" min="57" max="57"/>
    <col width="5.42578125" customWidth="1" style="625" min="58" max="58"/>
    <col width="8.28515625" customWidth="1" style="625" min="59" max="60"/>
    <col width="6.42578125" customWidth="1" style="625" min="61" max="61"/>
    <col width="4.85546875" customWidth="1" style="625" min="62" max="62"/>
    <col width="4.7109375" customWidth="1" style="625" min="63" max="64"/>
    <col width="7.7109375" customWidth="1" style="625" min="65" max="65"/>
    <col width="8.5703125" customWidth="1" style="625" min="66" max="67"/>
    <col width="5.140625" customWidth="1" style="625" min="68" max="68"/>
    <col width="8.5703125" customWidth="1" style="625" min="69" max="69"/>
    <col width="7.42578125" customWidth="1" style="625" min="70" max="70"/>
    <col width="6.7109375" customWidth="1" style="625" min="71" max="71"/>
    <col width="4.85546875" customWidth="1" style="625" min="72" max="73"/>
    <col width="48.85546875" customWidth="1" style="625" min="74" max="74"/>
    <col width="4.7109375" customWidth="1" style="625" min="75" max="75"/>
    <col width="7.7109375" customWidth="1" style="625" min="76" max="76"/>
    <col width="10.85546875" customWidth="1" style="625" min="77" max="77"/>
    <col width="10" customWidth="1" style="625" min="78" max="78"/>
    <col width="5.140625" customWidth="1" style="625" min="79" max="79"/>
    <col width="9.85546875" customWidth="1" style="625" min="80" max="80"/>
    <col width="9.140625" customWidth="1" style="625" min="81" max="81"/>
    <col width="6.7109375" customWidth="1" style="625" min="82" max="82"/>
    <col width="4.85546875" customWidth="1" style="625" min="83" max="84"/>
    <col width="10.5703125" customWidth="1" style="625" min="85" max="86"/>
    <col width="3.140625" customWidth="1" style="625" min="87" max="87"/>
    <col width="10.5703125" customWidth="1" style="625" min="88" max="88"/>
    <col width="3.5703125" customWidth="1" style="625" min="89" max="89"/>
    <col width="9" customWidth="1" style="656" min="90" max="90"/>
    <col width="10.5703125" customWidth="1" style="643" min="91" max="91"/>
    <col width="6.85546875" customWidth="1" style="625" min="92" max="92"/>
    <col width="11.42578125" customWidth="1" style="625" min="93" max="93"/>
    <col width="9" customWidth="1" style="625" min="94" max="94"/>
    <col width="5.5703125" customWidth="1" style="625" min="95" max="95"/>
    <col width="5.7109375" customWidth="1" style="656" min="96" max="96"/>
    <col width="9.140625" customWidth="1" style="625" min="97" max="106"/>
    <col width="9.140625" customWidth="1" style="625" min="107" max="16384"/>
  </cols>
  <sheetData>
    <row r="1" ht="24.75" customHeight="1" s="683">
      <c r="A1" s="374" t="inlineStr">
        <is>
          <t xml:space="preserve"> 9.0 Item wise Cumulative Progress and Year wise Breakdown of Revised Quantity and Cost to be Incurred.</t>
        </is>
      </c>
      <c r="B1" s="374" t="n"/>
      <c r="C1" s="374" t="n"/>
      <c r="D1" s="374" t="n"/>
      <c r="E1" s="374" t="n"/>
      <c r="F1" s="374" t="n"/>
      <c r="G1" s="374" t="n"/>
      <c r="H1" s="374" t="n"/>
      <c r="I1" s="374" t="n"/>
      <c r="J1" s="374" t="n"/>
      <c r="K1" s="374" t="n"/>
      <c r="L1" s="374" t="n"/>
      <c r="M1" s="374" t="n"/>
      <c r="N1" s="374" t="n"/>
      <c r="O1" s="374" t="n"/>
      <c r="P1" s="374" t="n"/>
      <c r="Q1" s="374" t="n"/>
      <c r="R1" s="374" t="n"/>
      <c r="S1" s="374" t="n"/>
      <c r="T1" s="631" t="inlineStr">
        <is>
          <t>Taka in Lac</t>
        </is>
      </c>
      <c r="X1" s="440" t="n"/>
      <c r="Y1" s="374" t="n"/>
      <c r="Z1" s="374" t="n"/>
      <c r="AA1" s="374" t="n"/>
      <c r="AB1" s="374" t="n"/>
      <c r="AC1" s="374" t="n"/>
      <c r="AD1" s="374" t="n"/>
      <c r="AE1" s="374" t="n"/>
      <c r="AF1" s="374" t="n"/>
      <c r="AG1" s="374" t="n"/>
      <c r="AH1" s="440" t="n"/>
      <c r="AI1" s="374" t="n"/>
      <c r="AJ1" s="374" t="n"/>
      <c r="AK1" s="374" t="n"/>
      <c r="AL1" s="374" t="n"/>
      <c r="AM1" s="374" t="n"/>
      <c r="AN1" s="374" t="n"/>
      <c r="AO1" s="374" t="n"/>
      <c r="AP1" s="374" t="n"/>
      <c r="AQ1" s="374" t="n"/>
      <c r="AR1" s="440" t="n"/>
      <c r="AS1" s="374" t="n"/>
      <c r="AT1" s="374" t="n"/>
      <c r="AU1" s="631" t="n"/>
      <c r="AY1" s="374" t="n"/>
      <c r="AZ1" s="374" t="n"/>
      <c r="BA1" s="374" t="n"/>
      <c r="BB1" s="440" t="n"/>
      <c r="BC1" s="374" t="n"/>
      <c r="BD1" s="374" t="n"/>
      <c r="BE1" s="374" t="n"/>
      <c r="BF1" s="374" t="n"/>
      <c r="BG1" s="374" t="n"/>
      <c r="BH1" s="374" t="n"/>
      <c r="BI1" s="374" t="n"/>
      <c r="BJ1" s="374" t="n"/>
      <c r="BK1" s="374" t="n"/>
      <c r="BL1" s="440" t="n"/>
      <c r="BM1" s="374" t="n"/>
      <c r="BN1" s="374" t="n"/>
      <c r="BO1" s="374" t="n"/>
      <c r="BP1" s="374" t="n"/>
      <c r="BQ1" s="374" t="n"/>
      <c r="BR1" s="374" t="n"/>
      <c r="BS1" s="374" t="n"/>
      <c r="BT1" s="374" t="n"/>
      <c r="BU1" s="374" t="n"/>
      <c r="BV1" s="624" t="n"/>
      <c r="CP1" s="712" t="n"/>
    </row>
    <row r="2" ht="10.5" customHeight="1" s="683">
      <c r="B2" s="186" t="n"/>
      <c r="C2" s="186" t="n"/>
      <c r="D2" s="186" t="n"/>
      <c r="E2" s="186" t="n"/>
      <c r="F2" s="186" t="n"/>
      <c r="G2" s="186" t="n"/>
      <c r="H2" s="186" t="n"/>
      <c r="I2" s="186" t="n"/>
      <c r="J2" s="186" t="n"/>
      <c r="K2" s="186" t="n"/>
      <c r="L2" s="186" t="n"/>
      <c r="Q2" s="186" t="n"/>
      <c r="T2" s="186" t="n"/>
      <c r="U2" s="186" t="n"/>
      <c r="V2" s="186" t="n"/>
      <c r="W2" s="624" t="n"/>
      <c r="X2" s="441" t="n"/>
      <c r="Y2" s="624" t="n"/>
      <c r="Z2" s="624" t="n"/>
      <c r="AA2" s="186" t="n"/>
      <c r="AB2" s="186" t="n"/>
      <c r="AC2" s="624" t="n"/>
      <c r="AH2" s="441" t="n"/>
      <c r="AI2" s="624" t="n"/>
      <c r="AJ2" s="624" t="n"/>
      <c r="AK2" s="186" t="n"/>
      <c r="AL2" s="186" t="n"/>
      <c r="AM2" s="186" t="n"/>
      <c r="AW2" s="624" t="n"/>
      <c r="BB2" s="441" t="n"/>
      <c r="BC2" s="624" t="n"/>
      <c r="BD2" s="624" t="n"/>
      <c r="BQ2" s="624" t="n"/>
      <c r="BV2" s="624" t="n"/>
      <c r="CB2" s="624" t="n"/>
      <c r="CL2" s="625" t="n"/>
      <c r="CM2" s="625" t="n"/>
      <c r="CR2" s="625" t="n"/>
    </row>
    <row r="3" ht="24.75" customHeight="1" s="683">
      <c r="A3" s="614" t="inlineStr">
        <is>
          <t>Economic Code</t>
        </is>
      </c>
      <c r="B3" s="614" t="inlineStr">
        <is>
          <t>Economic 
Sub-Code</t>
        </is>
      </c>
      <c r="C3" s="734" t="inlineStr">
        <is>
          <t>Sub-Code wise component description</t>
        </is>
      </c>
      <c r="D3" s="735" t="inlineStr">
        <is>
          <t>Cumulative Progress Upto June 15, 2017(Year 1 + Year 2 +Part of Year 3) †</t>
        </is>
      </c>
      <c r="E3" s="616" t="n"/>
      <c r="F3" s="616" t="n"/>
      <c r="G3" s="616" t="n"/>
      <c r="H3" s="616" t="n"/>
      <c r="I3" s="616" t="n"/>
      <c r="J3" s="616" t="n"/>
      <c r="K3" s="616" t="n"/>
      <c r="L3" s="616" t="n"/>
      <c r="M3" s="616" t="n"/>
      <c r="N3" s="614" t="inlineStr">
        <is>
          <t>FY:  June 16 to 30, 2017 of 2016-2017 (Remaining Part of Year-3)</t>
        </is>
      </c>
      <c r="O3" s="616" t="n"/>
      <c r="P3" s="616" t="n"/>
      <c r="Q3" s="616" t="n"/>
      <c r="R3" s="616" t="n"/>
      <c r="S3" s="616" t="n"/>
      <c r="T3" s="616" t="n"/>
      <c r="U3" s="616" t="n"/>
      <c r="V3" s="616" t="n"/>
      <c r="W3" s="615" t="n"/>
      <c r="X3" s="614" t="inlineStr">
        <is>
          <t>FY: 2017-2018 (Year-4)</t>
        </is>
      </c>
      <c r="Y3" s="616" t="n"/>
      <c r="Z3" s="616" t="n"/>
      <c r="AA3" s="616" t="n"/>
      <c r="AB3" s="616" t="n"/>
      <c r="AC3" s="616" t="n"/>
      <c r="AD3" s="616" t="n"/>
      <c r="AE3" s="616" t="n"/>
      <c r="AF3" s="616" t="n"/>
      <c r="AG3" s="615" t="n"/>
      <c r="AH3" s="614" t="inlineStr">
        <is>
          <t>FY: 2018-2019 (Year-5)</t>
        </is>
      </c>
      <c r="AI3" s="616" t="n"/>
      <c r="AJ3" s="616" t="n"/>
      <c r="AK3" s="616" t="n"/>
      <c r="AL3" s="616" t="n"/>
      <c r="AM3" s="616" t="n"/>
      <c r="AN3" s="616" t="n"/>
      <c r="AO3" s="616" t="n"/>
      <c r="AP3" s="616" t="n"/>
      <c r="AQ3" s="615" t="n"/>
      <c r="AR3" s="629" t="inlineStr">
        <is>
          <t>FY: 2019-2020 (Year-6)</t>
        </is>
      </c>
      <c r="AS3" s="630" t="n"/>
      <c r="AT3" s="630" t="n"/>
      <c r="AU3" s="630" t="n"/>
      <c r="AV3" s="630" t="n"/>
      <c r="AW3" s="630" t="n"/>
      <c r="AX3" s="630" t="n"/>
      <c r="AY3" s="630" t="n"/>
      <c r="AZ3" s="630" t="n"/>
      <c r="BA3" s="622" t="n"/>
      <c r="BB3" s="614" t="inlineStr">
        <is>
          <t>FY: 2020-2021 (Year-7)</t>
        </is>
      </c>
      <c r="BC3" s="616" t="n"/>
      <c r="BD3" s="616" t="n"/>
      <c r="BE3" s="616" t="n"/>
      <c r="BF3" s="616" t="n"/>
      <c r="BG3" s="616" t="n"/>
      <c r="BH3" s="616" t="n"/>
      <c r="BI3" s="616" t="n"/>
      <c r="BJ3" s="616" t="n"/>
      <c r="BK3" s="615" t="n"/>
      <c r="BL3" s="614" t="inlineStr">
        <is>
          <t>FY: 2021-2022 (Year-8)</t>
        </is>
      </c>
      <c r="BM3" s="616" t="n"/>
      <c r="BN3" s="616" t="n"/>
      <c r="BO3" s="616" t="n"/>
      <c r="BP3" s="616" t="n"/>
      <c r="BQ3" s="616" t="n"/>
      <c r="BR3" s="616" t="n"/>
      <c r="BS3" s="616" t="n"/>
      <c r="BT3" s="616" t="n"/>
      <c r="BU3" s="615" t="n"/>
      <c r="BV3" s="331" t="n"/>
      <c r="BW3" s="614" t="inlineStr">
        <is>
          <t>Total</t>
        </is>
      </c>
      <c r="BX3" s="616" t="n"/>
      <c r="BY3" s="616" t="n"/>
      <c r="BZ3" s="616" t="n"/>
      <c r="CA3" s="616" t="n"/>
      <c r="CB3" s="616" t="n"/>
      <c r="CC3" s="616" t="n"/>
      <c r="CD3" s="616" t="n"/>
      <c r="CE3" s="616" t="n"/>
      <c r="CF3" s="615" t="n"/>
      <c r="CL3" s="714" t="n"/>
      <c r="CM3" s="625" t="n"/>
      <c r="CR3" s="625" t="n"/>
    </row>
    <row r="4" ht="12.75" customHeight="1" s="683">
      <c r="A4" s="618" t="n"/>
      <c r="B4" s="618" t="n"/>
      <c r="C4" s="618" t="n"/>
      <c r="D4" s="614" t="inlineStr">
        <is>
          <t>Unit</t>
        </is>
      </c>
      <c r="E4" s="620" t="inlineStr">
        <is>
          <t>Quantity (In detail)</t>
        </is>
      </c>
      <c r="F4" s="620" t="inlineStr">
        <is>
          <t>Cost</t>
        </is>
      </c>
      <c r="G4" s="616" t="n"/>
      <c r="H4" s="616" t="n"/>
      <c r="I4" s="616" t="n"/>
      <c r="J4" s="616" t="n"/>
      <c r="K4" s="616" t="n"/>
      <c r="L4" s="616" t="n"/>
      <c r="M4" s="615" t="n"/>
      <c r="N4" s="614" t="inlineStr">
        <is>
          <t>Unit</t>
        </is>
      </c>
      <c r="O4" s="620" t="inlineStr">
        <is>
          <t>Quantity (In detail)</t>
        </is>
      </c>
      <c r="P4" s="620" t="inlineStr">
        <is>
          <t>Cost</t>
        </is>
      </c>
      <c r="Q4" s="616" t="n"/>
      <c r="R4" s="616" t="n"/>
      <c r="S4" s="616" t="n"/>
      <c r="T4" s="616" t="n"/>
      <c r="U4" s="616" t="n"/>
      <c r="V4" s="616" t="n"/>
      <c r="W4" s="615" t="n"/>
      <c r="X4" s="614" t="inlineStr">
        <is>
          <t>Unit</t>
        </is>
      </c>
      <c r="Y4" s="620" t="inlineStr">
        <is>
          <t>Quantity (In detail)</t>
        </is>
      </c>
      <c r="Z4" s="620" t="inlineStr">
        <is>
          <t>Cost</t>
        </is>
      </c>
      <c r="AA4" s="616" t="n"/>
      <c r="AB4" s="616" t="n"/>
      <c r="AC4" s="616" t="n"/>
      <c r="AD4" s="616" t="n"/>
      <c r="AE4" s="616" t="n"/>
      <c r="AF4" s="616" t="n"/>
      <c r="AG4" s="615" t="n"/>
      <c r="AH4" s="614" t="inlineStr">
        <is>
          <t>Unit</t>
        </is>
      </c>
      <c r="AI4" s="620" t="inlineStr">
        <is>
          <t>Quantity (In detail)</t>
        </is>
      </c>
      <c r="AJ4" s="620" t="inlineStr">
        <is>
          <t>Cost</t>
        </is>
      </c>
      <c r="AK4" s="616" t="n"/>
      <c r="AL4" s="616" t="n"/>
      <c r="AM4" s="616" t="n"/>
      <c r="AN4" s="616" t="n"/>
      <c r="AO4" s="616" t="n"/>
      <c r="AP4" s="616" t="n"/>
      <c r="AQ4" s="615" t="n"/>
      <c r="AR4" s="614" t="inlineStr">
        <is>
          <t>Unit</t>
        </is>
      </c>
      <c r="AS4" s="620" t="inlineStr">
        <is>
          <t>Quantity (In detail)</t>
        </is>
      </c>
      <c r="AT4" s="620" t="inlineStr">
        <is>
          <t>Cost</t>
        </is>
      </c>
      <c r="AU4" s="616" t="n"/>
      <c r="AV4" s="616" t="n"/>
      <c r="AW4" s="616" t="n"/>
      <c r="AX4" s="616" t="n"/>
      <c r="AY4" s="616" t="n"/>
      <c r="AZ4" s="616" t="n"/>
      <c r="BA4" s="615" t="n"/>
      <c r="BB4" s="614" t="inlineStr">
        <is>
          <t>Unit</t>
        </is>
      </c>
      <c r="BC4" s="620" t="inlineStr">
        <is>
          <t>Quantity (In detail)</t>
        </is>
      </c>
      <c r="BD4" s="620" t="inlineStr">
        <is>
          <t>Cost</t>
        </is>
      </c>
      <c r="BE4" s="616" t="n"/>
      <c r="BF4" s="616" t="n"/>
      <c r="BG4" s="616" t="n"/>
      <c r="BH4" s="616" t="n"/>
      <c r="BI4" s="616" t="n"/>
      <c r="BJ4" s="616" t="n"/>
      <c r="BK4" s="615" t="n"/>
      <c r="BL4" s="614" t="inlineStr">
        <is>
          <t>Unit</t>
        </is>
      </c>
      <c r="BM4" s="620" t="inlineStr">
        <is>
          <t>Quantity (In detail)</t>
        </is>
      </c>
      <c r="BN4" s="620" t="inlineStr">
        <is>
          <t>Cost</t>
        </is>
      </c>
      <c r="BO4" s="616" t="n"/>
      <c r="BP4" s="616" t="n"/>
      <c r="BQ4" s="616" t="n"/>
      <c r="BR4" s="616" t="n"/>
      <c r="BS4" s="616" t="n"/>
      <c r="BT4" s="616" t="n"/>
      <c r="BU4" s="615" t="n"/>
      <c r="BV4" s="564" t="n"/>
      <c r="BW4" s="614" t="inlineStr">
        <is>
          <t>Unit</t>
        </is>
      </c>
      <c r="BX4" s="620" t="inlineStr">
        <is>
          <t>Quantity (In detail)</t>
        </is>
      </c>
      <c r="BY4" s="620" t="inlineStr">
        <is>
          <t>Cost</t>
        </is>
      </c>
      <c r="BZ4" s="616" t="n"/>
      <c r="CA4" s="616" t="n"/>
      <c r="CB4" s="616" t="n"/>
      <c r="CC4" s="616" t="n"/>
      <c r="CD4" s="616" t="n"/>
      <c r="CE4" s="616" t="n"/>
      <c r="CF4" s="615" t="n"/>
      <c r="CL4" s="703" t="n"/>
      <c r="CM4" s="616" t="n"/>
      <c r="CN4" s="616" t="n"/>
      <c r="CO4" s="616" t="n"/>
      <c r="CP4" s="616" t="n"/>
      <c r="CQ4" s="616" t="n"/>
      <c r="CR4" s="704" t="n"/>
    </row>
    <row r="5" ht="12.75" customHeight="1" s="683">
      <c r="A5" s="618" t="n"/>
      <c r="B5" s="618" t="n"/>
      <c r="C5" s="618" t="n"/>
      <c r="D5" s="618" t="n"/>
      <c r="E5" s="618" t="n"/>
      <c r="F5" s="614" t="inlineStr">
        <is>
          <t>Total</t>
        </is>
      </c>
      <c r="G5" s="614" t="inlineStr">
        <is>
          <t>GOB
(FE)</t>
        </is>
      </c>
      <c r="H5" s="614" t="inlineStr">
        <is>
          <t>Project Aid</t>
        </is>
      </c>
      <c r="I5" s="616" t="n"/>
      <c r="J5" s="616" t="n"/>
      <c r="K5" s="615" t="n"/>
      <c r="L5" s="617" t="inlineStr">
        <is>
          <t>Own Fund</t>
        </is>
      </c>
      <c r="M5" s="617" t="inlineStr">
        <is>
          <t>Others</t>
        </is>
      </c>
      <c r="N5" s="618" t="n"/>
      <c r="O5" s="618" t="n"/>
      <c r="P5" s="614" t="inlineStr">
        <is>
          <t>Total</t>
        </is>
      </c>
      <c r="Q5" s="614" t="inlineStr">
        <is>
          <t>GOB
(FE)</t>
        </is>
      </c>
      <c r="R5" s="614" t="inlineStr">
        <is>
          <t>Project Aid</t>
        </is>
      </c>
      <c r="S5" s="616" t="n"/>
      <c r="T5" s="616" t="n"/>
      <c r="U5" s="615" t="n"/>
      <c r="V5" s="617" t="inlineStr">
        <is>
          <t>Own Fund</t>
        </is>
      </c>
      <c r="W5" s="617" t="inlineStr">
        <is>
          <t>Others</t>
        </is>
      </c>
      <c r="X5" s="618" t="n"/>
      <c r="Y5" s="618" t="n"/>
      <c r="Z5" s="614" t="inlineStr">
        <is>
          <t>Total</t>
        </is>
      </c>
      <c r="AA5" s="614" t="inlineStr">
        <is>
          <t>GOB
(FE)</t>
        </is>
      </c>
      <c r="AB5" s="614" t="inlineStr">
        <is>
          <t>Project Aid</t>
        </is>
      </c>
      <c r="AC5" s="616" t="n"/>
      <c r="AD5" s="616" t="n"/>
      <c r="AE5" s="615" t="n"/>
      <c r="AF5" s="617" t="inlineStr">
        <is>
          <t>Own Fund</t>
        </is>
      </c>
      <c r="AG5" s="617" t="inlineStr">
        <is>
          <t>Others</t>
        </is>
      </c>
      <c r="AH5" s="618" t="n"/>
      <c r="AI5" s="618" t="n"/>
      <c r="AJ5" s="614" t="inlineStr">
        <is>
          <t>Total</t>
        </is>
      </c>
      <c r="AK5" s="614" t="inlineStr">
        <is>
          <t>GOB
(FE)</t>
        </is>
      </c>
      <c r="AL5" s="614" t="inlineStr">
        <is>
          <t>Project Aid</t>
        </is>
      </c>
      <c r="AM5" s="616" t="n"/>
      <c r="AN5" s="616" t="n"/>
      <c r="AO5" s="615" t="n"/>
      <c r="AP5" s="617" t="inlineStr">
        <is>
          <t>Own Fund</t>
        </is>
      </c>
      <c r="AQ5" s="617" t="inlineStr">
        <is>
          <t>Others</t>
        </is>
      </c>
      <c r="AR5" s="618" t="n"/>
      <c r="AS5" s="618" t="n"/>
      <c r="AT5" s="614" t="inlineStr">
        <is>
          <t>Total</t>
        </is>
      </c>
      <c r="AU5" s="614" t="inlineStr">
        <is>
          <t>GOB
(FE)</t>
        </is>
      </c>
      <c r="AV5" s="614" t="inlineStr">
        <is>
          <t>Project Aid</t>
        </is>
      </c>
      <c r="AW5" s="616" t="n"/>
      <c r="AX5" s="616" t="n"/>
      <c r="AY5" s="615" t="n"/>
      <c r="AZ5" s="617" t="inlineStr">
        <is>
          <t>Own Fund</t>
        </is>
      </c>
      <c r="BA5" s="617" t="inlineStr">
        <is>
          <t>Others</t>
        </is>
      </c>
      <c r="BB5" s="618" t="n"/>
      <c r="BC5" s="618" t="n"/>
      <c r="BD5" s="614" t="inlineStr">
        <is>
          <t>Total</t>
        </is>
      </c>
      <c r="BE5" s="614" t="inlineStr">
        <is>
          <t>GOB
(FE)</t>
        </is>
      </c>
      <c r="BF5" s="614" t="inlineStr">
        <is>
          <t>Project Aid</t>
        </is>
      </c>
      <c r="BG5" s="616" t="n"/>
      <c r="BH5" s="616" t="n"/>
      <c r="BI5" s="615" t="n"/>
      <c r="BJ5" s="617" t="inlineStr">
        <is>
          <t>Own Fund</t>
        </is>
      </c>
      <c r="BK5" s="617" t="inlineStr">
        <is>
          <t>Others</t>
        </is>
      </c>
      <c r="BL5" s="618" t="n"/>
      <c r="BM5" s="618" t="n"/>
      <c r="BN5" s="614" t="inlineStr">
        <is>
          <t>Total</t>
        </is>
      </c>
      <c r="BO5" s="614" t="inlineStr">
        <is>
          <t>GOB
(FE)</t>
        </is>
      </c>
      <c r="BP5" s="614" t="inlineStr">
        <is>
          <t>Project Aid</t>
        </is>
      </c>
      <c r="BQ5" s="616" t="n"/>
      <c r="BR5" s="616" t="n"/>
      <c r="BS5" s="615" t="n"/>
      <c r="BT5" s="617" t="inlineStr">
        <is>
          <t>Own Fund</t>
        </is>
      </c>
      <c r="BU5" s="617" t="inlineStr">
        <is>
          <t>Others</t>
        </is>
      </c>
      <c r="BV5" s="564" t="n"/>
      <c r="BW5" s="618" t="n"/>
      <c r="BX5" s="618" t="n"/>
      <c r="BY5" s="614" t="inlineStr">
        <is>
          <t>Total</t>
        </is>
      </c>
      <c r="BZ5" s="614" t="inlineStr">
        <is>
          <t>GOB
(FE)</t>
        </is>
      </c>
      <c r="CA5" s="614" t="inlineStr">
        <is>
          <t>Project Aid</t>
        </is>
      </c>
      <c r="CB5" s="616" t="n"/>
      <c r="CC5" s="616" t="n"/>
      <c r="CD5" s="615" t="n"/>
      <c r="CE5" s="617" t="inlineStr">
        <is>
          <t>Own Fund</t>
        </is>
      </c>
      <c r="CF5" s="617" t="inlineStr">
        <is>
          <t>Others</t>
        </is>
      </c>
      <c r="CL5" s="332" t="inlineStr">
        <is>
          <t>Cost</t>
        </is>
      </c>
      <c r="CM5" s="333" t="n"/>
      <c r="CN5" s="333" t="n"/>
      <c r="CO5" s="333" t="n"/>
      <c r="CP5" s="333" t="n"/>
      <c r="CQ5" s="333" t="n"/>
      <c r="CR5" s="333" t="n"/>
    </row>
    <row r="6" ht="18.75" customHeight="1" s="683">
      <c r="A6" s="618" t="n"/>
      <c r="B6" s="618" t="n"/>
      <c r="C6" s="618" t="n"/>
      <c r="D6" s="618" t="n"/>
      <c r="E6" s="618" t="n"/>
      <c r="F6" s="618" t="n"/>
      <c r="G6" s="618" t="n"/>
      <c r="H6" s="614" t="inlineStr">
        <is>
          <t>RPA</t>
        </is>
      </c>
      <c r="I6" s="615" t="n"/>
      <c r="J6" s="621" t="inlineStr">
        <is>
          <t>DPA</t>
        </is>
      </c>
      <c r="K6" s="622" t="n"/>
      <c r="L6" s="618" t="n"/>
      <c r="M6" s="618" t="n"/>
      <c r="N6" s="618" t="n"/>
      <c r="O6" s="618" t="n"/>
      <c r="P6" s="618" t="n"/>
      <c r="Q6" s="618" t="n"/>
      <c r="R6" s="614" t="inlineStr">
        <is>
          <t>RPA</t>
        </is>
      </c>
      <c r="S6" s="615" t="n"/>
      <c r="T6" s="621" t="inlineStr">
        <is>
          <t>DPA</t>
        </is>
      </c>
      <c r="U6" s="622" t="n"/>
      <c r="V6" s="618" t="n"/>
      <c r="W6" s="618" t="n"/>
      <c r="X6" s="618" t="n"/>
      <c r="Y6" s="618" t="n"/>
      <c r="Z6" s="618" t="n"/>
      <c r="AA6" s="618" t="n"/>
      <c r="AB6" s="614" t="inlineStr">
        <is>
          <t>RPA</t>
        </is>
      </c>
      <c r="AC6" s="615" t="n"/>
      <c r="AD6" s="621" t="inlineStr">
        <is>
          <t>DPA</t>
        </is>
      </c>
      <c r="AE6" s="622" t="n"/>
      <c r="AF6" s="618" t="n"/>
      <c r="AG6" s="618" t="n"/>
      <c r="AH6" s="618" t="n"/>
      <c r="AI6" s="618" t="n"/>
      <c r="AJ6" s="618" t="n"/>
      <c r="AK6" s="618" t="n"/>
      <c r="AL6" s="614" t="inlineStr">
        <is>
          <t>RPA</t>
        </is>
      </c>
      <c r="AM6" s="615" t="n"/>
      <c r="AN6" s="621" t="inlineStr">
        <is>
          <t>DPA</t>
        </is>
      </c>
      <c r="AO6" s="622" t="n"/>
      <c r="AP6" s="618" t="n"/>
      <c r="AQ6" s="618" t="n"/>
      <c r="AR6" s="618" t="n"/>
      <c r="AS6" s="618" t="n"/>
      <c r="AT6" s="618" t="n"/>
      <c r="AU6" s="618" t="n"/>
      <c r="AV6" s="614" t="inlineStr">
        <is>
          <t>RPA</t>
        </is>
      </c>
      <c r="AW6" s="615" t="n"/>
      <c r="AX6" s="621" t="inlineStr">
        <is>
          <t>DPA</t>
        </is>
      </c>
      <c r="AY6" s="622" t="n"/>
      <c r="AZ6" s="618" t="n"/>
      <c r="BA6" s="618" t="n"/>
      <c r="BB6" s="618" t="n"/>
      <c r="BC6" s="618" t="n"/>
      <c r="BD6" s="618" t="n"/>
      <c r="BE6" s="618" t="n"/>
      <c r="BF6" s="614" t="inlineStr">
        <is>
          <t>RPA</t>
        </is>
      </c>
      <c r="BG6" s="615" t="n"/>
      <c r="BH6" s="621" t="inlineStr">
        <is>
          <t>DPA</t>
        </is>
      </c>
      <c r="BI6" s="622" t="n"/>
      <c r="BJ6" s="618" t="n"/>
      <c r="BK6" s="618" t="n"/>
      <c r="BL6" s="618" t="n"/>
      <c r="BM6" s="618" t="n"/>
      <c r="BN6" s="618" t="n"/>
      <c r="BO6" s="618" t="n"/>
      <c r="BP6" s="614" t="inlineStr">
        <is>
          <t>RPA</t>
        </is>
      </c>
      <c r="BQ6" s="615" t="n"/>
      <c r="BR6" s="621" t="inlineStr">
        <is>
          <t>DPA</t>
        </is>
      </c>
      <c r="BS6" s="622" t="n"/>
      <c r="BT6" s="618" t="n"/>
      <c r="BU6" s="618" t="n"/>
      <c r="BV6" s="564" t="n"/>
      <c r="BW6" s="618" t="n"/>
      <c r="BX6" s="618" t="n"/>
      <c r="BY6" s="618" t="n"/>
      <c r="BZ6" s="618" t="n"/>
      <c r="CA6" s="614" t="inlineStr">
        <is>
          <t>RPA</t>
        </is>
      </c>
      <c r="CB6" s="615" t="n"/>
      <c r="CC6" s="621" t="inlineStr">
        <is>
          <t>DPA</t>
        </is>
      </c>
      <c r="CD6" s="622" t="n"/>
      <c r="CE6" s="618" t="n"/>
      <c r="CF6" s="618" t="n"/>
      <c r="CL6" s="334" t="inlineStr">
        <is>
          <t>Total</t>
        </is>
      </c>
      <c r="CM6" s="335" t="inlineStr">
        <is>
          <t>GOB
(FE)</t>
        </is>
      </c>
      <c r="CN6" s="336" t="inlineStr">
        <is>
          <t>Project Aid</t>
        </is>
      </c>
      <c r="CO6" s="337" t="n"/>
      <c r="CP6" s="338" t="n"/>
      <c r="CQ6" s="339" t="inlineStr">
        <is>
          <t>Own Fund</t>
        </is>
      </c>
      <c r="CR6" s="340" t="inlineStr">
        <is>
          <t>Others</t>
        </is>
      </c>
    </row>
    <row r="7" ht="35.25" customHeight="1" s="683">
      <c r="A7" s="619" t="n"/>
      <c r="B7" s="619" t="n"/>
      <c r="C7" s="619" t="n"/>
      <c r="D7" s="619" t="n"/>
      <c r="E7" s="619" t="n"/>
      <c r="F7" s="619" t="n"/>
      <c r="G7" s="619" t="n"/>
      <c r="H7" s="187" t="inlineStr">
        <is>
          <t>Through GOB</t>
        </is>
      </c>
      <c r="I7" s="642" t="inlineStr">
        <is>
          <t>Special Account</t>
        </is>
      </c>
      <c r="J7" s="187" t="inlineStr">
        <is>
          <t>Through PD</t>
        </is>
      </c>
      <c r="K7" s="187" t="inlineStr">
        <is>
          <t>Through DP</t>
        </is>
      </c>
      <c r="L7" s="619" t="n"/>
      <c r="M7" s="619" t="n"/>
      <c r="N7" s="619" t="n"/>
      <c r="O7" s="619" t="n"/>
      <c r="P7" s="619" t="n"/>
      <c r="Q7" s="619" t="n"/>
      <c r="R7" s="187" t="inlineStr">
        <is>
          <t>Through GOB</t>
        </is>
      </c>
      <c r="S7" s="642" t="inlineStr">
        <is>
          <t>Special Account</t>
        </is>
      </c>
      <c r="T7" s="187" t="inlineStr">
        <is>
          <t>Through PD</t>
        </is>
      </c>
      <c r="U7" s="187" t="inlineStr">
        <is>
          <t>Through DP</t>
        </is>
      </c>
      <c r="V7" s="619" t="n"/>
      <c r="W7" s="619" t="n"/>
      <c r="X7" s="619" t="n"/>
      <c r="Y7" s="619" t="n"/>
      <c r="Z7" s="619" t="n"/>
      <c r="AA7" s="619" t="n"/>
      <c r="AB7" s="376" t="inlineStr">
        <is>
          <t>Through GOB</t>
        </is>
      </c>
      <c r="AC7" s="642" t="inlineStr">
        <is>
          <t>Special Account</t>
        </is>
      </c>
      <c r="AD7" s="187" t="inlineStr">
        <is>
          <t>Through PD</t>
        </is>
      </c>
      <c r="AE7" s="376" t="inlineStr">
        <is>
          <t>Through DP</t>
        </is>
      </c>
      <c r="AF7" s="619" t="n"/>
      <c r="AG7" s="619" t="n"/>
      <c r="AH7" s="619" t="n"/>
      <c r="AI7" s="619" t="n"/>
      <c r="AJ7" s="619" t="n"/>
      <c r="AK7" s="619" t="n"/>
      <c r="AL7" s="376" t="inlineStr">
        <is>
          <t>Through GOB</t>
        </is>
      </c>
      <c r="AM7" s="642" t="inlineStr">
        <is>
          <t>Special Account</t>
        </is>
      </c>
      <c r="AN7" s="187" t="inlineStr">
        <is>
          <t>Through PD</t>
        </is>
      </c>
      <c r="AO7" s="376" t="inlineStr">
        <is>
          <t>Through DP</t>
        </is>
      </c>
      <c r="AP7" s="619" t="n"/>
      <c r="AQ7" s="619" t="n"/>
      <c r="AR7" s="619" t="n"/>
      <c r="AS7" s="619" t="n"/>
      <c r="AT7" s="619" t="n"/>
      <c r="AU7" s="619" t="n"/>
      <c r="AV7" s="376" t="inlineStr">
        <is>
          <t>Through GOB</t>
        </is>
      </c>
      <c r="AW7" s="642" t="inlineStr">
        <is>
          <t>Special Account</t>
        </is>
      </c>
      <c r="AX7" s="187" t="inlineStr">
        <is>
          <t>Through PD</t>
        </is>
      </c>
      <c r="AY7" s="376" t="inlineStr">
        <is>
          <t>Through DP</t>
        </is>
      </c>
      <c r="AZ7" s="619" t="n"/>
      <c r="BA7" s="619" t="n"/>
      <c r="BB7" s="619" t="n"/>
      <c r="BC7" s="619" t="n"/>
      <c r="BD7" s="619" t="n"/>
      <c r="BE7" s="619" t="n"/>
      <c r="BF7" s="187" t="inlineStr">
        <is>
          <t>Through GOB</t>
        </is>
      </c>
      <c r="BG7" s="642" t="inlineStr">
        <is>
          <t>Special Account</t>
        </is>
      </c>
      <c r="BH7" s="187" t="inlineStr">
        <is>
          <t>Through PD</t>
        </is>
      </c>
      <c r="BI7" s="187" t="inlineStr">
        <is>
          <t>Through DP</t>
        </is>
      </c>
      <c r="BJ7" s="619" t="n"/>
      <c r="BK7" s="619" t="n"/>
      <c r="BL7" s="619" t="n"/>
      <c r="BM7" s="619" t="n"/>
      <c r="BN7" s="619" t="n"/>
      <c r="BO7" s="619" t="n"/>
      <c r="BP7" s="187" t="inlineStr">
        <is>
          <t>Through GOB</t>
        </is>
      </c>
      <c r="BQ7" s="642" t="inlineStr">
        <is>
          <t>Special Account</t>
        </is>
      </c>
      <c r="BR7" s="187" t="inlineStr">
        <is>
          <t>Through PD</t>
        </is>
      </c>
      <c r="BS7" s="187" t="inlineStr">
        <is>
          <t>Through DP</t>
        </is>
      </c>
      <c r="BT7" s="619" t="n"/>
      <c r="BU7" s="619" t="n"/>
      <c r="BV7" s="564" t="n"/>
      <c r="BW7" s="619" t="n"/>
      <c r="BX7" s="619" t="n"/>
      <c r="BY7" s="619" t="n"/>
      <c r="BZ7" s="619" t="n"/>
      <c r="CA7" s="187" t="inlineStr">
        <is>
          <t>Through GOB</t>
        </is>
      </c>
      <c r="CB7" s="642" t="inlineStr">
        <is>
          <t>Special Account</t>
        </is>
      </c>
      <c r="CC7" s="187" t="inlineStr">
        <is>
          <t>Through PD</t>
        </is>
      </c>
      <c r="CD7" s="187" t="inlineStr">
        <is>
          <t>Through DP</t>
        </is>
      </c>
      <c r="CE7" s="619" t="n"/>
      <c r="CF7" s="619" t="n"/>
      <c r="CL7" s="341" t="n"/>
      <c r="CM7" s="342" t="n"/>
      <c r="CN7" s="336" t="inlineStr">
        <is>
          <t>RPA</t>
        </is>
      </c>
      <c r="CO7" s="338" t="n"/>
      <c r="CP7" s="334" t="inlineStr">
        <is>
          <t>DPA</t>
        </is>
      </c>
      <c r="CQ7" s="343" t="n"/>
      <c r="CR7" s="344" t="n"/>
    </row>
    <row r="8" ht="15.75" customFormat="1" customHeight="1" s="346">
      <c r="A8" s="652" t="n">
        <v>1</v>
      </c>
      <c r="B8" s="652" t="n">
        <v>2</v>
      </c>
      <c r="C8" s="620" t="n">
        <v>3</v>
      </c>
      <c r="D8" s="620" t="n">
        <v>4</v>
      </c>
      <c r="E8" s="620" t="n">
        <v>5</v>
      </c>
      <c r="F8" s="295" t="n">
        <v>6</v>
      </c>
      <c r="G8" s="652" t="n">
        <v>7</v>
      </c>
      <c r="H8" s="652" t="n">
        <v>8</v>
      </c>
      <c r="I8" s="652" t="n">
        <v>9</v>
      </c>
      <c r="J8" s="652" t="n">
        <v>10</v>
      </c>
      <c r="K8" s="652" t="n">
        <v>11</v>
      </c>
      <c r="L8" s="652" t="n">
        <v>12</v>
      </c>
      <c r="M8" s="652" t="n">
        <v>13</v>
      </c>
      <c r="N8" s="620" t="n">
        <v>14</v>
      </c>
      <c r="O8" s="620" t="n">
        <v>15</v>
      </c>
      <c r="P8" s="295" t="n">
        <v>16</v>
      </c>
      <c r="Q8" s="652" t="n">
        <v>17</v>
      </c>
      <c r="R8" s="652" t="n">
        <v>18</v>
      </c>
      <c r="S8" s="652" t="n">
        <v>19</v>
      </c>
      <c r="T8" s="652" t="n">
        <v>20</v>
      </c>
      <c r="U8" s="652" t="n">
        <v>21</v>
      </c>
      <c r="V8" s="652" t="n">
        <v>22</v>
      </c>
      <c r="W8" s="652" t="n">
        <v>23</v>
      </c>
      <c r="X8" s="652" t="n">
        <v>24</v>
      </c>
      <c r="Y8" s="652" t="n">
        <v>25</v>
      </c>
      <c r="Z8" s="652" t="n">
        <v>26</v>
      </c>
      <c r="AA8" s="652" t="n">
        <v>27</v>
      </c>
      <c r="AB8" s="652" t="n">
        <v>28</v>
      </c>
      <c r="AC8" s="652" t="n">
        <v>29</v>
      </c>
      <c r="AD8" s="652" t="n">
        <v>30</v>
      </c>
      <c r="AE8" s="652" t="n">
        <v>31</v>
      </c>
      <c r="AF8" s="652" t="n">
        <v>32</v>
      </c>
      <c r="AG8" s="652" t="n">
        <v>33</v>
      </c>
      <c r="AH8" s="519" t="n">
        <v>34</v>
      </c>
      <c r="AI8" s="519" t="n">
        <v>35</v>
      </c>
      <c r="AJ8" s="519" t="n">
        <v>36</v>
      </c>
      <c r="AK8" s="519" t="n">
        <v>37</v>
      </c>
      <c r="AL8" s="652" t="n">
        <v>38</v>
      </c>
      <c r="AM8" s="652" t="n">
        <v>39</v>
      </c>
      <c r="AN8" s="652" t="n">
        <v>40</v>
      </c>
      <c r="AO8" s="652" t="n">
        <v>41</v>
      </c>
      <c r="AP8" s="652" t="n">
        <v>42</v>
      </c>
      <c r="AQ8" s="652" t="n">
        <v>43</v>
      </c>
      <c r="AR8" s="519" t="n">
        <v>44</v>
      </c>
      <c r="AS8" s="519" t="n">
        <v>45</v>
      </c>
      <c r="AT8" s="519" t="n">
        <v>46</v>
      </c>
      <c r="AU8" s="519" t="n">
        <v>47</v>
      </c>
      <c r="AV8" s="652" t="n">
        <v>48</v>
      </c>
      <c r="AW8" s="652" t="n">
        <v>49</v>
      </c>
      <c r="AX8" s="652" t="n">
        <v>50</v>
      </c>
      <c r="AY8" s="652" t="n">
        <v>51</v>
      </c>
      <c r="AZ8" s="652" t="n">
        <v>52</v>
      </c>
      <c r="BA8" s="652" t="n">
        <v>53</v>
      </c>
      <c r="BB8" s="519" t="n">
        <v>54</v>
      </c>
      <c r="BC8" s="519" t="n">
        <v>55</v>
      </c>
      <c r="BD8" s="519" t="n">
        <v>56</v>
      </c>
      <c r="BE8" s="519" t="n">
        <v>57</v>
      </c>
      <c r="BF8" s="652" t="n">
        <v>58</v>
      </c>
      <c r="BG8" s="652" t="n">
        <v>59</v>
      </c>
      <c r="BH8" s="652" t="n">
        <v>60</v>
      </c>
      <c r="BI8" s="652" t="n">
        <v>61</v>
      </c>
      <c r="BJ8" s="652" t="n">
        <v>62</v>
      </c>
      <c r="BK8" s="652" t="n">
        <v>63</v>
      </c>
      <c r="BL8" s="519" t="n">
        <v>64</v>
      </c>
      <c r="BM8" s="519" t="n">
        <v>65</v>
      </c>
      <c r="BN8" s="519" t="n">
        <v>66</v>
      </c>
      <c r="BO8" s="519" t="n">
        <v>67</v>
      </c>
      <c r="BP8" s="652" t="n">
        <v>68</v>
      </c>
      <c r="BQ8" s="652" t="n">
        <v>69</v>
      </c>
      <c r="BR8" s="652" t="n">
        <v>70</v>
      </c>
      <c r="BS8" s="652" t="n">
        <v>71</v>
      </c>
      <c r="BT8" s="652" t="n">
        <v>72</v>
      </c>
      <c r="BU8" s="652" t="n">
        <v>73</v>
      </c>
      <c r="BV8" s="345" t="n"/>
      <c r="BW8" s="519" t="n">
        <v>64</v>
      </c>
      <c r="BX8" s="519" t="n">
        <v>65</v>
      </c>
      <c r="BY8" s="519" t="n">
        <v>66</v>
      </c>
      <c r="BZ8" s="519" t="n">
        <v>67</v>
      </c>
      <c r="CA8" s="652" t="n">
        <v>68</v>
      </c>
      <c r="CB8" s="652" t="n">
        <v>69</v>
      </c>
      <c r="CC8" s="652" t="n">
        <v>70</v>
      </c>
      <c r="CD8" s="652" t="n">
        <v>71</v>
      </c>
      <c r="CE8" s="652" t="n">
        <v>72</v>
      </c>
      <c r="CF8" s="652" t="n">
        <v>73</v>
      </c>
      <c r="CL8" s="233" t="n">
        <v>15</v>
      </c>
      <c r="CM8" s="233" t="n">
        <v>16</v>
      </c>
      <c r="CN8" s="233" t="n">
        <v>17</v>
      </c>
      <c r="CO8" s="233" t="n">
        <v>18</v>
      </c>
      <c r="CP8" s="233" t="n">
        <v>19</v>
      </c>
      <c r="CQ8" s="233" t="n">
        <v>20</v>
      </c>
      <c r="CR8" s="347" t="n">
        <v>21</v>
      </c>
    </row>
    <row r="9" ht="15.75" customHeight="1" s="683">
      <c r="A9" s="693" t="inlineStr">
        <is>
          <t>(a) Revenue Component:</t>
        </is>
      </c>
      <c r="B9" s="616" t="n"/>
      <c r="C9" s="615" t="n"/>
      <c r="D9" s="296" t="n"/>
      <c r="E9" s="296" t="n"/>
      <c r="F9" s="296" t="n"/>
      <c r="M9" s="300" t="n"/>
      <c r="N9" s="389" t="n"/>
      <c r="P9" s="466" t="n"/>
      <c r="Q9" s="466" t="n"/>
      <c r="W9" s="300" t="n"/>
      <c r="X9" s="389" t="n"/>
      <c r="Z9" s="466" t="n"/>
      <c r="AA9" s="466" t="n"/>
      <c r="AE9" s="466" t="n"/>
      <c r="AF9" s="466" t="n"/>
      <c r="AG9" s="466" t="n"/>
      <c r="AH9" s="466" t="n"/>
      <c r="AQ9" s="188" t="n"/>
      <c r="BA9" s="188" t="n"/>
      <c r="BK9" s="188" t="n"/>
      <c r="BU9" s="188" t="n"/>
      <c r="BV9" s="188" t="n"/>
      <c r="CF9" s="188" t="n"/>
      <c r="CL9" s="348" t="n"/>
      <c r="CM9" s="348" t="n"/>
      <c r="CN9" s="348" t="n"/>
      <c r="CO9" s="348" t="n"/>
      <c r="CP9" s="348" t="n"/>
      <c r="CQ9" s="348" t="n"/>
      <c r="CR9" s="348" t="n"/>
    </row>
    <row r="10" ht="13.5" customHeight="1" s="683">
      <c r="A10" s="349" t="n"/>
      <c r="B10" s="350" t="n">
        <v>4700</v>
      </c>
      <c r="C10" s="297" t="inlineStr">
        <is>
          <t>Allowances</t>
        </is>
      </c>
      <c r="D10" s="297" t="n"/>
      <c r="E10" s="297" t="n"/>
      <c r="F10" s="189" t="n"/>
      <c r="G10" s="496" t="n"/>
      <c r="H10" s="496" t="n"/>
      <c r="I10" s="496" t="n"/>
      <c r="J10" s="496" t="n"/>
      <c r="K10" s="496" t="n"/>
      <c r="L10" s="298" t="n"/>
      <c r="M10" s="299" t="n"/>
      <c r="N10" s="297" t="n"/>
      <c r="O10" s="224" t="n"/>
      <c r="P10" s="189" t="n"/>
      <c r="Q10" s="496" t="n"/>
      <c r="R10" s="496" t="n"/>
      <c r="S10" s="496" t="n"/>
      <c r="T10" s="496" t="n"/>
      <c r="U10" s="496" t="n"/>
      <c r="V10" s="496" t="n"/>
      <c r="W10" s="189" t="n"/>
      <c r="X10" s="442" t="n"/>
      <c r="Y10" s="189" t="n"/>
      <c r="Z10" s="189" t="n"/>
      <c r="AA10" s="496" t="n"/>
      <c r="AB10" s="496" t="n"/>
      <c r="AC10" s="496" t="n"/>
      <c r="AD10" s="496" t="n"/>
      <c r="AE10" s="496" t="n"/>
      <c r="AF10" s="496" t="n"/>
      <c r="AG10" s="189" t="n"/>
      <c r="AH10" s="442" t="n"/>
      <c r="AI10" s="224" t="n"/>
      <c r="AJ10" s="189" t="n"/>
      <c r="AK10" s="225" t="n"/>
      <c r="AL10" s="496" t="n"/>
      <c r="AM10" s="496" t="n"/>
      <c r="AN10" s="496" t="n"/>
      <c r="AO10" s="496" t="n"/>
      <c r="AP10" s="496" t="n"/>
      <c r="AQ10" s="189" t="n"/>
      <c r="AR10" s="442" t="n"/>
      <c r="AS10" s="299" t="n"/>
      <c r="AT10" s="189" t="n"/>
      <c r="AU10" s="225" t="n"/>
      <c r="AV10" s="496" t="n"/>
      <c r="AW10" s="496" t="n"/>
      <c r="AX10" s="496" t="n"/>
      <c r="AY10" s="496" t="n"/>
      <c r="AZ10" s="496" t="n"/>
      <c r="BA10" s="189" t="n"/>
      <c r="BB10" s="442" t="n"/>
      <c r="BC10" s="224" t="n"/>
      <c r="BD10" s="189" t="n"/>
      <c r="BE10" s="225" t="n"/>
      <c r="BF10" s="496" t="n"/>
      <c r="BG10" s="496" t="n"/>
      <c r="BH10" s="496" t="n"/>
      <c r="BI10" s="496" t="n"/>
      <c r="BJ10" s="496" t="n"/>
      <c r="BK10" s="189" t="n"/>
      <c r="BL10" s="442" t="n"/>
      <c r="BM10" s="224" t="n"/>
      <c r="BN10" s="189" t="n"/>
      <c r="BO10" s="225" t="n"/>
      <c r="BP10" s="496" t="n"/>
      <c r="BQ10" s="496" t="n"/>
      <c r="BR10" s="496" t="n"/>
      <c r="BS10" s="496" t="n"/>
      <c r="BT10" s="496" t="n"/>
      <c r="BU10" s="189" t="n"/>
      <c r="BV10" s="351" t="n"/>
      <c r="BW10" s="224" t="n"/>
      <c r="BX10" s="224" t="n"/>
      <c r="BY10" s="189" t="n"/>
      <c r="BZ10" s="225" t="n"/>
      <c r="CA10" s="496" t="n"/>
      <c r="CB10" s="496" t="n"/>
      <c r="CC10" s="496" t="n"/>
      <c r="CD10" s="496" t="n"/>
      <c r="CE10" s="496" t="n"/>
      <c r="CF10" s="189" t="n"/>
      <c r="CL10" s="352" t="n"/>
      <c r="CM10" s="352" t="n"/>
      <c r="CN10" s="352" t="n"/>
      <c r="CO10" s="352" t="n"/>
      <c r="CP10" s="352" t="n"/>
      <c r="CQ10" s="352" t="n"/>
      <c r="CR10" s="352" t="n"/>
    </row>
    <row r="11" ht="16.5" customHeight="1" s="683">
      <c r="A11" s="349" t="n"/>
      <c r="B11" s="353" t="n">
        <v>4765</v>
      </c>
      <c r="C11" s="354" t="inlineStr">
        <is>
          <t>Conveyance Allowance</t>
        </is>
      </c>
      <c r="D11" s="354" t="n"/>
      <c r="E11" s="362" t="inlineStr">
        <is>
          <t>Part</t>
        </is>
      </c>
      <c r="F11" s="189">
        <f>SUM(G11:M11)</f>
        <v/>
      </c>
      <c r="G11" s="496" t="n">
        <v>0.43</v>
      </c>
      <c r="H11" s="496" t="n"/>
      <c r="I11" s="496" t="n"/>
      <c r="J11" s="496" t="n"/>
      <c r="K11" s="496" t="n"/>
      <c r="L11" s="298" t="n"/>
      <c r="M11" s="299" t="n"/>
      <c r="N11" s="354" t="n"/>
      <c r="O11" s="301" t="inlineStr">
        <is>
          <t>Part</t>
        </is>
      </c>
      <c r="P11" s="189">
        <f>SUM(Q11:W11)</f>
        <v/>
      </c>
      <c r="Q11" s="496" t="n">
        <v>0.02</v>
      </c>
      <c r="R11" s="496" t="n"/>
      <c r="S11" s="496" t="n"/>
      <c r="T11" s="496" t="n"/>
      <c r="U11" s="496" t="n"/>
      <c r="V11" s="496" t="n"/>
      <c r="W11" s="189" t="n"/>
      <c r="X11" s="443" t="n"/>
      <c r="Y11" s="362" t="inlineStr">
        <is>
          <t>Part</t>
        </is>
      </c>
      <c r="Z11" s="189">
        <f>SUM(AA11:AG11)</f>
        <v/>
      </c>
      <c r="AA11" s="496" t="n">
        <v>2.4</v>
      </c>
      <c r="AB11" s="496" t="n"/>
      <c r="AC11" s="496" t="n"/>
      <c r="AD11" s="496" t="n"/>
      <c r="AE11" s="496" t="n"/>
      <c r="AF11" s="496" t="n"/>
      <c r="AG11" s="189" t="n"/>
      <c r="AH11" s="443" t="n"/>
      <c r="AI11" s="362" t="inlineStr">
        <is>
          <t>Part</t>
        </is>
      </c>
      <c r="AJ11" s="189">
        <f>SUM(AK11:AQ11)</f>
        <v/>
      </c>
      <c r="AK11" s="496" t="n">
        <v>2</v>
      </c>
      <c r="AL11" s="496" t="n"/>
      <c r="AM11" s="496" t="n"/>
      <c r="AN11" s="496" t="n"/>
      <c r="AO11" s="496" t="n"/>
      <c r="AP11" s="496" t="n"/>
      <c r="AQ11" s="189" t="n"/>
      <c r="AR11" s="443" t="n"/>
      <c r="AS11" s="362" t="inlineStr">
        <is>
          <t>Part</t>
        </is>
      </c>
      <c r="AT11" s="189">
        <f>SUM(AU11:BA11)</f>
        <v/>
      </c>
      <c r="AU11" s="225" t="n">
        <v>2</v>
      </c>
      <c r="AV11" s="496" t="n"/>
      <c r="AW11" s="496" t="n"/>
      <c r="AX11" s="496" t="n"/>
      <c r="AY11" s="496" t="n"/>
      <c r="AZ11" s="496" t="n"/>
      <c r="BA11" s="189" t="n"/>
      <c r="BB11" s="443" t="n"/>
      <c r="BC11" s="362" t="inlineStr">
        <is>
          <t>Part</t>
        </is>
      </c>
      <c r="BD11" s="189">
        <f>SUM(BE11:BK11)</f>
        <v/>
      </c>
      <c r="BE11" s="496" t="n">
        <v>2</v>
      </c>
      <c r="BF11" s="496" t="n"/>
      <c r="BG11" s="496" t="n"/>
      <c r="BH11" s="496" t="n"/>
      <c r="BI11" s="496" t="n"/>
      <c r="BJ11" s="496" t="n"/>
      <c r="BK11" s="189" t="n"/>
      <c r="BL11" s="443" t="n"/>
      <c r="BM11" s="362" t="inlineStr">
        <is>
          <t>Part</t>
        </is>
      </c>
      <c r="BN11" s="189">
        <f>SUM(BO11:BU11)</f>
        <v/>
      </c>
      <c r="BO11" s="496" t="n">
        <v>1.15</v>
      </c>
      <c r="BP11" s="496" t="n"/>
      <c r="BQ11" s="496" t="n"/>
      <c r="BR11" s="496" t="n"/>
      <c r="BS11" s="496" t="n"/>
      <c r="BT11" s="496" t="n"/>
      <c r="BU11" s="189" t="n"/>
      <c r="BV11" s="351" t="n"/>
      <c r="BW11" s="189" t="n"/>
      <c r="BX11" s="362" t="inlineStr">
        <is>
          <t>Part</t>
        </is>
      </c>
      <c r="BY11" s="189">
        <f>F11+P11+Z11+AJ11+AT11+BD11+BN11</f>
        <v/>
      </c>
      <c r="BZ11" s="189">
        <f>G11+Q11+AA11+AK11+AU11+BE11+BO11</f>
        <v/>
      </c>
      <c r="CA11" s="496" t="n"/>
      <c r="CB11" s="496" t="n"/>
      <c r="CC11" s="496" t="n"/>
      <c r="CD11" s="496" t="n"/>
      <c r="CE11" s="496" t="n"/>
      <c r="CF11" s="189" t="n"/>
      <c r="CG11" s="643">
        <f>BY11-CL11</f>
        <v/>
      </c>
      <c r="CH11" s="643">
        <f>BZ11-CM11</f>
        <v/>
      </c>
      <c r="CI11" s="643" t="n"/>
      <c r="CJ11" s="643">
        <f>CB11-CO11</f>
        <v/>
      </c>
      <c r="CL11" s="240">
        <f>SUM(CM11:CR11)</f>
        <v/>
      </c>
      <c r="CM11" s="192" t="n">
        <v>10</v>
      </c>
      <c r="CN11" s="192" t="n"/>
      <c r="CO11" s="192" t="n"/>
      <c r="CP11" s="192" t="n"/>
      <c r="CQ11" s="244" t="n"/>
      <c r="CR11" s="272" t="n"/>
    </row>
    <row r="12" ht="17.25" customHeight="1" s="683">
      <c r="A12" s="349" t="n"/>
      <c r="B12" s="353" t="n">
        <v>4769</v>
      </c>
      <c r="C12" s="354" t="inlineStr">
        <is>
          <t>Overtime Allowance</t>
        </is>
      </c>
      <c r="D12" s="354" t="n"/>
      <c r="E12" s="354" t="n"/>
      <c r="F12" s="189" t="n"/>
      <c r="G12" s="496" t="n"/>
      <c r="H12" s="496" t="n"/>
      <c r="I12" s="496" t="n"/>
      <c r="J12" s="496" t="n"/>
      <c r="K12" s="496" t="n"/>
      <c r="L12" s="298" t="n"/>
      <c r="M12" s="299" t="n"/>
      <c r="N12" s="354" t="n"/>
      <c r="O12" s="302" t="n"/>
      <c r="P12" s="189" t="n"/>
      <c r="Q12" s="496" t="n"/>
      <c r="R12" s="496" t="n"/>
      <c r="S12" s="496" t="n"/>
      <c r="T12" s="496" t="n"/>
      <c r="U12" s="496" t="n"/>
      <c r="V12" s="496" t="n"/>
      <c r="W12" s="189" t="n"/>
      <c r="X12" s="443" t="n"/>
      <c r="Y12" s="362" t="inlineStr">
        <is>
          <t>Part</t>
        </is>
      </c>
      <c r="Z12" s="189">
        <f>SUM(AA12:AG12)</f>
        <v/>
      </c>
      <c r="AA12" s="496" t="n">
        <v>2</v>
      </c>
      <c r="AB12" s="496" t="n"/>
      <c r="AC12" s="496" t="n"/>
      <c r="AD12" s="496" t="n"/>
      <c r="AE12" s="496" t="n"/>
      <c r="AF12" s="496" t="n"/>
      <c r="AG12" s="189" t="n"/>
      <c r="AH12" s="443" t="n"/>
      <c r="AI12" s="362" t="inlineStr">
        <is>
          <t>Part</t>
        </is>
      </c>
      <c r="AJ12" s="189">
        <f>SUM(AK12:AQ12)</f>
        <v/>
      </c>
      <c r="AK12" s="496" t="n">
        <v>2</v>
      </c>
      <c r="AL12" s="496" t="n"/>
      <c r="AM12" s="496" t="n"/>
      <c r="AN12" s="496" t="n"/>
      <c r="AO12" s="496" t="n"/>
      <c r="AP12" s="496" t="n"/>
      <c r="AQ12" s="189" t="n"/>
      <c r="AR12" s="443" t="n"/>
      <c r="AS12" s="362" t="inlineStr">
        <is>
          <t>Part</t>
        </is>
      </c>
      <c r="AT12" s="189">
        <f>SUM(AU12:BA12)</f>
        <v/>
      </c>
      <c r="AU12" s="225" t="n">
        <v>2</v>
      </c>
      <c r="AV12" s="496" t="n"/>
      <c r="AW12" s="496" t="n"/>
      <c r="AX12" s="496" t="n"/>
      <c r="AY12" s="496" t="n"/>
      <c r="AZ12" s="496" t="n"/>
      <c r="BA12" s="189" t="n"/>
      <c r="BB12" s="443" t="n"/>
      <c r="BC12" s="362" t="inlineStr">
        <is>
          <t>Part</t>
        </is>
      </c>
      <c r="BD12" s="189">
        <f>SUM(BE12:BK12)</f>
        <v/>
      </c>
      <c r="BE12" s="496" t="n">
        <v>2</v>
      </c>
      <c r="BF12" s="496" t="n"/>
      <c r="BG12" s="496" t="n"/>
      <c r="BH12" s="496" t="n"/>
      <c r="BI12" s="496" t="n"/>
      <c r="BJ12" s="496" t="n"/>
      <c r="BK12" s="189" t="n"/>
      <c r="BL12" s="443" t="n"/>
      <c r="BM12" s="362" t="inlineStr">
        <is>
          <t>Part</t>
        </is>
      </c>
      <c r="BN12" s="189">
        <f>SUM(BO12:BU12)</f>
        <v/>
      </c>
      <c r="BO12" s="496" t="n">
        <v>2</v>
      </c>
      <c r="BP12" s="496" t="n"/>
      <c r="BQ12" s="496" t="n"/>
      <c r="BR12" s="496" t="n"/>
      <c r="BS12" s="496" t="n"/>
      <c r="BT12" s="496" t="n"/>
      <c r="BU12" s="189" t="n"/>
      <c r="BV12" s="351" t="n"/>
      <c r="BW12" s="189" t="n"/>
      <c r="BX12" s="362" t="inlineStr">
        <is>
          <t>Part</t>
        </is>
      </c>
      <c r="BY12" s="189">
        <f>F12+P12+Z12+AJ12+AT12+BD12+BN12</f>
        <v/>
      </c>
      <c r="BZ12" s="189">
        <f>G12+Q12+AA12+AK12+AU12+BE12+BO12</f>
        <v/>
      </c>
      <c r="CA12" s="496" t="n"/>
      <c r="CB12" s="496" t="n"/>
      <c r="CC12" s="496" t="n"/>
      <c r="CD12" s="496" t="n"/>
      <c r="CE12" s="496" t="n"/>
      <c r="CF12" s="189" t="n"/>
      <c r="CG12" s="643">
        <f>BY12-CL12</f>
        <v/>
      </c>
      <c r="CH12" s="643">
        <f>BZ12-CM12</f>
        <v/>
      </c>
      <c r="CI12" s="643" t="n"/>
      <c r="CJ12" s="643">
        <f>CB12-CO12</f>
        <v/>
      </c>
      <c r="CL12" s="240">
        <f>SUM(CM12:CR12)</f>
        <v/>
      </c>
      <c r="CM12" s="192" t="n">
        <v>10</v>
      </c>
      <c r="CN12" s="192" t="n"/>
      <c r="CO12" s="192" t="n"/>
      <c r="CP12" s="192" t="n"/>
      <c r="CQ12" s="244" t="n"/>
      <c r="CR12" s="272" t="n"/>
    </row>
    <row r="13" ht="17.25" customHeight="1" s="683">
      <c r="A13" s="349" t="n"/>
      <c r="B13" s="353" t="n">
        <v>4795</v>
      </c>
      <c r="C13" s="354" t="inlineStr">
        <is>
          <t>Other Allowance</t>
        </is>
      </c>
      <c r="D13" s="354" t="n"/>
      <c r="E13" s="354" t="n"/>
      <c r="F13" s="189" t="n"/>
      <c r="G13" s="496" t="n"/>
      <c r="H13" s="496" t="n"/>
      <c r="I13" s="496" t="n"/>
      <c r="J13" s="496" t="n"/>
      <c r="K13" s="496" t="n"/>
      <c r="L13" s="298" t="n"/>
      <c r="M13" s="299" t="n"/>
      <c r="N13" s="354" t="n"/>
      <c r="O13" s="301" t="n"/>
      <c r="P13" s="189" t="n"/>
      <c r="Q13" s="496" t="n"/>
      <c r="R13" s="496" t="n"/>
      <c r="S13" s="496" t="n"/>
      <c r="T13" s="496" t="n"/>
      <c r="U13" s="496" t="n"/>
      <c r="V13" s="496" t="n"/>
      <c r="W13" s="189" t="n"/>
      <c r="X13" s="443" t="n"/>
      <c r="Y13" s="362" t="inlineStr">
        <is>
          <t>Part</t>
        </is>
      </c>
      <c r="Z13" s="189">
        <f>SUM(AA13:AG13)</f>
        <v/>
      </c>
      <c r="AA13" s="496" t="n">
        <v>64</v>
      </c>
      <c r="AB13" s="496" t="n"/>
      <c r="AC13" s="496" t="n"/>
      <c r="AD13" s="496" t="n"/>
      <c r="AE13" s="496" t="n"/>
      <c r="AF13" s="496" t="n"/>
      <c r="AG13" s="189" t="n"/>
      <c r="AH13" s="443" t="n"/>
      <c r="AI13" s="362" t="inlineStr">
        <is>
          <t>Part</t>
        </is>
      </c>
      <c r="AJ13" s="189">
        <f>SUM(AK13:AQ13)</f>
        <v/>
      </c>
      <c r="AK13" s="496" t="n">
        <v>32</v>
      </c>
      <c r="AL13" s="496" t="n"/>
      <c r="AM13" s="496" t="n"/>
      <c r="AN13" s="496" t="n"/>
      <c r="AO13" s="496" t="n"/>
      <c r="AP13" s="496" t="n"/>
      <c r="AQ13" s="189" t="n"/>
      <c r="AR13" s="443" t="n"/>
      <c r="AS13" s="362" t="inlineStr">
        <is>
          <t>Part</t>
        </is>
      </c>
      <c r="AT13" s="189">
        <f>SUM(AU13:BA13)</f>
        <v/>
      </c>
      <c r="AU13" s="225" t="n">
        <v>20</v>
      </c>
      <c r="AV13" s="496" t="n"/>
      <c r="AW13" s="496" t="n"/>
      <c r="AX13" s="496" t="n"/>
      <c r="AY13" s="496" t="n"/>
      <c r="AZ13" s="496" t="n"/>
      <c r="BA13" s="189" t="n"/>
      <c r="BB13" s="443" t="n"/>
      <c r="BC13" s="362" t="inlineStr">
        <is>
          <t>Part</t>
        </is>
      </c>
      <c r="BD13" s="189">
        <f>SUM(BE13:BK13)</f>
        <v/>
      </c>
      <c r="BE13" s="496" t="n">
        <v>14</v>
      </c>
      <c r="BF13" s="496" t="n"/>
      <c r="BG13" s="496" t="n"/>
      <c r="BH13" s="496" t="n"/>
      <c r="BI13" s="496" t="n"/>
      <c r="BJ13" s="496" t="n"/>
      <c r="BK13" s="189" t="n"/>
      <c r="BL13" s="443" t="n"/>
      <c r="BM13" s="362" t="inlineStr">
        <is>
          <t>Part</t>
        </is>
      </c>
      <c r="BN13" s="189">
        <f>SUM(BO13:BU13)</f>
        <v/>
      </c>
      <c r="BO13" s="496" t="n">
        <v>10</v>
      </c>
      <c r="BP13" s="496" t="n"/>
      <c r="BQ13" s="496" t="n"/>
      <c r="BR13" s="496" t="n"/>
      <c r="BS13" s="496" t="n"/>
      <c r="BT13" s="496" t="n"/>
      <c r="BU13" s="189" t="n"/>
      <c r="BV13" s="351" t="n"/>
      <c r="BW13" s="189" t="n"/>
      <c r="BX13" s="362" t="inlineStr">
        <is>
          <t>Part</t>
        </is>
      </c>
      <c r="BY13" s="189">
        <f>F13+P13+Z13+AJ13+AT13+BD13+BN13</f>
        <v/>
      </c>
      <c r="BZ13" s="189">
        <f>G13+Q13+AA13+AK13+AU13+BE13+BO13</f>
        <v/>
      </c>
      <c r="CA13" s="496" t="n"/>
      <c r="CB13" s="496" t="n"/>
      <c r="CC13" s="496" t="n"/>
      <c r="CD13" s="496" t="n"/>
      <c r="CE13" s="496" t="n"/>
      <c r="CF13" s="189" t="n"/>
      <c r="CG13" s="643">
        <f>BY13-CL13</f>
        <v/>
      </c>
      <c r="CH13" s="643">
        <f>BZ13-CM13</f>
        <v/>
      </c>
      <c r="CI13" s="643" t="n"/>
      <c r="CJ13" s="643">
        <f>CB13-CO13</f>
        <v/>
      </c>
      <c r="CL13" s="240">
        <f>SUM(CM13:CR13)</f>
        <v/>
      </c>
      <c r="CM13" s="192" t="n">
        <v>150</v>
      </c>
      <c r="CN13" s="192" t="n"/>
      <c r="CO13" s="192" t="n"/>
      <c r="CP13" s="192" t="n"/>
      <c r="CQ13" s="244" t="n"/>
      <c r="CR13" s="272" t="n"/>
    </row>
    <row r="14" ht="17.25" customHeight="1" s="683">
      <c r="A14" s="349" t="n"/>
      <c r="B14" s="350" t="n">
        <v>4800</v>
      </c>
      <c r="C14" s="297" t="inlineStr">
        <is>
          <t xml:space="preserve">Supplies and services: </t>
        </is>
      </c>
      <c r="D14" s="297" t="n"/>
      <c r="E14" s="297" t="n"/>
      <c r="F14" s="189" t="n"/>
      <c r="G14" s="496" t="n"/>
      <c r="H14" s="496" t="n"/>
      <c r="I14" s="496" t="n"/>
      <c r="J14" s="496" t="n"/>
      <c r="K14" s="496" t="n"/>
      <c r="L14" s="298" t="n"/>
      <c r="M14" s="299" t="n"/>
      <c r="N14" s="297" t="n"/>
      <c r="O14" s="303" t="n"/>
      <c r="P14" s="189" t="n"/>
      <c r="Q14" s="496" t="n"/>
      <c r="R14" s="496" t="n"/>
      <c r="S14" s="496" t="n"/>
      <c r="T14" s="496" t="n"/>
      <c r="U14" s="496" t="n"/>
      <c r="V14" s="496" t="n"/>
      <c r="W14" s="189" t="n"/>
      <c r="X14" s="442" t="n"/>
      <c r="Y14" s="297" t="n"/>
      <c r="Z14" s="189" t="n"/>
      <c r="AA14" s="496" t="n"/>
      <c r="AB14" s="496" t="n"/>
      <c r="AC14" s="496" t="n"/>
      <c r="AD14" s="496" t="n"/>
      <c r="AE14" s="496" t="n"/>
      <c r="AF14" s="496" t="n"/>
      <c r="AG14" s="189" t="n"/>
      <c r="AH14" s="442" t="n"/>
      <c r="AI14" s="297" t="n"/>
      <c r="AJ14" s="189" t="n"/>
      <c r="AK14" s="225" t="n"/>
      <c r="AL14" s="496" t="n"/>
      <c r="AM14" s="496" t="n"/>
      <c r="AN14" s="496" t="n"/>
      <c r="AO14" s="496" t="n"/>
      <c r="AP14" s="496" t="n"/>
      <c r="AQ14" s="189" t="n"/>
      <c r="AR14" s="442" t="n"/>
      <c r="AS14" s="297" t="n"/>
      <c r="AT14" s="189" t="n"/>
      <c r="AU14" s="225" t="n"/>
      <c r="AV14" s="496" t="n"/>
      <c r="AW14" s="496" t="n"/>
      <c r="AX14" s="496" t="n"/>
      <c r="AY14" s="496" t="n"/>
      <c r="AZ14" s="496" t="n"/>
      <c r="BA14" s="189" t="n"/>
      <c r="BB14" s="442" t="n"/>
      <c r="BC14" s="297" t="n"/>
      <c r="BD14" s="189" t="n"/>
      <c r="BE14" s="225" t="n"/>
      <c r="BF14" s="496" t="n"/>
      <c r="BG14" s="496" t="n"/>
      <c r="BH14" s="496" t="n"/>
      <c r="BI14" s="496" t="n"/>
      <c r="BJ14" s="496" t="n"/>
      <c r="BK14" s="189" t="n"/>
      <c r="BL14" s="442" t="n"/>
      <c r="BM14" s="297" t="n"/>
      <c r="BN14" s="189" t="n"/>
      <c r="BO14" s="225" t="n"/>
      <c r="BP14" s="496" t="n"/>
      <c r="BQ14" s="496" t="n"/>
      <c r="BR14" s="496" t="n"/>
      <c r="BS14" s="496" t="n"/>
      <c r="BT14" s="496" t="n"/>
      <c r="BU14" s="189" t="n"/>
      <c r="BV14" s="351" t="n"/>
      <c r="BW14" s="189" t="n"/>
      <c r="BX14" s="297" t="n"/>
      <c r="BY14" s="189" t="n"/>
      <c r="BZ14" s="225" t="n"/>
      <c r="CA14" s="496" t="n"/>
      <c r="CB14" s="496" t="n"/>
      <c r="CC14" s="496" t="n"/>
      <c r="CD14" s="496" t="n"/>
      <c r="CE14" s="496" t="n"/>
      <c r="CF14" s="189" t="n"/>
      <c r="CG14" s="643">
        <f>BY14-CL14</f>
        <v/>
      </c>
      <c r="CH14" s="643">
        <f>BZ14-CM14</f>
        <v/>
      </c>
      <c r="CI14" s="643" t="n"/>
      <c r="CJ14" s="643">
        <f>CB14-CO14</f>
        <v/>
      </c>
      <c r="CL14" s="352" t="n"/>
      <c r="CM14" s="352" t="n"/>
      <c r="CN14" s="352" t="n"/>
      <c r="CO14" s="352" t="n"/>
      <c r="CP14" s="352" t="n"/>
      <c r="CQ14" s="352" t="n"/>
      <c r="CR14" s="352" t="n"/>
    </row>
    <row r="15" ht="18" customHeight="1" s="683">
      <c r="A15" s="349" t="n"/>
      <c r="B15" s="353" t="n">
        <v>4801</v>
      </c>
      <c r="C15" s="145" t="inlineStr">
        <is>
          <t>Travel Expenses (TA &amp; DA for PMO &amp; PIU)</t>
        </is>
      </c>
      <c r="D15" s="354" t="n"/>
      <c r="E15" s="362" t="inlineStr">
        <is>
          <t>Part</t>
        </is>
      </c>
      <c r="F15" s="189">
        <f>SUM(G15:M15)</f>
        <v/>
      </c>
      <c r="G15" s="496" t="n">
        <v>27.88</v>
      </c>
      <c r="H15" s="496" t="n"/>
      <c r="I15" s="496" t="n"/>
      <c r="J15" s="496" t="n"/>
      <c r="K15" s="496" t="n"/>
      <c r="L15" s="298" t="n"/>
      <c r="M15" s="299" t="n"/>
      <c r="N15" s="354" t="n"/>
      <c r="O15" s="301" t="inlineStr">
        <is>
          <t>Part</t>
        </is>
      </c>
      <c r="P15" s="189" t="n">
        <v>0.02</v>
      </c>
      <c r="Q15" s="496" t="n">
        <v>1.09</v>
      </c>
      <c r="R15" s="496" t="n"/>
      <c r="S15" s="496" t="n"/>
      <c r="T15" s="496" t="n"/>
      <c r="U15" s="496" t="n"/>
      <c r="V15" s="496" t="n"/>
      <c r="W15" s="189" t="n"/>
      <c r="X15" s="443" t="n"/>
      <c r="Y15" s="362" t="inlineStr">
        <is>
          <t>Part</t>
        </is>
      </c>
      <c r="Z15" s="189">
        <f>SUM(AA15:AG15)</f>
        <v/>
      </c>
      <c r="AA15" s="496" t="n">
        <v>17</v>
      </c>
      <c r="AB15" s="496" t="n"/>
      <c r="AC15" s="496" t="n"/>
      <c r="AD15" s="496" t="n"/>
      <c r="AE15" s="496" t="n"/>
      <c r="AF15" s="496" t="n"/>
      <c r="AG15" s="189" t="n"/>
      <c r="AH15" s="443" t="n"/>
      <c r="AI15" s="362" t="inlineStr">
        <is>
          <t>Part</t>
        </is>
      </c>
      <c r="AJ15" s="189">
        <f>SUM(AK15:AQ15)</f>
        <v/>
      </c>
      <c r="AK15" s="496" t="n">
        <v>17</v>
      </c>
      <c r="AL15" s="496" t="n"/>
      <c r="AM15" s="496" t="n"/>
      <c r="AN15" s="496" t="n"/>
      <c r="AO15" s="496" t="n"/>
      <c r="AP15" s="496" t="n"/>
      <c r="AQ15" s="189" t="n"/>
      <c r="AR15" s="443" t="n"/>
      <c r="AS15" s="362" t="inlineStr">
        <is>
          <t>Part</t>
        </is>
      </c>
      <c r="AT15" s="189">
        <f>SUM(AU15:BA15)</f>
        <v/>
      </c>
      <c r="AU15" s="225" t="n">
        <v>15</v>
      </c>
      <c r="AV15" s="496" t="n"/>
      <c r="AW15" s="496" t="n"/>
      <c r="AX15" s="496" t="n"/>
      <c r="AY15" s="496" t="n"/>
      <c r="AZ15" s="496" t="n"/>
      <c r="BA15" s="189" t="n"/>
      <c r="BB15" s="443" t="n"/>
      <c r="BC15" s="362" t="inlineStr">
        <is>
          <t>Part</t>
        </is>
      </c>
      <c r="BD15" s="189">
        <f>SUM(BE15:BK15)</f>
        <v/>
      </c>
      <c r="BE15" s="496" t="n">
        <v>13</v>
      </c>
      <c r="BF15" s="496" t="n"/>
      <c r="BG15" s="496" t="n"/>
      <c r="BH15" s="496" t="n"/>
      <c r="BI15" s="496" t="n"/>
      <c r="BJ15" s="496" t="n"/>
      <c r="BK15" s="189" t="n"/>
      <c r="BL15" s="443" t="n"/>
      <c r="BM15" s="362" t="inlineStr">
        <is>
          <t>Part</t>
        </is>
      </c>
      <c r="BN15" s="189">
        <f>SUM(BO15:BU15)</f>
        <v/>
      </c>
      <c r="BO15" s="496" t="n">
        <v>10.1</v>
      </c>
      <c r="BP15" s="496" t="n"/>
      <c r="BQ15" s="496" t="n"/>
      <c r="BR15" s="496" t="n"/>
      <c r="BS15" s="496" t="n"/>
      <c r="BT15" s="496" t="n"/>
      <c r="BU15" s="189" t="n"/>
      <c r="BV15" s="351" t="n"/>
      <c r="BW15" s="189" t="n"/>
      <c r="BX15" s="362" t="inlineStr">
        <is>
          <t>Part</t>
        </is>
      </c>
      <c r="BY15" s="189">
        <f>F15+P15+Z15+AJ15+AT15+BD15+BN15</f>
        <v/>
      </c>
      <c r="BZ15" s="189">
        <f>G15+Q15+AA15+AK15+AU15+BE15+BO15</f>
        <v/>
      </c>
      <c r="CA15" s="496" t="n"/>
      <c r="CB15" s="496" t="n"/>
      <c r="CC15" s="496" t="n"/>
      <c r="CD15" s="496" t="n"/>
      <c r="CE15" s="496" t="n"/>
      <c r="CF15" s="189" t="n"/>
      <c r="CG15" s="643">
        <f>BY15-CL15</f>
        <v/>
      </c>
      <c r="CH15" s="643">
        <f>BZ15-CM15</f>
        <v/>
      </c>
      <c r="CI15" s="643" t="n"/>
      <c r="CJ15" s="643">
        <f>CB15-CO15</f>
        <v/>
      </c>
      <c r="CL15" s="240">
        <f>SUM(CM15:CR15)</f>
        <v/>
      </c>
      <c r="CM15" s="193" t="n">
        <v>100</v>
      </c>
      <c r="CN15" s="194" t="n"/>
      <c r="CO15" s="194" t="n"/>
      <c r="CP15" s="194" t="n"/>
      <c r="CQ15" s="193" t="n"/>
      <c r="CR15" s="272" t="n"/>
    </row>
    <row r="16" ht="16.5" customHeight="1" s="683">
      <c r="A16" s="349" t="n"/>
      <c r="B16" s="353" t="n">
        <v>4806</v>
      </c>
      <c r="C16" s="95" t="inlineStr">
        <is>
          <t>Rent-Office : Office Accomodation for PMO (3,500sft) for 8 years</t>
        </is>
      </c>
      <c r="D16" s="354" t="n"/>
      <c r="E16" s="362" t="inlineStr">
        <is>
          <t>Part</t>
        </is>
      </c>
      <c r="F16" s="189">
        <f>SUM(G16:M16)</f>
        <v/>
      </c>
      <c r="G16" s="496" t="n">
        <v>44.76</v>
      </c>
      <c r="H16" s="496" t="n"/>
      <c r="I16" s="496" t="n"/>
      <c r="J16" s="496" t="n"/>
      <c r="K16" s="496" t="n"/>
      <c r="L16" s="298" t="n"/>
      <c r="M16" s="299" t="n"/>
      <c r="N16" s="354" t="n"/>
      <c r="O16" s="301" t="inlineStr">
        <is>
          <t>Part</t>
        </is>
      </c>
      <c r="P16" s="189">
        <f>SUM(Q16:W16)</f>
        <v/>
      </c>
      <c r="Q16" s="496" t="n">
        <v>2.84</v>
      </c>
      <c r="R16" s="496" t="n"/>
      <c r="S16" s="496" t="n"/>
      <c r="T16" s="496" t="n"/>
      <c r="U16" s="496" t="n"/>
      <c r="V16" s="496" t="n"/>
      <c r="W16" s="189" t="n"/>
      <c r="X16" s="443" t="n"/>
      <c r="Y16" s="362" t="inlineStr">
        <is>
          <t>Part</t>
        </is>
      </c>
      <c r="Z16" s="189">
        <f>SUM(AA16:AG16)</f>
        <v/>
      </c>
      <c r="AA16" s="496" t="n">
        <v>39.4</v>
      </c>
      <c r="AB16" s="496" t="n"/>
      <c r="AC16" s="496" t="n"/>
      <c r="AD16" s="496" t="n"/>
      <c r="AE16" s="496" t="n"/>
      <c r="AF16" s="496" t="n"/>
      <c r="AG16" s="189" t="n"/>
      <c r="AH16" s="443" t="n"/>
      <c r="AI16" s="362" t="inlineStr">
        <is>
          <t>Part</t>
        </is>
      </c>
      <c r="AJ16" s="189">
        <f>SUM(AK16:AQ16)</f>
        <v/>
      </c>
      <c r="AK16" s="496" t="n">
        <v>39.4</v>
      </c>
      <c r="AL16" s="496" t="n"/>
      <c r="AM16" s="496" t="n"/>
      <c r="AN16" s="496" t="n"/>
      <c r="AO16" s="496" t="n"/>
      <c r="AP16" s="496" t="n"/>
      <c r="AQ16" s="189" t="n"/>
      <c r="AR16" s="443" t="n"/>
      <c r="AS16" s="362" t="inlineStr">
        <is>
          <t>Part</t>
        </is>
      </c>
      <c r="AT16" s="189">
        <f>SUM(AU16:BA16)</f>
        <v/>
      </c>
      <c r="AU16" s="225" t="n">
        <v>39.4</v>
      </c>
      <c r="AV16" s="496" t="n"/>
      <c r="AW16" s="496" t="n"/>
      <c r="AX16" s="496" t="n"/>
      <c r="AY16" s="496" t="n"/>
      <c r="AZ16" s="496" t="n"/>
      <c r="BA16" s="189" t="n"/>
      <c r="BB16" s="443" t="n"/>
      <c r="BC16" s="362" t="inlineStr">
        <is>
          <t>Part</t>
        </is>
      </c>
      <c r="BD16" s="189">
        <f>SUM(BE16:BK16)</f>
        <v/>
      </c>
      <c r="BE16" s="496" t="n">
        <v>39.6</v>
      </c>
      <c r="BF16" s="496" t="n"/>
      <c r="BG16" s="496" t="n"/>
      <c r="BH16" s="496" t="n"/>
      <c r="BI16" s="496" t="n"/>
      <c r="BJ16" s="496" t="n"/>
      <c r="BK16" s="189" t="n"/>
      <c r="BL16" s="443" t="n"/>
      <c r="BM16" s="362" t="inlineStr">
        <is>
          <t>Part</t>
        </is>
      </c>
      <c r="BN16" s="189">
        <f>SUM(BO16:BU16)</f>
        <v/>
      </c>
      <c r="BO16" s="496" t="n">
        <v>39.6</v>
      </c>
      <c r="BP16" s="496" t="n"/>
      <c r="BQ16" s="496" t="n"/>
      <c r="BR16" s="496" t="n"/>
      <c r="BS16" s="496" t="n"/>
      <c r="BT16" s="496" t="n"/>
      <c r="BU16" s="189" t="n"/>
      <c r="BV16" s="351" t="n"/>
      <c r="BW16" s="189" t="n"/>
      <c r="BX16" s="362" t="inlineStr">
        <is>
          <t>Part</t>
        </is>
      </c>
      <c r="BY16" s="189">
        <f>F16+P16+Z16+AJ16+AT16+BD16+BN16</f>
        <v/>
      </c>
      <c r="BZ16" s="189">
        <f>G16+Q16+AA16+AK16+AU16+BE16+BO16</f>
        <v/>
      </c>
      <c r="CA16" s="496" t="n"/>
      <c r="CB16" s="496" t="n"/>
      <c r="CC16" s="496" t="n"/>
      <c r="CD16" s="496" t="n"/>
      <c r="CE16" s="496" t="n"/>
      <c r="CF16" s="189" t="n"/>
      <c r="CG16" s="643">
        <f>BY16-CL16</f>
        <v/>
      </c>
      <c r="CH16" s="643">
        <f>BZ16-CM16</f>
        <v/>
      </c>
      <c r="CI16" s="643" t="n"/>
      <c r="CJ16" s="643">
        <f>CB16-CO16</f>
        <v/>
      </c>
      <c r="CL16" s="240">
        <f>SUM(CM16:CR16)</f>
        <v/>
      </c>
      <c r="CM16" s="193" t="n">
        <v>245</v>
      </c>
      <c r="CN16" s="194" t="n"/>
      <c r="CO16" s="194" t="n"/>
      <c r="CP16" s="194" t="n"/>
      <c r="CQ16" s="245" t="n"/>
      <c r="CR16" s="272" t="n"/>
    </row>
    <row r="17" ht="30" customHeight="1" s="683">
      <c r="A17" s="349" t="n"/>
      <c r="B17" s="353" t="n">
        <v>4814</v>
      </c>
      <c r="C17" s="95" t="inlineStr">
        <is>
          <t>Misc. Taxes (Income Tax of Consultants, Outsourcing Staff Salary,House rent, Fees for Environmental clearance  etc.)</t>
        </is>
      </c>
      <c r="D17" s="354" t="n"/>
      <c r="E17" s="362" t="inlineStr">
        <is>
          <t>Part</t>
        </is>
      </c>
      <c r="F17" s="189">
        <f>SUM(G17:M17)</f>
        <v/>
      </c>
      <c r="G17" s="496" t="n">
        <v>997.6900000000001</v>
      </c>
      <c r="H17" s="496" t="n"/>
      <c r="I17" s="496" t="n"/>
      <c r="J17" s="496" t="n"/>
      <c r="K17" s="496" t="n"/>
      <c r="L17" s="298" t="n"/>
      <c r="M17" s="299" t="n"/>
      <c r="N17" s="354" t="n"/>
      <c r="O17" s="301" t="inlineStr">
        <is>
          <t>Part</t>
        </is>
      </c>
      <c r="P17" s="189" t="n">
        <v>18.41</v>
      </c>
      <c r="Q17" s="496" t="n">
        <v>30.46</v>
      </c>
      <c r="R17" s="496" t="n"/>
      <c r="S17" s="496" t="n"/>
      <c r="T17" s="496" t="n"/>
      <c r="U17" s="496" t="n"/>
      <c r="V17" s="496" t="n"/>
      <c r="W17" s="189" t="n"/>
      <c r="X17" s="443" t="n"/>
      <c r="Y17" s="362" t="inlineStr">
        <is>
          <t>Part</t>
        </is>
      </c>
      <c r="Z17" s="189">
        <f>SUM(AA17:AG17)</f>
        <v/>
      </c>
      <c r="AA17" s="496" t="n">
        <v>375</v>
      </c>
      <c r="AB17" s="496" t="n"/>
      <c r="AC17" s="496" t="n"/>
      <c r="AD17" s="496" t="n"/>
      <c r="AE17" s="496" t="n"/>
      <c r="AF17" s="496" t="n"/>
      <c r="AG17" s="189" t="n"/>
      <c r="AH17" s="443" t="n"/>
      <c r="AI17" s="362" t="inlineStr">
        <is>
          <t>Part</t>
        </is>
      </c>
      <c r="AJ17" s="189">
        <f>SUM(AK17:AQ17)</f>
        <v/>
      </c>
      <c r="AK17" s="496" t="n">
        <v>375</v>
      </c>
      <c r="AL17" s="496" t="n"/>
      <c r="AM17" s="496" t="n"/>
      <c r="AN17" s="496" t="n"/>
      <c r="AO17" s="496" t="n"/>
      <c r="AP17" s="496" t="n"/>
      <c r="AQ17" s="189" t="n"/>
      <c r="AR17" s="443" t="n"/>
      <c r="AS17" s="362" t="inlineStr">
        <is>
          <t>Part</t>
        </is>
      </c>
      <c r="AT17" s="189">
        <f>SUM(AU17:BA17)</f>
        <v/>
      </c>
      <c r="AU17" s="225" t="n">
        <v>325</v>
      </c>
      <c r="AV17" s="496" t="n"/>
      <c r="AW17" s="496" t="n"/>
      <c r="AX17" s="496" t="n"/>
      <c r="AY17" s="496" t="n"/>
      <c r="AZ17" s="496" t="n"/>
      <c r="BA17" s="189" t="n"/>
      <c r="BB17" s="443" t="n"/>
      <c r="BC17" s="362" t="inlineStr">
        <is>
          <t>Part</t>
        </is>
      </c>
      <c r="BD17" s="189">
        <f>SUM(BE17:BK17)</f>
        <v/>
      </c>
      <c r="BE17" s="496" t="n">
        <v>275</v>
      </c>
      <c r="BF17" s="496" t="n"/>
      <c r="BG17" s="496" t="n"/>
      <c r="BH17" s="496" t="n"/>
      <c r="BI17" s="496" t="n"/>
      <c r="BJ17" s="496" t="n"/>
      <c r="BK17" s="189" t="n"/>
      <c r="BL17" s="443" t="n"/>
      <c r="BM17" s="362" t="inlineStr">
        <is>
          <t>Part</t>
        </is>
      </c>
      <c r="BN17" s="189">
        <f>SUM(BO17:BU17)</f>
        <v/>
      </c>
      <c r="BO17" s="225" t="n">
        <v>230.17</v>
      </c>
      <c r="BP17" s="496" t="n"/>
      <c r="BQ17" s="496" t="n"/>
      <c r="BR17" s="496" t="n"/>
      <c r="BS17" s="496" t="n"/>
      <c r="BT17" s="496" t="n"/>
      <c r="BU17" s="189" t="n"/>
      <c r="BV17" s="351" t="n"/>
      <c r="BW17" s="189" t="n"/>
      <c r="BX17" s="362" t="inlineStr">
        <is>
          <t>Part</t>
        </is>
      </c>
      <c r="BY17" s="189">
        <f>F17+P17+Z17+AJ17+AT17+BD17+BN17</f>
        <v/>
      </c>
      <c r="BZ17" s="189">
        <f>G17+Q17+AA17+AK17+AU17+BE17+BO17</f>
        <v/>
      </c>
      <c r="CA17" s="496" t="n"/>
      <c r="CB17" s="496" t="n"/>
      <c r="CC17" s="496" t="n"/>
      <c r="CD17" s="496" t="n"/>
      <c r="CE17" s="496" t="n"/>
      <c r="CF17" s="189" t="n"/>
      <c r="CG17" s="643">
        <f>BY17-CL17</f>
        <v/>
      </c>
      <c r="CH17" s="643">
        <f>BZ17-CM17</f>
        <v/>
      </c>
      <c r="CI17" s="643" t="n"/>
      <c r="CJ17" s="643">
        <f>CB17-CO17</f>
        <v/>
      </c>
      <c r="CL17" s="240">
        <f>SUM(CM17:CR17)</f>
        <v/>
      </c>
      <c r="CM17" s="193" t="n">
        <v>2496.27</v>
      </c>
      <c r="CN17" s="194" t="n"/>
      <c r="CO17" s="194" t="n"/>
      <c r="CP17" s="194" t="n"/>
      <c r="CQ17" s="245" t="n"/>
      <c r="CR17" s="272" t="n"/>
    </row>
    <row r="18" ht="16.5" customHeight="1" s="683">
      <c r="A18" s="349" t="n"/>
      <c r="B18" s="353" t="n">
        <v>4815</v>
      </c>
      <c r="C18" s="95" t="inlineStr">
        <is>
          <t>Postage</t>
        </is>
      </c>
      <c r="D18" s="354" t="n"/>
      <c r="E18" s="362" t="inlineStr">
        <is>
          <t>Part</t>
        </is>
      </c>
      <c r="F18" s="189">
        <f>SUM(G18:M18)</f>
        <v/>
      </c>
      <c r="G18" s="496" t="n">
        <v>0.18</v>
      </c>
      <c r="H18" s="496" t="n"/>
      <c r="I18" s="496" t="n"/>
      <c r="J18" s="496" t="n"/>
      <c r="K18" s="496" t="n"/>
      <c r="L18" s="298" t="n"/>
      <c r="M18" s="299" t="n"/>
      <c r="N18" s="354" t="n"/>
      <c r="O18" s="301" t="inlineStr">
        <is>
          <t>Part</t>
        </is>
      </c>
      <c r="P18" s="189" t="n">
        <v>0.02</v>
      </c>
      <c r="Q18" s="496" t="n">
        <v>0.04</v>
      </c>
      <c r="R18" s="496" t="n"/>
      <c r="S18" s="496" t="n"/>
      <c r="T18" s="496" t="n"/>
      <c r="U18" s="496" t="n"/>
      <c r="V18" s="496" t="n"/>
      <c r="W18" s="189" t="n"/>
      <c r="X18" s="443" t="n"/>
      <c r="Y18" s="362" t="inlineStr">
        <is>
          <t>Part</t>
        </is>
      </c>
      <c r="Z18" s="189">
        <f>SUM(AA18:AG18)</f>
        <v/>
      </c>
      <c r="AA18" s="496" t="n">
        <v>5</v>
      </c>
      <c r="AB18" s="496" t="n"/>
      <c r="AC18" s="496" t="n"/>
      <c r="AD18" s="496" t="n"/>
      <c r="AE18" s="496" t="n"/>
      <c r="AF18" s="496" t="n"/>
      <c r="AG18" s="189" t="n"/>
      <c r="AH18" s="443" t="n"/>
      <c r="AI18" s="362" t="inlineStr">
        <is>
          <t>Part</t>
        </is>
      </c>
      <c r="AJ18" s="189">
        <f>SUM(AK18:AQ18)</f>
        <v/>
      </c>
      <c r="AK18" s="496" t="n">
        <v>5</v>
      </c>
      <c r="AL18" s="496" t="n"/>
      <c r="AM18" s="496" t="n"/>
      <c r="AN18" s="496" t="n"/>
      <c r="AO18" s="496" t="n"/>
      <c r="AP18" s="496" t="n"/>
      <c r="AQ18" s="189" t="n"/>
      <c r="AR18" s="443" t="n"/>
      <c r="AS18" s="362" t="inlineStr">
        <is>
          <t>Part</t>
        </is>
      </c>
      <c r="AT18" s="189">
        <f>SUM(AU18:BA18)</f>
        <v/>
      </c>
      <c r="AU18" s="225" t="n">
        <v>5</v>
      </c>
      <c r="AV18" s="496" t="n"/>
      <c r="AW18" s="496" t="n"/>
      <c r="AX18" s="496" t="n"/>
      <c r="AY18" s="496" t="n"/>
      <c r="AZ18" s="496" t="n"/>
      <c r="BA18" s="189" t="n"/>
      <c r="BB18" s="443" t="n"/>
      <c r="BC18" s="362" t="inlineStr">
        <is>
          <t>Part</t>
        </is>
      </c>
      <c r="BD18" s="189">
        <f>SUM(BE18:BK18)</f>
        <v/>
      </c>
      <c r="BE18" s="496" t="n">
        <v>5</v>
      </c>
      <c r="BF18" s="496" t="n"/>
      <c r="BG18" s="496" t="n"/>
      <c r="BH18" s="496" t="n"/>
      <c r="BI18" s="496" t="n"/>
      <c r="BJ18" s="496" t="n"/>
      <c r="BK18" s="189" t="n"/>
      <c r="BL18" s="443" t="n"/>
      <c r="BM18" s="362" t="inlineStr">
        <is>
          <t>Part</t>
        </is>
      </c>
      <c r="BN18" s="189">
        <f>SUM(BO18:BU18)</f>
        <v/>
      </c>
      <c r="BO18" s="225" t="n">
        <v>4.8</v>
      </c>
      <c r="BP18" s="496" t="n"/>
      <c r="BQ18" s="496" t="n"/>
      <c r="BR18" s="496" t="n"/>
      <c r="BS18" s="496" t="n"/>
      <c r="BT18" s="496" t="n"/>
      <c r="BU18" s="189" t="n"/>
      <c r="BV18" s="351" t="n"/>
      <c r="BW18" s="189" t="n"/>
      <c r="BX18" s="362" t="inlineStr">
        <is>
          <t>Part</t>
        </is>
      </c>
      <c r="BY18" s="189">
        <f>F18+P18+Z18+AJ18+AT18+BD18+BN18</f>
        <v/>
      </c>
      <c r="BZ18" s="189">
        <f>G18+Q18+AA18+AK18+AU18+BE18+BO18</f>
        <v/>
      </c>
      <c r="CA18" s="496" t="n"/>
      <c r="CB18" s="496" t="n"/>
      <c r="CC18" s="496" t="n"/>
      <c r="CD18" s="496" t="n"/>
      <c r="CE18" s="496" t="n"/>
      <c r="CF18" s="189" t="n"/>
      <c r="CG18" s="643">
        <f>BY18-CL18</f>
        <v/>
      </c>
      <c r="CH18" s="643">
        <f>BZ18-CM18</f>
        <v/>
      </c>
      <c r="CI18" s="643" t="n"/>
      <c r="CJ18" s="643">
        <f>CB18-CO18</f>
        <v/>
      </c>
      <c r="CL18" s="240">
        <f>SUM(CM18:CR18)</f>
        <v/>
      </c>
      <c r="CM18" s="193" t="n">
        <v>25</v>
      </c>
      <c r="CN18" s="194" t="n"/>
      <c r="CO18" s="194" t="n"/>
      <c r="CP18" s="194" t="n"/>
      <c r="CQ18" s="245" t="n"/>
      <c r="CR18" s="272" t="n"/>
    </row>
    <row r="19" ht="16.5" customHeight="1" s="683">
      <c r="A19" s="349" t="n"/>
      <c r="B19" s="353" t="n">
        <v>4816</v>
      </c>
      <c r="C19" s="310" t="inlineStr">
        <is>
          <t>Telephones/Telegram/Teleprinter</t>
        </is>
      </c>
      <c r="D19" s="354" t="n"/>
      <c r="E19" s="362" t="inlineStr">
        <is>
          <t>Part</t>
        </is>
      </c>
      <c r="F19" s="189">
        <f>SUM(G19:M19)</f>
        <v/>
      </c>
      <c r="G19" s="496" t="n">
        <v>0.59</v>
      </c>
      <c r="H19" s="496" t="n"/>
      <c r="I19" s="496" t="n"/>
      <c r="J19" s="496" t="n"/>
      <c r="K19" s="496" t="n"/>
      <c r="L19" s="298" t="n"/>
      <c r="M19" s="299" t="n"/>
      <c r="N19" s="354" t="n"/>
      <c r="O19" s="301" t="inlineStr">
        <is>
          <t>Part</t>
        </is>
      </c>
      <c r="P19" s="189" t="n">
        <v>0.16</v>
      </c>
      <c r="Q19" s="496" t="n">
        <v>0.18</v>
      </c>
      <c r="R19" s="496" t="n"/>
      <c r="S19" s="496" t="n"/>
      <c r="T19" s="496" t="n"/>
      <c r="U19" s="496" t="n"/>
      <c r="V19" s="496" t="n"/>
      <c r="W19" s="189" t="n"/>
      <c r="X19" s="443" t="n"/>
      <c r="Y19" s="362" t="inlineStr">
        <is>
          <t>Part</t>
        </is>
      </c>
      <c r="Z19" s="189">
        <f>SUM(AA19:AG19)</f>
        <v/>
      </c>
      <c r="AA19" s="496" t="n">
        <v>6</v>
      </c>
      <c r="AB19" s="496" t="n"/>
      <c r="AC19" s="496" t="n"/>
      <c r="AD19" s="496" t="n"/>
      <c r="AE19" s="496" t="n"/>
      <c r="AF19" s="496" t="n"/>
      <c r="AG19" s="189" t="n"/>
      <c r="AH19" s="443" t="n"/>
      <c r="AI19" s="362" t="inlineStr">
        <is>
          <t>Part</t>
        </is>
      </c>
      <c r="AJ19" s="189">
        <f>SUM(AK19:AQ19)</f>
        <v/>
      </c>
      <c r="AK19" s="496" t="n">
        <v>6</v>
      </c>
      <c r="AL19" s="496" t="n"/>
      <c r="AM19" s="496" t="n"/>
      <c r="AN19" s="496" t="n"/>
      <c r="AO19" s="496" t="n"/>
      <c r="AP19" s="496" t="n"/>
      <c r="AQ19" s="189" t="n"/>
      <c r="AR19" s="443" t="n"/>
      <c r="AS19" s="362" t="inlineStr">
        <is>
          <t>Part</t>
        </is>
      </c>
      <c r="AT19" s="189">
        <f>SUM(AU19:BA19)</f>
        <v/>
      </c>
      <c r="AU19" s="225" t="n">
        <v>4.35</v>
      </c>
      <c r="AV19" s="496" t="n"/>
      <c r="AW19" s="496" t="n"/>
      <c r="AX19" s="496" t="n"/>
      <c r="AY19" s="496" t="n"/>
      <c r="AZ19" s="496" t="n"/>
      <c r="BA19" s="189" t="n"/>
      <c r="BB19" s="443" t="n"/>
      <c r="BC19" s="362" t="inlineStr">
        <is>
          <t>Part</t>
        </is>
      </c>
      <c r="BD19" s="189">
        <f>SUM(BE19:BK19)</f>
        <v/>
      </c>
      <c r="BE19" s="496" t="n">
        <v>4</v>
      </c>
      <c r="BF19" s="496" t="n"/>
      <c r="BG19" s="496" t="n"/>
      <c r="BH19" s="496" t="n"/>
      <c r="BI19" s="496" t="n"/>
      <c r="BJ19" s="496" t="n"/>
      <c r="BK19" s="189" t="n"/>
      <c r="BL19" s="443" t="n"/>
      <c r="BM19" s="362" t="inlineStr">
        <is>
          <t>Part</t>
        </is>
      </c>
      <c r="BN19" s="189">
        <f>SUM(BO19:BU19)</f>
        <v/>
      </c>
      <c r="BO19" s="225" t="n">
        <v>3.9</v>
      </c>
      <c r="BP19" s="496" t="n"/>
      <c r="BQ19" s="496" t="n"/>
      <c r="BR19" s="496" t="n"/>
      <c r="BS19" s="496" t="n"/>
      <c r="BT19" s="496" t="n"/>
      <c r="BU19" s="189" t="n"/>
      <c r="BV19" s="351" t="n"/>
      <c r="BW19" s="189" t="n"/>
      <c r="BX19" s="362" t="inlineStr">
        <is>
          <t>Part</t>
        </is>
      </c>
      <c r="BY19" s="189">
        <f>F19+P19+Z19+AJ19+AT19+BD19+BN19</f>
        <v/>
      </c>
      <c r="BZ19" s="189">
        <f>G19+Q19+AA19+AK19+AU19+BE19+BO19</f>
        <v/>
      </c>
      <c r="CA19" s="496" t="n"/>
      <c r="CB19" s="496" t="n"/>
      <c r="CC19" s="496" t="n"/>
      <c r="CD19" s="496" t="n"/>
      <c r="CE19" s="496" t="n"/>
      <c r="CF19" s="189" t="n"/>
      <c r="CG19" s="643">
        <f>BY19-CL19</f>
        <v/>
      </c>
      <c r="CH19" s="643">
        <f>BZ19-CM19</f>
        <v/>
      </c>
      <c r="CI19" s="643" t="n"/>
      <c r="CJ19" s="643">
        <f>CB19-CO19</f>
        <v/>
      </c>
      <c r="CL19" s="240">
        <f>SUM(CM19:CR19)</f>
        <v/>
      </c>
      <c r="CM19" s="193" t="n">
        <v>25</v>
      </c>
      <c r="CN19" s="194" t="n"/>
      <c r="CO19" s="194" t="n"/>
      <c r="CP19" s="194" t="n"/>
      <c r="CQ19" s="245" t="n"/>
      <c r="CR19" s="272" t="n"/>
    </row>
    <row r="20" ht="16.5" customHeight="1" s="683">
      <c r="A20" s="349" t="n"/>
      <c r="B20" s="353" t="n">
        <v>4817</v>
      </c>
      <c r="C20" s="310" t="inlineStr">
        <is>
          <t>Telex/Fax/Internet</t>
        </is>
      </c>
      <c r="D20" s="354" t="n"/>
      <c r="E20" s="362" t="inlineStr">
        <is>
          <t>Part</t>
        </is>
      </c>
      <c r="F20" s="189">
        <f>SUM(G20:M20)</f>
        <v/>
      </c>
      <c r="G20" s="496" t="n">
        <v>0.25</v>
      </c>
      <c r="H20" s="496" t="n"/>
      <c r="I20" s="496" t="n"/>
      <c r="J20" s="496" t="n"/>
      <c r="K20" s="496" t="n"/>
      <c r="L20" s="298" t="n"/>
      <c r="M20" s="299" t="n"/>
      <c r="N20" s="354" t="n"/>
      <c r="O20" s="301" t="inlineStr">
        <is>
          <t>Part</t>
        </is>
      </c>
      <c r="P20" s="189">
        <f>SUM(Q20:W20)</f>
        <v/>
      </c>
      <c r="Q20" s="496" t="n">
        <v>0.1</v>
      </c>
      <c r="R20" s="496" t="n"/>
      <c r="S20" s="496" t="n"/>
      <c r="T20" s="496" t="n"/>
      <c r="U20" s="496" t="n"/>
      <c r="V20" s="496" t="n"/>
      <c r="W20" s="189" t="n"/>
      <c r="X20" s="443" t="n"/>
      <c r="Y20" s="362" t="inlineStr">
        <is>
          <t>Part</t>
        </is>
      </c>
      <c r="Z20" s="189">
        <f>SUM(AA20:AG20)</f>
        <v/>
      </c>
      <c r="AA20" s="496" t="n">
        <v>6</v>
      </c>
      <c r="AB20" s="496" t="n"/>
      <c r="AC20" s="496" t="n"/>
      <c r="AD20" s="496" t="n"/>
      <c r="AE20" s="496" t="n"/>
      <c r="AF20" s="496" t="n"/>
      <c r="AG20" s="189" t="n"/>
      <c r="AH20" s="443" t="n"/>
      <c r="AI20" s="362" t="inlineStr">
        <is>
          <t>Part</t>
        </is>
      </c>
      <c r="AJ20" s="189">
        <f>SUM(AK20:AQ20)</f>
        <v/>
      </c>
      <c r="AK20" s="496" t="n">
        <v>6</v>
      </c>
      <c r="AL20" s="496" t="n"/>
      <c r="AM20" s="496" t="n"/>
      <c r="AN20" s="496" t="n"/>
      <c r="AO20" s="496" t="n"/>
      <c r="AP20" s="496" t="n"/>
      <c r="AQ20" s="189" t="n"/>
      <c r="AR20" s="443" t="n"/>
      <c r="AS20" s="362" t="inlineStr">
        <is>
          <t>Part</t>
        </is>
      </c>
      <c r="AT20" s="189">
        <f>SUM(AU20:BA20)</f>
        <v/>
      </c>
      <c r="AU20" s="225" t="n">
        <v>4.25</v>
      </c>
      <c r="AV20" s="496" t="n"/>
      <c r="AW20" s="496" t="n"/>
      <c r="AX20" s="496" t="n"/>
      <c r="AY20" s="496" t="n"/>
      <c r="AZ20" s="496" t="n"/>
      <c r="BA20" s="189" t="n"/>
      <c r="BB20" s="443" t="n"/>
      <c r="BC20" s="362" t="inlineStr">
        <is>
          <t>Part</t>
        </is>
      </c>
      <c r="BD20" s="189">
        <f>SUM(BE20:BK20)</f>
        <v/>
      </c>
      <c r="BE20" s="496" t="n">
        <v>4.2</v>
      </c>
      <c r="BF20" s="496" t="n"/>
      <c r="BG20" s="496" t="n"/>
      <c r="BH20" s="496" t="n"/>
      <c r="BI20" s="496" t="n"/>
      <c r="BJ20" s="496" t="n"/>
      <c r="BK20" s="189" t="n"/>
      <c r="BL20" s="443" t="n"/>
      <c r="BM20" s="362" t="inlineStr">
        <is>
          <t>Part</t>
        </is>
      </c>
      <c r="BN20" s="189">
        <f>SUM(BO20:BU20)</f>
        <v/>
      </c>
      <c r="BO20" s="225" t="n">
        <v>4.2</v>
      </c>
      <c r="BP20" s="496" t="n"/>
      <c r="BQ20" s="496" t="n"/>
      <c r="BR20" s="496" t="n"/>
      <c r="BS20" s="496" t="n"/>
      <c r="BT20" s="496" t="n"/>
      <c r="BU20" s="189" t="n"/>
      <c r="BV20" s="351" t="n"/>
      <c r="BW20" s="189" t="n"/>
      <c r="BX20" s="362" t="inlineStr">
        <is>
          <t>Part</t>
        </is>
      </c>
      <c r="BY20" s="189">
        <f>F20+P20+Z20+AJ20+AT20+BD20+BN20</f>
        <v/>
      </c>
      <c r="BZ20" s="189">
        <f>G20+Q20+AA20+AK20+AU20+BE20+BO20</f>
        <v/>
      </c>
      <c r="CA20" s="496" t="n"/>
      <c r="CB20" s="496" t="n"/>
      <c r="CC20" s="496" t="n"/>
      <c r="CD20" s="496" t="n"/>
      <c r="CE20" s="496" t="n"/>
      <c r="CF20" s="189" t="n"/>
      <c r="CG20" s="643">
        <f>BY20-CL20</f>
        <v/>
      </c>
      <c r="CH20" s="643">
        <f>BZ20-CM20</f>
        <v/>
      </c>
      <c r="CI20" s="643" t="n"/>
      <c r="CJ20" s="643">
        <f>CB20-CO20</f>
        <v/>
      </c>
      <c r="CL20" s="240">
        <f>SUM(CM20:CR20)</f>
        <v/>
      </c>
      <c r="CM20" s="193" t="n">
        <v>25</v>
      </c>
      <c r="CN20" s="193" t="n"/>
      <c r="CO20" s="193" t="n"/>
      <c r="CP20" s="193" t="n"/>
      <c r="CQ20" s="246" t="n"/>
      <c r="CR20" s="272" t="n"/>
    </row>
    <row r="21" ht="16.5" customHeight="1" s="683">
      <c r="A21" s="349" t="n"/>
      <c r="B21" s="355" t="n">
        <v>4818</v>
      </c>
      <c r="C21" s="310" t="inlineStr">
        <is>
          <t>Registration Fee (Vehicles)</t>
        </is>
      </c>
      <c r="D21" s="354" t="n"/>
      <c r="E21" s="362" t="inlineStr">
        <is>
          <t>Part</t>
        </is>
      </c>
      <c r="F21" s="189">
        <f>SUM(G21:M21)</f>
        <v/>
      </c>
      <c r="G21" s="496" t="n">
        <v>9.550000000000001</v>
      </c>
      <c r="H21" s="496" t="n"/>
      <c r="I21" s="496" t="n"/>
      <c r="J21" s="496" t="n"/>
      <c r="K21" s="496" t="n"/>
      <c r="L21" s="298" t="n"/>
      <c r="M21" s="299" t="n"/>
      <c r="N21" s="354" t="n"/>
      <c r="O21" s="301" t="inlineStr">
        <is>
          <t>Part</t>
        </is>
      </c>
      <c r="P21" s="189">
        <f>SUM(Q21:W21)</f>
        <v/>
      </c>
      <c r="Q21" s="496" t="n">
        <v>0.52</v>
      </c>
      <c r="R21" s="496" t="n"/>
      <c r="S21" s="496" t="n"/>
      <c r="T21" s="496" t="n"/>
      <c r="U21" s="496" t="n"/>
      <c r="V21" s="496" t="n"/>
      <c r="W21" s="189" t="n"/>
      <c r="X21" s="443" t="n"/>
      <c r="Y21" s="362" t="n"/>
      <c r="Z21" s="189">
        <f>SUM(AA21:AG21)</f>
        <v/>
      </c>
      <c r="AA21" s="496" t="n">
        <v>2.93</v>
      </c>
      <c r="AB21" s="496" t="n"/>
      <c r="AC21" s="496" t="n"/>
      <c r="AD21" s="496" t="n"/>
      <c r="AE21" s="496" t="n"/>
      <c r="AF21" s="496" t="n"/>
      <c r="AG21" s="189" t="n"/>
      <c r="AH21" s="443" t="n"/>
      <c r="AI21" s="362" t="n"/>
      <c r="AJ21" s="189" t="n"/>
      <c r="AK21" s="225" t="n"/>
      <c r="AL21" s="496" t="n"/>
      <c r="AM21" s="496" t="n"/>
      <c r="AN21" s="496" t="n"/>
      <c r="AO21" s="496" t="n"/>
      <c r="AP21" s="496" t="n"/>
      <c r="AQ21" s="189" t="n"/>
      <c r="AR21" s="443" t="n"/>
      <c r="AS21" s="362" t="n"/>
      <c r="AT21" s="189" t="n"/>
      <c r="AU21" s="225" t="n"/>
      <c r="AV21" s="496" t="n"/>
      <c r="AW21" s="496" t="n"/>
      <c r="AX21" s="496" t="n"/>
      <c r="AY21" s="496" t="n"/>
      <c r="AZ21" s="496" t="n"/>
      <c r="BA21" s="189" t="n"/>
      <c r="BB21" s="443" t="n"/>
      <c r="BC21" s="362" t="n"/>
      <c r="BD21" s="189" t="n"/>
      <c r="BE21" s="225" t="n"/>
      <c r="BF21" s="496" t="n"/>
      <c r="BG21" s="496" t="n"/>
      <c r="BH21" s="496" t="n"/>
      <c r="BI21" s="496" t="n"/>
      <c r="BJ21" s="496" t="n"/>
      <c r="BK21" s="189" t="n"/>
      <c r="BL21" s="443" t="n"/>
      <c r="BM21" s="362" t="n"/>
      <c r="BN21" s="189" t="n"/>
      <c r="BO21" s="225" t="n"/>
      <c r="BP21" s="496" t="n"/>
      <c r="BQ21" s="496" t="n"/>
      <c r="BR21" s="496" t="n"/>
      <c r="BS21" s="496" t="n"/>
      <c r="BT21" s="496" t="n"/>
      <c r="BU21" s="189" t="n"/>
      <c r="BV21" s="351" t="n"/>
      <c r="BW21" s="189" t="n"/>
      <c r="BX21" s="362" t="n"/>
      <c r="BY21" s="189">
        <f>F21+P21+Z21+AJ21+AT21+BD21+BN21</f>
        <v/>
      </c>
      <c r="BZ21" s="189">
        <f>G21+Q21+AA21+AK21+AU21+BE21+BO21</f>
        <v/>
      </c>
      <c r="CA21" s="496" t="n"/>
      <c r="CB21" s="496" t="n"/>
      <c r="CC21" s="496" t="n"/>
      <c r="CD21" s="496" t="n"/>
      <c r="CE21" s="496" t="n"/>
      <c r="CF21" s="189" t="n"/>
      <c r="CG21" s="643">
        <f>BY21-CL21</f>
        <v/>
      </c>
      <c r="CH21" s="643">
        <f>BZ21-CM21</f>
        <v/>
      </c>
      <c r="CI21" s="643" t="n"/>
      <c r="CJ21" s="643">
        <f>CB21-CO21</f>
        <v/>
      </c>
      <c r="CL21" s="240">
        <f>SUM(CM21:CR21)</f>
        <v/>
      </c>
      <c r="CM21" s="193" t="n">
        <v>13</v>
      </c>
      <c r="CN21" s="193" t="n"/>
      <c r="CO21" s="193" t="n"/>
      <c r="CP21" s="193" t="n"/>
      <c r="CQ21" s="246" t="n"/>
      <c r="CR21" s="272" t="n"/>
    </row>
    <row r="22" ht="16.5" customHeight="1" s="683">
      <c r="A22" s="349" t="n"/>
      <c r="B22" s="353" t="n">
        <v>4819</v>
      </c>
      <c r="C22" s="310" t="inlineStr">
        <is>
          <t>Water</t>
        </is>
      </c>
      <c r="D22" s="354" t="n"/>
      <c r="E22" s="362" t="inlineStr">
        <is>
          <t>Part</t>
        </is>
      </c>
      <c r="F22" s="189">
        <f>SUM(G22:M22)</f>
        <v/>
      </c>
      <c r="G22" s="496" t="n">
        <v>0.3</v>
      </c>
      <c r="H22" s="496" t="n"/>
      <c r="I22" s="496" t="n"/>
      <c r="J22" s="496" t="n"/>
      <c r="K22" s="496" t="n"/>
      <c r="L22" s="298" t="n"/>
      <c r="M22" s="299" t="n"/>
      <c r="N22" s="354" t="n"/>
      <c r="O22" s="301" t="inlineStr">
        <is>
          <t>Part</t>
        </is>
      </c>
      <c r="P22" s="189">
        <f>SUM(Q22:W22)</f>
        <v/>
      </c>
      <c r="Q22" s="496" t="n">
        <v>0.06</v>
      </c>
      <c r="R22" s="496" t="n"/>
      <c r="S22" s="496" t="n"/>
      <c r="T22" s="496" t="n"/>
      <c r="U22" s="496" t="n"/>
      <c r="V22" s="496" t="n"/>
      <c r="W22" s="189" t="n"/>
      <c r="X22" s="443" t="n"/>
      <c r="Y22" s="362" t="inlineStr">
        <is>
          <t>Part</t>
        </is>
      </c>
      <c r="Z22" s="189">
        <f>SUM(AA22:AG22)</f>
        <v/>
      </c>
      <c r="AA22" s="496" t="n">
        <v>2</v>
      </c>
      <c r="AB22" s="496" t="n"/>
      <c r="AC22" s="496" t="n"/>
      <c r="AD22" s="496" t="n"/>
      <c r="AE22" s="496" t="n"/>
      <c r="AF22" s="496" t="n"/>
      <c r="AG22" s="189" t="n"/>
      <c r="AH22" s="443" t="n"/>
      <c r="AI22" s="362" t="inlineStr">
        <is>
          <t>Part</t>
        </is>
      </c>
      <c r="AJ22" s="189">
        <f>SUM(AK22:AQ22)</f>
        <v/>
      </c>
      <c r="AK22" s="225" t="n">
        <v>2</v>
      </c>
      <c r="AL22" s="496" t="n"/>
      <c r="AM22" s="496" t="n"/>
      <c r="AN22" s="496" t="n"/>
      <c r="AO22" s="496" t="n"/>
      <c r="AP22" s="496" t="n"/>
      <c r="AQ22" s="189" t="n"/>
      <c r="AR22" s="443" t="n"/>
      <c r="AS22" s="362" t="inlineStr">
        <is>
          <t>Part</t>
        </is>
      </c>
      <c r="AT22" s="189">
        <f>SUM(AU22:BA22)</f>
        <v/>
      </c>
      <c r="AU22" s="225" t="n">
        <v>2</v>
      </c>
      <c r="AV22" s="496" t="n"/>
      <c r="AW22" s="496" t="n"/>
      <c r="AX22" s="496" t="n"/>
      <c r="AY22" s="496" t="n"/>
      <c r="AZ22" s="496" t="n"/>
      <c r="BA22" s="189" t="n"/>
      <c r="BB22" s="443" t="n"/>
      <c r="BC22" s="362" t="inlineStr">
        <is>
          <t>Part</t>
        </is>
      </c>
      <c r="BD22" s="189">
        <f>SUM(BE22:BK22)</f>
        <v/>
      </c>
      <c r="BE22" s="225" t="n">
        <v>2</v>
      </c>
      <c r="BF22" s="496" t="n"/>
      <c r="BG22" s="496" t="n"/>
      <c r="BH22" s="496" t="n"/>
      <c r="BI22" s="496" t="n"/>
      <c r="BJ22" s="496" t="n"/>
      <c r="BK22" s="189" t="n"/>
      <c r="BL22" s="443" t="n"/>
      <c r="BM22" s="362" t="inlineStr">
        <is>
          <t>Part</t>
        </is>
      </c>
      <c r="BN22" s="189">
        <f>SUM(BO22:BU22)</f>
        <v/>
      </c>
      <c r="BO22" s="225" t="n">
        <v>1.64</v>
      </c>
      <c r="BP22" s="496" t="n"/>
      <c r="BQ22" s="496" t="n"/>
      <c r="BR22" s="496" t="n"/>
      <c r="BS22" s="496" t="n"/>
      <c r="BT22" s="496" t="n"/>
      <c r="BU22" s="189" t="n"/>
      <c r="BV22" s="351" t="n"/>
      <c r="BW22" s="189" t="n"/>
      <c r="BX22" s="362" t="inlineStr">
        <is>
          <t>Part</t>
        </is>
      </c>
      <c r="BY22" s="189">
        <f>F22+P22+Z22+AJ22+AT22+BD22+BN22</f>
        <v/>
      </c>
      <c r="BZ22" s="189">
        <f>G22+Q22+AA22+AK22+AU22+BE22+BO22</f>
        <v/>
      </c>
      <c r="CA22" s="496" t="n"/>
      <c r="CB22" s="496" t="n"/>
      <c r="CC22" s="496" t="n"/>
      <c r="CD22" s="496" t="n"/>
      <c r="CE22" s="496" t="n"/>
      <c r="CF22" s="189" t="n"/>
      <c r="CG22" s="643">
        <f>BY22-CL22</f>
        <v/>
      </c>
      <c r="CH22" s="643">
        <f>BZ22-CM22</f>
        <v/>
      </c>
      <c r="CI22" s="643" t="n"/>
      <c r="CJ22" s="643">
        <f>CB22-CO22</f>
        <v/>
      </c>
      <c r="CK22" s="666" t="n"/>
      <c r="CL22" s="240">
        <f>SUM(CM22:CR22)</f>
        <v/>
      </c>
      <c r="CM22" s="193" t="n">
        <v>10</v>
      </c>
      <c r="CN22" s="193" t="n"/>
      <c r="CO22" s="193" t="n"/>
      <c r="CP22" s="193" t="n"/>
      <c r="CQ22" s="246" t="n"/>
      <c r="CR22" s="272" t="n"/>
      <c r="CS22" s="643" t="n"/>
      <c r="CT22" s="643" t="n"/>
      <c r="DF22" s="666" t="n"/>
      <c r="DG22" s="666" t="n"/>
      <c r="DH22" s="666" t="n"/>
      <c r="DI22" s="666" t="n"/>
      <c r="DJ22" s="265" t="n"/>
      <c r="DK22" s="666" t="n"/>
      <c r="DL22" s="666" t="n"/>
      <c r="DM22" s="666" t="n"/>
      <c r="DN22" s="666" t="n"/>
      <c r="DO22" s="265" t="n"/>
      <c r="DP22" s="666" t="n"/>
      <c r="DQ22" s="666" t="n"/>
      <c r="DR22" s="666" t="n"/>
      <c r="DS22" s="666" t="n"/>
      <c r="DT22" s="265" t="n"/>
      <c r="DU22" s="666" t="n"/>
      <c r="DV22" s="666" t="n"/>
      <c r="DW22" s="666" t="n"/>
      <c r="DX22" s="666" t="n"/>
      <c r="DY22" s="265" t="n"/>
    </row>
    <row r="23" ht="18" customHeight="1" s="683">
      <c r="A23" s="349" t="n"/>
      <c r="B23" s="353" t="n">
        <v>4821</v>
      </c>
      <c r="C23" s="310" t="inlineStr">
        <is>
          <t>Electricity</t>
        </is>
      </c>
      <c r="D23" s="354" t="n"/>
      <c r="E23" s="362" t="inlineStr">
        <is>
          <t>Part</t>
        </is>
      </c>
      <c r="F23" s="189">
        <f>SUM(G23:M23)</f>
        <v/>
      </c>
      <c r="G23" s="496" t="n">
        <v>3.09</v>
      </c>
      <c r="H23" s="496" t="n"/>
      <c r="I23" s="496" t="n"/>
      <c r="J23" s="496" t="n"/>
      <c r="K23" s="496" t="n"/>
      <c r="L23" s="298" t="n"/>
      <c r="M23" s="299" t="n"/>
      <c r="N23" s="354" t="n"/>
      <c r="O23" s="301" t="inlineStr">
        <is>
          <t>Part</t>
        </is>
      </c>
      <c r="P23" s="189">
        <f>SUM(Q23:W23)</f>
        <v/>
      </c>
      <c r="Q23" s="496" t="n">
        <v>0.88</v>
      </c>
      <c r="R23" s="496" t="n"/>
      <c r="S23" s="496" t="n"/>
      <c r="T23" s="496" t="n"/>
      <c r="U23" s="496" t="n"/>
      <c r="V23" s="496" t="n"/>
      <c r="W23" s="189" t="n"/>
      <c r="X23" s="443" t="n"/>
      <c r="Y23" s="362" t="inlineStr">
        <is>
          <t>Part</t>
        </is>
      </c>
      <c r="Z23" s="189">
        <f>SUM(AA23:AG23)</f>
        <v/>
      </c>
      <c r="AA23" s="496" t="n">
        <v>3.13</v>
      </c>
      <c r="AB23" s="496" t="n"/>
      <c r="AC23" s="496" t="n"/>
      <c r="AD23" s="496" t="n"/>
      <c r="AE23" s="496" t="n"/>
      <c r="AF23" s="496" t="n"/>
      <c r="AG23" s="189" t="n"/>
      <c r="AH23" s="443" t="n"/>
      <c r="AI23" s="362" t="inlineStr">
        <is>
          <t>Part</t>
        </is>
      </c>
      <c r="AJ23" s="189">
        <f>SUM(AK23:AQ23)</f>
        <v/>
      </c>
      <c r="AK23" s="496" t="n">
        <v>2</v>
      </c>
      <c r="AL23" s="496" t="n"/>
      <c r="AM23" s="496" t="n"/>
      <c r="AN23" s="496" t="n"/>
      <c r="AO23" s="496" t="n"/>
      <c r="AP23" s="496" t="n"/>
      <c r="AQ23" s="189" t="n"/>
      <c r="AR23" s="443" t="n"/>
      <c r="AS23" s="362" t="inlineStr">
        <is>
          <t>Part</t>
        </is>
      </c>
      <c r="AT23" s="189">
        <f>SUM(AU23:BA23)</f>
        <v/>
      </c>
      <c r="AU23" s="225" t="n">
        <v>2</v>
      </c>
      <c r="AV23" s="496" t="n"/>
      <c r="AW23" s="496" t="n"/>
      <c r="AX23" s="496" t="n"/>
      <c r="AY23" s="496" t="n"/>
      <c r="AZ23" s="496" t="n"/>
      <c r="BA23" s="189" t="n"/>
      <c r="BB23" s="443" t="n"/>
      <c r="BC23" s="362" t="inlineStr">
        <is>
          <t>Part</t>
        </is>
      </c>
      <c r="BD23" s="189">
        <f>SUM(BE23:BK23)</f>
        <v/>
      </c>
      <c r="BE23" s="225" t="n">
        <v>2</v>
      </c>
      <c r="BF23" s="496" t="n"/>
      <c r="BG23" s="496" t="n"/>
      <c r="BH23" s="496" t="n"/>
      <c r="BI23" s="496" t="n"/>
      <c r="BJ23" s="496" t="n"/>
      <c r="BK23" s="189" t="n"/>
      <c r="BL23" s="443" t="n"/>
      <c r="BM23" s="362" t="inlineStr">
        <is>
          <t>Part</t>
        </is>
      </c>
      <c r="BN23" s="189">
        <f>SUM(BO23:BU23)</f>
        <v/>
      </c>
      <c r="BO23" s="225" t="n">
        <v>1.9</v>
      </c>
      <c r="BP23" s="496" t="n"/>
      <c r="BQ23" s="496" t="n"/>
      <c r="BR23" s="496" t="n"/>
      <c r="BS23" s="496" t="n"/>
      <c r="BT23" s="496" t="n"/>
      <c r="BU23" s="189" t="n"/>
      <c r="BV23" s="351" t="n"/>
      <c r="BW23" s="189" t="n"/>
      <c r="BX23" s="362" t="inlineStr">
        <is>
          <t>Part</t>
        </is>
      </c>
      <c r="BY23" s="189">
        <f>F23+P23+Z23+AJ23+AT23+BD23+BN23</f>
        <v/>
      </c>
      <c r="BZ23" s="189">
        <f>G23+Q23+AA23+AK23+AU23+BE23+BO23</f>
        <v/>
      </c>
      <c r="CA23" s="496" t="n"/>
      <c r="CB23" s="496" t="n"/>
      <c r="CC23" s="496" t="n"/>
      <c r="CD23" s="496" t="n"/>
      <c r="CE23" s="496" t="n"/>
      <c r="CF23" s="189" t="n"/>
      <c r="CG23" s="643">
        <f>BY23-CL23</f>
        <v/>
      </c>
      <c r="CH23" s="643">
        <f>BZ23-CM23</f>
        <v/>
      </c>
      <c r="CI23" s="643" t="n"/>
      <c r="CJ23" s="643">
        <f>CB23-CO23</f>
        <v/>
      </c>
      <c r="CL23" s="240">
        <f>SUM(CM23:CR23)</f>
        <v/>
      </c>
      <c r="CM23" s="193" t="n">
        <v>15</v>
      </c>
      <c r="CN23" s="193" t="n"/>
      <c r="CO23" s="193" t="n"/>
      <c r="CP23" s="193" t="n"/>
      <c r="CQ23" s="246" t="n"/>
      <c r="CR23" s="272" t="n"/>
    </row>
    <row r="24" ht="15.75" customHeight="1" s="683">
      <c r="A24" s="349" t="n"/>
      <c r="B24" s="353" t="n">
        <v>4822</v>
      </c>
      <c r="C24" s="423" t="inlineStr">
        <is>
          <t>Gas &amp; Fuel</t>
        </is>
      </c>
      <c r="D24" s="354" t="n"/>
      <c r="E24" s="362" t="inlineStr">
        <is>
          <t>Part</t>
        </is>
      </c>
      <c r="F24" s="189">
        <f>SUM(G24:M24)</f>
        <v/>
      </c>
      <c r="G24" s="496" t="n">
        <v>7.63</v>
      </c>
      <c r="H24" s="496" t="n"/>
      <c r="I24" s="496" t="n"/>
      <c r="J24" s="496" t="n"/>
      <c r="K24" s="496" t="n"/>
      <c r="L24" s="298" t="n"/>
      <c r="M24" s="299" t="n"/>
      <c r="N24" s="354" t="n"/>
      <c r="O24" s="301" t="n"/>
      <c r="P24" s="189" t="n"/>
      <c r="Q24" s="496" t="n">
        <v>0.3</v>
      </c>
      <c r="R24" s="496" t="n"/>
      <c r="S24" s="496" t="n"/>
      <c r="T24" s="496" t="n"/>
      <c r="U24" s="496" t="n"/>
      <c r="V24" s="496" t="n"/>
      <c r="W24" s="189" t="n"/>
      <c r="X24" s="443" t="n"/>
      <c r="Y24" s="362" t="inlineStr">
        <is>
          <t>Part</t>
        </is>
      </c>
      <c r="Z24" s="189">
        <f>SUM(AA24:AG24)</f>
        <v/>
      </c>
      <c r="AA24" s="496" t="n">
        <v>40</v>
      </c>
      <c r="AB24" s="496" t="n"/>
      <c r="AC24" s="496" t="n"/>
      <c r="AD24" s="496" t="n"/>
      <c r="AE24" s="496" t="n"/>
      <c r="AF24" s="496" t="n"/>
      <c r="AG24" s="189" t="n"/>
      <c r="AH24" s="443" t="n"/>
      <c r="AI24" s="362" t="inlineStr">
        <is>
          <t>Part</t>
        </is>
      </c>
      <c r="AJ24" s="189">
        <f>SUM(AK24:AQ24)</f>
        <v/>
      </c>
      <c r="AK24" s="225" t="n">
        <v>40</v>
      </c>
      <c r="AL24" s="496" t="n"/>
      <c r="AM24" s="496" t="n"/>
      <c r="AN24" s="496" t="n"/>
      <c r="AO24" s="496" t="n"/>
      <c r="AP24" s="496" t="n"/>
      <c r="AQ24" s="189" t="n"/>
      <c r="AR24" s="443" t="n"/>
      <c r="AS24" s="362" t="inlineStr">
        <is>
          <t>Part</t>
        </is>
      </c>
      <c r="AT24" s="189">
        <f>SUM(AU24:BA24)</f>
        <v/>
      </c>
      <c r="AU24" s="225" t="n">
        <v>40</v>
      </c>
      <c r="AV24" s="496" t="n"/>
      <c r="AW24" s="496" t="n"/>
      <c r="AX24" s="496" t="n"/>
      <c r="AY24" s="496" t="n"/>
      <c r="AZ24" s="496" t="n"/>
      <c r="BA24" s="189" t="n"/>
      <c r="BB24" s="443" t="n"/>
      <c r="BC24" s="362" t="inlineStr">
        <is>
          <t>Part</t>
        </is>
      </c>
      <c r="BD24" s="189">
        <f>SUM(BE24:BK24)</f>
        <v/>
      </c>
      <c r="BE24" s="225" t="n">
        <v>36.37</v>
      </c>
      <c r="BF24" s="496" t="n"/>
      <c r="BG24" s="496" t="n"/>
      <c r="BH24" s="496" t="n"/>
      <c r="BI24" s="496" t="n"/>
      <c r="BJ24" s="496" t="n"/>
      <c r="BK24" s="189" t="n"/>
      <c r="BL24" s="443" t="n"/>
      <c r="BM24" s="362" t="inlineStr">
        <is>
          <t>Part</t>
        </is>
      </c>
      <c r="BN24" s="189">
        <f>SUM(BO24:BU24)</f>
        <v/>
      </c>
      <c r="BO24" s="225" t="n">
        <v>36</v>
      </c>
      <c r="BP24" s="496" t="n"/>
      <c r="BQ24" s="496" t="n"/>
      <c r="BR24" s="496" t="n"/>
      <c r="BS24" s="496" t="n"/>
      <c r="BT24" s="496" t="n"/>
      <c r="BU24" s="189" t="n"/>
      <c r="BV24" s="351" t="n"/>
      <c r="BW24" s="189" t="n"/>
      <c r="BX24" s="362" t="inlineStr">
        <is>
          <t>Part</t>
        </is>
      </c>
      <c r="BY24" s="189">
        <f>F24+P24+Z24+AJ24+AT24+BD24+BN24</f>
        <v/>
      </c>
      <c r="BZ24" s="189">
        <f>G24+Q24+AA24+AK24+AU24+BE24+BO24</f>
        <v/>
      </c>
      <c r="CA24" s="496" t="n"/>
      <c r="CB24" s="496" t="n"/>
      <c r="CC24" s="496" t="n"/>
      <c r="CD24" s="496" t="n"/>
      <c r="CE24" s="496" t="n"/>
      <c r="CF24" s="189" t="n"/>
      <c r="CG24" s="643">
        <f>BY24-CL24</f>
        <v/>
      </c>
      <c r="CH24" s="643">
        <f>BZ24-CM24</f>
        <v/>
      </c>
      <c r="CI24" s="643" t="n"/>
      <c r="CJ24" s="643">
        <f>CB24-CO24</f>
        <v/>
      </c>
      <c r="CL24" s="240">
        <f>SUM(CM24:CR24)</f>
        <v/>
      </c>
      <c r="CM24" s="195" t="n">
        <v>200</v>
      </c>
      <c r="CN24" s="195" t="n"/>
      <c r="CO24" s="195" t="n"/>
      <c r="CP24" s="195" t="n"/>
      <c r="CQ24" s="247" t="n"/>
      <c r="CR24" s="196" t="n"/>
    </row>
    <row r="25" ht="15.75" customHeight="1" s="683">
      <c r="A25" s="349" t="n"/>
      <c r="B25" s="353" t="n">
        <v>4823</v>
      </c>
      <c r="C25" s="423" t="inlineStr">
        <is>
          <t>Petrol and Lubricant</t>
        </is>
      </c>
      <c r="D25" s="354" t="n"/>
      <c r="E25" s="362" t="inlineStr">
        <is>
          <t>Part</t>
        </is>
      </c>
      <c r="F25" s="189">
        <f>SUM(G25:M25)</f>
        <v/>
      </c>
      <c r="G25" s="496" t="n">
        <v>25.42</v>
      </c>
      <c r="H25" s="496" t="n"/>
      <c r="I25" s="496" t="n"/>
      <c r="J25" s="496" t="n"/>
      <c r="K25" s="496" t="n"/>
      <c r="L25" s="298" t="n"/>
      <c r="M25" s="299" t="n"/>
      <c r="N25" s="354" t="n"/>
      <c r="O25" s="301" t="inlineStr">
        <is>
          <t>Part</t>
        </is>
      </c>
      <c r="P25" s="189" t="n">
        <v>1.2</v>
      </c>
      <c r="Q25" s="496" t="n">
        <v>2.77</v>
      </c>
      <c r="R25" s="496" t="n"/>
      <c r="S25" s="496" t="n"/>
      <c r="T25" s="496" t="n"/>
      <c r="U25" s="496" t="n"/>
      <c r="V25" s="496" t="n"/>
      <c r="W25" s="189" t="n"/>
      <c r="X25" s="443" t="n"/>
      <c r="Y25" s="362" t="inlineStr">
        <is>
          <t>Part</t>
        </is>
      </c>
      <c r="Z25" s="189">
        <f>SUM(AA25:AG25)</f>
        <v/>
      </c>
      <c r="AA25" s="496" t="n">
        <v>27</v>
      </c>
      <c r="AB25" s="496" t="n"/>
      <c r="AC25" s="496" t="n"/>
      <c r="AD25" s="496" t="n"/>
      <c r="AE25" s="496" t="n"/>
      <c r="AF25" s="496" t="n"/>
      <c r="AG25" s="189" t="n"/>
      <c r="AH25" s="443" t="n"/>
      <c r="AI25" s="362" t="inlineStr">
        <is>
          <t>Part</t>
        </is>
      </c>
      <c r="AJ25" s="189">
        <f>SUM(AK25:AQ25)</f>
        <v/>
      </c>
      <c r="AK25" s="225" t="n">
        <v>25</v>
      </c>
      <c r="AL25" s="496" t="n"/>
      <c r="AM25" s="496" t="n"/>
      <c r="AN25" s="496" t="n"/>
      <c r="AO25" s="496" t="n"/>
      <c r="AP25" s="496" t="n"/>
      <c r="AQ25" s="189" t="n"/>
      <c r="AR25" s="443" t="n"/>
      <c r="AS25" s="362" t="inlineStr">
        <is>
          <t>Part</t>
        </is>
      </c>
      <c r="AT25" s="189">
        <f>SUM(AU25:BA25)</f>
        <v/>
      </c>
      <c r="AU25" s="225" t="n">
        <v>23.38</v>
      </c>
      <c r="AV25" s="496" t="n"/>
      <c r="AW25" s="496" t="n"/>
      <c r="AX25" s="496" t="n"/>
      <c r="AY25" s="496" t="n"/>
      <c r="AZ25" s="496" t="n"/>
      <c r="BA25" s="189" t="n"/>
      <c r="BB25" s="443" t="n"/>
      <c r="BC25" s="362" t="inlineStr">
        <is>
          <t>Part</t>
        </is>
      </c>
      <c r="BD25" s="189">
        <f>SUM(BE25:BK25)</f>
        <v/>
      </c>
      <c r="BE25" s="225" t="n">
        <v>23</v>
      </c>
      <c r="BF25" s="496" t="n"/>
      <c r="BG25" s="496" t="n"/>
      <c r="BH25" s="496" t="n"/>
      <c r="BI25" s="496" t="n"/>
      <c r="BJ25" s="496" t="n"/>
      <c r="BK25" s="189" t="n"/>
      <c r="BL25" s="443" t="n"/>
      <c r="BM25" s="362" t="inlineStr">
        <is>
          <t>Part</t>
        </is>
      </c>
      <c r="BN25" s="189">
        <f>SUM(BO25:BU25)</f>
        <v/>
      </c>
      <c r="BO25" s="225" t="n">
        <v>25</v>
      </c>
      <c r="BP25" s="496" t="n"/>
      <c r="BQ25" s="496" t="n"/>
      <c r="BR25" s="496" t="n"/>
      <c r="BS25" s="496" t="n"/>
      <c r="BT25" s="496" t="n"/>
      <c r="BU25" s="189" t="n"/>
      <c r="BV25" s="351" t="n"/>
      <c r="BW25" s="189" t="n"/>
      <c r="BX25" s="362" t="inlineStr">
        <is>
          <t>Part</t>
        </is>
      </c>
      <c r="BY25" s="189">
        <f>F25+P25+Z25+AJ25+AT25+BD25+BN25</f>
        <v/>
      </c>
      <c r="BZ25" s="189">
        <f>G25+Q25+AA25+AK25+AU25+BE25+BO25</f>
        <v/>
      </c>
      <c r="CA25" s="496" t="n"/>
      <c r="CB25" s="496" t="n"/>
      <c r="CC25" s="496" t="n"/>
      <c r="CD25" s="496" t="n"/>
      <c r="CE25" s="496" t="n"/>
      <c r="CF25" s="189" t="n"/>
      <c r="CG25" s="643">
        <f>BY25-CL25</f>
        <v/>
      </c>
      <c r="CH25" s="643">
        <f>BZ25-CM25</f>
        <v/>
      </c>
      <c r="CI25" s="643" t="n"/>
      <c r="CJ25" s="643">
        <f>CB25-CO25</f>
        <v/>
      </c>
      <c r="CL25" s="240">
        <f>SUM(CM25:CR25)</f>
        <v/>
      </c>
      <c r="CM25" s="195" t="n">
        <v>150</v>
      </c>
      <c r="CN25" s="195" t="n"/>
      <c r="CO25" s="195" t="n"/>
      <c r="CP25" s="195" t="n"/>
      <c r="CQ25" s="247" t="n"/>
      <c r="CR25" s="196" t="n"/>
    </row>
    <row r="26" ht="15.75" customHeight="1" s="683">
      <c r="A26" s="349" t="n"/>
      <c r="B26" s="353" t="n">
        <v>4824</v>
      </c>
      <c r="C26" s="423" t="inlineStr">
        <is>
          <t>Insurance/Bank Charges (including Vehicles)</t>
        </is>
      </c>
      <c r="D26" s="354" t="n"/>
      <c r="E26" s="362" t="inlineStr">
        <is>
          <t>Part</t>
        </is>
      </c>
      <c r="F26" s="189">
        <f>SUM(G26:M26)</f>
        <v/>
      </c>
      <c r="G26" s="496" t="n">
        <v>0.83</v>
      </c>
      <c r="H26" s="496" t="n"/>
      <c r="I26" s="496" t="n"/>
      <c r="J26" s="496" t="n"/>
      <c r="K26" s="496" t="n"/>
      <c r="L26" s="298" t="n"/>
      <c r="M26" s="299" t="n"/>
      <c r="N26" s="354" t="n"/>
      <c r="O26" s="301" t="inlineStr">
        <is>
          <t>Part</t>
        </is>
      </c>
      <c r="P26" s="189">
        <f>SUM(Q26:W26)</f>
        <v/>
      </c>
      <c r="Q26" s="496" t="n">
        <v>0.75</v>
      </c>
      <c r="R26" s="496" t="n"/>
      <c r="S26" s="496" t="n"/>
      <c r="T26" s="496" t="n"/>
      <c r="U26" s="496" t="n"/>
      <c r="V26" s="496" t="n"/>
      <c r="W26" s="189" t="n"/>
      <c r="X26" s="443" t="n"/>
      <c r="Y26" s="362" t="inlineStr">
        <is>
          <t>Part</t>
        </is>
      </c>
      <c r="Z26" s="189">
        <f>SUM(AA26:AG26)</f>
        <v/>
      </c>
      <c r="AA26" s="496" t="n">
        <v>1</v>
      </c>
      <c r="AB26" s="496" t="n"/>
      <c r="AC26" s="496" t="n"/>
      <c r="AD26" s="496" t="n"/>
      <c r="AE26" s="496" t="n"/>
      <c r="AF26" s="496" t="n"/>
      <c r="AG26" s="189" t="n"/>
      <c r="AH26" s="443" t="n"/>
      <c r="AI26" s="362" t="inlineStr">
        <is>
          <t>Part</t>
        </is>
      </c>
      <c r="AJ26" s="189">
        <f>SUM(AK26:AQ26)</f>
        <v/>
      </c>
      <c r="AK26" s="225" t="n">
        <v>0.42</v>
      </c>
      <c r="AL26" s="496" t="n"/>
      <c r="AM26" s="496" t="n"/>
      <c r="AN26" s="496" t="n"/>
      <c r="AO26" s="496" t="n"/>
      <c r="AP26" s="496" t="n"/>
      <c r="AQ26" s="189" t="n"/>
      <c r="AR26" s="443" t="n"/>
      <c r="AS26" s="362" t="n"/>
      <c r="AT26" s="189" t="n"/>
      <c r="AU26" s="225" t="n"/>
      <c r="AV26" s="496" t="n"/>
      <c r="AW26" s="496" t="n"/>
      <c r="AX26" s="496" t="n"/>
      <c r="AY26" s="496" t="n"/>
      <c r="AZ26" s="496" t="n"/>
      <c r="BA26" s="189" t="n"/>
      <c r="BB26" s="443" t="n"/>
      <c r="BC26" s="362" t="n"/>
      <c r="BD26" s="189" t="n"/>
      <c r="BE26" s="225" t="n"/>
      <c r="BF26" s="496" t="n"/>
      <c r="BG26" s="496" t="n"/>
      <c r="BH26" s="496" t="n"/>
      <c r="BI26" s="496" t="n"/>
      <c r="BJ26" s="496" t="n"/>
      <c r="BK26" s="189" t="n"/>
      <c r="BL26" s="443" t="n"/>
      <c r="BM26" s="362" t="n"/>
      <c r="BN26" s="189" t="n"/>
      <c r="BO26" s="225" t="n"/>
      <c r="BP26" s="496" t="n"/>
      <c r="BQ26" s="496" t="n"/>
      <c r="BR26" s="496" t="n"/>
      <c r="BS26" s="496" t="n"/>
      <c r="BT26" s="496" t="n"/>
      <c r="BU26" s="189" t="n"/>
      <c r="BV26" s="351" t="n"/>
      <c r="BW26" s="189" t="n"/>
      <c r="BX26" s="362" t="n"/>
      <c r="BY26" s="189">
        <f>F26+P26+Z26+AJ26+AT26+BD26+BN26</f>
        <v/>
      </c>
      <c r="BZ26" s="189">
        <f>G26+Q26+AA26+AK26+AU26+BE26+BO26</f>
        <v/>
      </c>
      <c r="CA26" s="496" t="n"/>
      <c r="CB26" s="496" t="n"/>
      <c r="CC26" s="496" t="n"/>
      <c r="CD26" s="496" t="n"/>
      <c r="CE26" s="496" t="n"/>
      <c r="CF26" s="189" t="n"/>
      <c r="CG26" s="643">
        <f>BY26-CL26</f>
        <v/>
      </c>
      <c r="CH26" s="643">
        <f>BZ26-CM26</f>
        <v/>
      </c>
      <c r="CI26" s="643" t="n"/>
      <c r="CJ26" s="643">
        <f>CB26-CO26</f>
        <v/>
      </c>
      <c r="CL26" s="240">
        <f>SUM(CM26:CR26)</f>
        <v/>
      </c>
      <c r="CM26" s="195" t="n">
        <v>3</v>
      </c>
      <c r="CN26" s="197" t="n"/>
      <c r="CO26" s="197" t="n"/>
      <c r="CP26" s="197" t="n"/>
      <c r="CQ26" s="248" t="n"/>
      <c r="CR26" s="196" t="n"/>
    </row>
    <row r="27" ht="15.75" customHeight="1" s="683">
      <c r="A27" s="349" t="n"/>
      <c r="B27" s="353" t="n">
        <v>4827</v>
      </c>
      <c r="C27" s="423" t="inlineStr">
        <is>
          <t>Printing &amp; Binding</t>
        </is>
      </c>
      <c r="D27" s="354" t="n"/>
      <c r="E27" s="362" t="inlineStr">
        <is>
          <t>Part</t>
        </is>
      </c>
      <c r="F27" s="189">
        <f>SUM(G27:M27)</f>
        <v/>
      </c>
      <c r="G27" s="496" t="n">
        <v>18.3</v>
      </c>
      <c r="H27" s="496" t="n"/>
      <c r="I27" s="496" t="n"/>
      <c r="J27" s="496" t="n"/>
      <c r="K27" s="496" t="n"/>
      <c r="L27" s="298" t="n"/>
      <c r="M27" s="299" t="n"/>
      <c r="N27" s="354" t="n"/>
      <c r="O27" s="301" t="inlineStr">
        <is>
          <t>Part</t>
        </is>
      </c>
      <c r="P27" s="189" t="n">
        <v>5.89</v>
      </c>
      <c r="Q27" s="496" t="n">
        <v>6.01</v>
      </c>
      <c r="R27" s="496" t="n"/>
      <c r="S27" s="496" t="n"/>
      <c r="T27" s="496" t="n"/>
      <c r="U27" s="496" t="n"/>
      <c r="V27" s="496" t="n"/>
      <c r="W27" s="189" t="n"/>
      <c r="X27" s="443" t="n"/>
      <c r="Y27" s="362" t="inlineStr">
        <is>
          <t>Part</t>
        </is>
      </c>
      <c r="Z27" s="189">
        <f>SUM(AA27:AG27)</f>
        <v/>
      </c>
      <c r="AA27" s="496" t="n">
        <v>4</v>
      </c>
      <c r="AB27" s="496" t="n"/>
      <c r="AC27" s="496" t="n"/>
      <c r="AD27" s="496" t="n"/>
      <c r="AE27" s="496" t="n"/>
      <c r="AF27" s="496" t="n"/>
      <c r="AG27" s="189" t="n"/>
      <c r="AH27" s="443" t="n"/>
      <c r="AI27" s="362" t="inlineStr">
        <is>
          <t>Part</t>
        </is>
      </c>
      <c r="AJ27" s="189">
        <f>SUM(AK27:AQ27)</f>
        <v/>
      </c>
      <c r="AK27" s="225" t="n">
        <v>2.5</v>
      </c>
      <c r="AL27" s="496" t="n"/>
      <c r="AM27" s="496" t="n"/>
      <c r="AN27" s="496" t="n"/>
      <c r="AO27" s="496" t="n"/>
      <c r="AP27" s="496" t="n"/>
      <c r="AQ27" s="189" t="n"/>
      <c r="AR27" s="443" t="n"/>
      <c r="AS27" s="362" t="inlineStr">
        <is>
          <t>Part</t>
        </is>
      </c>
      <c r="AT27" s="189">
        <f>SUM(AU27:BA27)</f>
        <v/>
      </c>
      <c r="AU27" s="225" t="n">
        <v>2.31</v>
      </c>
      <c r="AV27" s="496" t="n"/>
      <c r="AW27" s="496" t="n"/>
      <c r="AX27" s="496" t="n"/>
      <c r="AY27" s="496" t="n"/>
      <c r="AZ27" s="496" t="n"/>
      <c r="BA27" s="189" t="n"/>
      <c r="BB27" s="443" t="n"/>
      <c r="BC27" s="362" t="inlineStr">
        <is>
          <t>Part</t>
        </is>
      </c>
      <c r="BD27" s="189">
        <f>SUM(BE27:BK27)</f>
        <v/>
      </c>
      <c r="BE27" s="225" t="n">
        <v>2</v>
      </c>
      <c r="BF27" s="496" t="n"/>
      <c r="BG27" s="496" t="n"/>
      <c r="BH27" s="496" t="n"/>
      <c r="BI27" s="496" t="n"/>
      <c r="BJ27" s="496" t="n"/>
      <c r="BK27" s="189" t="n"/>
      <c r="BL27" s="443" t="n"/>
      <c r="BM27" s="362" t="n"/>
      <c r="BN27" s="189" t="n"/>
      <c r="BO27" s="225" t="n"/>
      <c r="BP27" s="496" t="n"/>
      <c r="BQ27" s="496" t="n"/>
      <c r="BR27" s="496" t="n"/>
      <c r="BS27" s="496" t="n"/>
      <c r="BT27" s="496" t="n"/>
      <c r="BU27" s="189" t="n"/>
      <c r="BV27" s="351" t="n"/>
      <c r="BW27" s="189" t="n"/>
      <c r="BX27" s="362" t="inlineStr">
        <is>
          <t>Part</t>
        </is>
      </c>
      <c r="BY27" s="189">
        <f>F27+P27+Z27+AJ27+AT27+BD27+BN27</f>
        <v/>
      </c>
      <c r="BZ27" s="189">
        <f>G27+Q27+AA27+AK27+AU27+BE27+BO27</f>
        <v/>
      </c>
      <c r="CA27" s="496" t="n"/>
      <c r="CB27" s="496" t="n"/>
      <c r="CC27" s="496" t="n"/>
      <c r="CD27" s="496" t="n"/>
      <c r="CE27" s="496" t="n"/>
      <c r="CF27" s="189" t="n"/>
      <c r="CG27" s="643">
        <f>BY27-CL27</f>
        <v/>
      </c>
      <c r="CH27" s="643">
        <f>BZ27-CM27</f>
        <v/>
      </c>
      <c r="CI27" s="643" t="n"/>
      <c r="CJ27" s="643">
        <f>CB27-CO27</f>
        <v/>
      </c>
      <c r="CL27" s="240">
        <f>SUM(CM27:CR27)</f>
        <v/>
      </c>
      <c r="CM27" s="192" t="n">
        <v>35</v>
      </c>
      <c r="CN27" s="192" t="n"/>
      <c r="CO27" s="192" t="n"/>
      <c r="CP27" s="192" t="n"/>
      <c r="CQ27" s="244" t="n"/>
      <c r="CR27" s="272" t="n"/>
    </row>
    <row r="28" ht="18.75" customHeight="1" s="683">
      <c r="A28" s="349" t="n"/>
      <c r="B28" s="353" t="n">
        <v>4828</v>
      </c>
      <c r="C28" s="423" t="inlineStr">
        <is>
          <t>Stationery, Seals &amp; Stamps</t>
        </is>
      </c>
      <c r="D28" s="354" t="n"/>
      <c r="E28" s="362" t="inlineStr">
        <is>
          <t>Part</t>
        </is>
      </c>
      <c r="F28" s="189">
        <f>SUM(G28:M28)</f>
        <v/>
      </c>
      <c r="G28" s="496" t="n">
        <v>17.43</v>
      </c>
      <c r="H28" s="496" t="n"/>
      <c r="I28" s="496" t="n"/>
      <c r="J28" s="496" t="n"/>
      <c r="K28" s="496" t="n"/>
      <c r="L28" s="298" t="n"/>
      <c r="M28" s="299" t="n"/>
      <c r="N28" s="354" t="n"/>
      <c r="O28" s="301" t="inlineStr">
        <is>
          <t>Part</t>
        </is>
      </c>
      <c r="P28" s="189" t="n">
        <v>2.51</v>
      </c>
      <c r="Q28" s="496" t="n">
        <v>2.9</v>
      </c>
      <c r="R28" s="496" t="n"/>
      <c r="S28" s="496" t="n"/>
      <c r="T28" s="496" t="n"/>
      <c r="U28" s="496" t="n"/>
      <c r="V28" s="496" t="n"/>
      <c r="W28" s="189" t="n"/>
      <c r="X28" s="443" t="n"/>
      <c r="Y28" s="362" t="inlineStr">
        <is>
          <t>Part</t>
        </is>
      </c>
      <c r="Z28" s="189">
        <f>SUM(AA28:AG28)</f>
        <v/>
      </c>
      <c r="AA28" s="496" t="n">
        <v>30</v>
      </c>
      <c r="AB28" s="496" t="n"/>
      <c r="AC28" s="496" t="n"/>
      <c r="AD28" s="496" t="n"/>
      <c r="AE28" s="496" t="n"/>
      <c r="AF28" s="496" t="n"/>
      <c r="AG28" s="189" t="n"/>
      <c r="AH28" s="443" t="n"/>
      <c r="AI28" s="362" t="inlineStr">
        <is>
          <t>Part</t>
        </is>
      </c>
      <c r="AJ28" s="189">
        <f>SUM(AK28:AQ28)</f>
        <v/>
      </c>
      <c r="AK28" s="225" t="n">
        <v>30</v>
      </c>
      <c r="AL28" s="496" t="n"/>
      <c r="AM28" s="496" t="n"/>
      <c r="AN28" s="496" t="n"/>
      <c r="AO28" s="496" t="n"/>
      <c r="AP28" s="496" t="n"/>
      <c r="AQ28" s="189" t="n"/>
      <c r="AR28" s="443" t="n"/>
      <c r="AS28" s="362" t="inlineStr">
        <is>
          <t>Part</t>
        </is>
      </c>
      <c r="AT28" s="189">
        <f>SUM(AU28:BA28)</f>
        <v/>
      </c>
      <c r="AU28" s="225" t="n">
        <v>25</v>
      </c>
      <c r="AV28" s="496" t="n"/>
      <c r="AW28" s="496" t="n"/>
      <c r="AX28" s="496" t="n"/>
      <c r="AY28" s="496" t="n"/>
      <c r="AZ28" s="496" t="n"/>
      <c r="BA28" s="189" t="n"/>
      <c r="BB28" s="443" t="n"/>
      <c r="BC28" s="362" t="inlineStr">
        <is>
          <t>Part</t>
        </is>
      </c>
      <c r="BD28" s="189">
        <f>SUM(BE28:BK28)</f>
        <v/>
      </c>
      <c r="BE28" s="225" t="n">
        <v>25</v>
      </c>
      <c r="BF28" s="496" t="n"/>
      <c r="BG28" s="496" t="n"/>
      <c r="BH28" s="496" t="n"/>
      <c r="BI28" s="496" t="n"/>
      <c r="BJ28" s="496" t="n"/>
      <c r="BK28" s="189" t="n"/>
      <c r="BL28" s="443" t="n"/>
      <c r="BM28" s="362" t="inlineStr">
        <is>
          <t>Part</t>
        </is>
      </c>
      <c r="BN28" s="189">
        <f>SUM(BO28:BU28)</f>
        <v/>
      </c>
      <c r="BO28" s="225" t="n">
        <v>20.06</v>
      </c>
      <c r="BP28" s="496" t="n"/>
      <c r="BQ28" s="496" t="n"/>
      <c r="BR28" s="496" t="n"/>
      <c r="BS28" s="496" t="n"/>
      <c r="BT28" s="496" t="n"/>
      <c r="BU28" s="189" t="n"/>
      <c r="BV28" s="351" t="n"/>
      <c r="BW28" s="189" t="n"/>
      <c r="BX28" s="362" t="inlineStr">
        <is>
          <t>Part</t>
        </is>
      </c>
      <c r="BY28" s="189">
        <f>F28+P28+Z28+AJ28+AT28+BD28+BN28</f>
        <v/>
      </c>
      <c r="BZ28" s="189">
        <f>G28+Q28+AA28+AK28+AU28+BE28+BO28</f>
        <v/>
      </c>
      <c r="CA28" s="496" t="n"/>
      <c r="CB28" s="496" t="n"/>
      <c r="CC28" s="496" t="n"/>
      <c r="CD28" s="496" t="n"/>
      <c r="CE28" s="496" t="n"/>
      <c r="CF28" s="189" t="n"/>
      <c r="CG28" s="643">
        <f>BY28-CL28</f>
        <v/>
      </c>
      <c r="CH28" s="643">
        <f>BZ28-CM28</f>
        <v/>
      </c>
      <c r="CI28" s="643" t="n"/>
      <c r="CJ28" s="643">
        <f>CB28-CO28</f>
        <v/>
      </c>
      <c r="CL28" s="240">
        <f>SUM(CM28:CR28)</f>
        <v/>
      </c>
      <c r="CM28" s="192" t="n">
        <v>150</v>
      </c>
      <c r="CN28" s="192" t="n"/>
      <c r="CO28" s="192" t="n"/>
      <c r="CP28" s="192" t="n"/>
      <c r="CQ28" s="244" t="n"/>
      <c r="CR28" s="272" t="n"/>
    </row>
    <row r="29" ht="15.75" customHeight="1" s="683">
      <c r="A29" s="349" t="n"/>
      <c r="B29" s="353" t="n">
        <v>4831</v>
      </c>
      <c r="C29" s="423" t="inlineStr">
        <is>
          <t>Books &amp; Periodicals</t>
        </is>
      </c>
      <c r="D29" s="354" t="n"/>
      <c r="E29" s="362" t="inlineStr">
        <is>
          <t>Part</t>
        </is>
      </c>
      <c r="F29" s="189">
        <f>SUM(G29:M29)</f>
        <v/>
      </c>
      <c r="G29" s="496" t="n">
        <v>0.11</v>
      </c>
      <c r="H29" s="496" t="n"/>
      <c r="I29" s="496" t="n"/>
      <c r="J29" s="496" t="n"/>
      <c r="K29" s="496" t="n"/>
      <c r="L29" s="298" t="n"/>
      <c r="M29" s="299" t="n"/>
      <c r="N29" s="354" t="n"/>
      <c r="O29" s="301" t="inlineStr">
        <is>
          <t>Part</t>
        </is>
      </c>
      <c r="P29" s="189" t="n">
        <v>0.02</v>
      </c>
      <c r="Q29" s="496" t="n">
        <v>0.03</v>
      </c>
      <c r="R29" s="496" t="n"/>
      <c r="S29" s="496" t="n"/>
      <c r="T29" s="496" t="n"/>
      <c r="U29" s="496" t="n"/>
      <c r="V29" s="496" t="n"/>
      <c r="W29" s="189" t="n"/>
      <c r="X29" s="443" t="n"/>
      <c r="Y29" s="362" t="inlineStr">
        <is>
          <t>Part</t>
        </is>
      </c>
      <c r="Z29" s="189">
        <f>SUM(AA29:AG29)</f>
        <v/>
      </c>
      <c r="AA29" s="496" t="n">
        <v>0.35</v>
      </c>
      <c r="AB29" s="496" t="n"/>
      <c r="AC29" s="496" t="n"/>
      <c r="AD29" s="496" t="n"/>
      <c r="AE29" s="496" t="n"/>
      <c r="AF29" s="496" t="n"/>
      <c r="AG29" s="189" t="n"/>
      <c r="AH29" s="443" t="n"/>
      <c r="AI29" s="362" t="inlineStr">
        <is>
          <t>Part</t>
        </is>
      </c>
      <c r="AJ29" s="189">
        <f>SUM(AK29:AQ29)</f>
        <v/>
      </c>
      <c r="AK29" s="496" t="n">
        <v>0.35</v>
      </c>
      <c r="AL29" s="496" t="n"/>
      <c r="AM29" s="496" t="n"/>
      <c r="AN29" s="496" t="n"/>
      <c r="AO29" s="496" t="n"/>
      <c r="AP29" s="496" t="n"/>
      <c r="AQ29" s="189" t="n"/>
      <c r="AR29" s="443" t="n"/>
      <c r="AS29" s="362" t="inlineStr">
        <is>
          <t>Part</t>
        </is>
      </c>
      <c r="AT29" s="189">
        <f>SUM(AU29:BA29)</f>
        <v/>
      </c>
      <c r="AU29" s="225" t="n">
        <v>0.35</v>
      </c>
      <c r="AV29" s="496" t="n"/>
      <c r="AW29" s="496" t="n"/>
      <c r="AX29" s="496" t="n"/>
      <c r="AY29" s="496" t="n"/>
      <c r="AZ29" s="496" t="n"/>
      <c r="BA29" s="189" t="n"/>
      <c r="BB29" s="443" t="n"/>
      <c r="BC29" s="362" t="inlineStr">
        <is>
          <t>Part</t>
        </is>
      </c>
      <c r="BD29" s="189">
        <f>SUM(BE29:BK29)</f>
        <v/>
      </c>
      <c r="BE29" s="496" t="n">
        <v>0.5</v>
      </c>
      <c r="BF29" s="496" t="n"/>
      <c r="BG29" s="496" t="n"/>
      <c r="BH29" s="496" t="n"/>
      <c r="BI29" s="496" t="n"/>
      <c r="BJ29" s="496" t="n"/>
      <c r="BK29" s="189" t="n"/>
      <c r="BL29" s="443" t="n"/>
      <c r="BM29" s="362" t="inlineStr">
        <is>
          <t>Part</t>
        </is>
      </c>
      <c r="BN29" s="189">
        <f>SUM(BO29:BU29)</f>
        <v/>
      </c>
      <c r="BO29" s="496" t="n">
        <v>0.32</v>
      </c>
      <c r="BP29" s="496" t="n"/>
      <c r="BQ29" s="496" t="n"/>
      <c r="BR29" s="496" t="n"/>
      <c r="BS29" s="496" t="n"/>
      <c r="BT29" s="496" t="n"/>
      <c r="BU29" s="189" t="n"/>
      <c r="BV29" s="351" t="n"/>
      <c r="BW29" s="189" t="n"/>
      <c r="BX29" s="362" t="inlineStr">
        <is>
          <t>Part</t>
        </is>
      </c>
      <c r="BY29" s="189">
        <f>F29+P29+Z29+AJ29+AT29+BD29+BN29</f>
        <v/>
      </c>
      <c r="BZ29" s="189">
        <f>G29+Q29+AA29+AK29+AU29+BE29+BO29</f>
        <v/>
      </c>
      <c r="CA29" s="496" t="n"/>
      <c r="CB29" s="496" t="n"/>
      <c r="CC29" s="496" t="n"/>
      <c r="CD29" s="496" t="n"/>
      <c r="CE29" s="496" t="n"/>
      <c r="CF29" s="189" t="n"/>
      <c r="CG29" s="643">
        <f>BY29-CL29</f>
        <v/>
      </c>
      <c r="CH29" s="643">
        <f>BZ29-CM29</f>
        <v/>
      </c>
      <c r="CI29" s="643" t="n"/>
      <c r="CJ29" s="643">
        <f>CB29-CO29</f>
        <v/>
      </c>
      <c r="CL29" s="240">
        <f>SUM(CM29:CR29)</f>
        <v/>
      </c>
      <c r="CM29" s="192" t="n">
        <v>2</v>
      </c>
      <c r="CN29" s="192" t="n"/>
      <c r="CO29" s="192" t="n"/>
      <c r="CP29" s="192" t="n"/>
      <c r="CQ29" s="244" t="n"/>
      <c r="CR29" s="272" t="n"/>
    </row>
    <row r="30" ht="15.75" customHeight="1" s="683">
      <c r="A30" s="349" t="n"/>
      <c r="B30" s="356" t="n">
        <v>4840</v>
      </c>
      <c r="C30" s="106" t="inlineStr">
        <is>
          <t>Training Expenditure</t>
        </is>
      </c>
      <c r="D30" s="297" t="n"/>
      <c r="E30" s="297" t="n"/>
      <c r="F30" s="189" t="n"/>
      <c r="G30" s="496" t="n"/>
      <c r="H30" s="496" t="n"/>
      <c r="I30" s="496" t="n"/>
      <c r="J30" s="496" t="n"/>
      <c r="K30" s="496" t="n"/>
      <c r="L30" s="298" t="n"/>
      <c r="M30" s="299" t="n"/>
      <c r="N30" s="297" t="n"/>
      <c r="O30" s="303" t="n"/>
      <c r="P30" s="189" t="n"/>
      <c r="Q30" s="496" t="n"/>
      <c r="R30" s="496" t="n"/>
      <c r="S30" s="496" t="n"/>
      <c r="T30" s="496" t="n"/>
      <c r="U30" s="496" t="n"/>
      <c r="V30" s="496" t="n"/>
      <c r="W30" s="189" t="n"/>
      <c r="X30" s="442" t="n"/>
      <c r="Y30" s="297" t="n"/>
      <c r="Z30" s="189" t="n"/>
      <c r="AA30" s="496" t="n"/>
      <c r="AB30" s="496" t="n"/>
      <c r="AC30" s="496" t="n"/>
      <c r="AD30" s="496" t="n"/>
      <c r="AE30" s="496" t="n"/>
      <c r="AF30" s="496" t="n"/>
      <c r="AG30" s="189" t="n"/>
      <c r="AH30" s="442" t="n"/>
      <c r="AI30" s="297" t="n"/>
      <c r="AJ30" s="189" t="n"/>
      <c r="AK30" s="496" t="n"/>
      <c r="AL30" s="496" t="n"/>
      <c r="AM30" s="496" t="n"/>
      <c r="AN30" s="496" t="n"/>
      <c r="AO30" s="496" t="n"/>
      <c r="AP30" s="496" t="n"/>
      <c r="AQ30" s="189" t="n"/>
      <c r="AR30" s="442" t="n"/>
      <c r="AS30" s="297" t="n"/>
      <c r="AT30" s="189" t="n"/>
      <c r="AU30" s="225" t="n"/>
      <c r="AV30" s="496" t="n"/>
      <c r="AW30" s="496" t="n"/>
      <c r="AX30" s="496" t="n"/>
      <c r="AY30" s="496" t="n"/>
      <c r="AZ30" s="496" t="n"/>
      <c r="BA30" s="189" t="n"/>
      <c r="BB30" s="442" t="n"/>
      <c r="BC30" s="297" t="n"/>
      <c r="BD30" s="189" t="n"/>
      <c r="BE30" s="496" t="n"/>
      <c r="BF30" s="496" t="n"/>
      <c r="BG30" s="496" t="n"/>
      <c r="BH30" s="496" t="n"/>
      <c r="BI30" s="496" t="n"/>
      <c r="BJ30" s="496" t="n"/>
      <c r="BK30" s="189" t="n"/>
      <c r="BL30" s="442" t="n"/>
      <c r="BM30" s="297" t="n"/>
      <c r="BN30" s="189" t="n"/>
      <c r="BO30" s="496" t="n"/>
      <c r="BP30" s="496" t="n"/>
      <c r="BQ30" s="496" t="n"/>
      <c r="BR30" s="496" t="n"/>
      <c r="BS30" s="496" t="n"/>
      <c r="BT30" s="496" t="n"/>
      <c r="BU30" s="189" t="n"/>
      <c r="BV30" s="351" t="n"/>
      <c r="BW30" s="189" t="n"/>
      <c r="BX30" s="297" t="n"/>
      <c r="BY30" s="189" t="n"/>
      <c r="BZ30" s="189" t="n"/>
      <c r="CA30" s="496" t="n"/>
      <c r="CB30" s="496" t="n"/>
      <c r="CC30" s="496" t="n"/>
      <c r="CD30" s="496" t="n"/>
      <c r="CE30" s="496" t="n"/>
      <c r="CF30" s="189" t="n"/>
      <c r="CG30" s="643">
        <f>BY30-CL30</f>
        <v/>
      </c>
      <c r="CH30" s="643">
        <f>BZ30-CM30</f>
        <v/>
      </c>
      <c r="CI30" s="643" t="n"/>
      <c r="CJ30" s="643">
        <f>CB30-CO30</f>
        <v/>
      </c>
      <c r="CL30" s="352" t="n"/>
      <c r="CM30" s="352" t="n"/>
      <c r="CN30" s="352" t="n"/>
      <c r="CO30" s="352" t="n"/>
      <c r="CP30" s="352" t="n"/>
      <c r="CQ30" s="352" t="n"/>
      <c r="CR30" s="352" t="n"/>
    </row>
    <row r="31" ht="13.5" customHeight="1" s="683">
      <c r="A31" s="349" t="n"/>
      <c r="B31" s="357" t="n"/>
      <c r="C31" s="498" t="inlineStr">
        <is>
          <t>Overseas Training Course(08 Trainees) &amp; Overseas Study Tour (12 Participants)</t>
        </is>
      </c>
      <c r="D31" s="304" t="n"/>
      <c r="E31" s="304" t="n"/>
      <c r="F31" s="189" t="n"/>
      <c r="G31" s="496" t="n"/>
      <c r="H31" s="496" t="n"/>
      <c r="I31" s="496" t="n"/>
      <c r="J31" s="496" t="n"/>
      <c r="K31" s="496" t="n"/>
      <c r="L31" s="298" t="n"/>
      <c r="M31" s="299" t="n"/>
      <c r="N31" s="304" t="n"/>
      <c r="O31" s="305" t="n"/>
      <c r="P31" s="189" t="n"/>
      <c r="Q31" s="496" t="n"/>
      <c r="R31" s="496" t="n"/>
      <c r="S31" s="496" t="n"/>
      <c r="T31" s="496" t="n"/>
      <c r="U31" s="496" t="n"/>
      <c r="V31" s="496" t="n"/>
      <c r="W31" s="189" t="n"/>
      <c r="X31" s="439" t="n"/>
      <c r="Y31" s="304" t="n"/>
      <c r="Z31" s="189">
        <f>SUM(AA31:AG31)</f>
        <v/>
      </c>
      <c r="AA31" s="496" t="n"/>
      <c r="AB31" s="496" t="n"/>
      <c r="AC31" s="496" t="n">
        <v>238.54</v>
      </c>
      <c r="AD31" s="496" t="n"/>
      <c r="AE31" s="496" t="n"/>
      <c r="AF31" s="496" t="n"/>
      <c r="AG31" s="189" t="n"/>
      <c r="AH31" s="439" t="n"/>
      <c r="AI31" s="304" t="n"/>
      <c r="AJ31" s="189" t="n"/>
      <c r="AK31" s="496" t="n"/>
      <c r="AL31" s="496" t="n"/>
      <c r="AM31" s="496" t="n"/>
      <c r="AN31" s="496" t="n"/>
      <c r="AO31" s="496" t="n"/>
      <c r="AP31" s="496" t="n"/>
      <c r="AQ31" s="189" t="n"/>
      <c r="AR31" s="439" t="n"/>
      <c r="AS31" s="304" t="n"/>
      <c r="AT31" s="189" t="n"/>
      <c r="AU31" s="225" t="n"/>
      <c r="AV31" s="496" t="n"/>
      <c r="AW31" s="496" t="n"/>
      <c r="AX31" s="496" t="n"/>
      <c r="AY31" s="496" t="n"/>
      <c r="AZ31" s="496" t="n"/>
      <c r="BA31" s="189" t="n"/>
      <c r="BB31" s="439" t="n"/>
      <c r="BC31" s="304" t="n"/>
      <c r="BD31" s="189" t="n"/>
      <c r="BE31" s="496" t="n"/>
      <c r="BF31" s="496" t="n"/>
      <c r="BG31" s="496" t="n"/>
      <c r="BH31" s="496" t="n"/>
      <c r="BI31" s="496" t="n"/>
      <c r="BJ31" s="496" t="n"/>
      <c r="BK31" s="189" t="n"/>
      <c r="BL31" s="439" t="n"/>
      <c r="BM31" s="304" t="n"/>
      <c r="BN31" s="189" t="n"/>
      <c r="BO31" s="496" t="n"/>
      <c r="BP31" s="496" t="n"/>
      <c r="BQ31" s="496" t="n"/>
      <c r="BR31" s="496" t="n"/>
      <c r="BS31" s="496" t="n"/>
      <c r="BT31" s="496" t="n"/>
      <c r="BU31" s="189" t="n"/>
      <c r="BV31" s="351" t="n"/>
      <c r="BW31" s="189" t="n"/>
      <c r="BX31" s="304" t="n"/>
      <c r="BY31" s="189">
        <f>F31+P31+Z31+AJ31+AT31+BD31+BN31</f>
        <v/>
      </c>
      <c r="BZ31" s="189" t="n"/>
      <c r="CA31" s="496" t="n"/>
      <c r="CB31" s="189">
        <f>I31+S31+AC31+AM31+AW31+BG31+BQ31</f>
        <v/>
      </c>
      <c r="CC31" s="496" t="n"/>
      <c r="CD31" s="496" t="n"/>
      <c r="CE31" s="496" t="n"/>
      <c r="CF31" s="189" t="n"/>
      <c r="CG31" s="643">
        <f>BY31-CL31</f>
        <v/>
      </c>
      <c r="CH31" s="643">
        <f>BZ31-CM31</f>
        <v/>
      </c>
      <c r="CI31" s="643" t="n"/>
      <c r="CJ31" s="643">
        <f>CB31-CO31</f>
        <v/>
      </c>
      <c r="CK31" s="358" t="n"/>
      <c r="CL31" s="240">
        <f>SUM(CM31:CR31)</f>
        <v/>
      </c>
      <c r="CM31" s="428" t="n"/>
      <c r="CN31" s="192" t="n"/>
      <c r="CO31" s="192" t="n">
        <v>238.54</v>
      </c>
      <c r="CP31" s="192" t="n"/>
      <c r="CQ31" s="244" t="n"/>
      <c r="CR31" s="272" t="n"/>
    </row>
    <row r="32" ht="13.5" customHeight="1" s="683">
      <c r="A32" s="349" t="n"/>
      <c r="B32" s="357" t="n"/>
      <c r="C32" s="498" t="inlineStr">
        <is>
          <t>Local Training for (a) O&amp;M manual (For BWDB Officials) and (b) Water Management Organization (WMO)</t>
        </is>
      </c>
      <c r="D32" s="304" t="n"/>
      <c r="E32" s="362" t="inlineStr">
        <is>
          <t>Part</t>
        </is>
      </c>
      <c r="F32" s="189">
        <f>SUM(G32:M32)</f>
        <v/>
      </c>
      <c r="G32" s="496" t="n"/>
      <c r="H32" s="496" t="n"/>
      <c r="I32" s="496" t="n">
        <v>34.72</v>
      </c>
      <c r="J32" s="496" t="n"/>
      <c r="K32" s="496" t="n"/>
      <c r="L32" s="298" t="n"/>
      <c r="M32" s="299" t="n"/>
      <c r="N32" s="304" t="n"/>
      <c r="O32" s="301" t="inlineStr">
        <is>
          <t>Part</t>
        </is>
      </c>
      <c r="P32" s="189">
        <f>SUM(Q32:W32)</f>
        <v/>
      </c>
      <c r="Q32" s="496" t="n"/>
      <c r="R32" s="496" t="n"/>
      <c r="S32" s="496" t="n">
        <v>4.5</v>
      </c>
      <c r="T32" s="496" t="n"/>
      <c r="U32" s="496" t="n"/>
      <c r="V32" s="496" t="n"/>
      <c r="W32" s="189" t="n"/>
      <c r="X32" s="439" t="n"/>
      <c r="Y32" s="362" t="inlineStr">
        <is>
          <t>Part</t>
        </is>
      </c>
      <c r="Z32" s="189">
        <f>SUM(AA32:AG32)</f>
        <v/>
      </c>
      <c r="AA32" s="496" t="n">
        <v>14.45</v>
      </c>
      <c r="AB32" s="496" t="n"/>
      <c r="AC32" s="496" t="n">
        <v>164</v>
      </c>
      <c r="AD32" s="496" t="n"/>
      <c r="AE32" s="496" t="n"/>
      <c r="AF32" s="496" t="n"/>
      <c r="AG32" s="189" t="n"/>
      <c r="AH32" s="439" t="n"/>
      <c r="AI32" s="362" t="inlineStr">
        <is>
          <t>Part</t>
        </is>
      </c>
      <c r="AJ32" s="189">
        <f>SUM(AK32:AQ32)</f>
        <v/>
      </c>
      <c r="AK32" s="496" t="n">
        <v>10.85</v>
      </c>
      <c r="AL32" s="496" t="n"/>
      <c r="AM32" s="496" t="n">
        <v>124</v>
      </c>
      <c r="AN32" s="496" t="n"/>
      <c r="AO32" s="496" t="n"/>
      <c r="AP32" s="496" t="n"/>
      <c r="AQ32" s="189" t="n"/>
      <c r="AR32" s="439" t="n"/>
      <c r="AS32" s="362" t="inlineStr">
        <is>
          <t>Part</t>
        </is>
      </c>
      <c r="AT32" s="189">
        <f>SUM(AU32:BA32)</f>
        <v/>
      </c>
      <c r="AU32" s="225" t="n">
        <v>10.85</v>
      </c>
      <c r="AV32" s="496" t="n"/>
      <c r="AW32" s="496" t="n">
        <v>115.4</v>
      </c>
      <c r="AX32" s="496" t="n"/>
      <c r="AY32" s="496" t="n"/>
      <c r="AZ32" s="496" t="n"/>
      <c r="BA32" s="189" t="n"/>
      <c r="BB32" s="439" t="n"/>
      <c r="BC32" s="362" t="inlineStr">
        <is>
          <t>Part</t>
        </is>
      </c>
      <c r="BD32" s="189">
        <f>SUM(BE32:BK32)</f>
        <v/>
      </c>
      <c r="BE32" s="496" t="n">
        <v>21.22</v>
      </c>
      <c r="BF32" s="496" t="n"/>
      <c r="BG32" s="496" t="n">
        <v>207.4</v>
      </c>
      <c r="BH32" s="496" t="n"/>
      <c r="BI32" s="496" t="n"/>
      <c r="BJ32" s="496" t="n"/>
      <c r="BK32" s="189" t="n"/>
      <c r="BL32" s="439" t="n"/>
      <c r="BM32" s="362" t="inlineStr">
        <is>
          <t>Part</t>
        </is>
      </c>
      <c r="BN32" s="189">
        <f>SUM(BO32:BU32)</f>
        <v/>
      </c>
      <c r="BO32" s="496" t="n">
        <v>7.85</v>
      </c>
      <c r="BP32" s="496" t="n"/>
      <c r="BQ32" s="496" t="n">
        <v>100</v>
      </c>
      <c r="BR32" s="496" t="n"/>
      <c r="BS32" s="496" t="n"/>
      <c r="BT32" s="496" t="n"/>
      <c r="BU32" s="189" t="n"/>
      <c r="BV32" s="351" t="n"/>
      <c r="BW32" s="189" t="n"/>
      <c r="BX32" s="362" t="inlineStr">
        <is>
          <t>Part</t>
        </is>
      </c>
      <c r="BY32" s="189">
        <f>F32+P32+Z32+AJ32+AT32+BD32+BN32</f>
        <v/>
      </c>
      <c r="BZ32" s="189">
        <f>G32+Q32+AA32+AK32+AU32+BE32+BO32</f>
        <v/>
      </c>
      <c r="CA32" s="496" t="n"/>
      <c r="CB32" s="189">
        <f>I32+S32+AC32+AM32+AW32+BG32+BQ32</f>
        <v/>
      </c>
      <c r="CC32" s="496" t="n"/>
      <c r="CD32" s="496" t="n"/>
      <c r="CE32" s="496" t="n"/>
      <c r="CF32" s="189" t="n"/>
      <c r="CG32" s="643">
        <f>BY32-CL32</f>
        <v/>
      </c>
      <c r="CH32" s="643">
        <f>BZ32-CM32</f>
        <v/>
      </c>
      <c r="CI32" s="643" t="n"/>
      <c r="CJ32" s="643">
        <f>CB32-CO32</f>
        <v/>
      </c>
      <c r="CK32" s="358" t="n"/>
      <c r="CL32" s="240">
        <f>SUM(CM32:CR32)</f>
        <v/>
      </c>
      <c r="CM32" s="192" t="n">
        <v>65.22</v>
      </c>
      <c r="CN32" s="182" t="n"/>
      <c r="CO32" s="182" t="n">
        <v>750.02</v>
      </c>
      <c r="CP32" s="182" t="n"/>
      <c r="CQ32" s="236" t="n"/>
      <c r="CR32" s="272" t="n"/>
    </row>
    <row r="33" ht="36.75" customHeight="1" s="683">
      <c r="A33" s="349" t="n"/>
      <c r="B33" s="359" t="n"/>
      <c r="C33" s="444" t="inlineStr">
        <is>
          <t>Agriculture Promotion Support Sub-project (APSS) : Field Programme, Farmer Training Programme, Field Staff Empowerment Programme, Farm Machinery &amp; Facility Support and Technology Development Programme.</t>
        </is>
      </c>
      <c r="D33" s="304" t="n"/>
      <c r="E33" s="362" t="inlineStr">
        <is>
          <t>Part</t>
        </is>
      </c>
      <c r="F33" s="189">
        <f>SUM(G33:M33)</f>
        <v/>
      </c>
      <c r="G33" s="496" t="n"/>
      <c r="H33" s="496" t="n"/>
      <c r="I33" s="496" t="n">
        <v>196.5</v>
      </c>
      <c r="J33" s="496" t="n"/>
      <c r="K33" s="496" t="n"/>
      <c r="L33" s="298" t="n"/>
      <c r="M33" s="299" t="n"/>
      <c r="N33" s="304" t="n"/>
      <c r="O33" s="301" t="inlineStr">
        <is>
          <t>Part</t>
        </is>
      </c>
      <c r="P33" s="189">
        <f>SUM(Q33:W33)</f>
        <v/>
      </c>
      <c r="Q33" s="496" t="n"/>
      <c r="R33" s="496" t="n"/>
      <c r="S33" s="496" t="n">
        <v>3</v>
      </c>
      <c r="T33" s="496" t="n"/>
      <c r="U33" s="496" t="n"/>
      <c r="V33" s="496" t="n"/>
      <c r="W33" s="189" t="n"/>
      <c r="X33" s="439" t="n"/>
      <c r="Y33" s="362" t="inlineStr">
        <is>
          <t>Part</t>
        </is>
      </c>
      <c r="Z33" s="189">
        <f>SUM(AA33:AG33)</f>
        <v/>
      </c>
      <c r="AA33" s="496" t="n">
        <v>34.3</v>
      </c>
      <c r="AB33" s="496" t="n"/>
      <c r="AC33" s="496" t="n">
        <v>425</v>
      </c>
      <c r="AD33" s="496" t="n"/>
      <c r="AE33" s="496" t="n"/>
      <c r="AF33" s="496" t="n"/>
      <c r="AG33" s="189" t="n"/>
      <c r="AH33" s="439" t="n"/>
      <c r="AI33" s="362" t="inlineStr">
        <is>
          <t>Part</t>
        </is>
      </c>
      <c r="AJ33" s="189">
        <f>SUM(AK33:AQ33)</f>
        <v/>
      </c>
      <c r="AK33" s="496" t="n">
        <v>29.34</v>
      </c>
      <c r="AL33" s="496" t="n"/>
      <c r="AM33" s="496" t="n">
        <v>375</v>
      </c>
      <c r="AN33" s="496" t="n"/>
      <c r="AO33" s="496" t="n"/>
      <c r="AP33" s="496" t="n"/>
      <c r="AQ33" s="189" t="n"/>
      <c r="AR33" s="439" t="n"/>
      <c r="AS33" s="362" t="inlineStr">
        <is>
          <t>Part</t>
        </is>
      </c>
      <c r="AT33" s="189">
        <f>SUM(AU33:BA33)</f>
        <v/>
      </c>
      <c r="AU33" s="225" t="n">
        <v>29.34</v>
      </c>
      <c r="AV33" s="496" t="n"/>
      <c r="AW33" s="496" t="n">
        <v>375</v>
      </c>
      <c r="AX33" s="496" t="n"/>
      <c r="AY33" s="496" t="n"/>
      <c r="AZ33" s="496" t="n"/>
      <c r="BA33" s="189" t="n"/>
      <c r="BB33" s="439" t="n"/>
      <c r="BC33" s="362" t="inlineStr">
        <is>
          <t>Part</t>
        </is>
      </c>
      <c r="BD33" s="189">
        <f>SUM(BE33:BK33)</f>
        <v/>
      </c>
      <c r="BE33" s="496" t="n">
        <v>42.27</v>
      </c>
      <c r="BF33" s="496" t="n"/>
      <c r="BG33" s="496" t="n">
        <v>334.33</v>
      </c>
      <c r="BH33" s="496" t="n"/>
      <c r="BI33" s="496" t="n"/>
      <c r="BJ33" s="496" t="n"/>
      <c r="BK33" s="189" t="n"/>
      <c r="BL33" s="439" t="n"/>
      <c r="BM33" s="362" t="inlineStr">
        <is>
          <t>Part</t>
        </is>
      </c>
      <c r="BN33" s="189">
        <f>SUM(BO33:BU33)</f>
        <v/>
      </c>
      <c r="BO33" s="496" t="n">
        <v>39.25</v>
      </c>
      <c r="BP33" s="496" t="n"/>
      <c r="BQ33" s="496" t="n">
        <v>297.81</v>
      </c>
      <c r="BR33" s="496" t="n"/>
      <c r="BS33" s="496" t="n"/>
      <c r="BT33" s="496" t="n"/>
      <c r="BU33" s="189" t="n"/>
      <c r="BV33" s="351" t="n"/>
      <c r="BW33" s="189" t="n"/>
      <c r="BX33" s="362" t="inlineStr">
        <is>
          <t>Part</t>
        </is>
      </c>
      <c r="BY33" s="189">
        <f>F33+P33+Z33+AJ33+AT33+BD33+BN33</f>
        <v/>
      </c>
      <c r="BZ33" s="189">
        <f>G33+Q33+AA33+AK33+AU33+BE33+BO33</f>
        <v/>
      </c>
      <c r="CA33" s="496" t="n"/>
      <c r="CB33" s="189">
        <f>I33+S33+AC33+AM33+AW33+BG33+BQ33</f>
        <v/>
      </c>
      <c r="CC33" s="496" t="n"/>
      <c r="CD33" s="496" t="n"/>
      <c r="CE33" s="496" t="n"/>
      <c r="CF33" s="189" t="n"/>
      <c r="CG33" s="643">
        <f>BY33-CL33</f>
        <v/>
      </c>
      <c r="CH33" s="643">
        <f>BZ33-CM33</f>
        <v/>
      </c>
      <c r="CI33" s="643" t="n"/>
      <c r="CJ33" s="643">
        <f>CB33-CO33</f>
        <v/>
      </c>
      <c r="CK33" s="358" t="n"/>
      <c r="CL33" s="240">
        <f>SUM(CM33:CR33)</f>
        <v/>
      </c>
      <c r="CM33" s="199" t="n">
        <v>174.5</v>
      </c>
      <c r="CN33" s="199" t="n"/>
      <c r="CO33" s="199" t="n">
        <v>2006.64</v>
      </c>
      <c r="CP33" s="199" t="n"/>
      <c r="CQ33" s="249" t="n"/>
      <c r="CR33" s="271" t="n"/>
    </row>
    <row r="34" ht="40.5" customHeight="1" s="683">
      <c r="A34" s="349" t="n"/>
      <c r="B34" s="359" t="n"/>
      <c r="C34" s="444" t="inlineStr">
        <is>
          <t>Small Scale Income Generation Sub-project (SIGS):  Floating Bed Vegetable Culture Scheme, Small-scale Vegetable Production Support Scheme, Fruit Production Support Scheme, Micro Poultry Raising Scheme and Small-scale Mushroom Culture Scheme.</t>
        </is>
      </c>
      <c r="D34" s="304" t="n"/>
      <c r="E34" s="362" t="inlineStr">
        <is>
          <t>Part</t>
        </is>
      </c>
      <c r="F34" s="189">
        <f>SUM(G34:M34)</f>
        <v/>
      </c>
      <c r="G34" s="496" t="n"/>
      <c r="H34" s="496" t="n"/>
      <c r="I34" s="496" t="n">
        <v>118</v>
      </c>
      <c r="J34" s="496" t="n"/>
      <c r="K34" s="496" t="n"/>
      <c r="L34" s="298" t="n"/>
      <c r="M34" s="299" t="n"/>
      <c r="N34" s="304" t="n"/>
      <c r="O34" s="301" t="inlineStr">
        <is>
          <t>Part</t>
        </is>
      </c>
      <c r="P34" s="189">
        <f>SUM(Q34:W34)</f>
        <v/>
      </c>
      <c r="Q34" s="496" t="n"/>
      <c r="R34" s="496" t="n"/>
      <c r="S34" s="496" t="n">
        <v>1.7</v>
      </c>
      <c r="T34" s="496" t="n"/>
      <c r="U34" s="496" t="n"/>
      <c r="V34" s="496" t="n"/>
      <c r="W34" s="189" t="n"/>
      <c r="X34" s="439" t="n"/>
      <c r="Y34" s="362" t="inlineStr">
        <is>
          <t>Part</t>
        </is>
      </c>
      <c r="Z34" s="189">
        <f>SUM(AA34:AG34)</f>
        <v/>
      </c>
      <c r="AA34" s="496" t="n">
        <v>15.5</v>
      </c>
      <c r="AB34" s="496" t="n"/>
      <c r="AC34" s="496" t="n">
        <v>178.46</v>
      </c>
      <c r="AD34" s="496" t="n"/>
      <c r="AE34" s="496" t="n"/>
      <c r="AF34" s="496" t="n"/>
      <c r="AG34" s="189" t="n"/>
      <c r="AH34" s="439" t="n"/>
      <c r="AI34" s="362" t="inlineStr">
        <is>
          <t>Part</t>
        </is>
      </c>
      <c r="AJ34" s="189">
        <f>SUM(AK34:AQ34)</f>
        <v/>
      </c>
      <c r="AK34" s="496" t="n">
        <v>14.86</v>
      </c>
      <c r="AL34" s="496" t="n"/>
      <c r="AM34" s="496" t="n">
        <v>171</v>
      </c>
      <c r="AN34" s="496" t="n"/>
      <c r="AO34" s="496" t="n"/>
      <c r="AP34" s="496" t="n"/>
      <c r="AQ34" s="189" t="n"/>
      <c r="AR34" s="439" t="n"/>
      <c r="AS34" s="362" t="inlineStr">
        <is>
          <t>Part</t>
        </is>
      </c>
      <c r="AT34" s="189">
        <f>SUM(AU34:BA34)</f>
        <v/>
      </c>
      <c r="AU34" s="225" t="n">
        <v>14.26</v>
      </c>
      <c r="AV34" s="496" t="n"/>
      <c r="AW34" s="496" t="n">
        <v>163.97</v>
      </c>
      <c r="AX34" s="496" t="n"/>
      <c r="AY34" s="496" t="n"/>
      <c r="AZ34" s="496" t="n"/>
      <c r="BA34" s="189" t="n"/>
      <c r="BB34" s="439" t="n"/>
      <c r="BC34" s="362" t="inlineStr">
        <is>
          <t>Part</t>
        </is>
      </c>
      <c r="BD34" s="189">
        <f>SUM(BE34:BK34)</f>
        <v/>
      </c>
      <c r="BE34" s="496" t="n">
        <v>21.05</v>
      </c>
      <c r="BF34" s="496" t="n"/>
      <c r="BG34" s="496" t="n">
        <v>164.12</v>
      </c>
      <c r="BH34" s="496" t="n"/>
      <c r="BI34" s="496" t="n"/>
      <c r="BJ34" s="496" t="n"/>
      <c r="BK34" s="189" t="n"/>
      <c r="BL34" s="439" t="n"/>
      <c r="BM34" s="362" t="inlineStr">
        <is>
          <t>Part</t>
        </is>
      </c>
      <c r="BN34" s="189">
        <f>SUM(BO34:BU34)</f>
        <v/>
      </c>
      <c r="BO34" s="496" t="n">
        <v>20.1</v>
      </c>
      <c r="BP34" s="496" t="n"/>
      <c r="BQ34" s="496" t="n">
        <v>189.11</v>
      </c>
      <c r="BR34" s="496" t="n"/>
      <c r="BS34" s="496" t="n"/>
      <c r="BT34" s="496" t="n"/>
      <c r="BU34" s="189" t="n"/>
      <c r="BV34" s="351" t="n"/>
      <c r="BW34" s="189" t="n"/>
      <c r="BX34" s="362" t="inlineStr">
        <is>
          <t>Part</t>
        </is>
      </c>
      <c r="BY34" s="189">
        <f>F34+P34+Z34+AJ34+AT34+BD34+BN34</f>
        <v/>
      </c>
      <c r="BZ34" s="189">
        <f>G34+Q34+AA34+AK34+AU34+BE34+BO34</f>
        <v/>
      </c>
      <c r="CA34" s="496" t="n"/>
      <c r="CB34" s="189">
        <f>I34+S34+AC34+AM34+AW34+BG34+BQ34</f>
        <v/>
      </c>
      <c r="CC34" s="496" t="n"/>
      <c r="CD34" s="496" t="n"/>
      <c r="CE34" s="496" t="n"/>
      <c r="CF34" s="189" t="n"/>
      <c r="CG34" s="643">
        <f>BY34-CL34</f>
        <v/>
      </c>
      <c r="CH34" s="643">
        <f>BZ34-CM34</f>
        <v/>
      </c>
      <c r="CI34" s="643" t="n"/>
      <c r="CJ34" s="643">
        <f>CB34-CO34</f>
        <v/>
      </c>
      <c r="CK34" s="358" t="n"/>
      <c r="CL34" s="240">
        <f>SUM(CM34:CR34)</f>
        <v/>
      </c>
      <c r="CM34" s="199" t="n">
        <v>85.77</v>
      </c>
      <c r="CN34" s="199" t="n"/>
      <c r="CO34" s="199" t="n">
        <v>986.36</v>
      </c>
      <c r="CP34" s="199" t="n"/>
      <c r="CQ34" s="249" t="n"/>
      <c r="CR34" s="271" t="n"/>
    </row>
    <row r="35" ht="17.25" customHeight="1" s="683">
      <c r="A35" s="349" t="n"/>
      <c r="B35" s="360" t="n">
        <v>4849</v>
      </c>
      <c r="C35" s="95" t="inlineStr">
        <is>
          <t>Compensation (Crop etc.)</t>
        </is>
      </c>
      <c r="D35" s="461" t="n"/>
      <c r="E35" s="461" t="n"/>
      <c r="F35" s="189" t="n"/>
      <c r="G35" s="496" t="n"/>
      <c r="H35" s="496" t="n"/>
      <c r="I35" s="496" t="n"/>
      <c r="J35" s="496" t="n"/>
      <c r="K35" s="496" t="n"/>
      <c r="L35" s="298" t="n"/>
      <c r="M35" s="299" t="n"/>
      <c r="N35" s="461" t="n"/>
      <c r="O35" s="301" t="n"/>
      <c r="P35" s="189" t="n"/>
      <c r="Q35" s="496" t="n"/>
      <c r="R35" s="496" t="n"/>
      <c r="S35" s="496" t="n"/>
      <c r="T35" s="496" t="n"/>
      <c r="U35" s="496" t="n"/>
      <c r="V35" s="496" t="n"/>
      <c r="W35" s="189" t="n"/>
      <c r="X35" s="444" t="n"/>
      <c r="Y35" s="362" t="inlineStr">
        <is>
          <t>Part</t>
        </is>
      </c>
      <c r="Z35" s="189">
        <f>SUM(AA35:AG35)</f>
        <v/>
      </c>
      <c r="AA35" s="496" t="n">
        <v>400</v>
      </c>
      <c r="AB35" s="496" t="n"/>
      <c r="AC35" s="496" t="n"/>
      <c r="AD35" s="496" t="n"/>
      <c r="AE35" s="496" t="n"/>
      <c r="AF35" s="496" t="n"/>
      <c r="AG35" s="189" t="n"/>
      <c r="AH35" s="444" t="n"/>
      <c r="AI35" s="362" t="inlineStr">
        <is>
          <t>Part</t>
        </is>
      </c>
      <c r="AJ35" s="189">
        <f>SUM(AK35:AQ35)</f>
        <v/>
      </c>
      <c r="AK35" s="225" t="n">
        <v>50</v>
      </c>
      <c r="AL35" s="496" t="n"/>
      <c r="AM35" s="496" t="n"/>
      <c r="AN35" s="496" t="n"/>
      <c r="AO35" s="496" t="n"/>
      <c r="AP35" s="496" t="n"/>
      <c r="AQ35" s="189" t="n"/>
      <c r="AR35" s="444" t="n"/>
      <c r="AS35" s="362" t="n"/>
      <c r="AT35" s="189">
        <f>SUM(AU35:BA35)</f>
        <v/>
      </c>
      <c r="AU35" s="225" t="n">
        <v>0</v>
      </c>
      <c r="AV35" s="496" t="n"/>
      <c r="AW35" s="496" t="n"/>
      <c r="AX35" s="496" t="n"/>
      <c r="AY35" s="496" t="n"/>
      <c r="AZ35" s="496" t="n"/>
      <c r="BA35" s="189" t="n"/>
      <c r="BB35" s="444" t="n"/>
      <c r="BC35" s="362" t="n"/>
      <c r="BD35" s="189">
        <f>SUM(BE35:BK35)</f>
        <v/>
      </c>
      <c r="BE35" s="225" t="n">
        <v>0</v>
      </c>
      <c r="BF35" s="496" t="n"/>
      <c r="BG35" s="496" t="n"/>
      <c r="BH35" s="496" t="n"/>
      <c r="BI35" s="496" t="n"/>
      <c r="BJ35" s="496" t="n"/>
      <c r="BK35" s="189" t="n"/>
      <c r="BL35" s="444" t="n"/>
      <c r="BM35" s="362" t="n"/>
      <c r="BN35" s="189">
        <f>SUM(BO35:BU35)</f>
        <v/>
      </c>
      <c r="BO35" s="225" t="n">
        <v>0</v>
      </c>
      <c r="BP35" s="496" t="n"/>
      <c r="BQ35" s="496" t="n"/>
      <c r="BR35" s="496" t="n"/>
      <c r="BS35" s="496" t="n"/>
      <c r="BT35" s="496" t="n"/>
      <c r="BU35" s="189" t="n"/>
      <c r="BV35" s="351" t="n"/>
      <c r="BW35" s="189" t="n"/>
      <c r="BX35" s="362" t="n"/>
      <c r="BY35" s="189">
        <f>F35+P35+Z35+AJ35+AT35+BD35+BN35</f>
        <v/>
      </c>
      <c r="BZ35" s="189">
        <f>G35+Q35+AA35+AK35+AU35+BE35+BO35</f>
        <v/>
      </c>
      <c r="CA35" s="496" t="n"/>
      <c r="CB35" s="496" t="n"/>
      <c r="CC35" s="496" t="n"/>
      <c r="CD35" s="496" t="n"/>
      <c r="CE35" s="496" t="n"/>
      <c r="CF35" s="189" t="n"/>
      <c r="CG35" s="643">
        <f>BY35-CL35</f>
        <v/>
      </c>
      <c r="CH35" s="643">
        <f>BZ35-CM35</f>
        <v/>
      </c>
      <c r="CI35" s="643" t="n"/>
      <c r="CJ35" s="643">
        <f>CB35-CO35</f>
        <v/>
      </c>
      <c r="CK35" s="358" t="n"/>
      <c r="CL35" s="240">
        <f>SUM(CM35:CR35)</f>
        <v/>
      </c>
      <c r="CM35" s="199" t="n">
        <v>450</v>
      </c>
      <c r="CN35" s="200" t="n"/>
      <c r="CO35" s="200" t="n"/>
      <c r="CP35" s="200" t="n"/>
      <c r="CQ35" s="250" t="n"/>
      <c r="CR35" s="271" t="n"/>
    </row>
    <row r="36" ht="18" customHeight="1" s="683">
      <c r="A36" s="349" t="n"/>
      <c r="B36" s="361" t="n">
        <v>4851</v>
      </c>
      <c r="C36" s="423" t="inlineStr">
        <is>
          <t>Casual labour/Job worker</t>
        </is>
      </c>
      <c r="D36" s="354" t="n"/>
      <c r="E36" s="362" t="inlineStr">
        <is>
          <t>Part</t>
        </is>
      </c>
      <c r="F36" s="189">
        <f>SUM(G36:M36)</f>
        <v/>
      </c>
      <c r="G36" s="496" t="n">
        <v>3.97</v>
      </c>
      <c r="H36" s="496" t="n"/>
      <c r="I36" s="496" t="n"/>
      <c r="J36" s="496" t="n"/>
      <c r="K36" s="496" t="n"/>
      <c r="L36" s="298" t="n"/>
      <c r="M36" s="299" t="n"/>
      <c r="N36" s="354" t="n"/>
      <c r="O36" s="301" t="inlineStr">
        <is>
          <t>Part</t>
        </is>
      </c>
      <c r="P36" s="189">
        <f>SUM(Q36:W36)</f>
        <v/>
      </c>
      <c r="Q36" s="496" t="n">
        <v>0.74</v>
      </c>
      <c r="R36" s="496" t="n"/>
      <c r="S36" s="496" t="n"/>
      <c r="T36" s="496" t="n"/>
      <c r="U36" s="496" t="n"/>
      <c r="V36" s="496" t="n"/>
      <c r="W36" s="189" t="n"/>
      <c r="X36" s="443" t="n"/>
      <c r="Y36" s="362" t="inlineStr">
        <is>
          <t>Part</t>
        </is>
      </c>
      <c r="Z36" s="189">
        <f>SUM(AA36:AG36)</f>
        <v/>
      </c>
      <c r="AA36" s="496" t="n">
        <v>1.25</v>
      </c>
      <c r="AB36" s="496" t="n"/>
      <c r="AC36" s="496" t="n"/>
      <c r="AD36" s="496" t="n"/>
      <c r="AE36" s="496" t="n"/>
      <c r="AF36" s="496" t="n"/>
      <c r="AG36" s="189" t="n"/>
      <c r="AH36" s="443" t="n"/>
      <c r="AI36" s="362" t="inlineStr">
        <is>
          <t>Part</t>
        </is>
      </c>
      <c r="AJ36" s="189">
        <f>SUM(AK36:AQ36)</f>
        <v/>
      </c>
      <c r="AK36" s="496" t="n">
        <v>1.25</v>
      </c>
      <c r="AL36" s="496" t="n"/>
      <c r="AM36" s="496" t="n"/>
      <c r="AN36" s="496" t="n"/>
      <c r="AO36" s="496" t="n"/>
      <c r="AP36" s="496" t="n"/>
      <c r="AQ36" s="189" t="n"/>
      <c r="AR36" s="443" t="n"/>
      <c r="AS36" s="362" t="inlineStr">
        <is>
          <t>Part</t>
        </is>
      </c>
      <c r="AT36" s="189">
        <f>SUM(AU36:BA36)</f>
        <v/>
      </c>
      <c r="AU36" s="225" t="n">
        <v>1.25</v>
      </c>
      <c r="AV36" s="496" t="n"/>
      <c r="AW36" s="496" t="n"/>
      <c r="AX36" s="496" t="n"/>
      <c r="AY36" s="496" t="n"/>
      <c r="AZ36" s="496" t="n"/>
      <c r="BA36" s="189" t="n"/>
      <c r="BB36" s="443" t="n"/>
      <c r="BC36" s="362" t="inlineStr">
        <is>
          <t>Part</t>
        </is>
      </c>
      <c r="BD36" s="189">
        <f>SUM(BE36:BK36)</f>
        <v/>
      </c>
      <c r="BE36" s="496" t="n">
        <v>1.05</v>
      </c>
      <c r="BF36" s="496" t="n"/>
      <c r="BG36" s="496" t="n">
        <v>0</v>
      </c>
      <c r="BH36" s="496" t="n"/>
      <c r="BI36" s="496" t="n"/>
      <c r="BJ36" s="496" t="n"/>
      <c r="BK36" s="189" t="n"/>
      <c r="BL36" s="443" t="n"/>
      <c r="BM36" s="362" t="inlineStr">
        <is>
          <t>Part</t>
        </is>
      </c>
      <c r="BN36" s="189">
        <f>SUM(BO36:BU36)</f>
        <v/>
      </c>
      <c r="BO36" s="496" t="n">
        <v>0.49</v>
      </c>
      <c r="BP36" s="496" t="n"/>
      <c r="BQ36" s="496" t="n"/>
      <c r="BR36" s="496" t="n"/>
      <c r="BS36" s="496" t="n"/>
      <c r="BT36" s="496" t="n"/>
      <c r="BU36" s="189" t="n"/>
      <c r="BV36" s="351" t="n"/>
      <c r="BW36" s="189" t="n"/>
      <c r="BX36" s="362" t="inlineStr">
        <is>
          <t>Part</t>
        </is>
      </c>
      <c r="BY36" s="189">
        <f>F36+P36+Z36+AJ36+AT36+BD36+BN36</f>
        <v/>
      </c>
      <c r="BZ36" s="189">
        <f>G36+Q36+AA36+AK36+AU36+BE36+BO36</f>
        <v/>
      </c>
      <c r="CA36" s="496" t="n"/>
      <c r="CB36" s="496" t="n"/>
      <c r="CC36" s="496" t="n"/>
      <c r="CD36" s="496" t="n"/>
      <c r="CE36" s="496" t="n"/>
      <c r="CF36" s="189" t="n"/>
      <c r="CG36" s="643">
        <f>BY36-CL36</f>
        <v/>
      </c>
      <c r="CH36" s="643">
        <f>BZ36-CM36</f>
        <v/>
      </c>
      <c r="CI36" s="643" t="n"/>
      <c r="CJ36" s="643">
        <f>CB36-CO36</f>
        <v/>
      </c>
      <c r="CK36" s="358" t="n"/>
      <c r="CL36" s="240">
        <f>SUM(CM36:CR36)</f>
        <v/>
      </c>
      <c r="CM36" s="192" t="n">
        <v>10</v>
      </c>
      <c r="CN36" s="182" t="n"/>
      <c r="CO36" s="182" t="n"/>
      <c r="CP36" s="182" t="n"/>
      <c r="CQ36" s="236" t="n"/>
      <c r="CR36" s="271" t="n"/>
    </row>
    <row r="37" ht="15.75" customHeight="1" s="683">
      <c r="A37" s="349" t="n"/>
      <c r="B37" s="353" t="n">
        <v>4854</v>
      </c>
      <c r="C37" s="423" t="inlineStr">
        <is>
          <t>Consumable Stores</t>
        </is>
      </c>
      <c r="D37" s="354" t="n"/>
      <c r="E37" s="362" t="inlineStr">
        <is>
          <t>Part</t>
        </is>
      </c>
      <c r="F37" s="189">
        <f>SUM(G37:M37)</f>
        <v/>
      </c>
      <c r="G37" s="496" t="n">
        <v>1.21</v>
      </c>
      <c r="H37" s="496" t="n"/>
      <c r="I37" s="496" t="n"/>
      <c r="J37" s="496" t="n"/>
      <c r="K37" s="496" t="n"/>
      <c r="L37" s="298" t="n"/>
      <c r="M37" s="299" t="n"/>
      <c r="N37" s="354" t="n"/>
      <c r="O37" s="301" t="inlineStr">
        <is>
          <t>Part</t>
        </is>
      </c>
      <c r="P37" s="189">
        <f>SUM(Q37:W37)</f>
        <v/>
      </c>
      <c r="Q37" s="496" t="n">
        <v>0.53</v>
      </c>
      <c r="R37" s="496" t="n"/>
      <c r="S37" s="496" t="n"/>
      <c r="T37" s="496" t="n"/>
      <c r="U37" s="496" t="n"/>
      <c r="V37" s="496" t="n"/>
      <c r="W37" s="189" t="n"/>
      <c r="X37" s="443" t="n"/>
      <c r="Y37" s="362" t="inlineStr">
        <is>
          <t>Part</t>
        </is>
      </c>
      <c r="Z37" s="189">
        <f>SUM(AA37:AG37)</f>
        <v/>
      </c>
      <c r="AA37" s="496" t="n">
        <v>8</v>
      </c>
      <c r="AB37" s="496" t="n"/>
      <c r="AC37" s="496" t="n"/>
      <c r="AD37" s="496" t="n"/>
      <c r="AE37" s="496" t="n"/>
      <c r="AF37" s="496" t="n"/>
      <c r="AG37" s="189" t="n"/>
      <c r="AH37" s="443" t="n"/>
      <c r="AI37" s="362" t="inlineStr">
        <is>
          <t>Part</t>
        </is>
      </c>
      <c r="AJ37" s="189">
        <f>SUM(AK37:AQ37)</f>
        <v/>
      </c>
      <c r="AK37" s="496" t="n">
        <v>8</v>
      </c>
      <c r="AL37" s="496" t="n"/>
      <c r="AM37" s="496" t="n"/>
      <c r="AN37" s="496" t="n"/>
      <c r="AO37" s="496" t="n"/>
      <c r="AP37" s="496" t="n"/>
      <c r="AQ37" s="189" t="n"/>
      <c r="AR37" s="443" t="n"/>
      <c r="AS37" s="362" t="inlineStr">
        <is>
          <t>Part</t>
        </is>
      </c>
      <c r="AT37" s="189">
        <f>SUM(AU37:BA37)</f>
        <v/>
      </c>
      <c r="AU37" s="225" t="n">
        <v>6</v>
      </c>
      <c r="AV37" s="496" t="n"/>
      <c r="AW37" s="496" t="n"/>
      <c r="AX37" s="496" t="n"/>
      <c r="AY37" s="496" t="n"/>
      <c r="AZ37" s="496" t="n"/>
      <c r="BA37" s="189" t="n"/>
      <c r="BB37" s="443" t="n"/>
      <c r="BC37" s="362" t="inlineStr">
        <is>
          <t>Part</t>
        </is>
      </c>
      <c r="BD37" s="189">
        <f>SUM(BE37:BK37)</f>
        <v/>
      </c>
      <c r="BE37" s="496" t="n">
        <v>1.26</v>
      </c>
      <c r="BF37" s="496" t="n"/>
      <c r="BG37" s="496" t="n">
        <v>0</v>
      </c>
      <c r="BH37" s="496" t="n"/>
      <c r="BI37" s="496" t="n"/>
      <c r="BJ37" s="496" t="n"/>
      <c r="BK37" s="189" t="n"/>
      <c r="BL37" s="443" t="n"/>
      <c r="BM37" s="362" t="n"/>
      <c r="BN37" s="189">
        <f>SUM(BO37:BU37)</f>
        <v/>
      </c>
      <c r="BO37" s="496" t="n">
        <v>0</v>
      </c>
      <c r="BP37" s="496" t="n"/>
      <c r="BQ37" s="496" t="n">
        <v>0</v>
      </c>
      <c r="BR37" s="496" t="n"/>
      <c r="BS37" s="496" t="n"/>
      <c r="BT37" s="496" t="n"/>
      <c r="BU37" s="189" t="n"/>
      <c r="BV37" s="351" t="n"/>
      <c r="BW37" s="189" t="n"/>
      <c r="BX37" s="362" t="n"/>
      <c r="BY37" s="189">
        <f>F37+P37+Z37+AJ37+AT37+BD37+BN37</f>
        <v/>
      </c>
      <c r="BZ37" s="189">
        <f>G37+Q37+AA37+AK37+AU37+BE37+BO37</f>
        <v/>
      </c>
      <c r="CA37" s="496" t="n"/>
      <c r="CB37" s="496" t="n"/>
      <c r="CC37" s="496" t="n"/>
      <c r="CD37" s="496" t="n"/>
      <c r="CE37" s="496" t="n"/>
      <c r="CF37" s="189" t="n"/>
      <c r="CG37" s="643">
        <f>BY37-CL37</f>
        <v/>
      </c>
      <c r="CH37" s="643">
        <f>BZ37-CM37</f>
        <v/>
      </c>
      <c r="CI37" s="643" t="n"/>
      <c r="CJ37" s="643">
        <f>CB37-CO37</f>
        <v/>
      </c>
      <c r="CK37" s="358" t="n"/>
      <c r="CL37" s="240">
        <f>SUM(CM37:CR37)</f>
        <v/>
      </c>
      <c r="CM37" s="192" t="n">
        <v>25</v>
      </c>
      <c r="CN37" s="182" t="n"/>
      <c r="CO37" s="182" t="n"/>
      <c r="CP37" s="182" t="n"/>
      <c r="CQ37" s="236" t="n"/>
      <c r="CR37" s="271" t="n"/>
    </row>
    <row r="38" ht="27.75" customHeight="1" s="683">
      <c r="A38" s="349" t="n"/>
      <c r="B38" s="362" t="n">
        <v>4874</v>
      </c>
      <c r="C38" s="498" t="inlineStr">
        <is>
          <t>Consultancy  : International - 71 M/M (Detail in Appendix-E of original approved DPP)
                      National - 324 M/M (Detail in Appendix-E of original approved DPP)</t>
        </is>
      </c>
      <c r="D38" s="354" t="inlineStr">
        <is>
          <t>MM</t>
        </is>
      </c>
      <c r="E38" s="362" t="inlineStr">
        <is>
          <t>Part</t>
        </is>
      </c>
      <c r="F38" s="189">
        <f>SUM(G38:M38)</f>
        <v/>
      </c>
      <c r="G38" s="496" t="n"/>
      <c r="H38" s="496" t="n"/>
      <c r="I38" s="496" t="n"/>
      <c r="J38" s="496" t="n">
        <v>3793.31</v>
      </c>
      <c r="K38" s="496" t="n"/>
      <c r="L38" s="298" t="n"/>
      <c r="M38" s="299" t="n"/>
      <c r="N38" s="354" t="inlineStr">
        <is>
          <t>MM</t>
        </is>
      </c>
      <c r="O38" s="301" t="inlineStr">
        <is>
          <t>Part</t>
        </is>
      </c>
      <c r="P38" s="189">
        <f>SUM(Q38:W38)</f>
        <v/>
      </c>
      <c r="Q38" s="496" t="n"/>
      <c r="R38" s="496" t="n"/>
      <c r="S38" s="496" t="n"/>
      <c r="T38" s="496" t="n">
        <v>5.79</v>
      </c>
      <c r="U38" s="496" t="n"/>
      <c r="V38" s="496" t="n"/>
      <c r="W38" s="189" t="n"/>
      <c r="X38" s="443" t="inlineStr">
        <is>
          <t>MM</t>
        </is>
      </c>
      <c r="Y38" s="362" t="inlineStr">
        <is>
          <t>Part</t>
        </is>
      </c>
      <c r="Z38" s="189">
        <f>SUM(AA38:AG38)</f>
        <v/>
      </c>
      <c r="AA38" s="496" t="n">
        <v>0</v>
      </c>
      <c r="AB38" s="496" t="n"/>
      <c r="AC38" s="496" t="n"/>
      <c r="AD38" s="496" t="n">
        <v>900</v>
      </c>
      <c r="AE38" s="496" t="n"/>
      <c r="AF38" s="496" t="n"/>
      <c r="AG38" s="189" t="n"/>
      <c r="AH38" s="443" t="inlineStr">
        <is>
          <t>MM</t>
        </is>
      </c>
      <c r="AI38" s="362" t="inlineStr">
        <is>
          <t>Part</t>
        </is>
      </c>
      <c r="AJ38" s="189">
        <f>SUM(AK38:AQ38)</f>
        <v/>
      </c>
      <c r="AK38" s="496" t="n"/>
      <c r="AL38" s="496" t="n"/>
      <c r="AM38" s="496" t="n"/>
      <c r="AN38" s="496" t="n">
        <v>1000</v>
      </c>
      <c r="AO38" s="496" t="n"/>
      <c r="AP38" s="496" t="n"/>
      <c r="AQ38" s="189" t="n"/>
      <c r="AR38" s="443" t="inlineStr">
        <is>
          <t>MM</t>
        </is>
      </c>
      <c r="AS38" s="362" t="inlineStr">
        <is>
          <t>Part</t>
        </is>
      </c>
      <c r="AT38" s="189">
        <f>SUM(AU38:BA38)</f>
        <v/>
      </c>
      <c r="AU38" s="225" t="n">
        <v>0</v>
      </c>
      <c r="AV38" s="496" t="n"/>
      <c r="AW38" s="496" t="n"/>
      <c r="AX38" s="496" t="n">
        <v>1000</v>
      </c>
      <c r="AY38" s="496" t="n"/>
      <c r="AZ38" s="496" t="n"/>
      <c r="BA38" s="189" t="n"/>
      <c r="BB38" s="443" t="inlineStr">
        <is>
          <t>MM</t>
        </is>
      </c>
      <c r="BC38" s="362" t="inlineStr">
        <is>
          <t>Part</t>
        </is>
      </c>
      <c r="BD38" s="189">
        <f>SUM(BE38:BK38)</f>
        <v/>
      </c>
      <c r="BE38" s="496" t="n">
        <v>0</v>
      </c>
      <c r="BF38" s="496" t="n"/>
      <c r="BG38" s="496" t="n">
        <v>0</v>
      </c>
      <c r="BH38" s="363" t="n">
        <v>1000</v>
      </c>
      <c r="BI38" s="496" t="n"/>
      <c r="BJ38" s="496" t="n"/>
      <c r="BK38" s="189" t="n"/>
      <c r="BL38" s="443" t="inlineStr">
        <is>
          <t>MM</t>
        </is>
      </c>
      <c r="BM38" s="362" t="inlineStr">
        <is>
          <t>Part</t>
        </is>
      </c>
      <c r="BN38" s="189">
        <f>SUM(BO38:BU38)</f>
        <v/>
      </c>
      <c r="BO38" s="496" t="n">
        <v>0</v>
      </c>
      <c r="BP38" s="496" t="n"/>
      <c r="BQ38" s="496" t="n">
        <v>0</v>
      </c>
      <c r="BR38" s="496" t="n">
        <v>202.3</v>
      </c>
      <c r="BS38" s="496" t="n"/>
      <c r="BT38" s="496" t="n"/>
      <c r="BU38" s="189" t="n"/>
      <c r="BV38" s="351" t="n"/>
      <c r="BW38" s="189" t="n"/>
      <c r="BX38" s="362" t="inlineStr">
        <is>
          <t>Part</t>
        </is>
      </c>
      <c r="BY38" s="189">
        <f>F38+P38+Z38+AJ38+AT38+BD38+BN38</f>
        <v/>
      </c>
      <c r="BZ38" s="189" t="n"/>
      <c r="CA38" s="496" t="n"/>
      <c r="CB38" s="496" t="n"/>
      <c r="CC38" s="189">
        <f>J38+T38+AD38+AN38+AX38+BH38+BR38</f>
        <v/>
      </c>
      <c r="CD38" s="496" t="n"/>
      <c r="CE38" s="496" t="n"/>
      <c r="CF38" s="189" t="n"/>
      <c r="CG38" s="643">
        <f>BY38-CL38</f>
        <v/>
      </c>
      <c r="CH38" s="643">
        <f>BZ38-CM38</f>
        <v/>
      </c>
      <c r="CI38" s="643" t="n"/>
      <c r="CJ38" s="643">
        <f>CB38-CO38</f>
        <v/>
      </c>
      <c r="CK38" s="358" t="n"/>
      <c r="CL38" s="240">
        <f>SUM(CM38:CR38)</f>
        <v/>
      </c>
      <c r="CM38" s="192" t="n"/>
      <c r="CN38" s="182" t="n"/>
      <c r="CO38" s="182" t="n"/>
      <c r="CP38" s="182" t="n">
        <v>7901.4</v>
      </c>
      <c r="CQ38" s="236" t="n"/>
      <c r="CR38" s="272" t="n"/>
    </row>
    <row r="39" ht="16.5" customHeight="1" s="683">
      <c r="A39" s="349" t="n"/>
      <c r="B39" s="369" t="n">
        <v>4883</v>
      </c>
      <c r="C39" s="95" t="inlineStr">
        <is>
          <t>a) Honorarium/Fees/Remuneration (for different Committee)</t>
        </is>
      </c>
      <c r="D39" s="306" t="n"/>
      <c r="E39" s="362" t="inlineStr">
        <is>
          <t>Part</t>
        </is>
      </c>
      <c r="F39" s="189">
        <f>SUM(G39:M39)</f>
        <v/>
      </c>
      <c r="G39" s="496" t="n">
        <v>3.23</v>
      </c>
      <c r="H39" s="496" t="n"/>
      <c r="I39" s="496" t="n"/>
      <c r="J39" s="496" t="n"/>
      <c r="K39" s="496" t="n"/>
      <c r="L39" s="298" t="n"/>
      <c r="M39" s="299" t="n"/>
      <c r="N39" s="306" t="n"/>
      <c r="O39" s="301" t="n"/>
      <c r="P39" s="189" t="n"/>
      <c r="Q39" s="496" t="n"/>
      <c r="R39" s="496" t="n"/>
      <c r="S39" s="496" t="n"/>
      <c r="T39" s="496" t="n"/>
      <c r="U39" s="496" t="n"/>
      <c r="V39" s="496" t="n"/>
      <c r="W39" s="189" t="n"/>
      <c r="X39" s="445" t="n"/>
      <c r="Y39" s="362" t="inlineStr">
        <is>
          <t>Part</t>
        </is>
      </c>
      <c r="Z39" s="189">
        <f>SUM(AA39:AG39)</f>
        <v/>
      </c>
      <c r="AA39" s="496" t="n">
        <v>4.77</v>
      </c>
      <c r="AB39" s="496" t="n"/>
      <c r="AC39" s="496" t="n"/>
      <c r="AD39" s="496" t="n"/>
      <c r="AE39" s="496" t="n"/>
      <c r="AF39" s="496" t="n"/>
      <c r="AG39" s="189" t="n"/>
      <c r="AH39" s="445" t="n"/>
      <c r="AI39" s="362" t="inlineStr">
        <is>
          <t>Part</t>
        </is>
      </c>
      <c r="AJ39" s="189">
        <f>SUM(AK39:AQ39)</f>
        <v/>
      </c>
      <c r="AK39" s="496" t="n">
        <v>4</v>
      </c>
      <c r="AL39" s="496" t="n"/>
      <c r="AM39" s="496" t="n"/>
      <c r="AN39" s="496" t="n"/>
      <c r="AO39" s="496" t="n"/>
      <c r="AP39" s="496" t="n"/>
      <c r="AQ39" s="189" t="n"/>
      <c r="AR39" s="445" t="n"/>
      <c r="AS39" s="362" t="inlineStr">
        <is>
          <t>Part</t>
        </is>
      </c>
      <c r="AT39" s="189">
        <f>SUM(AU39:BA39)</f>
        <v/>
      </c>
      <c r="AU39" s="225" t="n">
        <v>4</v>
      </c>
      <c r="AV39" s="496" t="n"/>
      <c r="AW39" s="496" t="n"/>
      <c r="AX39" s="496" t="n"/>
      <c r="AY39" s="496" t="n"/>
      <c r="AZ39" s="496" t="n"/>
      <c r="BA39" s="189" t="n"/>
      <c r="BB39" s="445" t="n"/>
      <c r="BC39" s="362" t="inlineStr">
        <is>
          <t>Part</t>
        </is>
      </c>
      <c r="BD39" s="189">
        <f>SUM(BE39:BK39)</f>
        <v/>
      </c>
      <c r="BE39" s="496" t="n">
        <v>4</v>
      </c>
      <c r="BF39" s="496" t="n"/>
      <c r="BG39" s="496" t="n">
        <v>0</v>
      </c>
      <c r="BH39" s="496" t="n"/>
      <c r="BI39" s="496" t="n"/>
      <c r="BJ39" s="496" t="n"/>
      <c r="BK39" s="189" t="n"/>
      <c r="BL39" s="445" t="n"/>
      <c r="BM39" s="362" t="inlineStr">
        <is>
          <t>Part</t>
        </is>
      </c>
      <c r="BN39" s="189">
        <f>SUM(BO39:BU39)</f>
        <v/>
      </c>
      <c r="BO39" s="496" t="n">
        <v>5</v>
      </c>
      <c r="BP39" s="496" t="n"/>
      <c r="BQ39" s="496" t="n">
        <v>0</v>
      </c>
      <c r="BR39" s="496" t="n"/>
      <c r="BS39" s="496" t="n"/>
      <c r="BT39" s="496" t="n"/>
      <c r="BU39" s="189" t="n"/>
      <c r="BV39" s="351" t="n"/>
      <c r="BW39" s="189" t="n"/>
      <c r="BX39" s="362" t="inlineStr">
        <is>
          <t>Part</t>
        </is>
      </c>
      <c r="BY39" s="189">
        <f>F39+P39+Z39+AJ39+AT39+BD39+BN39</f>
        <v/>
      </c>
      <c r="BZ39" s="189">
        <f>G39+Q39+AA39+AK39+AU39+BE39+BO39</f>
        <v/>
      </c>
      <c r="CA39" s="496" t="n"/>
      <c r="CB39" s="496" t="n">
        <v>0</v>
      </c>
      <c r="CC39" s="496" t="n"/>
      <c r="CD39" s="496" t="n"/>
      <c r="CE39" s="496" t="n"/>
      <c r="CF39" s="189" t="n"/>
      <c r="CG39" s="643">
        <f>BY39-CL39</f>
        <v/>
      </c>
      <c r="CH39" s="643">
        <f>BZ39-CM39</f>
        <v/>
      </c>
      <c r="CI39" s="643" t="n"/>
      <c r="CJ39" s="643">
        <f>CB39-CO39</f>
        <v/>
      </c>
      <c r="CK39" s="358" t="n"/>
      <c r="CL39" s="240">
        <f>SUM(CM39:CR39)</f>
        <v/>
      </c>
      <c r="CM39" s="192" t="n">
        <v>25</v>
      </c>
      <c r="CN39" s="182" t="n"/>
      <c r="CO39" s="182" t="n"/>
      <c r="CP39" s="182" t="n"/>
      <c r="CQ39" s="236" t="n"/>
      <c r="CR39" s="272" t="n"/>
    </row>
    <row r="40" ht="15.75" customHeight="1" s="683">
      <c r="A40" s="349" t="n"/>
      <c r="B40" s="370" t="n"/>
      <c r="C40" s="95" t="inlineStr">
        <is>
          <t>b) Interim Evaluation</t>
        </is>
      </c>
      <c r="D40" s="306" t="n"/>
      <c r="E40" s="306" t="n"/>
      <c r="F40" s="189" t="n"/>
      <c r="G40" s="496" t="n"/>
      <c r="H40" s="496" t="n"/>
      <c r="I40" s="496" t="n"/>
      <c r="J40" s="496" t="n"/>
      <c r="K40" s="496" t="n"/>
      <c r="L40" s="298" t="n"/>
      <c r="M40" s="299" t="n"/>
      <c r="N40" s="306" t="n"/>
      <c r="O40" s="301" t="inlineStr">
        <is>
          <t>Part</t>
        </is>
      </c>
      <c r="P40" s="189">
        <f>SUM(Q40:W40)</f>
        <v/>
      </c>
      <c r="Q40" s="496" t="n">
        <v>0.5</v>
      </c>
      <c r="R40" s="496" t="n"/>
      <c r="S40" s="496" t="n"/>
      <c r="T40" s="496" t="n"/>
      <c r="U40" s="496" t="n"/>
      <c r="V40" s="496" t="n"/>
      <c r="W40" s="189" t="n"/>
      <c r="X40" s="445" t="n"/>
      <c r="Y40" s="362" t="inlineStr">
        <is>
          <t>Part</t>
        </is>
      </c>
      <c r="Z40" s="189">
        <f>SUM(AA40:AG40)</f>
        <v/>
      </c>
      <c r="AA40" s="496" t="n">
        <v>5</v>
      </c>
      <c r="AB40" s="496" t="n"/>
      <c r="AC40" s="496" t="n"/>
      <c r="AD40" s="496" t="n"/>
      <c r="AE40" s="496" t="n"/>
      <c r="AF40" s="496" t="n"/>
      <c r="AG40" s="189" t="n"/>
      <c r="AH40" s="445" t="n"/>
      <c r="AI40" s="362" t="n"/>
      <c r="AJ40" s="189">
        <f>SUM(AK40:AQ40)</f>
        <v/>
      </c>
      <c r="AK40" s="496" t="n">
        <v>2.5</v>
      </c>
      <c r="AL40" s="496" t="n"/>
      <c r="AM40" s="496" t="n"/>
      <c r="AN40" s="496" t="n"/>
      <c r="AO40" s="496" t="n"/>
      <c r="AP40" s="496" t="n"/>
      <c r="AQ40" s="189" t="n"/>
      <c r="AR40" s="445" t="n"/>
      <c r="AS40" s="362" t="n"/>
      <c r="AT40" s="189">
        <f>SUM(AU40:BA40)</f>
        <v/>
      </c>
      <c r="AU40" s="225" t="n">
        <v>2</v>
      </c>
      <c r="AV40" s="496" t="n"/>
      <c r="AW40" s="496" t="n"/>
      <c r="AX40" s="496" t="n"/>
      <c r="AY40" s="496" t="n"/>
      <c r="AZ40" s="496" t="n"/>
      <c r="BA40" s="189" t="n"/>
      <c r="BB40" s="445" t="n"/>
      <c r="BC40" s="362" t="n"/>
      <c r="BD40" s="189">
        <f>SUM(BE40:BK40)</f>
        <v/>
      </c>
      <c r="BE40" s="496" t="n">
        <v>0</v>
      </c>
      <c r="BF40" s="496" t="n"/>
      <c r="BG40" s="496" t="n">
        <v>0</v>
      </c>
      <c r="BH40" s="496" t="n"/>
      <c r="BI40" s="496" t="n"/>
      <c r="BJ40" s="496" t="n"/>
      <c r="BK40" s="189" t="n"/>
      <c r="BL40" s="445" t="n"/>
      <c r="BM40" s="362" t="inlineStr">
        <is>
          <t>Part</t>
        </is>
      </c>
      <c r="BN40" s="189" t="n"/>
      <c r="BO40" s="496" t="n"/>
      <c r="BP40" s="496" t="n"/>
      <c r="BQ40" s="496" t="n">
        <v>0</v>
      </c>
      <c r="BR40" s="496" t="n"/>
      <c r="BS40" s="496" t="n"/>
      <c r="BT40" s="496" t="n"/>
      <c r="BU40" s="189" t="n"/>
      <c r="BV40" s="351" t="n"/>
      <c r="BW40" s="189" t="n"/>
      <c r="BX40" s="362" t="inlineStr">
        <is>
          <t>Part</t>
        </is>
      </c>
      <c r="BY40" s="189">
        <f>F40+P40+Z40+AJ40+AT40+BD40+BN40</f>
        <v/>
      </c>
      <c r="BZ40" s="189">
        <f>G40+Q40+AA40+AK40+AU40+BE40+BO40</f>
        <v/>
      </c>
      <c r="CA40" s="496" t="n"/>
      <c r="CB40" s="496" t="n">
        <v>0</v>
      </c>
      <c r="CC40" s="496" t="n"/>
      <c r="CD40" s="496" t="n"/>
      <c r="CE40" s="496" t="n"/>
      <c r="CF40" s="189" t="n"/>
      <c r="CG40" s="643">
        <f>BY40-CL40</f>
        <v/>
      </c>
      <c r="CH40" s="643">
        <f>BZ40-CM40</f>
        <v/>
      </c>
      <c r="CI40" s="643" t="n"/>
      <c r="CJ40" s="643">
        <f>CB40-CO40</f>
        <v/>
      </c>
      <c r="CK40" s="358" t="n"/>
      <c r="CL40" s="240">
        <f>SUM(CM40:CR40)</f>
        <v/>
      </c>
      <c r="CM40" s="192" t="n">
        <v>10</v>
      </c>
      <c r="CN40" s="182" t="n"/>
      <c r="CO40" s="182" t="n"/>
      <c r="CP40" s="182" t="n"/>
      <c r="CQ40" s="236" t="n"/>
      <c r="CR40" s="272" t="n"/>
    </row>
    <row r="41" ht="16.5" customHeight="1" s="683">
      <c r="A41" s="349" t="n"/>
      <c r="B41" s="371" t="n"/>
      <c r="C41" s="95" t="inlineStr">
        <is>
          <t>c) Progress Monitoring</t>
        </is>
      </c>
      <c r="D41" s="306" t="n"/>
      <c r="E41" s="306" t="n"/>
      <c r="F41" s="189" t="n"/>
      <c r="G41" s="496" t="n"/>
      <c r="H41" s="496" t="n"/>
      <c r="I41" s="496" t="n"/>
      <c r="J41" s="496" t="n"/>
      <c r="K41" s="496" t="n"/>
      <c r="L41" s="298" t="n"/>
      <c r="M41" s="299" t="n"/>
      <c r="N41" s="306" t="n"/>
      <c r="O41" s="301" t="inlineStr">
        <is>
          <t>Part</t>
        </is>
      </c>
      <c r="P41" s="189">
        <f>SUM(Q41:W41)</f>
        <v/>
      </c>
      <c r="Q41" s="496" t="n">
        <v>0.5</v>
      </c>
      <c r="R41" s="496" t="n"/>
      <c r="S41" s="496" t="n"/>
      <c r="T41" s="496" t="n"/>
      <c r="U41" s="496" t="n"/>
      <c r="V41" s="496" t="n"/>
      <c r="W41" s="189" t="n"/>
      <c r="X41" s="445" t="n"/>
      <c r="Y41" s="362" t="inlineStr">
        <is>
          <t>Part</t>
        </is>
      </c>
      <c r="Z41" s="189">
        <f>SUM(AA41:AG41)</f>
        <v/>
      </c>
      <c r="AA41" s="496" t="n">
        <v>2</v>
      </c>
      <c r="AB41" s="496" t="n"/>
      <c r="AC41" s="496" t="n"/>
      <c r="AD41" s="496" t="n"/>
      <c r="AE41" s="496" t="n"/>
      <c r="AF41" s="496" t="n"/>
      <c r="AG41" s="189" t="n"/>
      <c r="AH41" s="445" t="n"/>
      <c r="AI41" s="362" t="inlineStr">
        <is>
          <t>Part</t>
        </is>
      </c>
      <c r="AJ41" s="189">
        <f>SUM(AK41:AQ41)</f>
        <v/>
      </c>
      <c r="AK41" s="496" t="n">
        <v>2</v>
      </c>
      <c r="AL41" s="496" t="n"/>
      <c r="AM41" s="496" t="n"/>
      <c r="AN41" s="496" t="n"/>
      <c r="AO41" s="496" t="n"/>
      <c r="AP41" s="496" t="n"/>
      <c r="AQ41" s="189" t="n"/>
      <c r="AR41" s="445" t="n"/>
      <c r="AS41" s="362" t="inlineStr">
        <is>
          <t>Part</t>
        </is>
      </c>
      <c r="AT41" s="189">
        <f>SUM(AU41:BA41)</f>
        <v/>
      </c>
      <c r="AU41" s="225" t="n">
        <v>2</v>
      </c>
      <c r="AV41" s="496" t="n"/>
      <c r="AW41" s="496" t="n"/>
      <c r="AX41" s="496" t="n"/>
      <c r="AY41" s="496" t="n"/>
      <c r="AZ41" s="496" t="n"/>
      <c r="BA41" s="189" t="n"/>
      <c r="BB41" s="445" t="n"/>
      <c r="BC41" s="362" t="inlineStr">
        <is>
          <t>Part</t>
        </is>
      </c>
      <c r="BD41" s="189">
        <f>SUM(BE41:BK41)</f>
        <v/>
      </c>
      <c r="BE41" s="496" t="n">
        <v>2</v>
      </c>
      <c r="BF41" s="496" t="n"/>
      <c r="BG41" s="496" t="n">
        <v>0</v>
      </c>
      <c r="BH41" s="496" t="n"/>
      <c r="BI41" s="496" t="n"/>
      <c r="BJ41" s="496" t="n"/>
      <c r="BK41" s="189" t="n"/>
      <c r="BL41" s="445" t="n"/>
      <c r="BM41" s="362" t="inlineStr">
        <is>
          <t>Part</t>
        </is>
      </c>
      <c r="BN41" s="189">
        <f>SUM(BO41:BU41)</f>
        <v/>
      </c>
      <c r="BO41" s="496" t="n">
        <v>1.5</v>
      </c>
      <c r="BP41" s="496" t="n"/>
      <c r="BQ41" s="496" t="n">
        <v>0</v>
      </c>
      <c r="BR41" s="496" t="n"/>
      <c r="BS41" s="496" t="n"/>
      <c r="BT41" s="496" t="n"/>
      <c r="BU41" s="189" t="n"/>
      <c r="BV41" s="351" t="n"/>
      <c r="BW41" s="189" t="n"/>
      <c r="BX41" s="362" t="inlineStr">
        <is>
          <t>Part</t>
        </is>
      </c>
      <c r="BY41" s="189">
        <f>F41+P41+Z41+AJ41+AT41+BD41+BN41</f>
        <v/>
      </c>
      <c r="BZ41" s="189">
        <f>G41+Q41+AA41+AK41+AU41+BE41+BO41</f>
        <v/>
      </c>
      <c r="CA41" s="496" t="n"/>
      <c r="CB41" s="496" t="n">
        <v>0</v>
      </c>
      <c r="CC41" s="496" t="n"/>
      <c r="CD41" s="496" t="n"/>
      <c r="CE41" s="496" t="n"/>
      <c r="CF41" s="189" t="n"/>
      <c r="CG41" s="643">
        <f>BY41-CL41</f>
        <v/>
      </c>
      <c r="CH41" s="643">
        <f>BZ41-CM41</f>
        <v/>
      </c>
      <c r="CI41" s="643" t="n"/>
      <c r="CJ41" s="643">
        <f>CB41-CO41</f>
        <v/>
      </c>
      <c r="CK41" s="358" t="n"/>
      <c r="CL41" s="240">
        <f>SUM(CM41:CR41)</f>
        <v/>
      </c>
      <c r="CM41" s="192" t="n">
        <v>10</v>
      </c>
      <c r="CN41" s="182" t="n"/>
      <c r="CO41" s="182" t="n"/>
      <c r="CP41" s="182" t="n"/>
      <c r="CQ41" s="236" t="n"/>
      <c r="CR41" s="272" t="n"/>
    </row>
    <row r="42" ht="16.5" customHeight="1" s="683">
      <c r="A42" s="349" t="n"/>
      <c r="B42" s="362" t="n">
        <v>4884</v>
      </c>
      <c r="C42" s="95" t="inlineStr">
        <is>
          <t>Survey</t>
        </is>
      </c>
      <c r="D42" s="306" t="n"/>
      <c r="E42" s="362" t="inlineStr">
        <is>
          <t>Part</t>
        </is>
      </c>
      <c r="F42" s="189">
        <f>SUM(G42:M42)</f>
        <v/>
      </c>
      <c r="G42" s="496" t="n">
        <v>13.86</v>
      </c>
      <c r="H42" s="496" t="n"/>
      <c r="I42" s="496" t="n"/>
      <c r="J42" s="496" t="n"/>
      <c r="K42" s="496" t="n"/>
      <c r="L42" s="298" t="n"/>
      <c r="M42" s="299" t="n"/>
      <c r="N42" s="306" t="n"/>
      <c r="O42" s="301" t="inlineStr">
        <is>
          <t>Part</t>
        </is>
      </c>
      <c r="P42" s="189">
        <f>SUM(Q42:W42)</f>
        <v/>
      </c>
      <c r="Q42" s="496" t="n">
        <v>13.76</v>
      </c>
      <c r="R42" s="496" t="n"/>
      <c r="S42" s="496" t="n"/>
      <c r="T42" s="496" t="n"/>
      <c r="U42" s="496" t="n"/>
      <c r="V42" s="496" t="n"/>
      <c r="W42" s="189" t="n"/>
      <c r="X42" s="445" t="n"/>
      <c r="Y42" s="362" t="inlineStr">
        <is>
          <t>Part</t>
        </is>
      </c>
      <c r="Z42" s="189">
        <f>SUM(AA42:AG42)</f>
        <v/>
      </c>
      <c r="AA42" s="496" t="n">
        <v>45</v>
      </c>
      <c r="AB42" s="496" t="n"/>
      <c r="AC42" s="496" t="n"/>
      <c r="AD42" s="496" t="n"/>
      <c r="AE42" s="496" t="n"/>
      <c r="AF42" s="496" t="n"/>
      <c r="AG42" s="189" t="n"/>
      <c r="AH42" s="445" t="n"/>
      <c r="AI42" s="362" t="inlineStr">
        <is>
          <t>Part</t>
        </is>
      </c>
      <c r="AJ42" s="189">
        <f>SUM(AK42:AQ42)</f>
        <v/>
      </c>
      <c r="AK42" s="496" t="n">
        <v>45</v>
      </c>
      <c r="AL42" s="496" t="n"/>
      <c r="AM42" s="496" t="n"/>
      <c r="AN42" s="496" t="n"/>
      <c r="AO42" s="496" t="n"/>
      <c r="AP42" s="496" t="n"/>
      <c r="AQ42" s="189" t="n"/>
      <c r="AR42" s="445" t="n"/>
      <c r="AS42" s="362" t="inlineStr">
        <is>
          <t>Part</t>
        </is>
      </c>
      <c r="AT42" s="189">
        <f>SUM(AU42:BA42)</f>
        <v/>
      </c>
      <c r="AU42" s="225" t="n">
        <v>44.38</v>
      </c>
      <c r="AV42" s="496" t="n"/>
      <c r="AW42" s="496" t="n"/>
      <c r="AX42" s="496" t="n"/>
      <c r="AY42" s="496" t="n"/>
      <c r="AZ42" s="496" t="n"/>
      <c r="BA42" s="189" t="n"/>
      <c r="BB42" s="445" t="n"/>
      <c r="BC42" s="362" t="n"/>
      <c r="BD42" s="189">
        <f>SUM(BE42:BK42)</f>
        <v/>
      </c>
      <c r="BE42" s="496" t="n">
        <v>0</v>
      </c>
      <c r="BF42" s="496" t="n"/>
      <c r="BG42" s="496" t="n">
        <v>0</v>
      </c>
      <c r="BH42" s="496" t="n"/>
      <c r="BI42" s="496" t="n"/>
      <c r="BJ42" s="496" t="n"/>
      <c r="BK42" s="189" t="n"/>
      <c r="BL42" s="445" t="n"/>
      <c r="BM42" s="362" t="n"/>
      <c r="BN42" s="189">
        <f>SUM(BO42:BU42)</f>
        <v/>
      </c>
      <c r="BO42" s="496" t="n">
        <v>0</v>
      </c>
      <c r="BP42" s="496" t="n"/>
      <c r="BQ42" s="496" t="n">
        <v>0</v>
      </c>
      <c r="BR42" s="496" t="n"/>
      <c r="BS42" s="496" t="n"/>
      <c r="BT42" s="496" t="n"/>
      <c r="BU42" s="189" t="n"/>
      <c r="BV42" s="351" t="n"/>
      <c r="BW42" s="189" t="n"/>
      <c r="BX42" s="362" t="n"/>
      <c r="BY42" s="189">
        <f>F42+P42+Z42+AJ42+AT42+BD42+BN42</f>
        <v/>
      </c>
      <c r="BZ42" s="189">
        <f>G42+Q42+AA42+AK42+AU42+BE42+BO42</f>
        <v/>
      </c>
      <c r="CA42" s="496" t="n"/>
      <c r="CB42" s="496" t="n">
        <v>0</v>
      </c>
      <c r="CC42" s="496" t="n"/>
      <c r="CD42" s="496" t="n"/>
      <c r="CE42" s="496" t="n"/>
      <c r="CF42" s="189" t="n"/>
      <c r="CG42" s="643">
        <f>BY42-CL42</f>
        <v/>
      </c>
      <c r="CH42" s="643">
        <f>BZ42-CM42</f>
        <v/>
      </c>
      <c r="CI42" s="643" t="n"/>
      <c r="CJ42" s="643">
        <f>CB42-CO42</f>
        <v/>
      </c>
      <c r="CK42" s="358" t="n"/>
      <c r="CL42" s="240">
        <f>SUM(CM42:CR42)</f>
        <v/>
      </c>
      <c r="CM42" s="192" t="n">
        <v>162</v>
      </c>
      <c r="CN42" s="182" t="n"/>
      <c r="CO42" s="182" t="n"/>
      <c r="CP42" s="182" t="n"/>
      <c r="CQ42" s="236" t="n"/>
      <c r="CR42" s="272" t="n"/>
    </row>
    <row r="43" ht="18" customHeight="1" s="683">
      <c r="A43" s="349" t="n"/>
      <c r="B43" s="362" t="n">
        <v>4888</v>
      </c>
      <c r="C43" s="309" t="inlineStr">
        <is>
          <t>Computer Consumables</t>
        </is>
      </c>
      <c r="D43" s="306" t="n"/>
      <c r="E43" s="362" t="inlineStr">
        <is>
          <t>Part</t>
        </is>
      </c>
      <c r="F43" s="189">
        <f>SUM(G43:M43)</f>
        <v/>
      </c>
      <c r="G43" s="496" t="n">
        <v>6.37</v>
      </c>
      <c r="H43" s="496" t="n"/>
      <c r="I43" s="496" t="n"/>
      <c r="J43" s="496" t="n"/>
      <c r="K43" s="496" t="n"/>
      <c r="L43" s="298" t="n"/>
      <c r="M43" s="299" t="n"/>
      <c r="N43" s="306" t="n"/>
      <c r="O43" s="301" t="inlineStr">
        <is>
          <t>Part</t>
        </is>
      </c>
      <c r="P43" s="189">
        <f>SUM(Q43:W43)</f>
        <v/>
      </c>
      <c r="Q43" s="496" t="n">
        <v>0.12</v>
      </c>
      <c r="R43" s="496" t="n"/>
      <c r="S43" s="496" t="n"/>
      <c r="T43" s="496" t="n"/>
      <c r="U43" s="496" t="n"/>
      <c r="V43" s="496" t="n"/>
      <c r="W43" s="189" t="n"/>
      <c r="X43" s="445" t="n"/>
      <c r="Y43" s="362" t="inlineStr">
        <is>
          <t>Part</t>
        </is>
      </c>
      <c r="Z43" s="189">
        <f>SUM(AA43:AG43)</f>
        <v/>
      </c>
      <c r="AA43" s="496" t="n">
        <v>10</v>
      </c>
      <c r="AB43" s="496" t="n"/>
      <c r="AC43" s="496" t="n"/>
      <c r="AD43" s="496" t="n"/>
      <c r="AE43" s="496" t="n"/>
      <c r="AF43" s="496" t="n"/>
      <c r="AG43" s="189" t="n"/>
      <c r="AH43" s="445" t="n"/>
      <c r="AI43" s="362" t="inlineStr">
        <is>
          <t>Part</t>
        </is>
      </c>
      <c r="AJ43" s="189">
        <f>SUM(AK43:AQ43)</f>
        <v/>
      </c>
      <c r="AK43" s="496" t="n">
        <v>10</v>
      </c>
      <c r="AL43" s="496" t="n"/>
      <c r="AM43" s="496" t="n"/>
      <c r="AN43" s="496" t="n"/>
      <c r="AO43" s="496" t="n"/>
      <c r="AP43" s="496" t="n"/>
      <c r="AQ43" s="189" t="n"/>
      <c r="AR43" s="445" t="n"/>
      <c r="AS43" s="362" t="inlineStr">
        <is>
          <t>Part</t>
        </is>
      </c>
      <c r="AT43" s="189">
        <f>SUM(AU43:BA43)</f>
        <v/>
      </c>
      <c r="AU43" s="225" t="n">
        <v>10</v>
      </c>
      <c r="AV43" s="496" t="n"/>
      <c r="AW43" s="496" t="n"/>
      <c r="AX43" s="496" t="n"/>
      <c r="AY43" s="496" t="n"/>
      <c r="AZ43" s="496" t="n"/>
      <c r="BA43" s="189" t="n"/>
      <c r="BB43" s="445" t="n"/>
      <c r="BC43" s="362" t="inlineStr">
        <is>
          <t>Part</t>
        </is>
      </c>
      <c r="BD43" s="189">
        <f>SUM(BE43:BK43)</f>
        <v/>
      </c>
      <c r="BE43" s="496" t="n">
        <v>8</v>
      </c>
      <c r="BF43" s="496" t="n"/>
      <c r="BG43" s="496" t="n">
        <v>0</v>
      </c>
      <c r="BH43" s="496" t="n"/>
      <c r="BI43" s="496" t="n"/>
      <c r="BJ43" s="496" t="n"/>
      <c r="BK43" s="189" t="n"/>
      <c r="BL43" s="445" t="n"/>
      <c r="BM43" s="362" t="inlineStr">
        <is>
          <t>Part</t>
        </is>
      </c>
      <c r="BN43" s="189">
        <f>SUM(BO43:BU43)</f>
        <v/>
      </c>
      <c r="BO43" s="496" t="n">
        <v>5.51</v>
      </c>
      <c r="BP43" s="496" t="n"/>
      <c r="BQ43" s="496" t="n">
        <v>0</v>
      </c>
      <c r="BR43" s="496" t="n"/>
      <c r="BS43" s="496" t="n"/>
      <c r="BT43" s="496" t="n"/>
      <c r="BU43" s="189" t="n"/>
      <c r="BV43" s="351" t="n"/>
      <c r="BW43" s="189" t="n"/>
      <c r="BX43" s="362" t="inlineStr">
        <is>
          <t>Part</t>
        </is>
      </c>
      <c r="BY43" s="189">
        <f>F43+P43+Z43+AJ43+AT43+BD43+BN43</f>
        <v/>
      </c>
      <c r="BZ43" s="189">
        <f>G43+Q43+AA43+AK43+AU43+BE43+BO43</f>
        <v/>
      </c>
      <c r="CA43" s="496" t="n"/>
      <c r="CB43" s="496" t="n">
        <v>0</v>
      </c>
      <c r="CC43" s="496" t="n"/>
      <c r="CD43" s="496" t="n"/>
      <c r="CE43" s="496" t="n"/>
      <c r="CF43" s="189" t="n"/>
      <c r="CG43" s="643">
        <f>BY43-CL43</f>
        <v/>
      </c>
      <c r="CH43" s="643">
        <f>BZ43-CM43</f>
        <v/>
      </c>
      <c r="CI43" s="643" t="n"/>
      <c r="CJ43" s="643">
        <f>CB43-CO43</f>
        <v/>
      </c>
      <c r="CK43" s="358" t="n"/>
      <c r="CL43" s="240">
        <f>SUM(CM43:CR43)</f>
        <v/>
      </c>
      <c r="CM43" s="199" t="n">
        <v>50</v>
      </c>
      <c r="CN43" s="200" t="n"/>
      <c r="CO43" s="200" t="n"/>
      <c r="CP43" s="200" t="n"/>
      <c r="CQ43" s="250" t="n"/>
      <c r="CR43" s="272" t="n"/>
    </row>
    <row r="44" ht="18" customHeight="1" s="683">
      <c r="A44" s="349" t="n"/>
      <c r="B44" s="362" t="n">
        <v>4899</v>
      </c>
      <c r="C44" s="309" t="inlineStr">
        <is>
          <t>Other Expenses: Salary of Manpower through Outsourcing</t>
        </is>
      </c>
      <c r="D44" s="306" t="n"/>
      <c r="E44" s="362" t="inlineStr">
        <is>
          <t>Part</t>
        </is>
      </c>
      <c r="F44" s="189">
        <f>SUM(G44:M44)</f>
        <v/>
      </c>
      <c r="G44" s="496" t="n">
        <v>310.68</v>
      </c>
      <c r="H44" s="496" t="n"/>
      <c r="I44" s="496" t="n"/>
      <c r="J44" s="496" t="n"/>
      <c r="K44" s="496" t="n"/>
      <c r="L44" s="298" t="n"/>
      <c r="M44" s="299" t="n"/>
      <c r="N44" s="306" t="n"/>
      <c r="O44" s="301" t="inlineStr">
        <is>
          <t>Part</t>
        </is>
      </c>
      <c r="P44" s="189">
        <f>SUM(Q44:W44)</f>
        <v/>
      </c>
      <c r="Q44" s="496" t="n">
        <v>1.61</v>
      </c>
      <c r="R44" s="496" t="n"/>
      <c r="S44" s="496" t="n"/>
      <c r="T44" s="496" t="n"/>
      <c r="U44" s="496" t="n"/>
      <c r="V44" s="496" t="n"/>
      <c r="W44" s="189" t="n"/>
      <c r="X44" s="445" t="n"/>
      <c r="Y44" s="362" t="inlineStr">
        <is>
          <t>Part</t>
        </is>
      </c>
      <c r="Z44" s="189">
        <f>SUM(AA44:AG44)</f>
        <v/>
      </c>
      <c r="AA44" s="496" t="n">
        <v>290</v>
      </c>
      <c r="AB44" s="496" t="n"/>
      <c r="AC44" s="496" t="n"/>
      <c r="AD44" s="496" t="n"/>
      <c r="AE44" s="496" t="n"/>
      <c r="AF44" s="496" t="n"/>
      <c r="AG44" s="189" t="n"/>
      <c r="AH44" s="445" t="n"/>
      <c r="AI44" s="362" t="inlineStr">
        <is>
          <t>Part</t>
        </is>
      </c>
      <c r="AJ44" s="189">
        <f>SUM(AK44:AQ44)</f>
        <v/>
      </c>
      <c r="AK44" s="496" t="n">
        <v>290</v>
      </c>
      <c r="AL44" s="496" t="n"/>
      <c r="AM44" s="496" t="n"/>
      <c r="AN44" s="496" t="n"/>
      <c r="AO44" s="496" t="n"/>
      <c r="AP44" s="496" t="n"/>
      <c r="AQ44" s="189" t="n"/>
      <c r="AR44" s="445" t="n"/>
      <c r="AS44" s="362" t="inlineStr">
        <is>
          <t>Part</t>
        </is>
      </c>
      <c r="AT44" s="189">
        <f>SUM(AU44:BA44)</f>
        <v/>
      </c>
      <c r="AU44" s="225" t="n">
        <v>290</v>
      </c>
      <c r="AV44" s="496" t="n"/>
      <c r="AW44" s="496" t="n"/>
      <c r="AX44" s="496" t="n"/>
      <c r="AY44" s="496" t="n"/>
      <c r="AZ44" s="496" t="n"/>
      <c r="BA44" s="189" t="n"/>
      <c r="BB44" s="445" t="n"/>
      <c r="BC44" s="362" t="inlineStr">
        <is>
          <t>Part</t>
        </is>
      </c>
      <c r="BD44" s="189">
        <f>SUM(BE44:BK44)</f>
        <v/>
      </c>
      <c r="BE44" s="496" t="n">
        <v>290</v>
      </c>
      <c r="BF44" s="496" t="n"/>
      <c r="BG44" s="496" t="n">
        <v>0</v>
      </c>
      <c r="BH44" s="496" t="n"/>
      <c r="BI44" s="496" t="n"/>
      <c r="BJ44" s="496" t="n"/>
      <c r="BK44" s="189" t="n"/>
      <c r="BL44" s="445" t="n"/>
      <c r="BM44" s="362" t="inlineStr">
        <is>
          <t>Part</t>
        </is>
      </c>
      <c r="BN44" s="189">
        <f>SUM(BO44:BU44)</f>
        <v/>
      </c>
      <c r="BO44" s="496" t="n">
        <v>227.71</v>
      </c>
      <c r="BP44" s="496" t="n"/>
      <c r="BQ44" s="496" t="n">
        <v>0</v>
      </c>
      <c r="BR44" s="496" t="n"/>
      <c r="BS44" s="496" t="n"/>
      <c r="BT44" s="496" t="n"/>
      <c r="BU44" s="189" t="n"/>
      <c r="BV44" s="351" t="n"/>
      <c r="BW44" s="189" t="n"/>
      <c r="BX44" s="362" t="inlineStr">
        <is>
          <t>Part</t>
        </is>
      </c>
      <c r="BY44" s="189">
        <f>F44+P44+Z44+AJ44+AT44+BD44+BN44</f>
        <v/>
      </c>
      <c r="BZ44" s="189">
        <f>G44+Q44+AA44+AK44+AU44+BE44+BO44</f>
        <v/>
      </c>
      <c r="CA44" s="496" t="n"/>
      <c r="CB44" s="496" t="n">
        <v>0</v>
      </c>
      <c r="CC44" s="496" t="n"/>
      <c r="CD44" s="496" t="n"/>
      <c r="CE44" s="496" t="n"/>
      <c r="CF44" s="189" t="n"/>
      <c r="CG44" s="643">
        <f>BY44-CL44</f>
        <v/>
      </c>
      <c r="CH44" s="643">
        <f>BZ44-CM44</f>
        <v/>
      </c>
      <c r="CI44" s="643" t="n"/>
      <c r="CJ44" s="643">
        <f>CB44-CO44</f>
        <v/>
      </c>
      <c r="CK44" s="358" t="n"/>
      <c r="CL44" s="240">
        <f>SUM(CM44:CR44)</f>
        <v/>
      </c>
      <c r="CM44" s="199" t="n">
        <v>1700</v>
      </c>
      <c r="CN44" s="199" t="n"/>
      <c r="CO44" s="199" t="n"/>
      <c r="CP44" s="199" t="n"/>
      <c r="CQ44" s="249" t="n"/>
      <c r="CR44" s="271" t="n"/>
    </row>
    <row r="45" ht="18" customHeight="1" s="683">
      <c r="A45" s="349" t="n"/>
      <c r="B45" s="350" t="n">
        <v>4900</v>
      </c>
      <c r="C45" s="307" t="inlineStr">
        <is>
          <t xml:space="preserve">Repair, Maintenance &amp; Rehabilitation: </t>
        </is>
      </c>
      <c r="D45" s="307" t="n"/>
      <c r="E45" s="307" t="n"/>
      <c r="F45" s="189" t="n"/>
      <c r="G45" s="496" t="n"/>
      <c r="H45" s="496" t="n"/>
      <c r="I45" s="496" t="n"/>
      <c r="J45" s="496" t="n"/>
      <c r="K45" s="496" t="n"/>
      <c r="L45" s="298" t="n"/>
      <c r="M45" s="299" t="n"/>
      <c r="N45" s="307" t="n"/>
      <c r="O45" s="308" t="n"/>
      <c r="P45" s="189" t="n"/>
      <c r="Q45" s="496" t="n"/>
      <c r="R45" s="496" t="n"/>
      <c r="S45" s="496" t="n"/>
      <c r="T45" s="496" t="n"/>
      <c r="U45" s="496" t="n"/>
      <c r="V45" s="496" t="n"/>
      <c r="W45" s="189" t="n"/>
      <c r="X45" s="446" t="n"/>
      <c r="Y45" s="307" t="n"/>
      <c r="Z45" s="189" t="n"/>
      <c r="AA45" s="496" t="n"/>
      <c r="AB45" s="496" t="n"/>
      <c r="AC45" s="496" t="n"/>
      <c r="AD45" s="496" t="n"/>
      <c r="AE45" s="496" t="n"/>
      <c r="AF45" s="496" t="n"/>
      <c r="AG45" s="189" t="n"/>
      <c r="AH45" s="446" t="n"/>
      <c r="AI45" s="307" t="n"/>
      <c r="AJ45" s="189" t="n"/>
      <c r="AK45" s="496" t="n"/>
      <c r="AL45" s="496" t="n"/>
      <c r="AM45" s="496" t="n"/>
      <c r="AN45" s="496" t="n"/>
      <c r="AO45" s="496" t="n"/>
      <c r="AP45" s="496" t="n"/>
      <c r="AQ45" s="189" t="n"/>
      <c r="AR45" s="446" t="n"/>
      <c r="AS45" s="307" t="n"/>
      <c r="AT45" s="189" t="n"/>
      <c r="AU45" s="225" t="n"/>
      <c r="AV45" s="496" t="n"/>
      <c r="AW45" s="496" t="n"/>
      <c r="AX45" s="496" t="n"/>
      <c r="AY45" s="496" t="n"/>
      <c r="AZ45" s="496" t="n"/>
      <c r="BA45" s="189" t="n"/>
      <c r="BB45" s="446" t="n"/>
      <c r="BC45" s="307" t="n"/>
      <c r="BD45" s="189" t="n"/>
      <c r="BE45" s="496" t="n"/>
      <c r="BF45" s="496" t="n"/>
      <c r="BG45" s="496" t="n"/>
      <c r="BH45" s="496" t="n"/>
      <c r="BI45" s="496" t="n"/>
      <c r="BJ45" s="496" t="n"/>
      <c r="BK45" s="189" t="n"/>
      <c r="BL45" s="446" t="n"/>
      <c r="BM45" s="307" t="n"/>
      <c r="BN45" s="189" t="n"/>
      <c r="BO45" s="496" t="n"/>
      <c r="BP45" s="496" t="n"/>
      <c r="BQ45" s="496" t="n"/>
      <c r="BR45" s="496" t="n"/>
      <c r="BS45" s="496" t="n"/>
      <c r="BT45" s="496" t="n"/>
      <c r="BU45" s="189" t="n"/>
      <c r="BV45" s="351" t="n"/>
      <c r="BW45" s="264" t="n"/>
      <c r="BX45" s="307" t="n"/>
      <c r="BY45" s="189" t="n"/>
      <c r="BZ45" s="496" t="n"/>
      <c r="CA45" s="496" t="n"/>
      <c r="CB45" s="496" t="n"/>
      <c r="CC45" s="496" t="n"/>
      <c r="CD45" s="496" t="n"/>
      <c r="CE45" s="496" t="n"/>
      <c r="CF45" s="189" t="n"/>
      <c r="CG45" s="643">
        <f>BY45-CL45</f>
        <v/>
      </c>
      <c r="CH45" s="643">
        <f>BZ45-CM45</f>
        <v/>
      </c>
      <c r="CI45" s="643" t="n"/>
      <c r="CJ45" s="643">
        <f>CB45-CO45</f>
        <v/>
      </c>
      <c r="CK45" s="358" t="n"/>
      <c r="CL45" s="625" t="n"/>
      <c r="CM45" s="625" t="n"/>
      <c r="CR45" s="625" t="n"/>
    </row>
    <row r="46" ht="16.5" customHeight="1" s="683">
      <c r="A46" s="349" t="n"/>
      <c r="B46" s="353" t="n">
        <v>4901</v>
      </c>
      <c r="C46" s="147" t="inlineStr">
        <is>
          <t xml:space="preserve"> Motor Vehicles</t>
        </is>
      </c>
      <c r="D46" s="354" t="n"/>
      <c r="E46" s="362" t="inlineStr">
        <is>
          <t>Part</t>
        </is>
      </c>
      <c r="F46" s="189">
        <f>SUM(G46:M46)</f>
        <v/>
      </c>
      <c r="G46" s="496" t="n">
        <v>18.84</v>
      </c>
      <c r="H46" s="496" t="n"/>
      <c r="I46" s="496" t="n"/>
      <c r="J46" s="496" t="n"/>
      <c r="K46" s="496" t="n"/>
      <c r="L46" s="298" t="n"/>
      <c r="M46" s="299" t="n"/>
      <c r="N46" s="354" t="n"/>
      <c r="O46" s="301" t="inlineStr">
        <is>
          <t>Part</t>
        </is>
      </c>
      <c r="P46" s="189">
        <f>SUM(Q46:W46)</f>
        <v/>
      </c>
      <c r="Q46" s="496" t="n">
        <v>0.11</v>
      </c>
      <c r="R46" s="496" t="n"/>
      <c r="S46" s="496" t="n"/>
      <c r="T46" s="496" t="n"/>
      <c r="U46" s="496" t="n"/>
      <c r="V46" s="496" t="n"/>
      <c r="W46" s="189" t="n"/>
      <c r="X46" s="443" t="n"/>
      <c r="Y46" s="362" t="inlineStr">
        <is>
          <t>Part</t>
        </is>
      </c>
      <c r="Z46" s="189">
        <f>SUM(AA46:AG46)</f>
        <v/>
      </c>
      <c r="AA46" s="496" t="n">
        <v>15</v>
      </c>
      <c r="AB46" s="496" t="n"/>
      <c r="AC46" s="496" t="n"/>
      <c r="AD46" s="496" t="n"/>
      <c r="AE46" s="496" t="n"/>
      <c r="AF46" s="496" t="n"/>
      <c r="AG46" s="189" t="n"/>
      <c r="AH46" s="443" t="n"/>
      <c r="AI46" s="362" t="inlineStr">
        <is>
          <t>Part</t>
        </is>
      </c>
      <c r="AJ46" s="189">
        <f>SUM(AK46:AQ46)</f>
        <v/>
      </c>
      <c r="AK46" s="496" t="n">
        <v>17</v>
      </c>
      <c r="AL46" s="496" t="n"/>
      <c r="AM46" s="496" t="n"/>
      <c r="AN46" s="496" t="n"/>
      <c r="AO46" s="496" t="n"/>
      <c r="AP46" s="496" t="n"/>
      <c r="AQ46" s="189" t="n"/>
      <c r="AR46" s="443" t="n"/>
      <c r="AS46" s="362" t="inlineStr">
        <is>
          <t>Part</t>
        </is>
      </c>
      <c r="AT46" s="189">
        <f>SUM(AU46:BA46)</f>
        <v/>
      </c>
      <c r="AU46" s="225" t="n">
        <v>18</v>
      </c>
      <c r="AV46" s="496" t="n"/>
      <c r="AW46" s="496" t="n"/>
      <c r="AX46" s="496" t="n"/>
      <c r="AY46" s="496" t="n"/>
      <c r="AZ46" s="496" t="n"/>
      <c r="BA46" s="189" t="n"/>
      <c r="BB46" s="443" t="n"/>
      <c r="BC46" s="362" t="inlineStr">
        <is>
          <t>Part</t>
        </is>
      </c>
      <c r="BD46" s="189">
        <f>SUM(BE46:BK46)</f>
        <v/>
      </c>
      <c r="BE46" s="496" t="n">
        <v>18</v>
      </c>
      <c r="BF46" s="496" t="n"/>
      <c r="BG46" s="496" t="n">
        <v>0</v>
      </c>
      <c r="BH46" s="496" t="n"/>
      <c r="BI46" s="496" t="n"/>
      <c r="BJ46" s="496" t="n"/>
      <c r="BK46" s="189" t="n"/>
      <c r="BL46" s="443" t="n"/>
      <c r="BM46" s="362" t="inlineStr">
        <is>
          <t>Part</t>
        </is>
      </c>
      <c r="BN46" s="189">
        <f>SUM(BO46:BU46)</f>
        <v/>
      </c>
      <c r="BO46" s="496" t="n">
        <v>13.05</v>
      </c>
      <c r="BP46" s="496" t="n"/>
      <c r="BQ46" s="496" t="n">
        <v>0</v>
      </c>
      <c r="BR46" s="496" t="n"/>
      <c r="BS46" s="496" t="n"/>
      <c r="BT46" s="496" t="n"/>
      <c r="BU46" s="189" t="n"/>
      <c r="BV46" s="351" t="n"/>
      <c r="BW46" s="189" t="n"/>
      <c r="BX46" s="362" t="inlineStr">
        <is>
          <t>Part</t>
        </is>
      </c>
      <c r="BY46" s="189">
        <f>F46+P46+Z46+AJ46+AT46+BD46+BN46</f>
        <v/>
      </c>
      <c r="BZ46" s="189">
        <f>G46+Q46+AA46+AK46+AU46+BE46+BO46</f>
        <v/>
      </c>
      <c r="CA46" s="496" t="n"/>
      <c r="CB46" s="496" t="n">
        <v>0</v>
      </c>
      <c r="CC46" s="496" t="n"/>
      <c r="CD46" s="496" t="n"/>
      <c r="CE46" s="496" t="n"/>
      <c r="CF46" s="189" t="n"/>
      <c r="CG46" s="643">
        <f>BY46-CL46</f>
        <v/>
      </c>
      <c r="CH46" s="643">
        <f>BZ46-CM46</f>
        <v/>
      </c>
      <c r="CI46" s="643" t="n"/>
      <c r="CJ46" s="643">
        <f>CB46-CO46</f>
        <v/>
      </c>
      <c r="CK46" s="358" t="n"/>
      <c r="CL46" s="240">
        <f>SUM(CM46:CR46)</f>
        <v/>
      </c>
      <c r="CM46" s="201" t="n">
        <v>100</v>
      </c>
      <c r="CN46" s="201" t="n"/>
      <c r="CO46" s="201" t="n"/>
      <c r="CP46" s="201" t="n"/>
      <c r="CQ46" s="251" t="n"/>
      <c r="CR46" s="271" t="n"/>
    </row>
    <row r="47" ht="17.25" customHeight="1" s="683">
      <c r="A47" s="349" t="n"/>
      <c r="B47" s="353" t="n">
        <v>4906</v>
      </c>
      <c r="C47" s="309" t="inlineStr">
        <is>
          <t>Furnitures &amp; Fixtures</t>
        </is>
      </c>
      <c r="D47" s="354" t="n"/>
      <c r="E47" s="362" t="inlineStr">
        <is>
          <t>Part</t>
        </is>
      </c>
      <c r="F47" s="189">
        <f>SUM(G47:M47)</f>
        <v/>
      </c>
      <c r="G47" s="496" t="n">
        <v>1.11</v>
      </c>
      <c r="H47" s="496" t="n"/>
      <c r="I47" s="496" t="n"/>
      <c r="J47" s="496" t="n"/>
      <c r="K47" s="496" t="n"/>
      <c r="L47" s="298" t="n"/>
      <c r="M47" s="299" t="n"/>
      <c r="N47" s="354" t="n"/>
      <c r="O47" s="301" t="inlineStr">
        <is>
          <t>Part</t>
        </is>
      </c>
      <c r="P47" s="189">
        <f>SUM(Q47:W47)</f>
        <v/>
      </c>
      <c r="Q47" s="496" t="n">
        <v>0.13</v>
      </c>
      <c r="R47" s="496" t="n"/>
      <c r="S47" s="496" t="n"/>
      <c r="T47" s="496" t="n"/>
      <c r="U47" s="496" t="n"/>
      <c r="V47" s="496" t="n"/>
      <c r="W47" s="189" t="n"/>
      <c r="X47" s="443" t="n"/>
      <c r="Y47" s="362" t="inlineStr">
        <is>
          <t>Part</t>
        </is>
      </c>
      <c r="Z47" s="189">
        <f>SUM(AA47:AG47)</f>
        <v/>
      </c>
      <c r="AA47" s="496" t="n">
        <v>5</v>
      </c>
      <c r="AB47" s="496" t="n"/>
      <c r="AC47" s="496" t="n"/>
      <c r="AD47" s="496" t="n"/>
      <c r="AE47" s="496" t="n"/>
      <c r="AF47" s="496" t="n"/>
      <c r="AG47" s="189" t="n"/>
      <c r="AH47" s="443" t="n"/>
      <c r="AI47" s="362" t="inlineStr">
        <is>
          <t>Part</t>
        </is>
      </c>
      <c r="AJ47" s="189">
        <f>SUM(AK47:AQ47)</f>
        <v/>
      </c>
      <c r="AK47" s="496" t="n">
        <v>5</v>
      </c>
      <c r="AL47" s="496" t="n"/>
      <c r="AM47" s="496" t="n"/>
      <c r="AN47" s="496" t="n"/>
      <c r="AO47" s="496" t="n"/>
      <c r="AP47" s="496" t="n"/>
      <c r="AQ47" s="189" t="n"/>
      <c r="AR47" s="443" t="n"/>
      <c r="AS47" s="362" t="inlineStr">
        <is>
          <t>Part</t>
        </is>
      </c>
      <c r="AT47" s="189">
        <f>SUM(AU47:BA47)</f>
        <v/>
      </c>
      <c r="AU47" s="225" t="n">
        <v>3.76</v>
      </c>
      <c r="AV47" s="496" t="n"/>
      <c r="AW47" s="496" t="n"/>
      <c r="AX47" s="496" t="n"/>
      <c r="AY47" s="496" t="n"/>
      <c r="AZ47" s="496" t="n"/>
      <c r="BA47" s="189" t="n"/>
      <c r="BB47" s="443" t="n"/>
      <c r="BC47" s="362" t="n"/>
      <c r="BD47" s="189">
        <f>SUM(BE47:BK47)</f>
        <v/>
      </c>
      <c r="BE47" s="496" t="n">
        <v>0</v>
      </c>
      <c r="BF47" s="496" t="n"/>
      <c r="BG47" s="496" t="n">
        <v>0</v>
      </c>
      <c r="BH47" s="496" t="n"/>
      <c r="BI47" s="496" t="n"/>
      <c r="BJ47" s="496" t="n"/>
      <c r="BK47" s="189" t="n"/>
      <c r="BL47" s="443" t="n"/>
      <c r="BM47" s="362" t="n"/>
      <c r="BN47" s="189">
        <f>SUM(BO47:BU47)</f>
        <v/>
      </c>
      <c r="BO47" s="496" t="n">
        <v>0</v>
      </c>
      <c r="BP47" s="496" t="n"/>
      <c r="BQ47" s="496" t="n">
        <v>0</v>
      </c>
      <c r="BR47" s="496" t="n"/>
      <c r="BS47" s="496" t="n"/>
      <c r="BT47" s="496" t="n"/>
      <c r="BU47" s="189" t="n"/>
      <c r="BV47" s="351" t="n"/>
      <c r="BW47" s="189" t="n"/>
      <c r="BX47" s="362" t="n"/>
      <c r="BY47" s="189">
        <f>F47+P47+Z47+AJ47+AT47+BD47+BN47</f>
        <v/>
      </c>
      <c r="BZ47" s="189">
        <f>G47+Q47+AA47+AK47+AU47+BE47+BO47</f>
        <v/>
      </c>
      <c r="CA47" s="496" t="n"/>
      <c r="CB47" s="496" t="n">
        <v>0</v>
      </c>
      <c r="CC47" s="496" t="n"/>
      <c r="CD47" s="496" t="n"/>
      <c r="CE47" s="496" t="n"/>
      <c r="CF47" s="189" t="n"/>
      <c r="CG47" s="643">
        <f>BY47-CL47</f>
        <v/>
      </c>
      <c r="CH47" s="643">
        <f>BZ47-CM47</f>
        <v/>
      </c>
      <c r="CI47" s="643" t="n"/>
      <c r="CJ47" s="643">
        <f>CB47-CO47</f>
        <v/>
      </c>
      <c r="CK47" s="358" t="n"/>
      <c r="CL47" s="240">
        <f>SUM(CM47:CR47)</f>
        <v/>
      </c>
      <c r="CM47" s="199" t="n">
        <v>15</v>
      </c>
      <c r="CN47" s="201" t="n"/>
      <c r="CO47" s="201" t="n"/>
      <c r="CP47" s="201" t="n"/>
      <c r="CQ47" s="251" t="n"/>
      <c r="CR47" s="271" t="n"/>
    </row>
    <row r="48" ht="18" customHeight="1" s="683">
      <c r="A48" s="349" t="n"/>
      <c r="B48" s="353" t="n">
        <v>4911</v>
      </c>
      <c r="C48" s="309" t="inlineStr">
        <is>
          <t>Computers &amp; office equipments</t>
        </is>
      </c>
      <c r="D48" s="354" t="n"/>
      <c r="E48" s="362" t="inlineStr">
        <is>
          <t>Part</t>
        </is>
      </c>
      <c r="F48" s="189">
        <f>SUM(G48:M48)</f>
        <v/>
      </c>
      <c r="G48" s="496" t="n">
        <v>1.35</v>
      </c>
      <c r="H48" s="496" t="n"/>
      <c r="I48" s="496" t="n"/>
      <c r="J48" s="496" t="n"/>
      <c r="K48" s="496" t="n"/>
      <c r="L48" s="298" t="n"/>
      <c r="M48" s="299" t="n"/>
      <c r="N48" s="354" t="n"/>
      <c r="O48" s="301" t="n"/>
      <c r="P48" s="189" t="n"/>
      <c r="Q48" s="496" t="n"/>
      <c r="R48" s="496" t="n"/>
      <c r="S48" s="496" t="n"/>
      <c r="T48" s="496" t="n"/>
      <c r="U48" s="496" t="n"/>
      <c r="V48" s="496" t="n"/>
      <c r="W48" s="189" t="n"/>
      <c r="X48" s="443" t="n"/>
      <c r="Y48" s="362" t="inlineStr">
        <is>
          <t>Part</t>
        </is>
      </c>
      <c r="Z48" s="189">
        <f>SUM(AA48:AG48)</f>
        <v/>
      </c>
      <c r="AA48" s="496" t="n">
        <v>3</v>
      </c>
      <c r="AB48" s="496" t="n"/>
      <c r="AC48" s="496" t="n"/>
      <c r="AD48" s="496" t="n"/>
      <c r="AE48" s="496" t="n"/>
      <c r="AF48" s="496" t="n"/>
      <c r="AG48" s="189" t="n"/>
      <c r="AH48" s="443" t="n"/>
      <c r="AI48" s="362" t="inlineStr">
        <is>
          <t>Part</t>
        </is>
      </c>
      <c r="AJ48" s="189">
        <f>SUM(AK48:AQ48)</f>
        <v/>
      </c>
      <c r="AK48" s="496" t="n">
        <v>5</v>
      </c>
      <c r="AL48" s="496" t="n"/>
      <c r="AM48" s="496" t="n"/>
      <c r="AN48" s="496" t="n"/>
      <c r="AO48" s="496" t="n"/>
      <c r="AP48" s="496" t="n"/>
      <c r="AQ48" s="189" t="n"/>
      <c r="AR48" s="443" t="n"/>
      <c r="AS48" s="362" t="inlineStr">
        <is>
          <t>Part</t>
        </is>
      </c>
      <c r="AT48" s="189">
        <f>SUM(AU48:BA48)</f>
        <v/>
      </c>
      <c r="AU48" s="225" t="n">
        <v>5</v>
      </c>
      <c r="AV48" s="496" t="n"/>
      <c r="AW48" s="496" t="n"/>
      <c r="AX48" s="496" t="n"/>
      <c r="AY48" s="496" t="n"/>
      <c r="AZ48" s="496" t="n"/>
      <c r="BA48" s="189" t="n"/>
      <c r="BB48" s="443" t="n"/>
      <c r="BC48" s="362" t="inlineStr">
        <is>
          <t>Part</t>
        </is>
      </c>
      <c r="BD48" s="189">
        <f>SUM(BE48:BK48)</f>
        <v/>
      </c>
      <c r="BE48" s="496" t="n">
        <v>5</v>
      </c>
      <c r="BF48" s="496" t="n"/>
      <c r="BG48" s="496" t="n">
        <v>0</v>
      </c>
      <c r="BH48" s="496" t="n"/>
      <c r="BI48" s="496" t="n"/>
      <c r="BJ48" s="496" t="n"/>
      <c r="BK48" s="189" t="n"/>
      <c r="BL48" s="443" t="n"/>
      <c r="BM48" s="362" t="inlineStr">
        <is>
          <t>Part</t>
        </is>
      </c>
      <c r="BN48" s="189">
        <f>SUM(BO48:BU48)</f>
        <v/>
      </c>
      <c r="BO48" s="496" t="n">
        <v>5.65</v>
      </c>
      <c r="BP48" s="496" t="n"/>
      <c r="BQ48" s="496" t="n">
        <v>0</v>
      </c>
      <c r="BR48" s="496" t="n"/>
      <c r="BS48" s="496" t="n"/>
      <c r="BT48" s="496" t="n"/>
      <c r="BU48" s="189" t="n"/>
      <c r="BV48" s="351" t="n"/>
      <c r="BW48" s="189" t="n"/>
      <c r="BX48" s="362" t="inlineStr">
        <is>
          <t>Part</t>
        </is>
      </c>
      <c r="BY48" s="189">
        <f>F48+P48+Z48+AJ48+AT48+BD48+BN48</f>
        <v/>
      </c>
      <c r="BZ48" s="189">
        <f>G48+Q48+AA48+AK48+AU48+BE48+BO48</f>
        <v/>
      </c>
      <c r="CA48" s="496" t="n"/>
      <c r="CB48" s="496" t="n">
        <v>0</v>
      </c>
      <c r="CC48" s="496" t="n"/>
      <c r="CD48" s="496" t="n"/>
      <c r="CE48" s="496" t="n"/>
      <c r="CF48" s="189" t="n"/>
      <c r="CG48" s="643">
        <f>BY48-CL48</f>
        <v/>
      </c>
      <c r="CH48" s="643">
        <f>BZ48-CM48</f>
        <v/>
      </c>
      <c r="CI48" s="643" t="n"/>
      <c r="CJ48" s="643">
        <f>CB48-CO48</f>
        <v/>
      </c>
      <c r="CK48" s="358" t="n"/>
      <c r="CL48" s="240">
        <f>SUM(CM48:CR48)</f>
        <v/>
      </c>
      <c r="CM48" s="199" t="n">
        <v>25</v>
      </c>
      <c r="CN48" s="199" t="n"/>
      <c r="CO48" s="199" t="n"/>
      <c r="CP48" s="199" t="n"/>
      <c r="CQ48" s="249" t="n"/>
      <c r="CR48" s="271" t="n"/>
    </row>
    <row r="49" ht="18" customHeight="1" s="683">
      <c r="A49" s="349" t="n"/>
      <c r="B49" s="353" t="n">
        <v>4916</v>
      </c>
      <c r="C49" s="309" t="inlineStr">
        <is>
          <t>Machineries &amp; Equipments</t>
        </is>
      </c>
      <c r="D49" s="354" t="n"/>
      <c r="E49" s="362" t="inlineStr">
        <is>
          <t>Part</t>
        </is>
      </c>
      <c r="F49" s="189">
        <f>SUM(G49:M49)</f>
        <v/>
      </c>
      <c r="G49" s="496" t="n">
        <v>0.28</v>
      </c>
      <c r="H49" s="496" t="n"/>
      <c r="I49" s="496" t="n"/>
      <c r="J49" s="496" t="n"/>
      <c r="K49" s="496" t="n"/>
      <c r="L49" s="298" t="n"/>
      <c r="M49" s="299" t="n"/>
      <c r="N49" s="354" t="n"/>
      <c r="O49" s="301" t="inlineStr">
        <is>
          <t>Part</t>
        </is>
      </c>
      <c r="P49" s="189">
        <f>SUM(Q49:W49)</f>
        <v/>
      </c>
      <c r="Q49" s="496" t="n">
        <v>0.53</v>
      </c>
      <c r="R49" s="496" t="n"/>
      <c r="S49" s="496" t="n"/>
      <c r="T49" s="496" t="n"/>
      <c r="U49" s="496" t="n"/>
      <c r="V49" s="496" t="n"/>
      <c r="W49" s="189" t="n"/>
      <c r="X49" s="443" t="n"/>
      <c r="Y49" s="362" t="inlineStr">
        <is>
          <t>Part</t>
        </is>
      </c>
      <c r="Z49" s="189">
        <f>SUM(AA49:AG49)</f>
        <v/>
      </c>
      <c r="AA49" s="496" t="n">
        <v>3</v>
      </c>
      <c r="AB49" s="496" t="n"/>
      <c r="AC49" s="496" t="n"/>
      <c r="AD49" s="496" t="n"/>
      <c r="AE49" s="496" t="n"/>
      <c r="AF49" s="496" t="n"/>
      <c r="AG49" s="189" t="n"/>
      <c r="AH49" s="443" t="n"/>
      <c r="AI49" s="362" t="inlineStr">
        <is>
          <t>Part</t>
        </is>
      </c>
      <c r="AJ49" s="189">
        <f>SUM(AK49:AQ49)</f>
        <v/>
      </c>
      <c r="AK49" s="496" t="n">
        <v>5</v>
      </c>
      <c r="AL49" s="496" t="n"/>
      <c r="AM49" s="496" t="n"/>
      <c r="AN49" s="496" t="n"/>
      <c r="AO49" s="496" t="n"/>
      <c r="AP49" s="496" t="n"/>
      <c r="AQ49" s="189" t="n"/>
      <c r="AR49" s="443" t="n"/>
      <c r="AS49" s="362" t="inlineStr">
        <is>
          <t>Part</t>
        </is>
      </c>
      <c r="AT49" s="189">
        <f>SUM(AU49:BA49)</f>
        <v/>
      </c>
      <c r="AU49" s="225" t="n">
        <v>5</v>
      </c>
      <c r="AV49" s="496" t="n"/>
      <c r="AW49" s="496" t="n"/>
      <c r="AX49" s="496" t="n"/>
      <c r="AY49" s="496" t="n"/>
      <c r="AZ49" s="496" t="n"/>
      <c r="BA49" s="189" t="n"/>
      <c r="BB49" s="443" t="n"/>
      <c r="BC49" s="362" t="inlineStr">
        <is>
          <t>Part</t>
        </is>
      </c>
      <c r="BD49" s="189">
        <f>SUM(BE49:BK49)</f>
        <v/>
      </c>
      <c r="BE49" s="496" t="n">
        <v>5</v>
      </c>
      <c r="BF49" s="496" t="n"/>
      <c r="BG49" s="496" t="n">
        <v>0</v>
      </c>
      <c r="BH49" s="496" t="n"/>
      <c r="BI49" s="496" t="n"/>
      <c r="BJ49" s="496" t="n"/>
      <c r="BK49" s="189" t="n"/>
      <c r="BL49" s="443" t="n"/>
      <c r="BM49" s="362" t="inlineStr">
        <is>
          <t>Part</t>
        </is>
      </c>
      <c r="BN49" s="189">
        <f>SUM(BO49:BU49)</f>
        <v/>
      </c>
      <c r="BO49" s="496" t="n">
        <v>6.19</v>
      </c>
      <c r="BP49" s="496" t="n"/>
      <c r="BQ49" s="496" t="n">
        <v>0</v>
      </c>
      <c r="BR49" s="496" t="n"/>
      <c r="BS49" s="496" t="n"/>
      <c r="BT49" s="496" t="n"/>
      <c r="BU49" s="189" t="n"/>
      <c r="BV49" s="351" t="n"/>
      <c r="BW49" s="189" t="n"/>
      <c r="BX49" s="362" t="inlineStr">
        <is>
          <t>Part</t>
        </is>
      </c>
      <c r="BY49" s="189">
        <f>F49+P49+Z49+AJ49+AT49+BD49+BN49</f>
        <v/>
      </c>
      <c r="BZ49" s="189">
        <f>G49+Q49+AA49+AK49+AU49+BE49+BO49</f>
        <v/>
      </c>
      <c r="CA49" s="496" t="n"/>
      <c r="CB49" s="496" t="n">
        <v>0</v>
      </c>
      <c r="CC49" s="496" t="n"/>
      <c r="CD49" s="496" t="n"/>
      <c r="CE49" s="496" t="n"/>
      <c r="CF49" s="189" t="n"/>
      <c r="CG49" s="643">
        <f>BY49-CL49</f>
        <v/>
      </c>
      <c r="CH49" s="643">
        <f>BZ49-CM49</f>
        <v/>
      </c>
      <c r="CI49" s="643" t="n"/>
      <c r="CJ49" s="643">
        <f>CB49-CO49</f>
        <v/>
      </c>
      <c r="CK49" s="358" t="n"/>
      <c r="CL49" s="240">
        <f>SUM(CM49:CR49)</f>
        <v/>
      </c>
      <c r="CM49" s="199" t="n">
        <v>25</v>
      </c>
      <c r="CN49" s="201" t="n"/>
      <c r="CO49" s="201" t="n"/>
      <c r="CP49" s="201" t="n"/>
      <c r="CQ49" s="251" t="n"/>
      <c r="CR49" s="271" t="n"/>
    </row>
    <row r="50" ht="18" customHeight="1" s="683">
      <c r="A50" s="349" t="n"/>
      <c r="B50" s="364" t="n">
        <v>4921</v>
      </c>
      <c r="C50" s="309" t="inlineStr">
        <is>
          <t>Office Building : Repair &amp; Maintenance</t>
        </is>
      </c>
      <c r="D50" s="309" t="n"/>
      <c r="E50" s="309" t="n"/>
      <c r="F50" s="189" t="n"/>
      <c r="G50" s="496" t="n"/>
      <c r="H50" s="496" t="n"/>
      <c r="I50" s="496" t="n"/>
      <c r="J50" s="496" t="n"/>
      <c r="K50" s="496" t="n"/>
      <c r="L50" s="298" t="n"/>
      <c r="M50" s="299" t="n"/>
      <c r="N50" s="309" t="n"/>
      <c r="O50" s="301" t="n"/>
      <c r="P50" s="189" t="n"/>
      <c r="Q50" s="496" t="n"/>
      <c r="R50" s="496" t="n"/>
      <c r="S50" s="496" t="n"/>
      <c r="T50" s="496" t="n"/>
      <c r="U50" s="496" t="n"/>
      <c r="V50" s="496" t="n"/>
      <c r="W50" s="189" t="n"/>
      <c r="X50" s="443" t="n"/>
      <c r="Y50" s="362" t="inlineStr">
        <is>
          <t>Part</t>
        </is>
      </c>
      <c r="Z50" s="189">
        <f>SUM(AA50:AG50)</f>
        <v/>
      </c>
      <c r="AA50" s="496" t="n">
        <v>10</v>
      </c>
      <c r="AB50" s="496" t="n"/>
      <c r="AC50" s="496" t="n"/>
      <c r="AD50" s="496" t="n"/>
      <c r="AE50" s="496" t="n"/>
      <c r="AF50" s="496" t="n"/>
      <c r="AG50" s="189" t="n"/>
      <c r="AH50" s="443" t="n"/>
      <c r="AI50" s="362" t="inlineStr">
        <is>
          <t>Part</t>
        </is>
      </c>
      <c r="AJ50" s="189">
        <f>SUM(AK50:AQ50)</f>
        <v/>
      </c>
      <c r="AK50" s="496" t="n">
        <v>3</v>
      </c>
      <c r="AL50" s="496" t="n"/>
      <c r="AM50" s="496" t="n"/>
      <c r="AN50" s="496" t="n"/>
      <c r="AO50" s="496" t="n"/>
      <c r="AP50" s="496" t="n"/>
      <c r="AQ50" s="189" t="n"/>
      <c r="AR50" s="443" t="n"/>
      <c r="AS50" s="362" t="inlineStr">
        <is>
          <t>Part</t>
        </is>
      </c>
      <c r="AT50" s="189">
        <f>SUM(AU50:BA50)</f>
        <v/>
      </c>
      <c r="AU50" s="225" t="n">
        <v>3</v>
      </c>
      <c r="AV50" s="496" t="n"/>
      <c r="AW50" s="496" t="n"/>
      <c r="AX50" s="496" t="n"/>
      <c r="AY50" s="496" t="n"/>
      <c r="AZ50" s="496" t="n"/>
      <c r="BA50" s="189" t="n"/>
      <c r="BB50" s="443" t="n"/>
      <c r="BC50" s="362" t="inlineStr">
        <is>
          <t>Part</t>
        </is>
      </c>
      <c r="BD50" s="189">
        <f>SUM(BE50:BK50)</f>
        <v/>
      </c>
      <c r="BE50" s="496" t="n">
        <v>2</v>
      </c>
      <c r="BF50" s="496" t="n"/>
      <c r="BG50" s="496" t="n">
        <v>0</v>
      </c>
      <c r="BH50" s="496" t="n"/>
      <c r="BI50" s="496" t="n"/>
      <c r="BJ50" s="496" t="n"/>
      <c r="BK50" s="189" t="n"/>
      <c r="BL50" s="443" t="n"/>
      <c r="BM50" s="362" t="inlineStr">
        <is>
          <t>Part</t>
        </is>
      </c>
      <c r="BN50" s="189">
        <f>SUM(BO50:BU50)</f>
        <v/>
      </c>
      <c r="BO50" s="496" t="n">
        <v>2</v>
      </c>
      <c r="BP50" s="496" t="n"/>
      <c r="BQ50" s="496" t="n">
        <v>0</v>
      </c>
      <c r="BR50" s="496" t="n"/>
      <c r="BS50" s="496" t="n"/>
      <c r="BT50" s="496" t="n"/>
      <c r="BU50" s="189" t="n"/>
      <c r="BV50" s="351" t="n"/>
      <c r="BW50" s="189" t="n"/>
      <c r="BX50" s="362" t="inlineStr">
        <is>
          <t>Part</t>
        </is>
      </c>
      <c r="BY50" s="189">
        <f>F50+P50+Z50+AJ50+AT50+BD50+BN50</f>
        <v/>
      </c>
      <c r="BZ50" s="189">
        <f>G50+Q50+AA50+AK50+AU50+BE50+BO50</f>
        <v/>
      </c>
      <c r="CA50" s="496" t="n"/>
      <c r="CB50" s="496" t="n">
        <v>0</v>
      </c>
      <c r="CC50" s="496" t="n"/>
      <c r="CD50" s="496" t="n"/>
      <c r="CE50" s="496" t="n"/>
      <c r="CF50" s="189" t="n"/>
      <c r="CG50" s="643">
        <f>BY50-CL50</f>
        <v/>
      </c>
      <c r="CH50" s="643">
        <f>BZ50-CM50</f>
        <v/>
      </c>
      <c r="CI50" s="643" t="n"/>
      <c r="CJ50" s="643">
        <f>CB50-CO50</f>
        <v/>
      </c>
      <c r="CK50" s="358" t="n"/>
      <c r="CL50" s="240">
        <f>SUM(CM50:CR50)</f>
        <v/>
      </c>
      <c r="CM50" s="199" t="n">
        <v>20</v>
      </c>
      <c r="CN50" s="201" t="n"/>
      <c r="CO50" s="201" t="n"/>
      <c r="CP50" s="201" t="n"/>
      <c r="CQ50" s="251" t="n"/>
      <c r="CR50" s="271" t="n"/>
    </row>
    <row r="51" ht="18" customHeight="1" s="683">
      <c r="A51" s="349" t="n"/>
      <c r="B51" s="364" t="n">
        <v>4923</v>
      </c>
      <c r="C51" s="309" t="inlineStr">
        <is>
          <t>Residential Building : Repair &amp; Maintenance</t>
        </is>
      </c>
      <c r="D51" s="309" t="n"/>
      <c r="E51" s="309" t="n"/>
      <c r="F51" s="189" t="n"/>
      <c r="G51" s="496" t="n"/>
      <c r="H51" s="496" t="n"/>
      <c r="I51" s="496" t="n"/>
      <c r="J51" s="496" t="n"/>
      <c r="K51" s="496" t="n"/>
      <c r="L51" s="298" t="n"/>
      <c r="M51" s="299" t="n"/>
      <c r="N51" s="309" t="n"/>
      <c r="O51" s="301" t="n"/>
      <c r="P51" s="189" t="n"/>
      <c r="Q51" s="496" t="n"/>
      <c r="R51" s="496" t="n"/>
      <c r="S51" s="496" t="n"/>
      <c r="T51" s="496" t="n"/>
      <c r="U51" s="496" t="n"/>
      <c r="V51" s="496" t="n"/>
      <c r="W51" s="189" t="n"/>
      <c r="X51" s="443" t="n"/>
      <c r="Y51" s="362" t="inlineStr">
        <is>
          <t>Part</t>
        </is>
      </c>
      <c r="Z51" s="189">
        <f>SUM(AA51:AG51)</f>
        <v/>
      </c>
      <c r="AA51" s="496" t="n">
        <v>10</v>
      </c>
      <c r="AB51" s="496" t="n"/>
      <c r="AC51" s="496" t="n"/>
      <c r="AD51" s="496" t="n"/>
      <c r="AE51" s="496" t="n"/>
      <c r="AF51" s="496" t="n"/>
      <c r="AG51" s="189" t="n"/>
      <c r="AH51" s="443" t="n"/>
      <c r="AI51" s="362" t="inlineStr">
        <is>
          <t>Part</t>
        </is>
      </c>
      <c r="AJ51" s="189">
        <f>SUM(AK51:AQ51)</f>
        <v/>
      </c>
      <c r="AK51" s="496" t="n">
        <v>3</v>
      </c>
      <c r="AL51" s="496" t="n"/>
      <c r="AM51" s="496" t="n"/>
      <c r="AN51" s="496" t="n"/>
      <c r="AO51" s="496" t="n"/>
      <c r="AP51" s="496" t="n"/>
      <c r="AQ51" s="189" t="n"/>
      <c r="AR51" s="443" t="n"/>
      <c r="AS51" s="362" t="inlineStr">
        <is>
          <t>Part</t>
        </is>
      </c>
      <c r="AT51" s="189">
        <f>SUM(AU51:BA51)</f>
        <v/>
      </c>
      <c r="AU51" s="225" t="n">
        <v>3</v>
      </c>
      <c r="AV51" s="496" t="n"/>
      <c r="AW51" s="496" t="n"/>
      <c r="AX51" s="496" t="n"/>
      <c r="AY51" s="496" t="n"/>
      <c r="AZ51" s="496" t="n"/>
      <c r="BA51" s="189" t="n"/>
      <c r="BB51" s="443" t="n"/>
      <c r="BC51" s="362" t="inlineStr">
        <is>
          <t>Part</t>
        </is>
      </c>
      <c r="BD51" s="189">
        <f>SUM(BE51:BK51)</f>
        <v/>
      </c>
      <c r="BE51" s="496" t="n">
        <v>2</v>
      </c>
      <c r="BF51" s="496" t="n"/>
      <c r="BG51" s="496" t="n">
        <v>0</v>
      </c>
      <c r="BH51" s="496" t="n"/>
      <c r="BI51" s="496" t="n"/>
      <c r="BJ51" s="496" t="n"/>
      <c r="BK51" s="189" t="n"/>
      <c r="BL51" s="443" t="n"/>
      <c r="BM51" s="362" t="inlineStr">
        <is>
          <t>Part</t>
        </is>
      </c>
      <c r="BN51" s="189">
        <f>SUM(BO51:BU51)</f>
        <v/>
      </c>
      <c r="BO51" s="496" t="n">
        <v>2</v>
      </c>
      <c r="BP51" s="496" t="n"/>
      <c r="BQ51" s="496" t="n">
        <v>0</v>
      </c>
      <c r="BR51" s="496" t="n"/>
      <c r="BS51" s="496" t="n"/>
      <c r="BT51" s="496" t="n"/>
      <c r="BU51" s="189" t="n"/>
      <c r="BV51" s="351" t="n"/>
      <c r="BW51" s="189" t="n"/>
      <c r="BX51" s="362" t="inlineStr">
        <is>
          <t>Part</t>
        </is>
      </c>
      <c r="BY51" s="189">
        <f>F51+P51+Z51+AJ51+AT51+BD51+BN51</f>
        <v/>
      </c>
      <c r="BZ51" s="189">
        <f>G51+Q51+AA51+AK51+AU51+BE51+BO51</f>
        <v/>
      </c>
      <c r="CA51" s="496" t="n"/>
      <c r="CB51" s="496" t="n">
        <v>0</v>
      </c>
      <c r="CC51" s="496" t="n"/>
      <c r="CD51" s="496" t="n"/>
      <c r="CE51" s="496" t="n"/>
      <c r="CF51" s="189" t="n"/>
      <c r="CG51" s="643">
        <f>BY51-CL51</f>
        <v/>
      </c>
      <c r="CH51" s="643">
        <f>BZ51-CM51</f>
        <v/>
      </c>
      <c r="CI51" s="643" t="n"/>
      <c r="CJ51" s="643">
        <f>CB51-CO51</f>
        <v/>
      </c>
      <c r="CK51" s="358" t="n"/>
      <c r="CL51" s="240">
        <f>SUM(CM51:CR51)</f>
        <v/>
      </c>
      <c r="CM51" s="199" t="n">
        <v>20</v>
      </c>
      <c r="CN51" s="201" t="n"/>
      <c r="CO51" s="201" t="n"/>
      <c r="CP51" s="201" t="n"/>
      <c r="CQ51" s="251" t="n"/>
      <c r="CR51" s="271" t="n"/>
    </row>
    <row r="52" ht="18" customHeight="1" s="683">
      <c r="A52" s="349" t="n"/>
      <c r="B52" s="353" t="n">
        <v>4932</v>
      </c>
      <c r="C52" s="309" t="inlineStr">
        <is>
          <t>Engineering Equipments</t>
        </is>
      </c>
      <c r="D52" s="354" t="n"/>
      <c r="E52" s="362" t="inlineStr">
        <is>
          <t>Part</t>
        </is>
      </c>
      <c r="F52" s="189">
        <f>SUM(G52:M52)</f>
        <v/>
      </c>
      <c r="G52" s="496" t="n">
        <v>0.37</v>
      </c>
      <c r="H52" s="496" t="n"/>
      <c r="I52" s="496" t="n"/>
      <c r="J52" s="496" t="n"/>
      <c r="K52" s="496" t="n"/>
      <c r="L52" s="298" t="n"/>
      <c r="M52" s="299" t="n"/>
      <c r="N52" s="354" t="n"/>
      <c r="O52" s="301" t="inlineStr">
        <is>
          <t>Part</t>
        </is>
      </c>
      <c r="P52" s="189">
        <f>SUM(Q52:W52)</f>
        <v/>
      </c>
      <c r="Q52" s="496" t="n">
        <v>0.02</v>
      </c>
      <c r="R52" s="496" t="n"/>
      <c r="S52" s="496" t="n"/>
      <c r="T52" s="496" t="n"/>
      <c r="U52" s="496" t="n"/>
      <c r="V52" s="496" t="n"/>
      <c r="W52" s="189" t="n"/>
      <c r="X52" s="443" t="n"/>
      <c r="Y52" s="362" t="inlineStr">
        <is>
          <t>Part</t>
        </is>
      </c>
      <c r="Z52" s="189">
        <f>SUM(AA52:AG52)</f>
        <v/>
      </c>
      <c r="AA52" s="496" t="n">
        <v>3</v>
      </c>
      <c r="AB52" s="496" t="n"/>
      <c r="AC52" s="496" t="n"/>
      <c r="AD52" s="496" t="n"/>
      <c r="AE52" s="496" t="n"/>
      <c r="AF52" s="496" t="n"/>
      <c r="AG52" s="189" t="n"/>
      <c r="AH52" s="443" t="n"/>
      <c r="AI52" s="362" t="inlineStr">
        <is>
          <t>Part</t>
        </is>
      </c>
      <c r="AJ52" s="189">
        <f>SUM(AK52:AQ52)</f>
        <v/>
      </c>
      <c r="AK52" s="496" t="n">
        <v>6</v>
      </c>
      <c r="AL52" s="496" t="n"/>
      <c r="AM52" s="496" t="n"/>
      <c r="AN52" s="496" t="n"/>
      <c r="AO52" s="496" t="n"/>
      <c r="AP52" s="496" t="n"/>
      <c r="AQ52" s="189" t="n"/>
      <c r="AR52" s="443" t="n"/>
      <c r="AS52" s="362" t="inlineStr">
        <is>
          <t>Part</t>
        </is>
      </c>
      <c r="AT52" s="189">
        <f>SUM(AU52:BA52)</f>
        <v/>
      </c>
      <c r="AU52" s="225" t="n">
        <v>5</v>
      </c>
      <c r="AV52" s="496" t="n"/>
      <c r="AW52" s="496" t="n"/>
      <c r="AX52" s="496" t="n"/>
      <c r="AY52" s="496" t="n"/>
      <c r="AZ52" s="496" t="n"/>
      <c r="BA52" s="189" t="n"/>
      <c r="BB52" s="443" t="n"/>
      <c r="BC52" s="362" t="inlineStr">
        <is>
          <t>Part</t>
        </is>
      </c>
      <c r="BD52" s="189">
        <f>SUM(BE52:BK52)</f>
        <v/>
      </c>
      <c r="BE52" s="496" t="n">
        <v>5</v>
      </c>
      <c r="BF52" s="496" t="n"/>
      <c r="BG52" s="496" t="n">
        <v>0</v>
      </c>
      <c r="BH52" s="496" t="n"/>
      <c r="BI52" s="496" t="n"/>
      <c r="BJ52" s="496" t="n"/>
      <c r="BK52" s="189" t="n"/>
      <c r="BL52" s="443" t="n"/>
      <c r="BM52" s="362" t="inlineStr">
        <is>
          <t>Part</t>
        </is>
      </c>
      <c r="BN52" s="189">
        <f>SUM(BO52:BU52)</f>
        <v/>
      </c>
      <c r="BO52" s="496" t="n">
        <v>5.61</v>
      </c>
      <c r="BP52" s="496" t="n"/>
      <c r="BQ52" s="496" t="n">
        <v>0</v>
      </c>
      <c r="BR52" s="496" t="n"/>
      <c r="BS52" s="496" t="n"/>
      <c r="BT52" s="496" t="n"/>
      <c r="BU52" s="189" t="n"/>
      <c r="BV52" s="351" t="n"/>
      <c r="BW52" s="189" t="n"/>
      <c r="BX52" s="362" t="inlineStr">
        <is>
          <t>Part</t>
        </is>
      </c>
      <c r="BY52" s="189">
        <f>F52+P52+Z52+AJ52+AT52+BD52+BN52</f>
        <v/>
      </c>
      <c r="BZ52" s="189">
        <f>G52+Q52+AA52+AK52+AU52+BE52+BO52</f>
        <v/>
      </c>
      <c r="CA52" s="496" t="n"/>
      <c r="CB52" s="496" t="n">
        <v>0</v>
      </c>
      <c r="CC52" s="496" t="n"/>
      <c r="CD52" s="496" t="n"/>
      <c r="CE52" s="496" t="n"/>
      <c r="CF52" s="189" t="n"/>
      <c r="CG52" s="643">
        <f>BY52-CL52</f>
        <v/>
      </c>
      <c r="CH52" s="643">
        <f>BZ52-CM52</f>
        <v/>
      </c>
      <c r="CI52" s="643" t="n"/>
      <c r="CJ52" s="643">
        <f>CB52-CO52</f>
        <v/>
      </c>
      <c r="CK52" s="358" t="n"/>
      <c r="CL52" s="240">
        <f>SUM(CM52:CR52)</f>
        <v/>
      </c>
      <c r="CM52" s="199" t="n">
        <v>25</v>
      </c>
      <c r="CN52" s="201" t="n"/>
      <c r="CO52" s="201" t="n"/>
      <c r="CP52" s="201" t="n"/>
      <c r="CQ52" s="251" t="n"/>
      <c r="CR52" s="271" t="n"/>
    </row>
    <row r="53" ht="18" customHeight="1" s="683">
      <c r="A53" s="349" t="n"/>
      <c r="B53" s="355" t="n">
        <v>4947</v>
      </c>
      <c r="C53" s="388" t="inlineStr">
        <is>
          <t>Drainage Structures :</t>
        </is>
      </c>
      <c r="D53" s="297" t="n"/>
      <c r="E53" s="297" t="n"/>
      <c r="F53" s="189" t="n"/>
      <c r="G53" s="496" t="n"/>
      <c r="H53" s="496" t="n"/>
      <c r="I53" s="496" t="n"/>
      <c r="J53" s="496" t="n"/>
      <c r="K53" s="496" t="n"/>
      <c r="L53" s="298" t="n"/>
      <c r="M53" s="299" t="n"/>
      <c r="N53" s="297" t="n"/>
      <c r="O53" s="303" t="n"/>
      <c r="P53" s="189" t="n"/>
      <c r="Q53" s="496" t="n"/>
      <c r="R53" s="496" t="n"/>
      <c r="S53" s="496" t="n"/>
      <c r="T53" s="496" t="n"/>
      <c r="U53" s="496" t="n"/>
      <c r="V53" s="496" t="n"/>
      <c r="W53" s="189" t="n"/>
      <c r="X53" s="442" t="n"/>
      <c r="Y53" s="297" t="n"/>
      <c r="Z53" s="189">
        <f>SUM(AA53:AG53)</f>
        <v/>
      </c>
      <c r="AA53" s="496" t="n"/>
      <c r="AB53" s="496" t="n"/>
      <c r="AC53" s="496" t="n"/>
      <c r="AD53" s="496" t="n"/>
      <c r="AE53" s="496" t="n"/>
      <c r="AF53" s="496" t="n"/>
      <c r="AG53" s="189" t="n"/>
      <c r="AH53" s="442" t="n"/>
      <c r="AI53" s="297" t="n"/>
      <c r="AJ53" s="189" t="n"/>
      <c r="AK53" s="496" t="n"/>
      <c r="AL53" s="496" t="n"/>
      <c r="AM53" s="496" t="n"/>
      <c r="AN53" s="496" t="n"/>
      <c r="AO53" s="496" t="n"/>
      <c r="AP53" s="496" t="n"/>
      <c r="AQ53" s="189" t="n"/>
      <c r="AR53" s="442" t="n"/>
      <c r="AS53" s="297" t="n"/>
      <c r="AT53" s="189" t="n"/>
      <c r="AU53" s="225" t="n"/>
      <c r="AV53" s="496" t="n"/>
      <c r="AW53" s="496" t="n"/>
      <c r="AX53" s="496" t="n"/>
      <c r="AY53" s="496" t="n"/>
      <c r="AZ53" s="496" t="n"/>
      <c r="BA53" s="189" t="n"/>
      <c r="BB53" s="442" t="n"/>
      <c r="BC53" s="297" t="n"/>
      <c r="BD53" s="189" t="n"/>
      <c r="BE53" s="496" t="n"/>
      <c r="BF53" s="496" t="n"/>
      <c r="BG53" s="496" t="n"/>
      <c r="BH53" s="496" t="n"/>
      <c r="BI53" s="496" t="n"/>
      <c r="BJ53" s="496" t="n"/>
      <c r="BK53" s="189" t="n"/>
      <c r="BL53" s="442" t="n"/>
      <c r="BM53" s="297" t="n"/>
      <c r="BN53" s="189" t="n"/>
      <c r="BO53" s="496" t="n"/>
      <c r="BP53" s="496" t="n"/>
      <c r="BQ53" s="496" t="n"/>
      <c r="BR53" s="496" t="n"/>
      <c r="BS53" s="496" t="n"/>
      <c r="BT53" s="496" t="n"/>
      <c r="BU53" s="189" t="n"/>
      <c r="BV53" s="351" t="n"/>
      <c r="BW53" s="189" t="n"/>
      <c r="BX53" s="297" t="n"/>
      <c r="BY53" s="189" t="n"/>
      <c r="BZ53" s="496" t="n"/>
      <c r="CA53" s="496" t="n"/>
      <c r="CB53" s="496" t="n"/>
      <c r="CC53" s="496" t="n"/>
      <c r="CD53" s="496" t="n"/>
      <c r="CE53" s="496" t="n"/>
      <c r="CF53" s="189" t="n"/>
      <c r="CG53" s="643">
        <f>BY53-CL53</f>
        <v/>
      </c>
      <c r="CH53" s="643">
        <f>BZ53-CM53</f>
        <v/>
      </c>
      <c r="CI53" s="643" t="n"/>
      <c r="CJ53" s="643">
        <f>CB53-CO53</f>
        <v/>
      </c>
      <c r="CK53" s="358" t="n"/>
      <c r="CL53" s="625" t="n"/>
      <c r="CM53" s="625" t="n"/>
      <c r="CR53" s="625" t="n"/>
    </row>
    <row r="54" ht="29.25" customHeight="1" s="683">
      <c r="A54" s="349" t="n"/>
      <c r="B54" s="359" t="n"/>
      <c r="C54" s="503" t="inlineStr">
        <is>
          <t xml:space="preserve"> Repair/Replacement of Regulator Gates and other related works(Rehabilitation Haors)</t>
        </is>
      </c>
      <c r="D54" s="310" t="inlineStr">
        <is>
          <t>Nos.</t>
        </is>
      </c>
      <c r="E54" s="362" t="inlineStr">
        <is>
          <t>Part</t>
        </is>
      </c>
      <c r="F54" s="189">
        <f>SUM(G54:M54)</f>
        <v/>
      </c>
      <c r="G54" s="496" t="n">
        <v>3.6</v>
      </c>
      <c r="H54" s="496" t="n"/>
      <c r="I54" s="496" t="n">
        <v>26.4</v>
      </c>
      <c r="J54" s="496" t="n"/>
      <c r="K54" s="496" t="n"/>
      <c r="L54" s="298" t="n"/>
      <c r="M54" s="299" t="n"/>
      <c r="N54" s="438" t="inlineStr">
        <is>
          <t>Nos.</t>
        </is>
      </c>
      <c r="O54" s="311" t="n"/>
      <c r="P54" s="189">
        <f>SUM(Q54:W54)</f>
        <v/>
      </c>
      <c r="Q54" s="496" t="n">
        <v>3.6</v>
      </c>
      <c r="R54" s="496" t="n"/>
      <c r="S54" s="496" t="n">
        <v>26.4</v>
      </c>
      <c r="T54" s="496" t="n"/>
      <c r="U54" s="496" t="n"/>
      <c r="V54" s="496" t="n"/>
      <c r="W54" s="189" t="n"/>
      <c r="X54" s="438" t="inlineStr">
        <is>
          <t>Nos.</t>
        </is>
      </c>
      <c r="Y54" s="362" t="inlineStr">
        <is>
          <t>Part</t>
        </is>
      </c>
      <c r="Z54" s="189">
        <f>SUM(AA54:AG54)</f>
        <v/>
      </c>
      <c r="AA54" s="496" t="n">
        <v>32</v>
      </c>
      <c r="AB54" s="496" t="n"/>
      <c r="AC54" s="496" t="n">
        <v>230</v>
      </c>
      <c r="AD54" s="496" t="n"/>
      <c r="AE54" s="496" t="n"/>
      <c r="AF54" s="496" t="n"/>
      <c r="AG54" s="189" t="n"/>
      <c r="AH54" s="438" t="inlineStr">
        <is>
          <t>Nos.</t>
        </is>
      </c>
      <c r="AI54" s="362" t="inlineStr">
        <is>
          <t>Part</t>
        </is>
      </c>
      <c r="AJ54" s="189">
        <f>SUM(AK54:AQ54)</f>
        <v/>
      </c>
      <c r="AK54" s="496" t="n">
        <v>7</v>
      </c>
      <c r="AL54" s="496" t="n"/>
      <c r="AM54" s="496" t="n">
        <v>56</v>
      </c>
      <c r="AN54" s="496" t="n"/>
      <c r="AO54" s="496" t="n"/>
      <c r="AP54" s="496" t="n"/>
      <c r="AQ54" s="189" t="n"/>
      <c r="AR54" s="438" t="inlineStr">
        <is>
          <t>Nos.</t>
        </is>
      </c>
      <c r="AS54" s="362" t="n"/>
      <c r="AT54" s="189" t="n"/>
      <c r="AU54" s="225" t="n"/>
      <c r="AV54" s="496" t="n"/>
      <c r="AW54" s="496" t="n"/>
      <c r="AX54" s="496" t="n"/>
      <c r="AY54" s="496" t="n"/>
      <c r="AZ54" s="496" t="n"/>
      <c r="BA54" s="189" t="n"/>
      <c r="BB54" s="438" t="inlineStr">
        <is>
          <t>Nos.</t>
        </is>
      </c>
      <c r="BC54" s="362" t="n"/>
      <c r="BD54" s="189" t="n"/>
      <c r="BE54" s="496" t="n"/>
      <c r="BF54" s="496" t="n"/>
      <c r="BG54" s="496" t="n"/>
      <c r="BH54" s="496" t="n"/>
      <c r="BI54" s="496" t="n"/>
      <c r="BJ54" s="496" t="n"/>
      <c r="BK54" s="189" t="n"/>
      <c r="BL54" s="438" t="inlineStr">
        <is>
          <t>Nos.</t>
        </is>
      </c>
      <c r="BM54" s="362" t="n"/>
      <c r="BN54" s="189" t="n"/>
      <c r="BO54" s="496" t="n"/>
      <c r="BP54" s="496" t="n"/>
      <c r="BQ54" s="496" t="n"/>
      <c r="BR54" s="496" t="n"/>
      <c r="BS54" s="496" t="n"/>
      <c r="BT54" s="496" t="n"/>
      <c r="BU54" s="189" t="n"/>
      <c r="BV54" s="351" t="n"/>
      <c r="BW54" s="189" t="n"/>
      <c r="BX54" s="362" t="n"/>
      <c r="BY54" s="189">
        <f>F54+P54+Z54+AJ54+AT54+BD54+BN54</f>
        <v/>
      </c>
      <c r="BZ54" s="189">
        <f>G54+Q54+AA54+AK54+AU54+BE54+BO54</f>
        <v/>
      </c>
      <c r="CA54" s="496" t="n"/>
      <c r="CB54" s="189">
        <f>I54+S54+AC54+AM54+AW54+BG54+BQ54</f>
        <v/>
      </c>
      <c r="CC54" s="496" t="n"/>
      <c r="CD54" s="496" t="n"/>
      <c r="CE54" s="496" t="n"/>
      <c r="CF54" s="189" t="n"/>
      <c r="CG54" s="643">
        <f>BY54-CL54</f>
        <v/>
      </c>
      <c r="CH54" s="643">
        <f>BZ54-CM54</f>
        <v/>
      </c>
      <c r="CI54" s="643" t="n"/>
      <c r="CJ54" s="643">
        <f>CB54-CO54</f>
        <v/>
      </c>
      <c r="CK54" s="358" t="n"/>
      <c r="CL54" s="293">
        <f>SUM(CM54:CR54)</f>
        <v/>
      </c>
      <c r="CM54" s="199" t="n">
        <v>46.2</v>
      </c>
      <c r="CN54" s="199" t="n"/>
      <c r="CO54" s="199" t="n">
        <v>338.8</v>
      </c>
      <c r="CP54" s="199" t="n"/>
      <c r="CQ54" s="249" t="n"/>
      <c r="CR54" s="271" t="n"/>
    </row>
    <row r="55" ht="18" customHeight="1" s="683">
      <c r="A55" s="349" t="n"/>
      <c r="B55" s="353" t="n">
        <v>4976</v>
      </c>
      <c r="C55" s="309" t="inlineStr">
        <is>
          <t>Water Transport : Repair of Speedboat(s)</t>
        </is>
      </c>
      <c r="D55" s="310" t="inlineStr">
        <is>
          <t>Nos.</t>
        </is>
      </c>
      <c r="E55" s="362" t="inlineStr">
        <is>
          <t>Part</t>
        </is>
      </c>
      <c r="F55" s="189">
        <f>SUM(G55:M55)</f>
        <v/>
      </c>
      <c r="G55" s="496" t="n">
        <v>0.9</v>
      </c>
      <c r="H55" s="496" t="n"/>
      <c r="I55" s="496" t="n"/>
      <c r="J55" s="496" t="n"/>
      <c r="K55" s="496" t="n"/>
      <c r="L55" s="298" t="n"/>
      <c r="M55" s="299" t="n"/>
      <c r="N55" s="438" t="inlineStr">
        <is>
          <t>Nos.</t>
        </is>
      </c>
      <c r="O55" s="301" t="inlineStr">
        <is>
          <t>Part</t>
        </is>
      </c>
      <c r="P55" s="189">
        <f>SUM(Q55:W55)</f>
        <v/>
      </c>
      <c r="Q55" s="496" t="n">
        <v>0.75</v>
      </c>
      <c r="R55" s="496" t="n"/>
      <c r="S55" s="496" t="n"/>
      <c r="T55" s="496" t="n"/>
      <c r="U55" s="496" t="n"/>
      <c r="V55" s="496" t="n"/>
      <c r="W55" s="189" t="n"/>
      <c r="X55" s="438" t="inlineStr">
        <is>
          <t>Nos.</t>
        </is>
      </c>
      <c r="Y55" s="362" t="inlineStr">
        <is>
          <t>Part</t>
        </is>
      </c>
      <c r="Z55" s="189">
        <f>SUM(AA55:AG55)</f>
        <v/>
      </c>
      <c r="AA55" s="496" t="n">
        <v>2</v>
      </c>
      <c r="AB55" s="496" t="n"/>
      <c r="AC55" s="496" t="n"/>
      <c r="AD55" s="496" t="n"/>
      <c r="AE55" s="496" t="n"/>
      <c r="AF55" s="496" t="n"/>
      <c r="AG55" s="189" t="n"/>
      <c r="AH55" s="438" t="inlineStr">
        <is>
          <t>Nos.</t>
        </is>
      </c>
      <c r="AI55" s="362" t="inlineStr">
        <is>
          <t>Part</t>
        </is>
      </c>
      <c r="AJ55" s="189">
        <f>SUM(AK55:AQ55)</f>
        <v/>
      </c>
      <c r="AK55" s="496" t="n">
        <v>2</v>
      </c>
      <c r="AL55" s="496" t="n"/>
      <c r="AM55" s="496" t="n"/>
      <c r="AN55" s="496" t="n"/>
      <c r="AO55" s="496" t="n"/>
      <c r="AP55" s="496" t="n"/>
      <c r="AQ55" s="189" t="n"/>
      <c r="AR55" s="438" t="inlineStr">
        <is>
          <t>Nos.</t>
        </is>
      </c>
      <c r="AS55" s="362" t="inlineStr">
        <is>
          <t>Part</t>
        </is>
      </c>
      <c r="AT55" s="189">
        <f>SUM(AU55:BA55)</f>
        <v/>
      </c>
      <c r="AU55" s="225" t="n">
        <v>2</v>
      </c>
      <c r="AV55" s="496" t="n"/>
      <c r="AW55" s="496" t="n"/>
      <c r="AX55" s="496" t="n"/>
      <c r="AY55" s="496" t="n"/>
      <c r="AZ55" s="496" t="n"/>
      <c r="BA55" s="189" t="n"/>
      <c r="BB55" s="438" t="inlineStr">
        <is>
          <t>Nos.</t>
        </is>
      </c>
      <c r="BC55" s="362" t="inlineStr">
        <is>
          <t>Part</t>
        </is>
      </c>
      <c r="BD55" s="189">
        <f>SUM(BE55:BK55)</f>
        <v/>
      </c>
      <c r="BE55" s="496" t="n">
        <v>2</v>
      </c>
      <c r="BF55" s="496" t="n"/>
      <c r="BG55" s="496" t="n">
        <v>0</v>
      </c>
      <c r="BH55" s="496" t="n"/>
      <c r="BI55" s="496" t="n"/>
      <c r="BJ55" s="496" t="n"/>
      <c r="BK55" s="189" t="n"/>
      <c r="BL55" s="438" t="inlineStr">
        <is>
          <t>Nos.</t>
        </is>
      </c>
      <c r="BM55" s="362" t="inlineStr">
        <is>
          <t>Part</t>
        </is>
      </c>
      <c r="BN55" s="189">
        <f>SUM(BO55:BU55)</f>
        <v/>
      </c>
      <c r="BO55" s="496" t="n">
        <v>0.35</v>
      </c>
      <c r="BP55" s="496" t="n"/>
      <c r="BQ55" s="496" t="n">
        <v>0</v>
      </c>
      <c r="BR55" s="496" t="n"/>
      <c r="BS55" s="496" t="n"/>
      <c r="BT55" s="496" t="n"/>
      <c r="BU55" s="189" t="n"/>
      <c r="BV55" s="351" t="n"/>
      <c r="BW55" s="189" t="n"/>
      <c r="BX55" s="362" t="inlineStr">
        <is>
          <t>Part</t>
        </is>
      </c>
      <c r="BY55" s="189">
        <f>F55+P55+Z55+AJ55+AT55+BD55+BN55</f>
        <v/>
      </c>
      <c r="BZ55" s="189">
        <f>G55+Q55+AA55+AK55+AU55+BE55+BO55</f>
        <v/>
      </c>
      <c r="CA55" s="496" t="n"/>
      <c r="CB55" s="496" t="n"/>
      <c r="CC55" s="496" t="n"/>
      <c r="CD55" s="496" t="n"/>
      <c r="CE55" s="496" t="n"/>
      <c r="CF55" s="189" t="n"/>
      <c r="CG55" s="643">
        <f>BY55-CL55</f>
        <v/>
      </c>
      <c r="CH55" s="643">
        <f>BZ55-CM55</f>
        <v/>
      </c>
      <c r="CI55" s="643" t="n"/>
      <c r="CJ55" s="643">
        <f>CB55-CO55</f>
        <v/>
      </c>
      <c r="CK55" s="358" t="n"/>
      <c r="CL55" s="240">
        <f>SUM(CM55:CR55)</f>
        <v/>
      </c>
      <c r="CM55" s="199" t="n">
        <v>10</v>
      </c>
      <c r="CN55" s="201" t="n"/>
      <c r="CO55" s="201" t="n"/>
      <c r="CP55" s="201" t="n"/>
      <c r="CQ55" s="251" t="n"/>
      <c r="CR55" s="271" t="n"/>
    </row>
    <row r="56" ht="18" customHeight="1" s="683">
      <c r="A56" s="349" t="n"/>
      <c r="B56" s="364" t="n">
        <v>4991</v>
      </c>
      <c r="C56" s="310" t="inlineStr">
        <is>
          <t>Others : Repair &amp; Maintenance</t>
        </is>
      </c>
      <c r="D56" s="310" t="n"/>
      <c r="E56" s="362" t="inlineStr">
        <is>
          <t>Part</t>
        </is>
      </c>
      <c r="F56" s="189" t="n"/>
      <c r="G56" s="496" t="n"/>
      <c r="H56" s="496" t="n"/>
      <c r="I56" s="496" t="n"/>
      <c r="J56" s="496" t="n"/>
      <c r="K56" s="496" t="n"/>
      <c r="L56" s="298" t="n"/>
      <c r="M56" s="299" t="n"/>
      <c r="N56" s="310" t="n"/>
      <c r="O56" s="301" t="inlineStr">
        <is>
          <t>Part</t>
        </is>
      </c>
      <c r="P56" s="189" t="n"/>
      <c r="Q56" s="496" t="n"/>
      <c r="R56" s="496" t="n"/>
      <c r="S56" s="496" t="n"/>
      <c r="T56" s="496" t="n"/>
      <c r="U56" s="496" t="n"/>
      <c r="V56" s="496" t="n"/>
      <c r="W56" s="189" t="n"/>
      <c r="X56" s="438" t="n"/>
      <c r="Y56" s="362" t="inlineStr">
        <is>
          <t>Part</t>
        </is>
      </c>
      <c r="Z56" s="189">
        <f>SUM(AA56:AG56)</f>
        <v/>
      </c>
      <c r="AA56" s="496" t="n">
        <v>10</v>
      </c>
      <c r="AB56" s="496" t="n"/>
      <c r="AC56" s="496" t="n"/>
      <c r="AD56" s="496" t="n"/>
      <c r="AE56" s="496" t="n"/>
      <c r="AF56" s="496" t="n"/>
      <c r="AG56" s="189" t="n"/>
      <c r="AH56" s="438" t="n"/>
      <c r="AI56" s="362" t="inlineStr">
        <is>
          <t>Part</t>
        </is>
      </c>
      <c r="AJ56" s="189">
        <f>SUM(AK56:AQ56)</f>
        <v/>
      </c>
      <c r="AK56" s="496" t="n">
        <v>5</v>
      </c>
      <c r="AL56" s="496" t="n"/>
      <c r="AM56" s="496" t="n"/>
      <c r="AN56" s="496" t="n"/>
      <c r="AO56" s="496" t="n"/>
      <c r="AP56" s="496" t="n"/>
      <c r="AQ56" s="189" t="n"/>
      <c r="AR56" s="438" t="n"/>
      <c r="AS56" s="362" t="inlineStr">
        <is>
          <t>Part</t>
        </is>
      </c>
      <c r="AT56" s="189">
        <f>SUM(AU56:BA56)</f>
        <v/>
      </c>
      <c r="AU56" s="225" t="n">
        <v>5</v>
      </c>
      <c r="AV56" s="496" t="n"/>
      <c r="AW56" s="496" t="n"/>
      <c r="AX56" s="496" t="n"/>
      <c r="AY56" s="496" t="n"/>
      <c r="AZ56" s="496" t="n"/>
      <c r="BA56" s="189" t="n"/>
      <c r="BB56" s="438" t="n"/>
      <c r="BC56" s="362" t="inlineStr">
        <is>
          <t>Part</t>
        </is>
      </c>
      <c r="BD56" s="189">
        <f>SUM(BE56:BK56)</f>
        <v/>
      </c>
      <c r="BE56" s="496" t="n">
        <v>3</v>
      </c>
      <c r="BF56" s="496" t="n"/>
      <c r="BG56" s="496" t="n">
        <v>0</v>
      </c>
      <c r="BH56" s="496" t="n"/>
      <c r="BI56" s="496" t="n"/>
      <c r="BJ56" s="496" t="n"/>
      <c r="BK56" s="189" t="n"/>
      <c r="BL56" s="438" t="n"/>
      <c r="BM56" s="362" t="inlineStr">
        <is>
          <t>Part</t>
        </is>
      </c>
      <c r="BN56" s="189">
        <f>SUM(BO56:BU56)</f>
        <v/>
      </c>
      <c r="BO56" s="496" t="n">
        <v>2</v>
      </c>
      <c r="BP56" s="496" t="n"/>
      <c r="BQ56" s="496" t="n">
        <v>0</v>
      </c>
      <c r="BR56" s="496" t="n">
        <v>0</v>
      </c>
      <c r="BS56" s="496" t="n"/>
      <c r="BT56" s="496" t="n"/>
      <c r="BU56" s="189" t="n"/>
      <c r="BV56" s="351" t="n"/>
      <c r="BW56" s="189" t="n"/>
      <c r="BX56" s="362" t="inlineStr">
        <is>
          <t>Part</t>
        </is>
      </c>
      <c r="BY56" s="189">
        <f>F56+P56+Z56+AJ56+AT56+BD56+BN56</f>
        <v/>
      </c>
      <c r="BZ56" s="189">
        <f>G56+Q56+AA56+AK56+AU56+BE56+BO56</f>
        <v/>
      </c>
      <c r="CA56" s="496" t="n"/>
      <c r="CB56" s="496" t="n">
        <v>0</v>
      </c>
      <c r="CC56" s="496" t="n">
        <v>0</v>
      </c>
      <c r="CD56" s="496" t="n"/>
      <c r="CE56" s="496" t="n"/>
      <c r="CF56" s="189" t="n"/>
      <c r="CG56" s="643">
        <f>BY56-CL56</f>
        <v/>
      </c>
      <c r="CH56" s="643">
        <f>BZ56-CM56</f>
        <v/>
      </c>
      <c r="CI56" s="643" t="n"/>
      <c r="CJ56" s="643">
        <f>CB56-CO56</f>
        <v/>
      </c>
      <c r="CK56" s="358" t="n"/>
      <c r="CL56" s="240">
        <f>SUM(CM56:CR56)</f>
        <v/>
      </c>
      <c r="CM56" s="199" t="n">
        <v>25</v>
      </c>
      <c r="CN56" s="201" t="n"/>
      <c r="CO56" s="201" t="n"/>
      <c r="CP56" s="201" t="n"/>
      <c r="CQ56" s="251" t="n"/>
      <c r="CR56" s="271" t="n"/>
    </row>
    <row r="57" ht="15.75" customHeight="1" s="683">
      <c r="A57" s="326" t="inlineStr">
        <is>
          <t>(a) Sub-total Revenue Component:</t>
        </is>
      </c>
      <c r="B57" s="313" t="n"/>
      <c r="C57" s="354" t="n"/>
      <c r="D57" s="354" t="n"/>
      <c r="E57" s="354" t="n"/>
      <c r="F57" s="189">
        <f>SUM(G57:M57)</f>
        <v/>
      </c>
      <c r="G57" s="496">
        <f>SUM(G11:G56)</f>
        <v/>
      </c>
      <c r="H57" s="496" t="n"/>
      <c r="I57" s="496">
        <f>SUM(I11:I56)</f>
        <v/>
      </c>
      <c r="J57" s="496">
        <f>SUM(J11:J56)</f>
        <v/>
      </c>
      <c r="K57" s="496" t="n"/>
      <c r="L57" s="298" t="n"/>
      <c r="M57" s="299" t="n"/>
      <c r="N57" s="354" t="n"/>
      <c r="O57" s="302" t="n"/>
      <c r="P57" s="496">
        <f>SUM(P11:P56)</f>
        <v/>
      </c>
      <c r="Q57" s="496">
        <f>SUM(Q11:Q56)</f>
        <v/>
      </c>
      <c r="R57" s="496" t="n"/>
      <c r="S57" s="496">
        <f>SUM(S11:S56)</f>
        <v/>
      </c>
      <c r="T57" s="496">
        <f>SUM(T11:T56)</f>
        <v/>
      </c>
      <c r="U57" s="496" t="n"/>
      <c r="V57" s="496" t="n"/>
      <c r="W57" s="496" t="n"/>
      <c r="X57" s="443" t="n"/>
      <c r="Y57" s="354" t="n"/>
      <c r="Z57" s="189">
        <f>SUM(AA57:AG57)</f>
        <v/>
      </c>
      <c r="AA57" s="496">
        <f>SUM(AA11:AA56)</f>
        <v/>
      </c>
      <c r="AB57" s="496" t="n"/>
      <c r="AC57" s="496">
        <f>SUM(AC11:AC56)</f>
        <v/>
      </c>
      <c r="AD57" s="496">
        <f>SUM(AD11:AD56)</f>
        <v/>
      </c>
      <c r="AE57" s="496" t="n"/>
      <c r="AF57" s="496" t="n"/>
      <c r="AG57" s="496" t="n"/>
      <c r="AH57" s="443" t="n"/>
      <c r="AI57" s="354" t="n"/>
      <c r="AJ57" s="496">
        <f>SUM(AJ11:AJ56)</f>
        <v/>
      </c>
      <c r="AK57" s="496">
        <f>SUM(AK11:AK56)</f>
        <v/>
      </c>
      <c r="AL57" s="496" t="n"/>
      <c r="AM57" s="496">
        <f>SUM(AM11:AM56)</f>
        <v/>
      </c>
      <c r="AN57" s="496">
        <f>SUM(AN11:AN56)</f>
        <v/>
      </c>
      <c r="AO57" s="496" t="n"/>
      <c r="AP57" s="496" t="n"/>
      <c r="AQ57" s="496" t="n"/>
      <c r="AR57" s="443" t="n"/>
      <c r="AS57" s="354" t="n"/>
      <c r="AT57" s="496">
        <f>SUM(AT11:AT56)</f>
        <v/>
      </c>
      <c r="AU57" s="225">
        <f>SUM(AU11:AU56)</f>
        <v/>
      </c>
      <c r="AV57" s="496" t="n"/>
      <c r="AW57" s="496">
        <f>SUM(AW11:AW56)</f>
        <v/>
      </c>
      <c r="AX57" s="496">
        <f>SUM(AX11:AX56)</f>
        <v/>
      </c>
      <c r="AY57" s="496" t="n"/>
      <c r="AZ57" s="496" t="n"/>
      <c r="BA57" s="496" t="n"/>
      <c r="BB57" s="443" t="n"/>
      <c r="BC57" s="354" t="n"/>
      <c r="BD57" s="496">
        <f>SUM(BD11:BD56)</f>
        <v/>
      </c>
      <c r="BE57" s="496">
        <f>SUM(BE11:BE56)</f>
        <v/>
      </c>
      <c r="BF57" s="496">
        <f>SUM(BF11:BF56)</f>
        <v/>
      </c>
      <c r="BG57" s="496">
        <f>SUM(BG11:BG56)</f>
        <v/>
      </c>
      <c r="BH57" s="496">
        <f>SUM(BH11:BH56)</f>
        <v/>
      </c>
      <c r="BI57" s="496" t="n"/>
      <c r="BJ57" s="496" t="n"/>
      <c r="BK57" s="496" t="n"/>
      <c r="BL57" s="443" t="n"/>
      <c r="BM57" s="354" t="n"/>
      <c r="BN57" s="496">
        <f>SUM(BN11:BN56)</f>
        <v/>
      </c>
      <c r="BO57" s="496">
        <f>SUM(BO11:BO56)</f>
        <v/>
      </c>
      <c r="BP57" s="496">
        <f>SUM(BP11:BP56)</f>
        <v/>
      </c>
      <c r="BQ57" s="496">
        <f>SUM(BQ11:BQ56)</f>
        <v/>
      </c>
      <c r="BR57" s="496">
        <f>SUM(BR11:BR56)</f>
        <v/>
      </c>
      <c r="BS57" s="496" t="n"/>
      <c r="BT57" s="496" t="n"/>
      <c r="BU57" s="496" t="n"/>
      <c r="BV57" s="365" t="n"/>
      <c r="BW57" s="496" t="n"/>
      <c r="BX57" s="354" t="n"/>
      <c r="BY57" s="189">
        <f>F57+P57+Z57+AJ57+AT57+BD57+BN57</f>
        <v/>
      </c>
      <c r="BZ57" s="496">
        <f>SUM(BZ11:BZ56)</f>
        <v/>
      </c>
      <c r="CA57" s="496">
        <f>SUM(CA11:CA56)</f>
        <v/>
      </c>
      <c r="CB57" s="496">
        <f>SUM(CB11:CB56)</f>
        <v/>
      </c>
      <c r="CC57" s="496">
        <f>SUM(CC11:CC56)</f>
        <v/>
      </c>
      <c r="CD57" s="496" t="n"/>
      <c r="CE57" s="496" t="n"/>
      <c r="CF57" s="496" t="n"/>
      <c r="CG57" s="643">
        <f>BY57-CL57</f>
        <v/>
      </c>
      <c r="CH57" s="643">
        <f>BZ57-CM57</f>
        <v/>
      </c>
      <c r="CI57" s="643" t="n"/>
      <c r="CJ57" s="643">
        <f>CB57-CO57</f>
        <v/>
      </c>
      <c r="CL57" s="527">
        <f>SUM(CL11:CL56)</f>
        <v/>
      </c>
      <c r="CM57" s="520">
        <f>SUM(CM11:CM56)</f>
        <v/>
      </c>
      <c r="CN57" s="523" t="n"/>
      <c r="CO57" s="523">
        <f>SUM(CO11:CO56)</f>
        <v/>
      </c>
      <c r="CP57" s="523">
        <f>SUM(CP11:CP56)</f>
        <v/>
      </c>
      <c r="CQ57" s="252" t="n"/>
      <c r="CR57" s="202" t="n"/>
    </row>
    <row r="58" ht="14.25" customFormat="1" customHeight="1" s="662">
      <c r="A58" s="733" t="inlineStr">
        <is>
          <t>(b) Capital Component:</t>
        </is>
      </c>
      <c r="B58" s="616" t="n"/>
      <c r="C58" s="616" t="n"/>
      <c r="D58" s="530" t="n"/>
      <c r="E58" s="530" t="n"/>
      <c r="F58" s="457" t="n"/>
      <c r="G58" s="457" t="n"/>
      <c r="H58" s="391" t="n"/>
      <c r="I58" s="457" t="n"/>
      <c r="J58" s="457" t="n"/>
      <c r="K58" s="391" t="n"/>
      <c r="L58" s="391" t="n"/>
      <c r="M58" s="391" t="n"/>
      <c r="N58" s="530" t="n"/>
      <c r="O58" s="530" t="n"/>
      <c r="P58" s="390" t="n"/>
      <c r="Q58" s="391" t="n"/>
      <c r="R58" s="391" t="n"/>
      <c r="S58" s="391" t="n"/>
      <c r="T58" s="391" t="n"/>
      <c r="U58" s="391" t="n"/>
      <c r="V58" s="391" t="n"/>
      <c r="W58" s="224" t="n"/>
      <c r="X58" s="447" t="n"/>
      <c r="Y58" s="312" t="n"/>
      <c r="Z58" s="189" t="n"/>
      <c r="AA58" s="190" t="n"/>
      <c r="AG58" s="189" t="n"/>
      <c r="AH58" s="447" t="n"/>
      <c r="AI58" s="312" t="n"/>
      <c r="AJ58" s="189" t="n"/>
      <c r="AQ58" s="189" t="n"/>
      <c r="AR58" s="447" t="n"/>
      <c r="AS58" s="312" t="n"/>
      <c r="AT58" s="189" t="n"/>
      <c r="BA58" s="189" t="n"/>
      <c r="BB58" s="447" t="n"/>
      <c r="BC58" s="312" t="n"/>
      <c r="BD58" s="189" t="n"/>
      <c r="BK58" s="189" t="n"/>
      <c r="BL58" s="447" t="n"/>
      <c r="BM58" s="312" t="n"/>
      <c r="BN58" s="189" t="n"/>
      <c r="BU58" s="189" t="n"/>
      <c r="BV58" s="351" t="n"/>
      <c r="BW58" s="265" t="n"/>
      <c r="BX58" s="312" t="n"/>
      <c r="BY58" s="189" t="n"/>
      <c r="CF58" s="189" t="n"/>
      <c r="CG58" s="643">
        <f>BY58-CL58</f>
        <v/>
      </c>
      <c r="CH58" s="643">
        <f>BZ58-CM58</f>
        <v/>
      </c>
      <c r="CI58" s="643" t="n"/>
      <c r="CJ58" s="643">
        <f>CB58-CO58</f>
        <v/>
      </c>
      <c r="CL58" s="528" t="n"/>
      <c r="CM58" s="521" t="n"/>
      <c r="CN58" s="524" t="n"/>
      <c r="CO58" s="524" t="n"/>
      <c r="CP58" s="524" t="n"/>
      <c r="CQ58" s="253" t="n"/>
      <c r="CR58" s="204" t="n"/>
    </row>
    <row r="59" ht="15.75" customFormat="1" customHeight="1" s="662">
      <c r="A59" s="366" t="n"/>
      <c r="B59" s="350" t="n">
        <v>6800</v>
      </c>
      <c r="C59" s="297" t="inlineStr">
        <is>
          <t>Acquisition of Assets:</t>
        </is>
      </c>
      <c r="D59" s="297" t="n"/>
      <c r="E59" s="297" t="n"/>
      <c r="F59" s="189" t="n"/>
      <c r="G59" s="496" t="n"/>
      <c r="H59" s="496" t="n"/>
      <c r="I59" s="496" t="n"/>
      <c r="J59" s="496" t="n"/>
      <c r="K59" s="496" t="n"/>
      <c r="L59" s="298" t="n"/>
      <c r="M59" s="313" t="n"/>
      <c r="N59" s="297" t="n"/>
      <c r="O59" s="303" t="n"/>
      <c r="P59" s="189" t="n"/>
      <c r="Q59" s="496" t="n"/>
      <c r="R59" s="496" t="n"/>
      <c r="S59" s="496" t="n"/>
      <c r="T59" s="496" t="n"/>
      <c r="U59" s="496" t="n"/>
      <c r="V59" s="496" t="n"/>
      <c r="W59" s="189" t="n"/>
      <c r="X59" s="442" t="n"/>
      <c r="Y59" s="297" t="n"/>
      <c r="Z59" s="189" t="n"/>
      <c r="AA59" s="496" t="n"/>
      <c r="AB59" s="496" t="n"/>
      <c r="AC59" s="496" t="n"/>
      <c r="AD59" s="496" t="n"/>
      <c r="AE59" s="496" t="n"/>
      <c r="AF59" s="496" t="n"/>
      <c r="AG59" s="189" t="n"/>
      <c r="AH59" s="442" t="n"/>
      <c r="AI59" s="297" t="n"/>
      <c r="AJ59" s="189" t="n"/>
      <c r="AK59" s="225" t="n"/>
      <c r="AL59" s="496" t="n"/>
      <c r="AM59" s="496" t="n"/>
      <c r="AN59" s="496" t="n"/>
      <c r="AO59" s="496" t="n"/>
      <c r="AP59" s="496" t="n"/>
      <c r="AQ59" s="189" t="n"/>
      <c r="AR59" s="442" t="n"/>
      <c r="AS59" s="297" t="n"/>
      <c r="AT59" s="189" t="n"/>
      <c r="AU59" s="225" t="n"/>
      <c r="AV59" s="496" t="n"/>
      <c r="AW59" s="496" t="n"/>
      <c r="AX59" s="496" t="n"/>
      <c r="AY59" s="496" t="n"/>
      <c r="AZ59" s="496" t="n"/>
      <c r="BA59" s="189" t="n"/>
      <c r="BB59" s="442" t="n"/>
      <c r="BC59" s="297" t="n"/>
      <c r="BD59" s="189" t="n"/>
      <c r="BE59" s="225" t="n"/>
      <c r="BF59" s="496" t="n"/>
      <c r="BG59" s="496" t="n"/>
      <c r="BH59" s="496" t="n"/>
      <c r="BI59" s="496" t="n"/>
      <c r="BJ59" s="496" t="n"/>
      <c r="BK59" s="189" t="n"/>
      <c r="BL59" s="442" t="n"/>
      <c r="BM59" s="297" t="n"/>
      <c r="BN59" s="189" t="n"/>
      <c r="BO59" s="225" t="n"/>
      <c r="BP59" s="496" t="n"/>
      <c r="BQ59" s="496" t="n"/>
      <c r="BR59" s="496" t="n"/>
      <c r="BS59" s="496" t="n"/>
      <c r="BT59" s="496" t="n"/>
      <c r="BU59" s="189" t="n"/>
      <c r="BV59" s="351" t="n"/>
      <c r="BW59" s="189" t="n"/>
      <c r="BX59" s="297" t="n"/>
      <c r="BY59" s="189" t="n"/>
      <c r="BZ59" s="225" t="n"/>
      <c r="CA59" s="496" t="n"/>
      <c r="CB59" s="496" t="n"/>
      <c r="CC59" s="496" t="n"/>
      <c r="CD59" s="496" t="n"/>
      <c r="CE59" s="496" t="n"/>
      <c r="CF59" s="189" t="n"/>
      <c r="CG59" s="643">
        <f>BY59-CL59</f>
        <v/>
      </c>
      <c r="CH59" s="643">
        <f>BZ59-CM59</f>
        <v/>
      </c>
      <c r="CI59" s="643" t="n"/>
      <c r="CJ59" s="643">
        <f>CB59-CO59</f>
        <v/>
      </c>
      <c r="CL59" s="703" t="n"/>
      <c r="CM59" s="703" t="n"/>
      <c r="CN59" s="703" t="n"/>
      <c r="CO59" s="703" t="n"/>
      <c r="CP59" s="703" t="n"/>
      <c r="CQ59" s="703" t="n"/>
      <c r="CR59" s="525" t="n"/>
    </row>
    <row r="60" ht="15.75" customFormat="1" customHeight="1" s="662">
      <c r="A60" s="367" t="n"/>
      <c r="B60" s="356" t="n">
        <v>6807</v>
      </c>
      <c r="C60" s="392" t="inlineStr">
        <is>
          <t xml:space="preserve"> Motor Vehicle :</t>
        </is>
      </c>
      <c r="D60" s="491" t="n"/>
      <c r="E60" s="491" t="n"/>
      <c r="F60" s="491" t="n"/>
      <c r="G60" s="491" t="n"/>
      <c r="H60" s="491" t="n"/>
      <c r="I60" s="491" t="n"/>
      <c r="J60" s="491" t="n"/>
      <c r="K60" s="491" t="n"/>
      <c r="L60" s="491" t="n"/>
      <c r="M60" s="491" t="n"/>
      <c r="N60" s="491" t="n"/>
      <c r="O60" s="491" t="n"/>
      <c r="P60" s="491" t="n"/>
      <c r="Q60" s="491" t="n"/>
      <c r="R60" s="491" t="n"/>
      <c r="S60" s="491" t="n"/>
      <c r="T60" s="491" t="n"/>
      <c r="U60" s="491" t="n"/>
      <c r="V60" s="492" t="n"/>
      <c r="W60" s="493" t="n"/>
      <c r="X60" s="489" t="n"/>
      <c r="Y60" s="492" t="n"/>
      <c r="Z60" s="492" t="n"/>
      <c r="AA60" s="493" t="n"/>
      <c r="AB60" s="496" t="n"/>
      <c r="AC60" s="496" t="n"/>
      <c r="AD60" s="496" t="n"/>
      <c r="AE60" s="496" t="n"/>
      <c r="AF60" s="496" t="n"/>
      <c r="AG60" s="189" t="n"/>
      <c r="AH60" s="489" t="n"/>
      <c r="AI60" s="297" t="n"/>
      <c r="AJ60" s="189" t="n"/>
      <c r="AK60" s="225" t="n"/>
      <c r="AL60" s="496" t="n"/>
      <c r="AM60" s="496" t="n"/>
      <c r="AN60" s="496" t="n"/>
      <c r="AO60" s="496" t="n"/>
      <c r="AP60" s="496" t="n"/>
      <c r="AQ60" s="189" t="n"/>
      <c r="AR60" s="489" t="n"/>
      <c r="AS60" s="297" t="n"/>
      <c r="AT60" s="189" t="n"/>
      <c r="AU60" s="225" t="n"/>
      <c r="AV60" s="496" t="n"/>
      <c r="AW60" s="496" t="n"/>
      <c r="AX60" s="496" t="n"/>
      <c r="AY60" s="496" t="n"/>
      <c r="AZ60" s="496" t="n"/>
      <c r="BA60" s="189" t="n"/>
      <c r="BB60" s="489" t="n"/>
      <c r="BC60" s="297" t="n"/>
      <c r="BD60" s="189" t="n"/>
      <c r="BE60" s="225" t="n"/>
      <c r="BF60" s="496" t="n"/>
      <c r="BG60" s="496" t="n"/>
      <c r="BH60" s="496" t="n"/>
      <c r="BI60" s="496" t="n"/>
      <c r="BJ60" s="496" t="n"/>
      <c r="BK60" s="189" t="n"/>
      <c r="BL60" s="489" t="n"/>
      <c r="BM60" s="297" t="n"/>
      <c r="BN60" s="189" t="n"/>
      <c r="BO60" s="225" t="n"/>
      <c r="BP60" s="496" t="n"/>
      <c r="BQ60" s="496" t="n"/>
      <c r="BR60" s="496" t="n"/>
      <c r="BS60" s="496" t="n"/>
      <c r="BT60" s="496" t="n"/>
      <c r="BU60" s="189" t="n"/>
      <c r="BV60" s="351" t="n"/>
      <c r="BW60" s="189" t="n"/>
      <c r="BX60" s="297" t="n"/>
      <c r="BY60" s="189" t="n"/>
      <c r="BZ60" s="225" t="n"/>
      <c r="CA60" s="496" t="n"/>
      <c r="CB60" s="496" t="n"/>
      <c r="CC60" s="496" t="n"/>
      <c r="CD60" s="496" t="n"/>
      <c r="CE60" s="496" t="n"/>
      <c r="CF60" s="189" t="n"/>
      <c r="CG60" s="643">
        <f>BY60-CL60</f>
        <v/>
      </c>
      <c r="CH60" s="643">
        <f>BZ60-CM60</f>
        <v/>
      </c>
      <c r="CI60" s="643" t="n"/>
      <c r="CJ60" s="643">
        <f>CB60-CO60</f>
        <v/>
      </c>
      <c r="CL60" s="633" t="n"/>
      <c r="CM60" s="633" t="n"/>
      <c r="CN60" s="633" t="n"/>
      <c r="CO60" s="633" t="n"/>
      <c r="CP60" s="633" t="n"/>
      <c r="CQ60" s="633" t="n"/>
      <c r="CR60" s="640" t="n"/>
    </row>
    <row r="61" ht="60" customFormat="1" customHeight="1" s="662">
      <c r="A61" s="349" t="n"/>
      <c r="B61" s="372" t="n"/>
      <c r="C61" s="375" t="inlineStr">
        <is>
          <t>Jeep (above 2500 c.c. made by Pragati) -1 No.for Project Director, PMO and Jeep (2200 c.c. to 2500 c.c. made by Pragati) (4 Wheel Drive) -8 Nos.  (PMO 2 Nos., Kishoreganj 1 No., Netrokona 1 No., Sunamganj 1 No., Habiganj 1 No., Brahmanbaria 1 No.&amp; Deputy Chief(Extension Officer) 1 No.)</t>
        </is>
      </c>
      <c r="D61" s="310" t="inlineStr">
        <is>
          <t>Nos.</t>
        </is>
      </c>
      <c r="E61" s="315" t="inlineStr">
        <is>
          <t>7 nos.</t>
        </is>
      </c>
      <c r="F61" s="189">
        <f>SUM(G61:M61)</f>
        <v/>
      </c>
      <c r="G61" s="496" t="n">
        <v>484.9</v>
      </c>
      <c r="H61" s="496" t="n"/>
      <c r="I61" s="496" t="n"/>
      <c r="J61" s="496" t="n"/>
      <c r="K61" s="496" t="n"/>
      <c r="L61" s="298" t="n"/>
      <c r="M61" s="313" t="n"/>
      <c r="N61" s="438" t="inlineStr">
        <is>
          <t>Nos.</t>
        </is>
      </c>
      <c r="O61" s="316" t="n"/>
      <c r="P61" s="189" t="n"/>
      <c r="Q61" s="496" t="n"/>
      <c r="R61" s="496" t="n"/>
      <c r="S61" s="496" t="n"/>
      <c r="T61" s="496" t="n"/>
      <c r="U61" s="496" t="n"/>
      <c r="V61" s="496" t="n"/>
      <c r="W61" s="189" t="n"/>
      <c r="X61" s="438" t="inlineStr">
        <is>
          <t>Nos.</t>
        </is>
      </c>
      <c r="Y61" s="315" t="inlineStr">
        <is>
          <t>2 nos</t>
        </is>
      </c>
      <c r="Z61" s="189">
        <f>SUM(AA61:AG61)</f>
        <v/>
      </c>
      <c r="AA61" s="496" t="n">
        <v>165.1</v>
      </c>
      <c r="AB61" s="496" t="n"/>
      <c r="AC61" s="496" t="n"/>
      <c r="AD61" s="496" t="n"/>
      <c r="AE61" s="496" t="n"/>
      <c r="AF61" s="496" t="n"/>
      <c r="AG61" s="189" t="n"/>
      <c r="AH61" s="438" t="n"/>
      <c r="AI61" s="315" t="n"/>
      <c r="AJ61" s="189" t="n"/>
      <c r="AK61" s="225" t="n"/>
      <c r="AL61" s="496" t="n"/>
      <c r="AM61" s="496" t="n"/>
      <c r="AN61" s="496" t="n"/>
      <c r="AO61" s="496" t="n"/>
      <c r="AP61" s="496" t="n"/>
      <c r="AQ61" s="189" t="n"/>
      <c r="AR61" s="438" t="n"/>
      <c r="AS61" s="315" t="n"/>
      <c r="AT61" s="189" t="n"/>
      <c r="AU61" s="225" t="n"/>
      <c r="AV61" s="496" t="n"/>
      <c r="AW61" s="496" t="n"/>
      <c r="AX61" s="496" t="n"/>
      <c r="AY61" s="496" t="n"/>
      <c r="AZ61" s="496" t="n"/>
      <c r="BA61" s="189" t="n"/>
      <c r="BB61" s="438" t="n"/>
      <c r="BC61" s="315" t="n"/>
      <c r="BD61" s="189" t="n"/>
      <c r="BE61" s="225" t="n"/>
      <c r="BF61" s="496" t="n"/>
      <c r="BG61" s="496" t="n"/>
      <c r="BH61" s="496" t="n"/>
      <c r="BI61" s="496" t="n"/>
      <c r="BJ61" s="496" t="n"/>
      <c r="BK61" s="189" t="n"/>
      <c r="BL61" s="438" t="n"/>
      <c r="BM61" s="315" t="n"/>
      <c r="BN61" s="189" t="n"/>
      <c r="BO61" s="225" t="n"/>
      <c r="BP61" s="496" t="n"/>
      <c r="BQ61" s="496" t="n"/>
      <c r="BR61" s="496" t="n"/>
      <c r="BS61" s="496" t="n"/>
      <c r="BT61" s="496" t="n"/>
      <c r="BU61" s="189" t="n"/>
      <c r="BV61" s="351" t="n"/>
      <c r="BW61" s="189" t="n"/>
      <c r="BX61" s="315" t="n"/>
      <c r="BY61" s="189">
        <f>F61+P61+Z61+AJ61+AT61+BD61+BN61</f>
        <v/>
      </c>
      <c r="BZ61" s="189">
        <f>G61+Q61+AA61+AK61+AU61+BE61+BO61</f>
        <v/>
      </c>
      <c r="CA61" s="496" t="n"/>
      <c r="CB61" s="496" t="n"/>
      <c r="CC61" s="496" t="n"/>
      <c r="CD61" s="496" t="n"/>
      <c r="CE61" s="496" t="n"/>
      <c r="CF61" s="189" t="n"/>
      <c r="CG61" s="643">
        <f>BY61-#REF!</f>
        <v/>
      </c>
      <c r="CH61" s="643">
        <f>BZ61-#REF!</f>
        <v/>
      </c>
      <c r="CI61" s="643" t="n"/>
      <c r="CJ61" s="643">
        <f>CB61-#REF!</f>
        <v/>
      </c>
      <c r="CL61" s="293">
        <f>SUM(CM61:CR61)</f>
        <v/>
      </c>
      <c r="CM61" s="199" t="n">
        <v>46.2</v>
      </c>
      <c r="CN61" s="199" t="n"/>
      <c r="CO61" s="199" t="n">
        <v>338.8</v>
      </c>
      <c r="CP61" s="205" t="n"/>
      <c r="CQ61" s="254" t="n"/>
      <c r="CR61" s="272" t="n"/>
    </row>
    <row r="62" ht="30.75" customFormat="1" customHeight="1" s="662">
      <c r="A62" s="367" t="n"/>
      <c r="B62" s="373" t="n"/>
      <c r="C62" s="461" t="inlineStr">
        <is>
          <t>Motorcycle - 35 Nos. (PMO 2 Nos.,Kishoreganj 11 Nos., Netrokona 6 Nos., Sunamganj 6 Nos., Habiganj 6 Nos.&amp; Brahmanbaria 4 Nos).</t>
        </is>
      </c>
      <c r="D62" s="310" t="inlineStr">
        <is>
          <t>Nos.</t>
        </is>
      </c>
      <c r="E62" s="315" t="inlineStr">
        <is>
          <t>26 nos</t>
        </is>
      </c>
      <c r="F62" s="189">
        <f>SUM(G62:M62)</f>
        <v/>
      </c>
      <c r="G62" s="496" t="n">
        <v>35.46</v>
      </c>
      <c r="H62" s="496" t="n"/>
      <c r="I62" s="496" t="n"/>
      <c r="J62" s="496" t="n"/>
      <c r="K62" s="496" t="n"/>
      <c r="L62" s="298" t="n"/>
      <c r="M62" s="313" t="n"/>
      <c r="N62" s="438" t="inlineStr">
        <is>
          <t>Nos.</t>
        </is>
      </c>
      <c r="O62" s="316" t="inlineStr">
        <is>
          <t>9 nos.</t>
        </is>
      </c>
      <c r="P62" s="189">
        <f>SUM(Q62:W62)</f>
        <v/>
      </c>
      <c r="Q62" s="496" t="n">
        <v>15.68</v>
      </c>
      <c r="R62" s="496" t="n"/>
      <c r="S62" s="496" t="n"/>
      <c r="T62" s="496" t="n"/>
      <c r="U62" s="496" t="n"/>
      <c r="V62" s="496" t="n"/>
      <c r="W62" s="189" t="n"/>
      <c r="X62" s="438" t="inlineStr">
        <is>
          <t>Nos.</t>
        </is>
      </c>
      <c r="Y62" s="321" t="inlineStr">
        <is>
          <t>-</t>
        </is>
      </c>
      <c r="Z62" s="189">
        <f>SUM(AA62:AG62)</f>
        <v/>
      </c>
      <c r="AA62" s="496" t="n">
        <v>17.11</v>
      </c>
      <c r="AB62" s="496" t="n"/>
      <c r="AC62" s="496" t="n"/>
      <c r="AD62" s="496" t="n"/>
      <c r="AE62" s="496" t="n"/>
      <c r="AF62" s="496" t="n"/>
      <c r="AG62" s="189" t="n"/>
      <c r="AH62" s="438" t="n"/>
      <c r="AI62" s="315" t="n"/>
      <c r="AJ62" s="189" t="n"/>
      <c r="AK62" s="496" t="n"/>
      <c r="AL62" s="496" t="n"/>
      <c r="AM62" s="496" t="n"/>
      <c r="AN62" s="496" t="n"/>
      <c r="AO62" s="496" t="n"/>
      <c r="AP62" s="496" t="n"/>
      <c r="AQ62" s="189" t="n"/>
      <c r="AR62" s="438" t="n"/>
      <c r="AS62" s="315" t="n"/>
      <c r="AT62" s="189" t="n"/>
      <c r="AU62" s="225" t="n"/>
      <c r="AV62" s="496" t="n"/>
      <c r="AW62" s="496" t="n"/>
      <c r="AX62" s="496" t="n"/>
      <c r="AY62" s="496" t="n"/>
      <c r="AZ62" s="496" t="n"/>
      <c r="BA62" s="189" t="n"/>
      <c r="BB62" s="438" t="n"/>
      <c r="BC62" s="315" t="n"/>
      <c r="BD62" s="189" t="n"/>
      <c r="BE62" s="496" t="n"/>
      <c r="BF62" s="496" t="n"/>
      <c r="BG62" s="496" t="n"/>
      <c r="BH62" s="496" t="n"/>
      <c r="BI62" s="496" t="n"/>
      <c r="BJ62" s="496" t="n"/>
      <c r="BK62" s="189" t="n"/>
      <c r="BL62" s="438" t="n"/>
      <c r="BM62" s="315" t="n"/>
      <c r="BN62" s="189" t="n"/>
      <c r="BO62" s="496" t="n"/>
      <c r="BP62" s="496" t="n"/>
      <c r="BQ62" s="496" t="n"/>
      <c r="BR62" s="496" t="n"/>
      <c r="BS62" s="496" t="n"/>
      <c r="BT62" s="496" t="n"/>
      <c r="BU62" s="189" t="n"/>
      <c r="BV62" s="351" t="n"/>
      <c r="BW62" s="189" t="n"/>
      <c r="BX62" s="315" t="n"/>
      <c r="BY62" s="189">
        <f>F62+P62+Z62+AJ62+AT62+BD62+BN62</f>
        <v/>
      </c>
      <c r="BZ62" s="189">
        <f>G62+Q62+AA62+AK62+AU62+BE62+BO62</f>
        <v/>
      </c>
      <c r="CA62" s="496" t="n"/>
      <c r="CB62" s="496" t="n"/>
      <c r="CC62" s="496" t="n"/>
      <c r="CD62" s="496" t="n"/>
      <c r="CE62" s="496" t="n"/>
      <c r="CF62" s="189" t="n"/>
      <c r="CG62" s="643">
        <f>BY62-#REF!</f>
        <v/>
      </c>
      <c r="CH62" s="643">
        <f>BZ62-#REF!</f>
        <v/>
      </c>
      <c r="CI62" s="643" t="n"/>
      <c r="CJ62" s="643">
        <f>CB62-#REF!</f>
        <v/>
      </c>
      <c r="CL62" s="293">
        <f>SUM(CM62:CR62)</f>
        <v/>
      </c>
      <c r="CM62" s="199" t="n">
        <v>46.2</v>
      </c>
      <c r="CN62" s="199" t="n"/>
      <c r="CO62" s="199" t="n">
        <v>338.8</v>
      </c>
      <c r="CP62" s="192" t="n"/>
      <c r="CQ62" s="244" t="n"/>
      <c r="CR62" s="272" t="n"/>
    </row>
    <row r="63" ht="16.5" customFormat="1" customHeight="1" s="662">
      <c r="A63" s="349" t="n"/>
      <c r="B63" s="356" t="n">
        <v>6809</v>
      </c>
      <c r="C63" s="106" t="inlineStr">
        <is>
          <t>Water Transport :</t>
        </is>
      </c>
      <c r="D63" s="352" t="n"/>
      <c r="E63" s="352" t="n"/>
      <c r="F63" s="352" t="n"/>
      <c r="G63" s="352" t="n"/>
      <c r="H63" s="352" t="n"/>
      <c r="I63" s="352" t="n"/>
      <c r="J63" s="352" t="n"/>
      <c r="K63" s="352" t="n"/>
      <c r="L63" s="352" t="n"/>
      <c r="M63" s="352" t="n"/>
      <c r="N63" s="487" t="n"/>
      <c r="O63" s="352" t="n"/>
      <c r="P63" s="352" t="n"/>
      <c r="Q63" s="352" t="n"/>
      <c r="R63" s="352" t="n"/>
      <c r="S63" s="352" t="n"/>
      <c r="T63" s="352" t="n"/>
      <c r="U63" s="352" t="n"/>
      <c r="V63" s="616" t="n"/>
      <c r="W63" s="615" t="n"/>
      <c r="X63" s="487" t="n"/>
      <c r="Y63" s="616" t="n"/>
      <c r="Z63" s="616" t="n"/>
      <c r="AA63" s="615" t="n"/>
      <c r="AB63" s="496" t="n"/>
      <c r="AC63" s="496" t="n"/>
      <c r="AD63" s="496" t="n"/>
      <c r="AE63" s="496" t="n"/>
      <c r="AF63" s="496" t="n"/>
      <c r="AG63" s="189" t="n"/>
      <c r="AH63" s="487" t="n"/>
      <c r="AI63" s="317" t="n"/>
      <c r="AJ63" s="189" t="n"/>
      <c r="AK63" s="225" t="n"/>
      <c r="AL63" s="496" t="n"/>
      <c r="AM63" s="496" t="n"/>
      <c r="AN63" s="496" t="n"/>
      <c r="AO63" s="496" t="n"/>
      <c r="AP63" s="496" t="n"/>
      <c r="AQ63" s="189" t="n"/>
      <c r="AR63" s="487" t="n"/>
      <c r="AS63" s="317" t="n"/>
      <c r="AT63" s="189" t="n"/>
      <c r="AU63" s="225" t="n"/>
      <c r="AV63" s="496" t="n"/>
      <c r="AW63" s="496" t="n"/>
      <c r="AX63" s="496" t="n"/>
      <c r="AY63" s="496" t="n"/>
      <c r="AZ63" s="496" t="n"/>
      <c r="BA63" s="189" t="n"/>
      <c r="BB63" s="487" t="n"/>
      <c r="BC63" s="317" t="n"/>
      <c r="BD63" s="189" t="n"/>
      <c r="BE63" s="225" t="n"/>
      <c r="BF63" s="496" t="n"/>
      <c r="BG63" s="496" t="n"/>
      <c r="BH63" s="496" t="n"/>
      <c r="BI63" s="496" t="n"/>
      <c r="BJ63" s="496" t="n"/>
      <c r="BK63" s="189" t="n"/>
      <c r="BL63" s="487" t="n"/>
      <c r="BM63" s="317" t="n"/>
      <c r="BN63" s="189" t="n"/>
      <c r="BO63" s="225" t="n"/>
      <c r="BP63" s="496" t="n"/>
      <c r="BQ63" s="496" t="n"/>
      <c r="BR63" s="496" t="n"/>
      <c r="BS63" s="496" t="n"/>
      <c r="BT63" s="496" t="n"/>
      <c r="BU63" s="189" t="n"/>
      <c r="BV63" s="351" t="n"/>
      <c r="BW63" s="189" t="n"/>
      <c r="BX63" s="317" t="n"/>
      <c r="BY63" s="189" t="n"/>
      <c r="BZ63" s="225" t="n"/>
      <c r="CA63" s="496" t="n"/>
      <c r="CB63" s="496" t="n"/>
      <c r="CC63" s="496" t="n"/>
      <c r="CD63" s="496" t="n"/>
      <c r="CE63" s="496" t="n"/>
      <c r="CF63" s="189" t="n"/>
      <c r="CG63" s="643">
        <f>BY63-#REF!</f>
        <v/>
      </c>
      <c r="CH63" s="643">
        <f>BZ63-#REF!</f>
        <v/>
      </c>
      <c r="CI63" s="643" t="n"/>
      <c r="CJ63" s="643">
        <f>CB63-#REF!</f>
        <v/>
      </c>
    </row>
    <row r="64" ht="18" customFormat="1" customHeight="1" s="662">
      <c r="A64" s="349" t="n"/>
      <c r="B64" s="373" t="n"/>
      <c r="C64" s="503" t="inlineStr">
        <is>
          <t>Speed Boat with Engine and all accessories (75 hp &amp; 5 Nos.)</t>
        </is>
      </c>
      <c r="D64" s="310" t="inlineStr">
        <is>
          <t>Nos.</t>
        </is>
      </c>
      <c r="E64" s="315" t="inlineStr">
        <is>
          <t>2 nos.</t>
        </is>
      </c>
      <c r="F64" s="318">
        <f>SUM(G64:M64)</f>
        <v/>
      </c>
      <c r="G64" s="496" t="n">
        <v>27.9</v>
      </c>
      <c r="H64" s="496" t="n"/>
      <c r="I64" s="496" t="n"/>
      <c r="J64" s="496" t="n"/>
      <c r="K64" s="496" t="n"/>
      <c r="L64" s="298" t="n"/>
      <c r="M64" s="313" t="n"/>
      <c r="N64" s="438" t="inlineStr">
        <is>
          <t>Nos.</t>
        </is>
      </c>
      <c r="O64" s="316" t="inlineStr">
        <is>
          <t>1 no.</t>
        </is>
      </c>
      <c r="P64" s="189">
        <f>SUM(Q64:W64)</f>
        <v/>
      </c>
      <c r="Q64" s="496" t="n">
        <v>17.1</v>
      </c>
      <c r="R64" s="496" t="n"/>
      <c r="S64" s="496" t="n"/>
      <c r="T64" s="496" t="n"/>
      <c r="U64" s="496" t="n"/>
      <c r="V64" s="496" t="n"/>
      <c r="W64" s="189" t="n"/>
      <c r="X64" s="438" t="inlineStr">
        <is>
          <t>Nos.</t>
        </is>
      </c>
      <c r="Y64" s="315" t="inlineStr">
        <is>
          <t>2 nos</t>
        </is>
      </c>
      <c r="Z64" s="189">
        <f>SUM(AA64:AG64)</f>
        <v/>
      </c>
      <c r="AA64" s="496" t="n">
        <v>30</v>
      </c>
      <c r="AB64" s="496" t="n"/>
      <c r="AC64" s="496" t="n"/>
      <c r="AD64" s="496" t="n"/>
      <c r="AE64" s="496" t="n"/>
      <c r="AF64" s="496" t="n"/>
      <c r="AG64" s="189" t="n"/>
      <c r="AH64" s="438" t="n"/>
      <c r="AI64" s="315" t="n"/>
      <c r="AJ64" s="189" t="n"/>
      <c r="AK64" s="496" t="n"/>
      <c r="AL64" s="496" t="n"/>
      <c r="AM64" s="496" t="n"/>
      <c r="AN64" s="496" t="n"/>
      <c r="AO64" s="496" t="n"/>
      <c r="AP64" s="496" t="n"/>
      <c r="AQ64" s="189" t="n"/>
      <c r="AR64" s="438" t="n"/>
      <c r="AS64" s="315" t="n"/>
      <c r="AT64" s="189" t="n"/>
      <c r="AU64" s="225" t="n"/>
      <c r="AV64" s="496" t="n"/>
      <c r="AW64" s="496" t="n"/>
      <c r="AX64" s="496" t="n"/>
      <c r="AY64" s="496" t="n"/>
      <c r="AZ64" s="496" t="n"/>
      <c r="BA64" s="189" t="n"/>
      <c r="BB64" s="438" t="n"/>
      <c r="BC64" s="315" t="n"/>
      <c r="BD64" s="189" t="n"/>
      <c r="BE64" s="496" t="n"/>
      <c r="BF64" s="496" t="n"/>
      <c r="BG64" s="496" t="n"/>
      <c r="BH64" s="496" t="n"/>
      <c r="BI64" s="496" t="n"/>
      <c r="BJ64" s="496" t="n"/>
      <c r="BK64" s="189" t="n"/>
      <c r="BL64" s="438" t="n"/>
      <c r="BM64" s="315" t="n"/>
      <c r="BN64" s="189" t="n"/>
      <c r="BO64" s="496" t="n"/>
      <c r="BP64" s="496" t="n"/>
      <c r="BQ64" s="496" t="n"/>
      <c r="BR64" s="496" t="n"/>
      <c r="BS64" s="496" t="n"/>
      <c r="BT64" s="496" t="n"/>
      <c r="BU64" s="189" t="n"/>
      <c r="BV64" s="351" t="n"/>
      <c r="BW64" s="189" t="n"/>
      <c r="BX64" s="315" t="n"/>
      <c r="BY64" s="189">
        <f>F64+P64+Z64+AJ64+AT64+BD64+BN64</f>
        <v/>
      </c>
      <c r="BZ64" s="189">
        <f>G64+Q64+AA64+AK64+AU64+BE64+BO64</f>
        <v/>
      </c>
      <c r="CA64" s="496" t="n"/>
      <c r="CB64" s="496" t="n"/>
      <c r="CC64" s="496" t="n"/>
      <c r="CD64" s="496" t="n"/>
      <c r="CE64" s="496" t="n"/>
      <c r="CF64" s="189" t="n"/>
      <c r="CG64" s="643">
        <f>BY64-#REF!</f>
        <v/>
      </c>
      <c r="CH64" s="643">
        <f>BZ64-#REF!</f>
        <v/>
      </c>
      <c r="CI64" s="643" t="n"/>
      <c r="CJ64" s="643">
        <f>CB64-#REF!</f>
        <v/>
      </c>
      <c r="CL64" s="293">
        <f>SUM(CM64:CR64)</f>
        <v/>
      </c>
      <c r="CM64" s="199" t="n">
        <v>46.2</v>
      </c>
      <c r="CN64" s="199" t="n"/>
      <c r="CO64" s="199" t="n">
        <v>338.8</v>
      </c>
      <c r="CP64" s="199" t="n"/>
      <c r="CQ64" s="249" t="n"/>
      <c r="CR64" s="271" t="n"/>
    </row>
    <row r="65" ht="16.5" customFormat="1" customHeight="1" s="662">
      <c r="A65" s="349" t="n"/>
      <c r="B65" s="526" t="n">
        <v>6813</v>
      </c>
      <c r="C65" s="106" t="inlineStr">
        <is>
          <t>Mechinary &amp; Other Equipment</t>
        </is>
      </c>
      <c r="D65" s="352" t="n"/>
      <c r="E65" s="352" t="n"/>
      <c r="F65" s="352" t="n"/>
      <c r="G65" s="352" t="n"/>
      <c r="H65" s="352" t="n"/>
      <c r="I65" s="352" t="n"/>
      <c r="J65" s="352" t="n"/>
      <c r="K65" s="352" t="n"/>
      <c r="L65" s="352" t="n"/>
      <c r="M65" s="352" t="n"/>
      <c r="N65" s="487" t="n"/>
      <c r="O65" s="352" t="n"/>
      <c r="P65" s="352" t="n"/>
      <c r="Q65" s="352" t="n"/>
      <c r="R65" s="352" t="n"/>
      <c r="S65" s="352" t="n"/>
      <c r="T65" s="352" t="n"/>
      <c r="U65" s="352" t="n"/>
      <c r="V65" s="616" t="n"/>
      <c r="W65" s="615" t="n"/>
      <c r="X65" s="487" t="n"/>
      <c r="Y65" s="616" t="n"/>
      <c r="Z65" s="616" t="n"/>
      <c r="AA65" s="615" t="n"/>
      <c r="AB65" s="496" t="n"/>
      <c r="AC65" s="496" t="n"/>
      <c r="AD65" s="496" t="n"/>
      <c r="AE65" s="496" t="n"/>
      <c r="AF65" s="496" t="n"/>
      <c r="AG65" s="189" t="n"/>
      <c r="AH65" s="487" t="n"/>
      <c r="AI65" s="317" t="n"/>
      <c r="AJ65" s="189" t="n"/>
      <c r="AK65" s="225" t="n"/>
      <c r="AL65" s="496" t="n"/>
      <c r="AM65" s="496" t="n"/>
      <c r="AN65" s="496" t="n"/>
      <c r="AO65" s="496" t="n"/>
      <c r="AP65" s="496" t="n"/>
      <c r="AQ65" s="189" t="n"/>
      <c r="AR65" s="487" t="n"/>
      <c r="AS65" s="317" t="n"/>
      <c r="AT65" s="189" t="n"/>
      <c r="AU65" s="225" t="n"/>
      <c r="AV65" s="496" t="n"/>
      <c r="AW65" s="496" t="n"/>
      <c r="AX65" s="496" t="n"/>
      <c r="AY65" s="496" t="n"/>
      <c r="AZ65" s="496" t="n"/>
      <c r="BA65" s="189" t="n"/>
      <c r="BB65" s="487" t="n"/>
      <c r="BC65" s="317" t="n"/>
      <c r="BD65" s="189" t="n"/>
      <c r="BE65" s="225" t="n"/>
      <c r="BF65" s="496" t="n"/>
      <c r="BG65" s="496" t="n"/>
      <c r="BH65" s="496" t="n"/>
      <c r="BI65" s="496" t="n"/>
      <c r="BJ65" s="496" t="n"/>
      <c r="BK65" s="189" t="n"/>
      <c r="BL65" s="487" t="n"/>
      <c r="BM65" s="317" t="n"/>
      <c r="BN65" s="189" t="n"/>
      <c r="BO65" s="225" t="n"/>
      <c r="BP65" s="496" t="n"/>
      <c r="BQ65" s="496" t="n"/>
      <c r="BR65" s="496" t="n"/>
      <c r="BS65" s="496" t="n"/>
      <c r="BT65" s="496" t="n"/>
      <c r="BU65" s="189" t="n"/>
      <c r="BV65" s="351" t="n"/>
      <c r="BW65" s="189" t="n"/>
      <c r="BX65" s="317" t="n"/>
      <c r="BY65" s="189" t="n"/>
      <c r="BZ65" s="225" t="n"/>
      <c r="CA65" s="496" t="n"/>
      <c r="CB65" s="496" t="n"/>
      <c r="CC65" s="496" t="n"/>
      <c r="CD65" s="496" t="n"/>
      <c r="CE65" s="496" t="n"/>
      <c r="CF65" s="189" t="n"/>
      <c r="CG65" s="643">
        <f>BY65-#REF!</f>
        <v/>
      </c>
      <c r="CH65" s="643">
        <f>BZ65-#REF!</f>
        <v/>
      </c>
      <c r="CI65" s="643" t="n"/>
      <c r="CJ65" s="643">
        <f>CB65-#REF!</f>
        <v/>
      </c>
    </row>
    <row r="66" ht="31.5" customFormat="1" customHeight="1" s="662">
      <c r="A66" s="349" t="n"/>
      <c r="B66" s="372" t="n"/>
      <c r="C66" s="461" t="inlineStr">
        <is>
          <t>Photocopier -7 nos (PMO 2 Nos.,Kishoreganj 1 No., Netrokona 1 No., Sunamganj 1 No., Habiganj 1No.&amp; Brahmanbaria 1 No).</t>
        </is>
      </c>
      <c r="D66" s="310" t="inlineStr">
        <is>
          <t>Nos.</t>
        </is>
      </c>
      <c r="E66" s="315" t="inlineStr">
        <is>
          <t>7 nos.</t>
        </is>
      </c>
      <c r="F66" s="318">
        <f>SUM(G66:M66)</f>
        <v/>
      </c>
      <c r="G66" s="319" t="n">
        <v>8.970000000000001</v>
      </c>
      <c r="H66" s="496" t="n"/>
      <c r="I66" s="496" t="n"/>
      <c r="J66" s="496" t="n"/>
      <c r="K66" s="496" t="n"/>
      <c r="L66" s="298" t="n"/>
      <c r="M66" s="313" t="n"/>
      <c r="N66" s="438" t="n"/>
      <c r="O66" s="316" t="n"/>
      <c r="P66" s="189" t="n"/>
      <c r="Q66" s="496" t="n"/>
      <c r="R66" s="496" t="n"/>
      <c r="S66" s="496" t="n"/>
      <c r="T66" s="496" t="n"/>
      <c r="U66" s="496" t="n"/>
      <c r="V66" s="496" t="n"/>
      <c r="W66" s="189" t="n"/>
      <c r="X66" s="438" t="inlineStr">
        <is>
          <t>Nos.</t>
        </is>
      </c>
      <c r="Y66" s="315" t="n"/>
      <c r="Z66" s="189">
        <f>SUM(AA66:AG66)</f>
        <v/>
      </c>
      <c r="AA66" s="496" t="n">
        <v>0</v>
      </c>
      <c r="AB66" s="496" t="n"/>
      <c r="AC66" s="496" t="n"/>
      <c r="AD66" s="496" t="n"/>
      <c r="AE66" s="496" t="n"/>
      <c r="AF66" s="496" t="n"/>
      <c r="AG66" s="189" t="n"/>
      <c r="AH66" s="438" t="n"/>
      <c r="AI66" s="315" t="n"/>
      <c r="AJ66" s="189" t="n"/>
      <c r="AK66" s="496" t="n"/>
      <c r="AL66" s="496" t="n"/>
      <c r="AM66" s="496" t="n"/>
      <c r="AN66" s="496" t="n"/>
      <c r="AO66" s="496" t="n"/>
      <c r="AP66" s="496" t="n"/>
      <c r="AQ66" s="189" t="n"/>
      <c r="AR66" s="438" t="n"/>
      <c r="AS66" s="315" t="n"/>
      <c r="AT66" s="189" t="n"/>
      <c r="AU66" s="225" t="n"/>
      <c r="AV66" s="496" t="n"/>
      <c r="AW66" s="496" t="n"/>
      <c r="AX66" s="496" t="n"/>
      <c r="AY66" s="496" t="n"/>
      <c r="AZ66" s="496" t="n"/>
      <c r="BA66" s="189" t="n"/>
      <c r="BB66" s="438" t="n"/>
      <c r="BC66" s="315" t="n"/>
      <c r="BD66" s="189" t="n"/>
      <c r="BE66" s="496" t="n"/>
      <c r="BF66" s="496" t="n"/>
      <c r="BG66" s="496" t="n"/>
      <c r="BH66" s="496" t="n"/>
      <c r="BI66" s="496" t="n"/>
      <c r="BJ66" s="496" t="n"/>
      <c r="BK66" s="189" t="n"/>
      <c r="BL66" s="438" t="n"/>
      <c r="BM66" s="315" t="n"/>
      <c r="BN66" s="189" t="n"/>
      <c r="BO66" s="496" t="n"/>
      <c r="BP66" s="496" t="n"/>
      <c r="BQ66" s="496" t="n"/>
      <c r="BR66" s="496" t="n"/>
      <c r="BS66" s="496" t="n"/>
      <c r="BT66" s="496" t="n"/>
      <c r="BU66" s="189" t="n"/>
      <c r="BV66" s="351" t="n"/>
      <c r="BW66" s="189" t="n"/>
      <c r="BX66" s="315" t="n"/>
      <c r="BY66" s="189">
        <f>F66+P66+Z66+AJ66+AT66+BD66+BN66</f>
        <v/>
      </c>
      <c r="BZ66" s="189">
        <f>G66+Q66+AA66+AK66+AU66+BE66+BO66</f>
        <v/>
      </c>
      <c r="CA66" s="496" t="n"/>
      <c r="CB66" s="496" t="n"/>
      <c r="CC66" s="496" t="n"/>
      <c r="CD66" s="496" t="n"/>
      <c r="CE66" s="496" t="n"/>
      <c r="CF66" s="189" t="n"/>
      <c r="CG66" s="643">
        <f>BY66-#REF!</f>
        <v/>
      </c>
      <c r="CH66" s="643">
        <f>BZ66-#REF!</f>
        <v/>
      </c>
      <c r="CI66" s="643" t="n"/>
      <c r="CJ66" s="643">
        <f>CB66-#REF!</f>
        <v/>
      </c>
      <c r="CL66" s="293">
        <f>SUM(CM66:CR66)</f>
        <v/>
      </c>
      <c r="CM66" s="199" t="n">
        <v>46.2</v>
      </c>
      <c r="CN66" s="199" t="n"/>
      <c r="CO66" s="199" t="n">
        <v>338.8</v>
      </c>
      <c r="CP66" s="192" t="n"/>
      <c r="CQ66" s="244" t="n"/>
      <c r="CR66" s="272" t="n"/>
    </row>
    <row r="67" ht="18" customFormat="1" customHeight="1" s="662">
      <c r="A67" s="349" t="n"/>
      <c r="B67" s="373" t="n"/>
      <c r="C67" s="461" t="inlineStr">
        <is>
          <t>Fax -7 nos (PMO 2 Nos.,Kishoreganj 1 No., Netrokona 1 No., Sunamganj 1 No., Habiganj 1No.&amp; Brahmanbaria 1 No).</t>
        </is>
      </c>
      <c r="D67" s="310" t="inlineStr">
        <is>
          <t>Nos.</t>
        </is>
      </c>
      <c r="E67" s="315" t="inlineStr">
        <is>
          <t>2 nos.</t>
        </is>
      </c>
      <c r="F67" s="318">
        <f>SUM(G67:M67)</f>
        <v/>
      </c>
      <c r="G67" s="319" t="n">
        <v>0.79</v>
      </c>
      <c r="H67" s="496" t="n"/>
      <c r="I67" s="496" t="n"/>
      <c r="J67" s="496" t="n"/>
      <c r="K67" s="496" t="n"/>
      <c r="L67" s="298" t="n"/>
      <c r="M67" s="313" t="n"/>
      <c r="N67" s="438" t="inlineStr">
        <is>
          <t>Nos.</t>
        </is>
      </c>
      <c r="O67" s="316" t="inlineStr">
        <is>
          <t>1 no.</t>
        </is>
      </c>
      <c r="P67" s="189">
        <f>SUM(Q67:W67)</f>
        <v/>
      </c>
      <c r="Q67" s="496" t="n">
        <v>0.5</v>
      </c>
      <c r="R67" s="496" t="n"/>
      <c r="S67" s="496" t="n"/>
      <c r="T67" s="496" t="n"/>
      <c r="U67" s="496" t="n"/>
      <c r="V67" s="496" t="n"/>
      <c r="W67" s="189" t="n"/>
      <c r="X67" s="438" t="inlineStr">
        <is>
          <t>Nos.</t>
        </is>
      </c>
      <c r="Y67" s="315" t="inlineStr">
        <is>
          <t>4 nos.</t>
        </is>
      </c>
      <c r="Z67" s="189">
        <f>SUM(AA67:AG67)</f>
        <v/>
      </c>
      <c r="AA67" s="496" t="n">
        <v>3.71</v>
      </c>
      <c r="AB67" s="496" t="n"/>
      <c r="AC67" s="496" t="n"/>
      <c r="AD67" s="496" t="n"/>
      <c r="AE67" s="496" t="n"/>
      <c r="AF67" s="496" t="n"/>
      <c r="AG67" s="189" t="n"/>
      <c r="AH67" s="438" t="n"/>
      <c r="AI67" s="315" t="n"/>
      <c r="AJ67" s="189" t="n"/>
      <c r="AK67" s="496" t="n"/>
      <c r="AL67" s="496" t="n"/>
      <c r="AM67" s="496" t="n"/>
      <c r="AN67" s="496" t="n"/>
      <c r="AO67" s="496" t="n"/>
      <c r="AP67" s="496" t="n"/>
      <c r="AQ67" s="189" t="n"/>
      <c r="AR67" s="438" t="n"/>
      <c r="AS67" s="315" t="n"/>
      <c r="AT67" s="189" t="n"/>
      <c r="AU67" s="225" t="n"/>
      <c r="AV67" s="496" t="n"/>
      <c r="AW67" s="496" t="n"/>
      <c r="AX67" s="496" t="n"/>
      <c r="AY67" s="496" t="n"/>
      <c r="AZ67" s="496" t="n"/>
      <c r="BA67" s="189" t="n"/>
      <c r="BB67" s="438" t="n"/>
      <c r="BC67" s="315" t="n"/>
      <c r="BD67" s="189" t="n"/>
      <c r="BE67" s="496" t="n"/>
      <c r="BF67" s="496" t="n"/>
      <c r="BG67" s="496" t="n"/>
      <c r="BH67" s="496" t="n"/>
      <c r="BI67" s="496" t="n"/>
      <c r="BJ67" s="496" t="n"/>
      <c r="BK67" s="189" t="n"/>
      <c r="BL67" s="438" t="n"/>
      <c r="BM67" s="315" t="n"/>
      <c r="BN67" s="189" t="n"/>
      <c r="BO67" s="496" t="n"/>
      <c r="BP67" s="496" t="n"/>
      <c r="BQ67" s="496" t="n"/>
      <c r="BR67" s="496" t="n"/>
      <c r="BS67" s="496" t="n"/>
      <c r="BT67" s="496" t="n"/>
      <c r="BU67" s="189" t="n"/>
      <c r="BV67" s="351" t="n"/>
      <c r="BW67" s="189" t="n"/>
      <c r="BX67" s="315" t="n"/>
      <c r="BY67" s="189">
        <f>F67+P67+Z67+AJ67+AT67+BD67+BN67</f>
        <v/>
      </c>
      <c r="BZ67" s="189">
        <f>G67+Q67+AA67+AK67+AU67+BE67+BO67</f>
        <v/>
      </c>
      <c r="CA67" s="496" t="n"/>
      <c r="CB67" s="496" t="n"/>
      <c r="CC67" s="496" t="n"/>
      <c r="CD67" s="496" t="n"/>
      <c r="CE67" s="496" t="n"/>
      <c r="CF67" s="189" t="n"/>
      <c r="CG67" s="643">
        <f>BY67-#REF!</f>
        <v/>
      </c>
      <c r="CH67" s="643">
        <f>BZ67-#REF!</f>
        <v/>
      </c>
      <c r="CI67" s="643" t="n"/>
      <c r="CJ67" s="643">
        <f>CB67-#REF!</f>
        <v/>
      </c>
      <c r="CL67" s="293">
        <f>SUM(CM67:CR67)</f>
        <v/>
      </c>
      <c r="CM67" s="199" t="n">
        <v>46.2</v>
      </c>
      <c r="CN67" s="199" t="n"/>
      <c r="CO67" s="199" t="n">
        <v>338.8</v>
      </c>
      <c r="CP67" s="192" t="n"/>
      <c r="CQ67" s="244" t="n"/>
      <c r="CR67" s="272" t="n"/>
    </row>
    <row r="68" ht="17.25" customFormat="1" customHeight="1" s="662">
      <c r="A68" s="349" t="n"/>
      <c r="B68" s="526" t="n">
        <v>6814</v>
      </c>
      <c r="C68" s="392" t="inlineStr">
        <is>
          <t>Engineering Equipments</t>
        </is>
      </c>
      <c r="D68" s="491" t="n"/>
      <c r="E68" s="488" t="n"/>
      <c r="F68" s="488" t="n"/>
      <c r="G68" s="488" t="n"/>
      <c r="H68" s="488" t="n"/>
      <c r="I68" s="488" t="n"/>
      <c r="J68" s="488" t="n"/>
      <c r="K68" s="488" t="n"/>
      <c r="L68" s="488" t="n"/>
      <c r="M68" s="488" t="n"/>
      <c r="N68" s="489" t="n"/>
      <c r="O68" s="488" t="n"/>
      <c r="P68" s="488" t="n"/>
      <c r="Q68" s="488" t="n"/>
      <c r="R68" s="488" t="n"/>
      <c r="S68" s="488" t="n"/>
      <c r="T68" s="488" t="n"/>
      <c r="U68" s="488" t="n"/>
      <c r="V68" s="488" t="n"/>
      <c r="W68" s="490" t="n"/>
      <c r="X68" s="489" t="n"/>
      <c r="Y68" s="488" t="n"/>
      <c r="Z68" s="488" t="n"/>
      <c r="AA68" s="490" t="n"/>
      <c r="AB68" s="496" t="n"/>
      <c r="AC68" s="496" t="n"/>
      <c r="AD68" s="496" t="n"/>
      <c r="AE68" s="496" t="n"/>
      <c r="AF68" s="496" t="n"/>
      <c r="AG68" s="189" t="n"/>
      <c r="AH68" s="489" t="n"/>
      <c r="AI68" s="320" t="n"/>
      <c r="AJ68" s="189" t="n"/>
      <c r="AK68" s="225" t="n"/>
      <c r="AL68" s="496" t="n"/>
      <c r="AM68" s="496" t="n"/>
      <c r="AN68" s="496" t="n"/>
      <c r="AO68" s="496" t="n"/>
      <c r="AP68" s="496" t="n"/>
      <c r="AQ68" s="189" t="n"/>
      <c r="AR68" s="489" t="n"/>
      <c r="AS68" s="320" t="n"/>
      <c r="AT68" s="189" t="n"/>
      <c r="AU68" s="225" t="n"/>
      <c r="AV68" s="496" t="n"/>
      <c r="AW68" s="496" t="n"/>
      <c r="AX68" s="496" t="n"/>
      <c r="AY68" s="496" t="n"/>
      <c r="AZ68" s="496" t="n"/>
      <c r="BA68" s="189" t="n"/>
      <c r="BB68" s="489" t="n"/>
      <c r="BC68" s="320" t="n"/>
      <c r="BD68" s="189" t="n"/>
      <c r="BE68" s="225" t="n"/>
      <c r="BF68" s="496" t="n"/>
      <c r="BG68" s="496" t="n"/>
      <c r="BH68" s="496" t="n"/>
      <c r="BI68" s="496" t="n"/>
      <c r="BJ68" s="496" t="n"/>
      <c r="BK68" s="189" t="n"/>
      <c r="BL68" s="489" t="n"/>
      <c r="BM68" s="320" t="n"/>
      <c r="BN68" s="189" t="n"/>
      <c r="BO68" s="225" t="n"/>
      <c r="BP68" s="496" t="n"/>
      <c r="BQ68" s="496" t="n"/>
      <c r="BR68" s="496" t="n"/>
      <c r="BS68" s="496" t="n"/>
      <c r="BT68" s="496" t="n"/>
      <c r="BU68" s="189" t="n"/>
      <c r="BV68" s="351" t="n"/>
      <c r="BW68" s="189" t="n"/>
      <c r="BX68" s="320" t="n"/>
      <c r="BY68" s="189" t="n"/>
      <c r="BZ68" s="225" t="n"/>
      <c r="CA68" s="496" t="n"/>
      <c r="CB68" s="496" t="n"/>
      <c r="CC68" s="496" t="n"/>
      <c r="CD68" s="496" t="n"/>
      <c r="CE68" s="496" t="n"/>
      <c r="CF68" s="189" t="n"/>
      <c r="CG68" s="643">
        <f>BY68-CL61</f>
        <v/>
      </c>
      <c r="CH68" s="643">
        <f>BZ68-CM61</f>
        <v/>
      </c>
      <c r="CI68" s="643" t="n"/>
      <c r="CJ68" s="643">
        <f>CB68-CO61</f>
        <v/>
      </c>
    </row>
    <row r="69" ht="28.5" customFormat="1" customHeight="1" s="662">
      <c r="A69" s="349" t="n"/>
      <c r="B69" s="475" t="n"/>
      <c r="C69" s="461" t="inlineStr">
        <is>
          <t>Survey Equipments (Digital leveling Instrument 5 nos., Total Station 2 nos. &amp; Hand Held GPS 10 Nos)</t>
        </is>
      </c>
      <c r="D69" s="310" t="inlineStr">
        <is>
          <t>Nos.</t>
        </is>
      </c>
      <c r="E69" s="315" t="inlineStr">
        <is>
          <t>9 nos.</t>
        </is>
      </c>
      <c r="F69" s="318">
        <f>SUM(G69:M69)</f>
        <v/>
      </c>
      <c r="G69" s="319" t="n">
        <v>11.7</v>
      </c>
      <c r="H69" s="496" t="n"/>
      <c r="I69" s="496" t="n"/>
      <c r="J69" s="496" t="n"/>
      <c r="K69" s="496" t="n"/>
      <c r="L69" s="298" t="n"/>
      <c r="M69" s="313" t="n"/>
      <c r="N69" s="438" t="inlineStr">
        <is>
          <t>Nos.</t>
        </is>
      </c>
      <c r="O69" s="316" t="inlineStr">
        <is>
          <t>2 nos.</t>
        </is>
      </c>
      <c r="P69" s="189">
        <f>SUM(Q69:W69)</f>
        <v/>
      </c>
      <c r="Q69" s="496" t="n">
        <v>5</v>
      </c>
      <c r="R69" s="496" t="n"/>
      <c r="S69" s="496" t="n"/>
      <c r="T69" s="496" t="n"/>
      <c r="U69" s="496" t="n"/>
      <c r="V69" s="496" t="n"/>
      <c r="W69" s="189" t="n"/>
      <c r="X69" s="438" t="inlineStr">
        <is>
          <t>Nos.</t>
        </is>
      </c>
      <c r="Y69" s="315" t="inlineStr">
        <is>
          <t>6 nos.</t>
        </is>
      </c>
      <c r="Z69" s="189">
        <f>SUM(AA69:AG69)</f>
        <v/>
      </c>
      <c r="AA69" s="496" t="n">
        <v>3.8</v>
      </c>
      <c r="AB69" s="496" t="n"/>
      <c r="AC69" s="496" t="n"/>
      <c r="AD69" s="496" t="n"/>
      <c r="AE69" s="496" t="n"/>
      <c r="AF69" s="496" t="n"/>
      <c r="AG69" s="189" t="n"/>
      <c r="AH69" s="438" t="n"/>
      <c r="AI69" s="315" t="n"/>
      <c r="AJ69" s="189" t="n"/>
      <c r="AK69" s="496" t="n"/>
      <c r="AL69" s="496" t="n"/>
      <c r="AM69" s="496" t="n"/>
      <c r="AN69" s="496" t="n"/>
      <c r="AO69" s="496" t="n"/>
      <c r="AP69" s="496" t="n"/>
      <c r="AQ69" s="189" t="n"/>
      <c r="AR69" s="438" t="n"/>
      <c r="AS69" s="315" t="n"/>
      <c r="AT69" s="189" t="n"/>
      <c r="AU69" s="225" t="n"/>
      <c r="AV69" s="496" t="n"/>
      <c r="AW69" s="496" t="n"/>
      <c r="AX69" s="496" t="n"/>
      <c r="AY69" s="496" t="n"/>
      <c r="AZ69" s="496" t="n"/>
      <c r="BA69" s="189" t="n"/>
      <c r="BB69" s="438" t="n"/>
      <c r="BC69" s="315" t="n"/>
      <c r="BD69" s="189" t="n"/>
      <c r="BE69" s="496" t="n"/>
      <c r="BF69" s="496" t="n"/>
      <c r="BG69" s="496" t="n"/>
      <c r="BH69" s="496" t="n"/>
      <c r="BI69" s="496" t="n"/>
      <c r="BJ69" s="496" t="n"/>
      <c r="BK69" s="189" t="n"/>
      <c r="BL69" s="438" t="n"/>
      <c r="BM69" s="315" t="n"/>
      <c r="BN69" s="189" t="n"/>
      <c r="BO69" s="496" t="n"/>
      <c r="BP69" s="496" t="n"/>
      <c r="BQ69" s="496" t="n"/>
      <c r="BR69" s="496" t="n"/>
      <c r="BS69" s="496" t="n"/>
      <c r="BT69" s="496" t="n"/>
      <c r="BU69" s="189" t="n"/>
      <c r="BV69" s="351" t="n"/>
      <c r="BW69" s="189" t="n"/>
      <c r="BX69" s="315" t="n"/>
      <c r="BY69" s="189">
        <f>F69+P69+Z69+AJ69+AT69+BD69+BN69</f>
        <v/>
      </c>
      <c r="BZ69" s="189">
        <f>G69+Q69+AA69+AK69+AU69+BE69+BO69</f>
        <v/>
      </c>
      <c r="CA69" s="496" t="n"/>
      <c r="CB69" s="496" t="n"/>
      <c r="CC69" s="496" t="n"/>
      <c r="CD69" s="496" t="n"/>
      <c r="CE69" s="496" t="n"/>
      <c r="CF69" s="189" t="n"/>
      <c r="CG69" s="643">
        <f>BY69-CL62</f>
        <v/>
      </c>
      <c r="CH69" s="643">
        <f>BZ69-CM62</f>
        <v/>
      </c>
      <c r="CI69" s="643" t="n"/>
      <c r="CJ69" s="643">
        <f>CB69-CO62</f>
        <v/>
      </c>
      <c r="CL69" s="293">
        <f>SUM(CM69:CR69)</f>
        <v/>
      </c>
      <c r="CM69" s="199" t="n">
        <v>46.2</v>
      </c>
      <c r="CN69" s="199" t="n"/>
      <c r="CO69" s="199" t="n">
        <v>338.8</v>
      </c>
      <c r="CP69" s="192" t="n"/>
      <c r="CQ69" s="244" t="n"/>
      <c r="CR69" s="272" t="n"/>
    </row>
    <row r="70" ht="29.25" customFormat="1" customHeight="1" s="662">
      <c r="A70" s="349" t="n"/>
      <c r="B70" s="475" t="n"/>
      <c r="C70" s="461" t="inlineStr">
        <is>
          <t>Networking Equipment- 6 nos (PMO 1 No., Kishoreganj 1 No., Netrokona 1 No., Sunamganj 1 No., Habiganj 1No.&amp; Brahmanbaria 1 No)</t>
        </is>
      </c>
      <c r="D70" s="310" t="n"/>
      <c r="E70" s="315" t="n"/>
      <c r="F70" s="318" t="n"/>
      <c r="G70" s="319" t="n"/>
      <c r="H70" s="496" t="n"/>
      <c r="I70" s="496" t="n"/>
      <c r="J70" s="496" t="n"/>
      <c r="K70" s="496" t="n"/>
      <c r="L70" s="298" t="n"/>
      <c r="M70" s="313" t="n"/>
      <c r="N70" s="438" t="n"/>
      <c r="O70" s="316" t="n"/>
      <c r="P70" s="189" t="n"/>
      <c r="Q70" s="496" t="n"/>
      <c r="R70" s="496" t="n"/>
      <c r="S70" s="496" t="n"/>
      <c r="T70" s="496" t="n"/>
      <c r="U70" s="496" t="n"/>
      <c r="V70" s="496" t="n"/>
      <c r="W70" s="189" t="n"/>
      <c r="X70" s="438" t="inlineStr">
        <is>
          <t>Nos.</t>
        </is>
      </c>
      <c r="Y70" s="315" t="inlineStr">
        <is>
          <t>6 nos.</t>
        </is>
      </c>
      <c r="Z70" s="189">
        <f>SUM(AA70:AG70)</f>
        <v/>
      </c>
      <c r="AA70" s="496" t="n">
        <v>6</v>
      </c>
      <c r="AB70" s="496" t="n"/>
      <c r="AC70" s="496" t="n"/>
      <c r="AD70" s="496" t="n"/>
      <c r="AE70" s="496" t="n"/>
      <c r="AF70" s="496" t="n"/>
      <c r="AG70" s="189" t="n"/>
      <c r="AH70" s="438" t="n"/>
      <c r="AI70" s="315" t="n"/>
      <c r="AJ70" s="189" t="n"/>
      <c r="AK70" s="496" t="n"/>
      <c r="AL70" s="496" t="n"/>
      <c r="AM70" s="496" t="n"/>
      <c r="AN70" s="496" t="n"/>
      <c r="AO70" s="496" t="n"/>
      <c r="AP70" s="496" t="n"/>
      <c r="AQ70" s="189" t="n"/>
      <c r="AR70" s="438" t="n"/>
      <c r="AS70" s="315" t="n"/>
      <c r="AT70" s="189" t="n"/>
      <c r="AU70" s="225" t="n"/>
      <c r="AV70" s="496" t="n"/>
      <c r="AW70" s="496" t="n"/>
      <c r="AX70" s="496" t="n"/>
      <c r="AY70" s="496" t="n"/>
      <c r="AZ70" s="496" t="n"/>
      <c r="BA70" s="189" t="n"/>
      <c r="BB70" s="438" t="n"/>
      <c r="BC70" s="315" t="n"/>
      <c r="BD70" s="189" t="n"/>
      <c r="BE70" s="496" t="n"/>
      <c r="BF70" s="496" t="n"/>
      <c r="BG70" s="496" t="n"/>
      <c r="BH70" s="496" t="n"/>
      <c r="BI70" s="496" t="n"/>
      <c r="BJ70" s="496" t="n"/>
      <c r="BK70" s="189" t="n"/>
      <c r="BL70" s="438" t="n"/>
      <c r="BM70" s="315" t="n"/>
      <c r="BN70" s="189" t="n"/>
      <c r="BO70" s="496" t="n"/>
      <c r="BP70" s="496" t="n"/>
      <c r="BQ70" s="496" t="n"/>
      <c r="BR70" s="496" t="n"/>
      <c r="BS70" s="496" t="n"/>
      <c r="BT70" s="496" t="n"/>
      <c r="BU70" s="189" t="n"/>
      <c r="BV70" s="351" t="n"/>
      <c r="BW70" s="189" t="n"/>
      <c r="BX70" s="315" t="n"/>
      <c r="BY70" s="189">
        <f>F70+P70+Z70+AJ70+AT70+BD70+BN70</f>
        <v/>
      </c>
      <c r="BZ70" s="189">
        <f>G70+Q70+AA70+AK70+AU70+BE70+BO70</f>
        <v/>
      </c>
      <c r="CA70" s="496" t="n"/>
      <c r="CB70" s="496" t="n"/>
      <c r="CC70" s="496" t="n"/>
      <c r="CD70" s="496" t="n"/>
      <c r="CE70" s="496" t="n"/>
      <c r="CF70" s="189" t="n"/>
      <c r="CG70" s="643">
        <f>BY70-CL62</f>
        <v/>
      </c>
      <c r="CH70" s="643">
        <f>BZ70-CM62</f>
        <v/>
      </c>
      <c r="CI70" s="643" t="n"/>
      <c r="CJ70" s="643">
        <f>CB70-CO62</f>
        <v/>
      </c>
      <c r="CL70" s="293">
        <f>SUM(CM70:CR70)</f>
        <v/>
      </c>
      <c r="CM70" s="199" t="n">
        <v>46.2</v>
      </c>
      <c r="CN70" s="199" t="n"/>
      <c r="CO70" s="199" t="n">
        <v>338.8</v>
      </c>
      <c r="CP70" s="192" t="n"/>
      <c r="CQ70" s="244" t="n"/>
      <c r="CR70" s="272" t="n"/>
    </row>
    <row r="71" ht="18.75" customFormat="1" customHeight="1" s="662">
      <c r="A71" s="349" t="n"/>
      <c r="B71" s="476" t="n"/>
      <c r="C71" s="95" t="inlineStr">
        <is>
          <t>Engineering Laboratory Equipment 33 Nos.</t>
        </is>
      </c>
      <c r="D71" s="310" t="n"/>
      <c r="E71" s="315" t="n"/>
      <c r="F71" s="318" t="n"/>
      <c r="G71" s="319" t="n"/>
      <c r="H71" s="496" t="n"/>
      <c r="I71" s="496" t="n"/>
      <c r="J71" s="496" t="n"/>
      <c r="K71" s="496" t="n"/>
      <c r="L71" s="298" t="n"/>
      <c r="M71" s="313" t="n"/>
      <c r="N71" s="438" t="n"/>
      <c r="O71" s="316" t="n"/>
      <c r="P71" s="189" t="n"/>
      <c r="Q71" s="496" t="n"/>
      <c r="R71" s="496" t="n"/>
      <c r="S71" s="496" t="n"/>
      <c r="T71" s="496" t="n"/>
      <c r="U71" s="496" t="n"/>
      <c r="V71" s="496" t="n"/>
      <c r="W71" s="189" t="n"/>
      <c r="X71" s="438" t="inlineStr">
        <is>
          <t>Nos.</t>
        </is>
      </c>
      <c r="Y71" s="315" t="inlineStr">
        <is>
          <t>33 nos.</t>
        </is>
      </c>
      <c r="Z71" s="189">
        <f>SUM(AA71:AG71)</f>
        <v/>
      </c>
      <c r="AA71" s="496" t="n">
        <v>36</v>
      </c>
      <c r="AB71" s="496" t="n"/>
      <c r="AC71" s="496" t="n"/>
      <c r="AD71" s="496" t="n"/>
      <c r="AE71" s="496" t="n"/>
      <c r="AF71" s="496" t="n"/>
      <c r="AG71" s="189" t="n"/>
      <c r="AH71" s="438" t="n"/>
      <c r="AI71" s="315" t="n"/>
      <c r="AJ71" s="189" t="n"/>
      <c r="AK71" s="496" t="n"/>
      <c r="AL71" s="496" t="n"/>
      <c r="AM71" s="496" t="n"/>
      <c r="AN71" s="496" t="n"/>
      <c r="AO71" s="496" t="n"/>
      <c r="AP71" s="496" t="n"/>
      <c r="AQ71" s="189" t="n"/>
      <c r="AR71" s="438" t="n"/>
      <c r="AS71" s="315" t="n"/>
      <c r="AT71" s="189" t="n"/>
      <c r="AU71" s="225" t="n"/>
      <c r="AV71" s="496" t="n"/>
      <c r="AW71" s="496" t="n"/>
      <c r="AX71" s="496" t="n"/>
      <c r="AY71" s="496" t="n"/>
      <c r="AZ71" s="496" t="n"/>
      <c r="BA71" s="189" t="n"/>
      <c r="BB71" s="438" t="n"/>
      <c r="BC71" s="315" t="n"/>
      <c r="BD71" s="189" t="n"/>
      <c r="BE71" s="496" t="n"/>
      <c r="BF71" s="496" t="n"/>
      <c r="BG71" s="496" t="n"/>
      <c r="BH71" s="496" t="n"/>
      <c r="BI71" s="496" t="n"/>
      <c r="BJ71" s="496" t="n"/>
      <c r="BK71" s="189" t="n"/>
      <c r="BL71" s="438" t="n"/>
      <c r="BM71" s="315" t="n"/>
      <c r="BN71" s="189" t="n"/>
      <c r="BO71" s="496" t="n"/>
      <c r="BP71" s="496" t="n"/>
      <c r="BQ71" s="496" t="n"/>
      <c r="BR71" s="496" t="n"/>
      <c r="BS71" s="496" t="n"/>
      <c r="BT71" s="496" t="n"/>
      <c r="BU71" s="189" t="n"/>
      <c r="BV71" s="351" t="n"/>
      <c r="BW71" s="189" t="n"/>
      <c r="BX71" s="315" t="n"/>
      <c r="BY71" s="189">
        <f>F71+P71+Z71+AJ71+AT71+BD71+BN71</f>
        <v/>
      </c>
      <c r="BZ71" s="189">
        <f>G71+Q71+AA71+AK71+AU71+BE71+BO71</f>
        <v/>
      </c>
      <c r="CA71" s="496" t="n"/>
      <c r="CB71" s="496" t="n"/>
      <c r="CC71" s="496" t="n"/>
      <c r="CD71" s="496" t="n"/>
      <c r="CE71" s="496" t="n"/>
      <c r="CF71" s="189" t="n"/>
      <c r="CG71" s="643">
        <f>BY71-CL63</f>
        <v/>
      </c>
      <c r="CH71" s="643">
        <f>BZ71-CM63</f>
        <v/>
      </c>
      <c r="CI71" s="643" t="n"/>
      <c r="CJ71" s="643">
        <f>CB71-CO63</f>
        <v/>
      </c>
      <c r="CL71" s="293">
        <f>SUM(CM71:CR71)</f>
        <v/>
      </c>
      <c r="CM71" s="199" t="n">
        <v>46.2</v>
      </c>
      <c r="CN71" s="199" t="n"/>
      <c r="CO71" s="199" t="n">
        <v>338.8</v>
      </c>
      <c r="CP71" s="192" t="n"/>
      <c r="CQ71" s="244" t="n"/>
      <c r="CR71" s="272" t="n"/>
    </row>
    <row r="72" ht="18" customFormat="1" customHeight="1" s="662">
      <c r="A72" s="349" t="n"/>
      <c r="B72" s="526" t="n">
        <v>6815</v>
      </c>
      <c r="C72" s="392" t="inlineStr">
        <is>
          <t>Computers &amp; Accessories</t>
        </is>
      </c>
      <c r="D72" s="491" t="n"/>
      <c r="E72" s="491" t="n"/>
      <c r="F72" s="491" t="n"/>
      <c r="G72" s="491" t="n"/>
      <c r="H72" s="491" t="n"/>
      <c r="I72" s="491" t="n"/>
      <c r="J72" s="491" t="n"/>
      <c r="K72" s="491" t="n"/>
      <c r="L72" s="491" t="n"/>
      <c r="M72" s="491" t="n"/>
      <c r="N72" s="489" t="n"/>
      <c r="O72" s="491" t="n"/>
      <c r="P72" s="491" t="n"/>
      <c r="Q72" s="491" t="n"/>
      <c r="R72" s="491" t="n"/>
      <c r="S72" s="491" t="n"/>
      <c r="T72" s="491" t="n"/>
      <c r="U72" s="491" t="n"/>
      <c r="V72" s="492" t="n"/>
      <c r="W72" s="493" t="n"/>
      <c r="X72" s="489" t="n"/>
      <c r="Y72" s="492" t="n"/>
      <c r="Z72" s="492" t="n"/>
      <c r="AA72" s="493" t="n"/>
      <c r="AB72" s="496" t="n"/>
      <c r="AC72" s="496" t="n"/>
      <c r="AD72" s="496" t="n"/>
      <c r="AE72" s="496" t="n"/>
      <c r="AF72" s="496" t="n"/>
      <c r="AG72" s="189" t="n"/>
      <c r="AH72" s="489" t="n"/>
      <c r="AI72" s="320" t="n"/>
      <c r="AJ72" s="189" t="n"/>
      <c r="AK72" s="225" t="n"/>
      <c r="AL72" s="496" t="n"/>
      <c r="AM72" s="496" t="n"/>
      <c r="AN72" s="496" t="n"/>
      <c r="AO72" s="496" t="n"/>
      <c r="AP72" s="496" t="n"/>
      <c r="AQ72" s="189" t="n"/>
      <c r="AR72" s="489" t="n"/>
      <c r="AS72" s="320" t="n"/>
      <c r="AT72" s="189" t="n"/>
      <c r="AU72" s="225" t="n"/>
      <c r="AV72" s="496" t="n"/>
      <c r="AW72" s="496" t="n"/>
      <c r="AX72" s="496" t="n"/>
      <c r="AY72" s="496" t="n"/>
      <c r="AZ72" s="496" t="n"/>
      <c r="BA72" s="189" t="n"/>
      <c r="BB72" s="489" t="n"/>
      <c r="BC72" s="320" t="n"/>
      <c r="BD72" s="189" t="n"/>
      <c r="BE72" s="225" t="n"/>
      <c r="BF72" s="496" t="n"/>
      <c r="BG72" s="496" t="n"/>
      <c r="BH72" s="496" t="n"/>
      <c r="BI72" s="496" t="n"/>
      <c r="BJ72" s="496" t="n"/>
      <c r="BK72" s="189" t="n"/>
      <c r="BL72" s="489" t="n"/>
      <c r="BM72" s="320" t="n"/>
      <c r="BN72" s="189" t="n"/>
      <c r="BO72" s="225" t="n"/>
      <c r="BP72" s="496" t="n"/>
      <c r="BQ72" s="496" t="n"/>
      <c r="BR72" s="496" t="n"/>
      <c r="BS72" s="496" t="n"/>
      <c r="BT72" s="496" t="n"/>
      <c r="BU72" s="189" t="n"/>
      <c r="BV72" s="351" t="n"/>
      <c r="BW72" s="189" t="n"/>
      <c r="BX72" s="320" t="n"/>
      <c r="BY72" s="189" t="n"/>
      <c r="BZ72" s="225" t="n"/>
      <c r="CA72" s="496" t="n"/>
      <c r="CB72" s="496" t="n"/>
      <c r="CC72" s="496" t="n"/>
      <c r="CD72" s="496" t="n"/>
      <c r="CE72" s="496" t="n"/>
      <c r="CF72" s="189" t="n"/>
      <c r="CG72" s="643">
        <f>BY72-CL64</f>
        <v/>
      </c>
      <c r="CH72" s="643">
        <f>BZ72-CM64</f>
        <v/>
      </c>
      <c r="CI72" s="643" t="n"/>
      <c r="CJ72" s="643">
        <f>CB72-CO64</f>
        <v/>
      </c>
    </row>
    <row r="73" ht="60" customFormat="1" customHeight="1" s="662">
      <c r="A73" s="349" t="n"/>
      <c r="B73" s="372" t="n"/>
      <c r="C73" s="461" t="inlineStr">
        <is>
          <t>Desktop  Computer- 30 nos. (Project Management Office 9 Nos.,Chief Planninng 3 Nos., Chief Engineer Design 3 Nos., Office of the Joint Chief Planning 2 Nos.,Director Accounts 2 Nos.,Kishoreganj 3 Nos., Netrokona 2 Nos., Sunamganj 2 Nos., Habiganj 2 Nos.&amp; Brahmanbaria 2 Nos.)</t>
        </is>
      </c>
      <c r="D73" s="310" t="inlineStr">
        <is>
          <t>Nos.</t>
        </is>
      </c>
      <c r="E73" s="315" t="inlineStr">
        <is>
          <t>27 nos.</t>
        </is>
      </c>
      <c r="F73" s="318">
        <f>SUM(G73:M73)</f>
        <v/>
      </c>
      <c r="G73" s="319" t="n">
        <v>17.2</v>
      </c>
      <c r="H73" s="496" t="n"/>
      <c r="I73" s="496" t="n"/>
      <c r="J73" s="496" t="n"/>
      <c r="K73" s="496" t="n"/>
      <c r="L73" s="298" t="n"/>
      <c r="M73" s="313" t="n"/>
      <c r="N73" s="438" t="n"/>
      <c r="O73" s="316" t="n"/>
      <c r="P73" s="318">
        <f>SUM(Q73:W73)</f>
        <v/>
      </c>
      <c r="Q73" s="319" t="n">
        <v>0.02</v>
      </c>
      <c r="R73" s="496" t="n"/>
      <c r="S73" s="496" t="n"/>
      <c r="T73" s="496" t="n"/>
      <c r="U73" s="496" t="n"/>
      <c r="V73" s="496" t="n"/>
      <c r="W73" s="189" t="n"/>
      <c r="X73" s="438" t="inlineStr">
        <is>
          <t>Nos.</t>
        </is>
      </c>
      <c r="Y73" s="315" t="inlineStr">
        <is>
          <t>3 nos.</t>
        </is>
      </c>
      <c r="Z73" s="189">
        <f>SUM(AA73:AG73)</f>
        <v/>
      </c>
      <c r="AA73" s="496" t="n">
        <v>2.28</v>
      </c>
      <c r="AB73" s="496" t="n"/>
      <c r="AC73" s="496" t="n"/>
      <c r="AD73" s="496" t="n"/>
      <c r="AE73" s="496" t="n"/>
      <c r="AF73" s="496" t="n"/>
      <c r="AG73" s="189" t="n"/>
      <c r="AH73" s="438" t="n"/>
      <c r="AI73" s="315" t="n"/>
      <c r="AJ73" s="189" t="n"/>
      <c r="AK73" s="496" t="n"/>
      <c r="AL73" s="496" t="n"/>
      <c r="AM73" s="496" t="n"/>
      <c r="AN73" s="496" t="n"/>
      <c r="AO73" s="496" t="n"/>
      <c r="AP73" s="496" t="n"/>
      <c r="AQ73" s="189" t="n"/>
      <c r="AR73" s="438" t="n"/>
      <c r="AS73" s="315" t="n"/>
      <c r="AT73" s="189" t="n"/>
      <c r="AU73" s="225" t="n"/>
      <c r="AV73" s="496" t="n"/>
      <c r="AW73" s="496" t="n"/>
      <c r="AX73" s="496" t="n"/>
      <c r="AY73" s="496" t="n"/>
      <c r="AZ73" s="496" t="n"/>
      <c r="BA73" s="189" t="n"/>
      <c r="BB73" s="438" t="n"/>
      <c r="BC73" s="315" t="n"/>
      <c r="BD73" s="189" t="n"/>
      <c r="BE73" s="496" t="n"/>
      <c r="BF73" s="496" t="n"/>
      <c r="BG73" s="496" t="n"/>
      <c r="BH73" s="496" t="n"/>
      <c r="BI73" s="496" t="n"/>
      <c r="BJ73" s="496" t="n"/>
      <c r="BK73" s="189" t="n"/>
      <c r="BL73" s="438" t="n"/>
      <c r="BM73" s="315" t="n"/>
      <c r="BN73" s="189" t="n"/>
      <c r="BO73" s="496" t="n"/>
      <c r="BP73" s="496" t="n"/>
      <c r="BQ73" s="496" t="n"/>
      <c r="BR73" s="496" t="n"/>
      <c r="BS73" s="496" t="n"/>
      <c r="BT73" s="496" t="n"/>
      <c r="BU73" s="189" t="n"/>
      <c r="BV73" s="351" t="n"/>
      <c r="BW73" s="189" t="n"/>
      <c r="BX73" s="315" t="n"/>
      <c r="BY73" s="189">
        <f>F73+P73+Z73+AJ73+AT73+BD73+BN73</f>
        <v/>
      </c>
      <c r="BZ73" s="189">
        <f>G73+Q73+AA73+AK73+AU73+BE73+BO73</f>
        <v/>
      </c>
      <c r="CA73" s="496" t="n"/>
      <c r="CB73" s="496" t="n"/>
      <c r="CC73" s="496" t="n"/>
      <c r="CD73" s="496" t="n"/>
      <c r="CE73" s="496" t="n"/>
      <c r="CF73" s="189" t="n"/>
      <c r="CG73" s="643">
        <f>BY73-CL65</f>
        <v/>
      </c>
      <c r="CH73" s="643">
        <f>BZ73-CM65</f>
        <v/>
      </c>
      <c r="CI73" s="643" t="n"/>
      <c r="CJ73" s="643">
        <f>CB73-CO65</f>
        <v/>
      </c>
      <c r="CL73" s="293">
        <f>SUM(CM73:CR73)</f>
        <v/>
      </c>
      <c r="CM73" s="199" t="n">
        <v>46.2</v>
      </c>
      <c r="CN73" s="199" t="n"/>
      <c r="CO73" s="199" t="n">
        <v>338.8</v>
      </c>
      <c r="CP73" s="192" t="n"/>
      <c r="CQ73" s="244" t="n"/>
      <c r="CR73" s="272" t="n"/>
    </row>
    <row r="74" ht="30" customFormat="1" customHeight="1" s="662">
      <c r="A74" s="349" t="n"/>
      <c r="B74" s="372" t="n"/>
      <c r="C74" s="461" t="inlineStr">
        <is>
          <t>Laptop Computer -11 nos (PMO 6 Nos.,Kishoreganj 1 No., Netrokona 1 No., Sunamganj 1 No., Habiganj 1No.&amp; Brahmanbaria 1 No)</t>
        </is>
      </c>
      <c r="D74" s="310" t="inlineStr">
        <is>
          <t>Nos.</t>
        </is>
      </c>
      <c r="E74" s="315" t="inlineStr">
        <is>
          <t>7 nos.</t>
        </is>
      </c>
      <c r="F74" s="189">
        <f>SUM(G74:M74)</f>
        <v/>
      </c>
      <c r="G74" s="496" t="n">
        <v>6.75</v>
      </c>
      <c r="H74" s="496" t="n"/>
      <c r="I74" s="496" t="n"/>
      <c r="J74" s="496" t="n"/>
      <c r="K74" s="496" t="n"/>
      <c r="L74" s="298" t="n"/>
      <c r="M74" s="313" t="n"/>
      <c r="N74" s="438" t="n"/>
      <c r="O74" s="316" t="n"/>
      <c r="P74" s="189" t="n"/>
      <c r="Q74" s="496" t="n"/>
      <c r="R74" s="496" t="n"/>
      <c r="S74" s="496" t="n"/>
      <c r="T74" s="496" t="n"/>
      <c r="U74" s="496" t="n"/>
      <c r="V74" s="496" t="n"/>
      <c r="W74" s="189" t="n"/>
      <c r="X74" s="438" t="inlineStr">
        <is>
          <t>Nos.</t>
        </is>
      </c>
      <c r="Y74" s="315" t="inlineStr">
        <is>
          <t>4 nos.</t>
        </is>
      </c>
      <c r="Z74" s="189">
        <f>SUM(AA74:AG74)</f>
        <v/>
      </c>
      <c r="AA74" s="496" t="n">
        <v>7</v>
      </c>
      <c r="AB74" s="496" t="n"/>
      <c r="AC74" s="496" t="n"/>
      <c r="AD74" s="496" t="n"/>
      <c r="AE74" s="496" t="n"/>
      <c r="AF74" s="496" t="n"/>
      <c r="AG74" s="189" t="n"/>
      <c r="AH74" s="438" t="n"/>
      <c r="AI74" s="315" t="n"/>
      <c r="AJ74" s="189" t="n"/>
      <c r="AK74" s="496" t="n"/>
      <c r="AL74" s="496" t="n"/>
      <c r="AM74" s="496" t="n"/>
      <c r="AN74" s="496" t="n"/>
      <c r="AO74" s="496" t="n"/>
      <c r="AP74" s="496" t="n"/>
      <c r="AQ74" s="189" t="n"/>
      <c r="AR74" s="438" t="n"/>
      <c r="AS74" s="315" t="n"/>
      <c r="AT74" s="189" t="n"/>
      <c r="AU74" s="225" t="n"/>
      <c r="AV74" s="496" t="n"/>
      <c r="AW74" s="496" t="n"/>
      <c r="AX74" s="496" t="n"/>
      <c r="AY74" s="496" t="n"/>
      <c r="AZ74" s="496" t="n"/>
      <c r="BA74" s="189" t="n"/>
      <c r="BB74" s="438" t="n"/>
      <c r="BC74" s="315" t="n"/>
      <c r="BD74" s="189" t="n"/>
      <c r="BE74" s="496" t="n"/>
      <c r="BF74" s="496" t="n"/>
      <c r="BG74" s="496" t="n"/>
      <c r="BH74" s="496" t="n"/>
      <c r="BI74" s="496" t="n"/>
      <c r="BJ74" s="496" t="n"/>
      <c r="BK74" s="189" t="n"/>
      <c r="BL74" s="438" t="n"/>
      <c r="BM74" s="315" t="n"/>
      <c r="BN74" s="189" t="n"/>
      <c r="BO74" s="496" t="n"/>
      <c r="BP74" s="496" t="n"/>
      <c r="BQ74" s="496" t="n"/>
      <c r="BR74" s="496" t="n"/>
      <c r="BS74" s="496" t="n"/>
      <c r="BT74" s="496" t="n"/>
      <c r="BU74" s="189" t="n"/>
      <c r="BV74" s="351" t="n"/>
      <c r="BW74" s="189" t="n"/>
      <c r="BX74" s="315" t="n"/>
      <c r="BY74" s="189">
        <f>F74+P74+Z74+AJ74+AT74+BD74+BN74</f>
        <v/>
      </c>
      <c r="BZ74" s="189">
        <f>G74+Q74+AA74+AK74+AU74+BE74+BO74</f>
        <v/>
      </c>
      <c r="CA74" s="496" t="n"/>
      <c r="CB74" s="496" t="n"/>
      <c r="CC74" s="496" t="n"/>
      <c r="CD74" s="496" t="n"/>
      <c r="CE74" s="496" t="n"/>
      <c r="CF74" s="189" t="n"/>
      <c r="CG74" s="643">
        <f>BY74-CL66</f>
        <v/>
      </c>
      <c r="CH74" s="643">
        <f>BZ74-CM66</f>
        <v/>
      </c>
      <c r="CI74" s="643" t="n"/>
      <c r="CJ74" s="643">
        <f>CB74-CO66</f>
        <v/>
      </c>
      <c r="CL74" s="293">
        <f>SUM(CM74:CR74)</f>
        <v/>
      </c>
      <c r="CM74" s="199" t="n">
        <v>46.2</v>
      </c>
      <c r="CN74" s="199" t="n"/>
      <c r="CO74" s="199" t="n">
        <v>338.8</v>
      </c>
      <c r="CP74" s="192" t="n"/>
      <c r="CQ74" s="244" t="n"/>
      <c r="CR74" s="272" t="n"/>
    </row>
    <row r="75" ht="17.25" customFormat="1" customHeight="1" s="662">
      <c r="A75" s="349" t="n"/>
      <c r="B75" s="372" t="n"/>
      <c r="C75" s="461" t="inlineStr">
        <is>
          <t xml:space="preserve">A3 Combo Printer 1 no ( PMO) </t>
        </is>
      </c>
      <c r="D75" s="310" t="inlineStr">
        <is>
          <t>No.</t>
        </is>
      </c>
      <c r="E75" s="315" t="inlineStr">
        <is>
          <t>1 no.</t>
        </is>
      </c>
      <c r="F75" s="189">
        <f>SUM(G75:M75)</f>
        <v/>
      </c>
      <c r="G75" s="496" t="n">
        <v>0.2</v>
      </c>
      <c r="H75" s="496" t="n"/>
      <c r="I75" s="496" t="n"/>
      <c r="J75" s="496" t="n"/>
      <c r="K75" s="496" t="n"/>
      <c r="L75" s="298" t="n"/>
      <c r="M75" s="313" t="n"/>
      <c r="N75" s="438" t="n"/>
      <c r="O75" s="316" t="n"/>
      <c r="P75" s="189" t="n"/>
      <c r="Q75" s="496" t="n"/>
      <c r="R75" s="496" t="n"/>
      <c r="S75" s="496" t="n"/>
      <c r="T75" s="496" t="n"/>
      <c r="U75" s="496" t="n"/>
      <c r="V75" s="496" t="n"/>
      <c r="W75" s="189" t="n"/>
      <c r="X75" s="438" t="inlineStr">
        <is>
          <t>No.</t>
        </is>
      </c>
      <c r="Y75" s="321" t="inlineStr">
        <is>
          <t>-</t>
        </is>
      </c>
      <c r="Z75" s="189">
        <f>SUM(AA75:AG75)</f>
        <v/>
      </c>
      <c r="AA75" s="496" t="n">
        <v>1.3</v>
      </c>
      <c r="AB75" s="496" t="n"/>
      <c r="AC75" s="496" t="n"/>
      <c r="AD75" s="496" t="n"/>
      <c r="AE75" s="496" t="n"/>
      <c r="AF75" s="496" t="n"/>
      <c r="AG75" s="189" t="n"/>
      <c r="AH75" s="438" t="n"/>
      <c r="AI75" s="315" t="n"/>
      <c r="AJ75" s="189" t="n"/>
      <c r="AK75" s="496" t="n"/>
      <c r="AL75" s="496" t="n"/>
      <c r="AM75" s="496" t="n"/>
      <c r="AN75" s="496" t="n"/>
      <c r="AO75" s="496" t="n"/>
      <c r="AP75" s="496" t="n"/>
      <c r="AQ75" s="189" t="n"/>
      <c r="AR75" s="438" t="n"/>
      <c r="AS75" s="315" t="n"/>
      <c r="AT75" s="189" t="n"/>
      <c r="AU75" s="225" t="n"/>
      <c r="AV75" s="496" t="n"/>
      <c r="AW75" s="496" t="n"/>
      <c r="AX75" s="496" t="n"/>
      <c r="AY75" s="496" t="n"/>
      <c r="AZ75" s="496" t="n"/>
      <c r="BA75" s="189" t="n"/>
      <c r="BB75" s="438" t="n"/>
      <c r="BC75" s="315" t="n"/>
      <c r="BD75" s="189" t="n"/>
      <c r="BE75" s="496" t="n"/>
      <c r="BF75" s="496" t="n"/>
      <c r="BG75" s="496" t="n"/>
      <c r="BH75" s="496" t="n"/>
      <c r="BI75" s="496" t="n"/>
      <c r="BJ75" s="496" t="n"/>
      <c r="BK75" s="189" t="n"/>
      <c r="BL75" s="438" t="n"/>
      <c r="BM75" s="315" t="n"/>
      <c r="BN75" s="189" t="n"/>
      <c r="BO75" s="496" t="n"/>
      <c r="BP75" s="496" t="n"/>
      <c r="BQ75" s="496" t="n"/>
      <c r="BR75" s="496" t="n"/>
      <c r="BS75" s="496" t="n"/>
      <c r="BT75" s="496" t="n"/>
      <c r="BU75" s="189" t="n"/>
      <c r="BV75" s="351" t="n"/>
      <c r="BW75" s="189" t="n"/>
      <c r="BX75" s="315" t="n"/>
      <c r="BY75" s="189">
        <f>F75+P75+Z75+AJ75+AT75+BD75+BN75</f>
        <v/>
      </c>
      <c r="BZ75" s="189">
        <f>G75+Q75+AA75+AK75+AU75+BE75+BO75</f>
        <v/>
      </c>
      <c r="CA75" s="496" t="n"/>
      <c r="CB75" s="496" t="n"/>
      <c r="CC75" s="496" t="n"/>
      <c r="CD75" s="496" t="n"/>
      <c r="CE75" s="496" t="n"/>
      <c r="CF75" s="189" t="n"/>
      <c r="CG75" s="643">
        <f>BY75-CL67</f>
        <v/>
      </c>
      <c r="CH75" s="643">
        <f>BZ75-CM67</f>
        <v/>
      </c>
      <c r="CI75" s="643" t="n"/>
      <c r="CJ75" s="643">
        <f>CB75-CO67</f>
        <v/>
      </c>
      <c r="CL75" s="293">
        <f>SUM(CM75:CR75)</f>
        <v/>
      </c>
      <c r="CM75" s="199" t="n">
        <v>46.2</v>
      </c>
      <c r="CN75" s="199" t="n"/>
      <c r="CO75" s="199" t="n">
        <v>338.8</v>
      </c>
      <c r="CP75" s="199" t="n"/>
      <c r="CQ75" s="249" t="n"/>
      <c r="CR75" s="271" t="n"/>
    </row>
    <row r="76" ht="29.25" customFormat="1" customHeight="1" s="662">
      <c r="A76" s="349" t="n"/>
      <c r="B76" s="373" t="n"/>
      <c r="C76" s="461" t="inlineStr">
        <is>
          <t>Laser Printer- 7 nos. (PMO 2 Nos.,Kishoreganj 1 No., Netrokona 1 No., Sunamganj 1 No., Habiganj 1No.&amp; Brahmanbaria 1 No.)</t>
        </is>
      </c>
      <c r="D76" s="310" t="inlineStr">
        <is>
          <t>Nos.</t>
        </is>
      </c>
      <c r="E76" s="315" t="inlineStr">
        <is>
          <t>7 nos.</t>
        </is>
      </c>
      <c r="F76" s="189">
        <f>SUM(G76:M76)</f>
        <v/>
      </c>
      <c r="G76" s="496" t="n">
        <v>3.17</v>
      </c>
      <c r="H76" s="496" t="n"/>
      <c r="I76" s="496" t="n"/>
      <c r="J76" s="496" t="n"/>
      <c r="K76" s="496" t="n"/>
      <c r="L76" s="298" t="n"/>
      <c r="M76" s="313" t="n"/>
      <c r="N76" s="438" t="n"/>
      <c r="O76" s="316" t="n"/>
      <c r="P76" s="189" t="n"/>
      <c r="Q76" s="496" t="n"/>
      <c r="R76" s="496" t="n"/>
      <c r="S76" s="496" t="n"/>
      <c r="T76" s="496" t="n"/>
      <c r="U76" s="496" t="n"/>
      <c r="V76" s="496" t="n"/>
      <c r="W76" s="189" t="n"/>
      <c r="X76" s="438" t="inlineStr">
        <is>
          <t>Nos.</t>
        </is>
      </c>
      <c r="Y76" s="321" t="inlineStr">
        <is>
          <t>-</t>
        </is>
      </c>
      <c r="Z76" s="189">
        <f>SUM(AA76:AG76)</f>
        <v/>
      </c>
      <c r="AA76" s="496" t="n">
        <v>2.08</v>
      </c>
      <c r="AB76" s="496" t="n"/>
      <c r="AC76" s="496" t="n"/>
      <c r="AD76" s="496" t="n"/>
      <c r="AE76" s="496" t="n"/>
      <c r="AF76" s="496" t="n"/>
      <c r="AG76" s="189" t="n"/>
      <c r="AH76" s="438" t="n"/>
      <c r="AI76" s="321" t="n"/>
      <c r="AJ76" s="189" t="n"/>
      <c r="AK76" s="496" t="n"/>
      <c r="AL76" s="496" t="n"/>
      <c r="AM76" s="496" t="n"/>
      <c r="AN76" s="496" t="n"/>
      <c r="AO76" s="496" t="n"/>
      <c r="AP76" s="496" t="n"/>
      <c r="AQ76" s="189" t="n"/>
      <c r="AR76" s="438" t="n"/>
      <c r="AS76" s="321" t="n"/>
      <c r="AT76" s="189" t="n"/>
      <c r="AU76" s="225" t="n"/>
      <c r="AV76" s="496" t="n"/>
      <c r="AW76" s="496" t="n"/>
      <c r="AX76" s="496" t="n"/>
      <c r="AY76" s="496" t="n"/>
      <c r="AZ76" s="496" t="n"/>
      <c r="BA76" s="189" t="n"/>
      <c r="BB76" s="438" t="n"/>
      <c r="BC76" s="321" t="n"/>
      <c r="BD76" s="189" t="n"/>
      <c r="BE76" s="496" t="n"/>
      <c r="BF76" s="496" t="n"/>
      <c r="BG76" s="496" t="n"/>
      <c r="BH76" s="496" t="n"/>
      <c r="BI76" s="496" t="n"/>
      <c r="BJ76" s="496" t="n"/>
      <c r="BK76" s="189" t="n"/>
      <c r="BL76" s="438" t="n"/>
      <c r="BM76" s="321" t="n"/>
      <c r="BN76" s="189" t="n"/>
      <c r="BO76" s="496" t="n"/>
      <c r="BP76" s="496" t="n"/>
      <c r="BQ76" s="496" t="n"/>
      <c r="BR76" s="496" t="n"/>
      <c r="BS76" s="496" t="n"/>
      <c r="BT76" s="496" t="n"/>
      <c r="BU76" s="189" t="n"/>
      <c r="BV76" s="351" t="n"/>
      <c r="BW76" s="189" t="n"/>
      <c r="BX76" s="321" t="n"/>
      <c r="BY76" s="189">
        <f>F76+P76+Z76+AJ76+AT76+BD76+BN76</f>
        <v/>
      </c>
      <c r="BZ76" s="189">
        <f>G76+Q76+AA76+AK76+AU76+BE76+BO76</f>
        <v/>
      </c>
      <c r="CA76" s="496" t="n"/>
      <c r="CB76" s="496" t="n"/>
      <c r="CC76" s="496" t="n"/>
      <c r="CD76" s="496" t="n"/>
      <c r="CE76" s="496" t="n"/>
      <c r="CF76" s="189" t="n"/>
      <c r="CG76" s="643">
        <f>BY76-CL68</f>
        <v/>
      </c>
      <c r="CH76" s="643">
        <f>BZ76-CM68</f>
        <v/>
      </c>
      <c r="CI76" s="643" t="n"/>
      <c r="CJ76" s="643">
        <f>CB76-CO68</f>
        <v/>
      </c>
      <c r="CL76" s="293">
        <f>SUM(CM76:CR76)</f>
        <v/>
      </c>
      <c r="CM76" s="199" t="n">
        <v>46.2</v>
      </c>
      <c r="CN76" s="199" t="n"/>
      <c r="CO76" s="199" t="n">
        <v>338.8</v>
      </c>
      <c r="CP76" s="192" t="n"/>
      <c r="CQ76" s="244" t="n"/>
      <c r="CR76" s="272" t="n"/>
    </row>
    <row r="77" ht="17.25" customFormat="1" customHeight="1" s="662">
      <c r="A77" s="349" t="n"/>
      <c r="B77" s="526" t="n">
        <v>6821</v>
      </c>
      <c r="C77" s="309" t="inlineStr">
        <is>
          <t>Furnitures &amp; Fixtures</t>
        </is>
      </c>
      <c r="D77" s="315" t="n"/>
      <c r="E77" s="362" t="inlineStr">
        <is>
          <t>Part</t>
        </is>
      </c>
      <c r="F77" s="189">
        <f>SUM(G77:M77)</f>
        <v/>
      </c>
      <c r="G77" s="496" t="n">
        <v>21.44</v>
      </c>
      <c r="H77" s="496" t="n"/>
      <c r="I77" s="496" t="n"/>
      <c r="J77" s="496" t="n"/>
      <c r="K77" s="496" t="n"/>
      <c r="L77" s="298" t="n"/>
      <c r="M77" s="313" t="n"/>
      <c r="N77" s="439" t="n"/>
      <c r="O77" s="301" t="inlineStr">
        <is>
          <t>Part</t>
        </is>
      </c>
      <c r="P77" s="189">
        <f>SUM(Q77:W77)</f>
        <v/>
      </c>
      <c r="Q77" s="496" t="n">
        <v>3.96</v>
      </c>
      <c r="R77" s="496" t="n"/>
      <c r="S77" s="496" t="n"/>
      <c r="T77" s="496" t="n"/>
      <c r="U77" s="496" t="n"/>
      <c r="V77" s="496" t="n"/>
      <c r="W77" s="189" t="n"/>
      <c r="X77" s="439" t="n"/>
      <c r="Y77" s="362" t="inlineStr">
        <is>
          <t>Part</t>
        </is>
      </c>
      <c r="Z77" s="189">
        <f>SUM(AA77:AG77)</f>
        <v/>
      </c>
      <c r="AA77" s="496" t="n">
        <v>10</v>
      </c>
      <c r="AB77" s="496" t="n"/>
      <c r="AC77" s="496" t="n"/>
      <c r="AD77" s="496" t="n"/>
      <c r="AE77" s="496" t="n"/>
      <c r="AF77" s="496" t="n"/>
      <c r="AG77" s="189" t="n"/>
      <c r="AH77" s="439" t="n"/>
      <c r="AI77" s="362" t="inlineStr">
        <is>
          <t>Part</t>
        </is>
      </c>
      <c r="AJ77" s="189">
        <f>SUM(AK77:AQ77)</f>
        <v/>
      </c>
      <c r="AK77" s="496" t="n">
        <v>4.6</v>
      </c>
      <c r="AL77" s="496" t="n"/>
      <c r="AM77" s="496" t="n"/>
      <c r="AN77" s="496" t="n"/>
      <c r="AO77" s="496" t="n"/>
      <c r="AP77" s="496" t="n"/>
      <c r="AQ77" s="189" t="n"/>
      <c r="AR77" s="439" t="n"/>
      <c r="AS77" s="362" t="inlineStr">
        <is>
          <t>Part</t>
        </is>
      </c>
      <c r="AT77" s="189">
        <f>SUM(AU77:BA77)</f>
        <v/>
      </c>
      <c r="AU77" s="225" t="n">
        <v>10</v>
      </c>
      <c r="AV77" s="496" t="n"/>
      <c r="AW77" s="496" t="n"/>
      <c r="AX77" s="496" t="n"/>
      <c r="AY77" s="496" t="n"/>
      <c r="AZ77" s="496" t="n"/>
      <c r="BA77" s="189" t="n"/>
      <c r="BB77" s="439" t="n"/>
      <c r="BC77" s="362" t="n"/>
      <c r="BD77" s="189" t="n"/>
      <c r="BE77" s="496" t="n"/>
      <c r="BF77" s="496" t="n"/>
      <c r="BG77" s="496" t="n"/>
      <c r="BH77" s="496" t="n"/>
      <c r="BI77" s="496" t="n"/>
      <c r="BJ77" s="496" t="n"/>
      <c r="BK77" s="189" t="n"/>
      <c r="BL77" s="439" t="n"/>
      <c r="BM77" s="362" t="n"/>
      <c r="BN77" s="189" t="n"/>
      <c r="BO77" s="496" t="n"/>
      <c r="BP77" s="496" t="n"/>
      <c r="BQ77" s="496" t="n"/>
      <c r="BR77" s="496" t="n"/>
      <c r="BS77" s="496" t="n"/>
      <c r="BT77" s="496" t="n"/>
      <c r="BU77" s="189" t="n"/>
      <c r="BV77" s="351" t="n"/>
      <c r="BW77" s="189" t="n"/>
      <c r="BX77" s="362" t="n"/>
      <c r="BY77" s="189">
        <f>F77+P77+Z77+AJ77+AT77+BD77+BN77</f>
        <v/>
      </c>
      <c r="BZ77" s="189">
        <f>G77+Q77+AA77+AK77+AU77+BE77+BO77</f>
        <v/>
      </c>
      <c r="CA77" s="496" t="n"/>
      <c r="CB77" s="496" t="n"/>
      <c r="CC77" s="496" t="n"/>
      <c r="CD77" s="496" t="n"/>
      <c r="CE77" s="496" t="n"/>
      <c r="CF77" s="189" t="n"/>
      <c r="CG77" s="643">
        <f>BY77-CL69</f>
        <v/>
      </c>
      <c r="CH77" s="643">
        <f>BZ77-CM69</f>
        <v/>
      </c>
      <c r="CI77" s="643" t="n"/>
      <c r="CJ77" s="643">
        <f>CB77-CO69</f>
        <v/>
      </c>
      <c r="CL77" s="293">
        <f>SUM(CM77:CR77)</f>
        <v/>
      </c>
      <c r="CM77" s="199" t="n">
        <v>46.2</v>
      </c>
      <c r="CN77" s="199" t="n"/>
      <c r="CO77" s="199" t="n">
        <v>338.8</v>
      </c>
      <c r="CP77" s="199" t="n"/>
      <c r="CQ77" s="249" t="n"/>
      <c r="CR77" s="271" t="n"/>
    </row>
    <row r="78" ht="16.5" customFormat="1" customHeight="1" s="662">
      <c r="A78" s="349" t="n"/>
      <c r="B78" s="526" t="n">
        <v>6869</v>
      </c>
      <c r="C78" s="309" t="inlineStr">
        <is>
          <t>Aircooler</t>
        </is>
      </c>
      <c r="D78" s="315" t="n"/>
      <c r="E78" s="362" t="n"/>
      <c r="F78" s="189">
        <f>SUM(G78:M78)</f>
        <v/>
      </c>
      <c r="G78" s="496" t="n">
        <v>0</v>
      </c>
      <c r="H78" s="496" t="n"/>
      <c r="I78" s="496" t="n"/>
      <c r="J78" s="496" t="n"/>
      <c r="K78" s="496" t="n"/>
      <c r="L78" s="298" t="n"/>
      <c r="M78" s="313" t="n"/>
      <c r="N78" s="439" t="n"/>
      <c r="O78" s="301" t="inlineStr">
        <is>
          <t>Part</t>
        </is>
      </c>
      <c r="P78" s="189">
        <f>SUM(Q78:W78)</f>
        <v/>
      </c>
      <c r="Q78" s="496" t="n">
        <v>4</v>
      </c>
      <c r="R78" s="496" t="n"/>
      <c r="S78" s="496" t="n"/>
      <c r="T78" s="496" t="n"/>
      <c r="U78" s="496" t="n"/>
      <c r="V78" s="496" t="n"/>
      <c r="W78" s="189" t="n"/>
      <c r="X78" s="439" t="n"/>
      <c r="Y78" s="362" t="inlineStr">
        <is>
          <t>Part</t>
        </is>
      </c>
      <c r="Z78" s="189">
        <f>SUM(AA78:AG78)</f>
        <v/>
      </c>
      <c r="AA78" s="496" t="n">
        <v>6</v>
      </c>
      <c r="AB78" s="496" t="n"/>
      <c r="AC78" s="496" t="n"/>
      <c r="AD78" s="496" t="n"/>
      <c r="AE78" s="496" t="n"/>
      <c r="AF78" s="496" t="n"/>
      <c r="AG78" s="189" t="n"/>
      <c r="AH78" s="439" t="n"/>
      <c r="AI78" s="362" t="inlineStr">
        <is>
          <t>Part</t>
        </is>
      </c>
      <c r="AJ78" s="189">
        <f>SUM(AK78:AQ78)</f>
        <v/>
      </c>
      <c r="AK78" s="496" t="n">
        <v>5</v>
      </c>
      <c r="AL78" s="496" t="n"/>
      <c r="AM78" s="496" t="n"/>
      <c r="AN78" s="496" t="n"/>
      <c r="AO78" s="496" t="n"/>
      <c r="AP78" s="496" t="n"/>
      <c r="AQ78" s="189" t="n"/>
      <c r="AR78" s="439" t="n"/>
      <c r="AS78" s="362" t="n"/>
      <c r="AT78" s="189" t="n"/>
      <c r="AU78" s="225" t="n"/>
      <c r="AV78" s="496" t="n"/>
      <c r="AW78" s="496" t="n"/>
      <c r="AX78" s="496" t="n"/>
      <c r="AY78" s="496" t="n"/>
      <c r="AZ78" s="496" t="n"/>
      <c r="BA78" s="189" t="n"/>
      <c r="BB78" s="439" t="n"/>
      <c r="BC78" s="362" t="n"/>
      <c r="BD78" s="189" t="n"/>
      <c r="BE78" s="496" t="n"/>
      <c r="BF78" s="496" t="n"/>
      <c r="BG78" s="496" t="n"/>
      <c r="BH78" s="496" t="n"/>
      <c r="BI78" s="496" t="n"/>
      <c r="BJ78" s="496" t="n"/>
      <c r="BK78" s="189" t="n"/>
      <c r="BL78" s="439" t="n"/>
      <c r="BM78" s="362" t="n"/>
      <c r="BN78" s="189" t="n"/>
      <c r="BO78" s="496" t="n"/>
      <c r="BP78" s="496" t="n"/>
      <c r="BQ78" s="496" t="n"/>
      <c r="BR78" s="496" t="n"/>
      <c r="BS78" s="496" t="n"/>
      <c r="BT78" s="496" t="n"/>
      <c r="BU78" s="189" t="n"/>
      <c r="BV78" s="351" t="n"/>
      <c r="BW78" s="189" t="n"/>
      <c r="BX78" s="362" t="n"/>
      <c r="BY78" s="189">
        <f>F78+P78+Z78+AJ78+AT78+BD78+BN78</f>
        <v/>
      </c>
      <c r="BZ78" s="189">
        <f>G78+Q78+AA78+AK78+AU78+BE78+BO78</f>
        <v/>
      </c>
      <c r="CA78" s="496" t="n"/>
      <c r="CB78" s="496" t="n"/>
      <c r="CC78" s="496" t="n"/>
      <c r="CD78" s="496" t="n"/>
      <c r="CE78" s="496" t="n"/>
      <c r="CF78" s="189" t="n"/>
      <c r="CG78" s="643">
        <f>BY78-CL71</f>
        <v/>
      </c>
      <c r="CH78" s="643">
        <f>BZ78-CM71</f>
        <v/>
      </c>
      <c r="CI78" s="643" t="n"/>
      <c r="CJ78" s="643">
        <f>CB78-CO71</f>
        <v/>
      </c>
      <c r="CL78" s="293">
        <f>SUM(CM78:CR78)</f>
        <v/>
      </c>
      <c r="CM78" s="199" t="n">
        <v>46.2</v>
      </c>
      <c r="CN78" s="199" t="n"/>
      <c r="CO78" s="199" t="n">
        <v>338.8</v>
      </c>
      <c r="CP78" s="199" t="n"/>
      <c r="CQ78" s="249" t="n"/>
      <c r="CR78" s="271" t="n"/>
    </row>
    <row r="79" ht="15" customFormat="1" customHeight="1" s="662">
      <c r="A79" s="349" t="n"/>
      <c r="B79" s="350" t="n">
        <v>6900</v>
      </c>
      <c r="C79" s="322" t="inlineStr">
        <is>
          <t xml:space="preserve">Acquisition/Purchase of lands and  landed properties of Assets: </t>
        </is>
      </c>
      <c r="D79" s="322" t="n"/>
      <c r="E79" s="322" t="n"/>
      <c r="F79" s="189" t="n"/>
      <c r="G79" s="496" t="n"/>
      <c r="H79" s="496" t="n"/>
      <c r="I79" s="496" t="n"/>
      <c r="J79" s="496" t="n"/>
      <c r="K79" s="496" t="n"/>
      <c r="L79" s="298" t="n"/>
      <c r="M79" s="313" t="n"/>
      <c r="N79" s="322" t="n"/>
      <c r="O79" s="323" t="n"/>
      <c r="P79" s="189" t="n"/>
      <c r="Q79" s="496" t="n"/>
      <c r="R79" s="496" t="n"/>
      <c r="S79" s="496" t="n"/>
      <c r="T79" s="496" t="n"/>
      <c r="U79" s="496" t="n"/>
      <c r="V79" s="496" t="n"/>
      <c r="W79" s="189" t="n"/>
      <c r="X79" s="322" t="n"/>
      <c r="Y79" s="322" t="n"/>
      <c r="Z79" s="189" t="n"/>
      <c r="AA79" s="496" t="n"/>
      <c r="AB79" s="496" t="n"/>
      <c r="AC79" s="496" t="n"/>
      <c r="AD79" s="496" t="n"/>
      <c r="AE79" s="496" t="n"/>
      <c r="AF79" s="496" t="n"/>
      <c r="AG79" s="189" t="n"/>
      <c r="AH79" s="322" t="n"/>
      <c r="AI79" s="322" t="n"/>
      <c r="AJ79" s="189" t="n"/>
      <c r="AK79" s="225" t="n"/>
      <c r="AL79" s="496" t="n"/>
      <c r="AM79" s="496" t="n"/>
      <c r="AN79" s="496" t="n"/>
      <c r="AO79" s="496" t="n"/>
      <c r="AP79" s="496" t="n"/>
      <c r="AQ79" s="189" t="n"/>
      <c r="AR79" s="322" t="n"/>
      <c r="AS79" s="322" t="n"/>
      <c r="AT79" s="189" t="n"/>
      <c r="AU79" s="225" t="n"/>
      <c r="AV79" s="496" t="n"/>
      <c r="AW79" s="496" t="n"/>
      <c r="AX79" s="496" t="n"/>
      <c r="AY79" s="496" t="n"/>
      <c r="AZ79" s="496" t="n"/>
      <c r="BA79" s="189" t="n"/>
      <c r="BB79" s="322" t="n"/>
      <c r="BC79" s="322" t="n"/>
      <c r="BD79" s="189" t="n"/>
      <c r="BE79" s="225" t="n"/>
      <c r="BF79" s="496" t="n"/>
      <c r="BG79" s="496" t="n"/>
      <c r="BH79" s="496" t="n"/>
      <c r="BI79" s="496" t="n"/>
      <c r="BJ79" s="496" t="n"/>
      <c r="BK79" s="189" t="n"/>
      <c r="BL79" s="322" t="n"/>
      <c r="BM79" s="322" t="n"/>
      <c r="BN79" s="189" t="n"/>
      <c r="BO79" s="225" t="n"/>
      <c r="BP79" s="496" t="n"/>
      <c r="BQ79" s="496" t="n"/>
      <c r="BR79" s="496" t="n"/>
      <c r="BS79" s="496" t="n"/>
      <c r="BT79" s="496" t="n"/>
      <c r="BU79" s="189" t="n"/>
      <c r="BV79" s="351" t="n"/>
      <c r="BW79" s="189" t="n"/>
      <c r="BX79" s="322" t="n"/>
      <c r="BY79" s="189" t="n"/>
      <c r="BZ79" s="225" t="n"/>
      <c r="CA79" s="496" t="n"/>
      <c r="CB79" s="496" t="n"/>
      <c r="CC79" s="496" t="n"/>
      <c r="CD79" s="496" t="n"/>
      <c r="CE79" s="496" t="n"/>
      <c r="CF79" s="189" t="n"/>
      <c r="CG79" s="643">
        <f>BY79-CL72</f>
        <v/>
      </c>
      <c r="CH79" s="643">
        <f>BZ79-CM72</f>
        <v/>
      </c>
      <c r="CI79" s="643" t="n"/>
      <c r="CJ79" s="643">
        <f>CB79-CO72</f>
        <v/>
      </c>
    </row>
    <row r="80" ht="15" customFormat="1" customHeight="1" s="662">
      <c r="A80" s="349" t="n"/>
      <c r="B80" s="353" t="n">
        <v>6901</v>
      </c>
      <c r="C80" s="503" t="inlineStr">
        <is>
          <t>Land Acquisition ( 470 hectare)</t>
        </is>
      </c>
      <c r="D80" s="503" t="inlineStr">
        <is>
          <t>ha.</t>
        </is>
      </c>
      <c r="E80" s="362" t="inlineStr">
        <is>
          <t>Part</t>
        </is>
      </c>
      <c r="F80" s="189">
        <f>SUM(G80:M80)</f>
        <v/>
      </c>
      <c r="G80" s="496" t="n">
        <v>4649</v>
      </c>
      <c r="H80" s="496" t="n"/>
      <c r="I80" s="496" t="n"/>
      <c r="J80" s="496" t="n"/>
      <c r="K80" s="496" t="n"/>
      <c r="L80" s="298" t="n"/>
      <c r="M80" s="313" t="n"/>
      <c r="N80" s="438" t="inlineStr">
        <is>
          <t>ha.</t>
        </is>
      </c>
      <c r="O80" s="301" t="inlineStr">
        <is>
          <t>Part</t>
        </is>
      </c>
      <c r="P80" s="189">
        <f>SUM(Q80:W80)</f>
        <v/>
      </c>
      <c r="Q80" s="496" t="n">
        <v>0.65</v>
      </c>
      <c r="R80" s="496" t="n"/>
      <c r="S80" s="496" t="n"/>
      <c r="T80" s="496" t="n"/>
      <c r="U80" s="496" t="n"/>
      <c r="V80" s="496" t="n"/>
      <c r="W80" s="189" t="n"/>
      <c r="X80" s="438" t="inlineStr">
        <is>
          <t>ha.</t>
        </is>
      </c>
      <c r="Y80" s="362" t="inlineStr">
        <is>
          <t>Part</t>
        </is>
      </c>
      <c r="Z80" s="189">
        <f>SUM(AA80:AG80)</f>
        <v/>
      </c>
      <c r="AA80" s="189" t="n">
        <v>10841.26</v>
      </c>
      <c r="AB80" s="496" t="n"/>
      <c r="AC80" s="496" t="n"/>
      <c r="AD80" s="496" t="n"/>
      <c r="AE80" s="496" t="n"/>
      <c r="AF80" s="496" t="n"/>
      <c r="AG80" s="189" t="n"/>
      <c r="AH80" s="438" t="inlineStr">
        <is>
          <t>ha.</t>
        </is>
      </c>
      <c r="AI80" s="362" t="inlineStr">
        <is>
          <t>Part</t>
        </is>
      </c>
      <c r="AJ80" s="189">
        <f>SUM(AK80:AQ80)</f>
        <v/>
      </c>
      <c r="AK80" s="225" t="n">
        <v>4577.87</v>
      </c>
      <c r="AL80" s="496" t="n"/>
      <c r="AM80" s="496" t="n"/>
      <c r="AN80" s="496" t="n"/>
      <c r="AO80" s="496" t="n"/>
      <c r="AP80" s="496" t="n"/>
      <c r="AQ80" s="189" t="n"/>
      <c r="AR80" s="438" t="inlineStr">
        <is>
          <t>ha.</t>
        </is>
      </c>
      <c r="AS80" s="362" t="n"/>
      <c r="AT80" s="189">
        <f>SUM(AU80:BA80)</f>
        <v/>
      </c>
      <c r="AU80" s="225" t="n">
        <v>3931.22</v>
      </c>
      <c r="AV80" s="496" t="n"/>
      <c r="AW80" s="496" t="n"/>
      <c r="AX80" s="496" t="n"/>
      <c r="AY80" s="496" t="n"/>
      <c r="AZ80" s="496" t="n"/>
      <c r="BA80" s="189" t="n"/>
      <c r="BB80" s="438" t="n"/>
      <c r="BC80" s="362" t="n"/>
      <c r="BD80" s="189" t="n"/>
      <c r="BE80" s="225" t="n"/>
      <c r="BF80" s="496" t="n"/>
      <c r="BG80" s="496" t="n"/>
      <c r="BH80" s="496" t="n"/>
      <c r="BI80" s="496" t="n"/>
      <c r="BJ80" s="496" t="n"/>
      <c r="BK80" s="189" t="n"/>
      <c r="BL80" s="438" t="n"/>
      <c r="BM80" s="362" t="n"/>
      <c r="BN80" s="189" t="n"/>
      <c r="BO80" s="225" t="n"/>
      <c r="BP80" s="496" t="n"/>
      <c r="BQ80" s="496" t="n"/>
      <c r="BR80" s="496" t="n"/>
      <c r="BS80" s="496" t="n"/>
      <c r="BT80" s="496" t="n"/>
      <c r="BU80" s="189" t="n"/>
      <c r="BV80" s="351" t="n"/>
      <c r="BW80" s="189" t="n"/>
      <c r="BX80" s="362" t="n"/>
      <c r="BY80" s="189">
        <f>F80+P80+AA80+AJ80+AT80+BD80+BN80</f>
        <v/>
      </c>
      <c r="BZ80" s="189">
        <f>G80+Q80+AA80+AK80+AU80+BE80+BO80</f>
        <v/>
      </c>
      <c r="CA80" s="496" t="n"/>
      <c r="CB80" s="189">
        <f>I80+S80+AC80+AM80+AW80+BG80+BQ80</f>
        <v/>
      </c>
      <c r="CC80" s="496" t="n"/>
      <c r="CD80" s="496" t="n"/>
      <c r="CE80" s="496" t="n"/>
      <c r="CF80" s="189" t="n"/>
      <c r="CG80" s="643">
        <f>BY80-CL73</f>
        <v/>
      </c>
      <c r="CH80" s="643">
        <f>BZ80-CM73</f>
        <v/>
      </c>
      <c r="CI80" s="643" t="n"/>
      <c r="CJ80" s="643">
        <f>CB80-CO73</f>
        <v/>
      </c>
      <c r="CL80" s="293">
        <f>SUM(CM80:CR80)</f>
        <v/>
      </c>
      <c r="CM80" s="199" t="n">
        <v>46.2</v>
      </c>
      <c r="CN80" s="199" t="n"/>
      <c r="CO80" s="199" t="n">
        <v>338.8</v>
      </c>
      <c r="CP80" s="192" t="n"/>
      <c r="CQ80" s="244" t="n"/>
      <c r="CR80" s="272" t="n"/>
    </row>
    <row r="81" ht="15.75" customFormat="1" customHeight="1" s="662">
      <c r="A81" s="349" t="n"/>
      <c r="B81" s="350" t="n">
        <v>7000</v>
      </c>
      <c r="C81" s="392" t="inlineStr">
        <is>
          <t>Construction and Works:</t>
        </is>
      </c>
      <c r="D81" s="491" t="n"/>
      <c r="E81" s="491" t="n"/>
      <c r="F81" s="491" t="n"/>
      <c r="G81" s="491" t="n"/>
      <c r="H81" s="491" t="n"/>
      <c r="I81" s="491" t="n"/>
      <c r="J81" s="491" t="n"/>
      <c r="K81" s="491" t="n"/>
      <c r="L81" s="491" t="n"/>
      <c r="M81" s="491" t="n"/>
      <c r="N81" s="489" t="n"/>
      <c r="O81" s="491" t="n"/>
      <c r="P81" s="491" t="n"/>
      <c r="Q81" s="491" t="n"/>
      <c r="R81" s="491" t="n"/>
      <c r="S81" s="491" t="n"/>
      <c r="T81" s="491" t="n"/>
      <c r="U81" s="491" t="n"/>
      <c r="V81" s="492" t="n"/>
      <c r="W81" s="493" t="n"/>
      <c r="X81" s="489" t="n"/>
      <c r="Y81" s="492" t="n"/>
      <c r="Z81" s="492" t="n"/>
      <c r="AA81" s="493" t="n"/>
      <c r="AB81" s="496" t="n"/>
      <c r="AC81" s="496" t="n"/>
      <c r="AD81" s="496" t="n"/>
      <c r="AE81" s="496" t="n"/>
      <c r="AF81" s="496" t="n"/>
      <c r="AG81" s="189" t="n"/>
      <c r="AH81" s="489" t="n"/>
      <c r="AI81" s="317" t="n"/>
      <c r="AJ81" s="189" t="n"/>
      <c r="AK81" s="225" t="n"/>
      <c r="AL81" s="496" t="n"/>
      <c r="AM81" s="496" t="n"/>
      <c r="AN81" s="496" t="n"/>
      <c r="AO81" s="496" t="n"/>
      <c r="AP81" s="496" t="n"/>
      <c r="AQ81" s="189" t="n"/>
      <c r="AR81" s="489" t="n"/>
      <c r="AS81" s="317" t="n"/>
      <c r="AT81" s="189" t="n"/>
      <c r="AU81" s="225" t="n"/>
      <c r="AV81" s="496" t="n"/>
      <c r="AW81" s="496" t="n"/>
      <c r="AX81" s="496" t="n"/>
      <c r="AY81" s="496" t="n"/>
      <c r="AZ81" s="496" t="n"/>
      <c r="BA81" s="189" t="n"/>
      <c r="BB81" s="489" t="n"/>
      <c r="BC81" s="317" t="n"/>
      <c r="BD81" s="189" t="n"/>
      <c r="BE81" s="225" t="n"/>
      <c r="BF81" s="496" t="n"/>
      <c r="BG81" s="496" t="n"/>
      <c r="BH81" s="496" t="n"/>
      <c r="BI81" s="496" t="n"/>
      <c r="BJ81" s="496" t="n"/>
      <c r="BK81" s="189" t="n"/>
      <c r="BL81" s="489" t="n"/>
      <c r="BM81" s="317" t="n"/>
      <c r="BN81" s="189" t="n"/>
      <c r="BO81" s="225" t="n"/>
      <c r="BP81" s="496" t="n"/>
      <c r="BQ81" s="496" t="n"/>
      <c r="BR81" s="496" t="n"/>
      <c r="BS81" s="496" t="n"/>
      <c r="BT81" s="496" t="n"/>
      <c r="BU81" s="189" t="n"/>
      <c r="BV81" s="351" t="n"/>
      <c r="BW81" s="189" t="n"/>
      <c r="BX81" s="317" t="n"/>
      <c r="BY81" s="189" t="n"/>
      <c r="BZ81" s="225" t="n"/>
      <c r="CA81" s="496" t="n"/>
      <c r="CB81" s="496" t="n"/>
      <c r="CC81" s="496" t="n"/>
      <c r="CD81" s="496" t="n"/>
      <c r="CE81" s="496" t="n"/>
      <c r="CF81" s="189" t="n"/>
      <c r="CG81" s="643">
        <f>BY81-CL74</f>
        <v/>
      </c>
      <c r="CH81" s="643">
        <f>BZ81-CM74</f>
        <v/>
      </c>
      <c r="CI81" s="643" t="n"/>
      <c r="CJ81" s="643">
        <f>CB81-CO74</f>
        <v/>
      </c>
    </row>
    <row r="82" ht="15.75" customFormat="1" customHeight="1" s="662">
      <c r="A82" s="349" t="n"/>
      <c r="B82" s="355" t="n">
        <v>7041</v>
      </c>
      <c r="C82" s="392" t="inlineStr">
        <is>
          <t>Drainage Structures :</t>
        </is>
      </c>
      <c r="D82" s="491" t="n"/>
      <c r="E82" s="491" t="n"/>
      <c r="F82" s="491" t="n"/>
      <c r="G82" s="491" t="n"/>
      <c r="H82" s="491" t="n"/>
      <c r="I82" s="491" t="n"/>
      <c r="J82" s="491" t="n"/>
      <c r="K82" s="491" t="n"/>
      <c r="L82" s="491" t="n"/>
      <c r="M82" s="491" t="n"/>
      <c r="N82" s="489" t="n"/>
      <c r="O82" s="491" t="n"/>
      <c r="P82" s="491" t="n"/>
      <c r="Q82" s="494" t="n"/>
      <c r="R82" s="491" t="n"/>
      <c r="S82" s="494" t="n"/>
      <c r="T82" s="491" t="n"/>
      <c r="U82" s="491" t="n"/>
      <c r="V82" s="492" t="n"/>
      <c r="W82" s="493" t="n"/>
      <c r="X82" s="489" t="n"/>
      <c r="Y82" s="492" t="n"/>
      <c r="Z82" s="492" t="n"/>
      <c r="AA82" s="493" t="n"/>
      <c r="AB82" s="496" t="n"/>
      <c r="AC82" s="496" t="n"/>
      <c r="AD82" s="496" t="n"/>
      <c r="AE82" s="496" t="n"/>
      <c r="AF82" s="496" t="n"/>
      <c r="AG82" s="189" t="n"/>
      <c r="AH82" s="489" t="n"/>
      <c r="AI82" s="317" t="n"/>
      <c r="AJ82" s="189" t="n"/>
      <c r="AK82" s="496" t="n"/>
      <c r="AL82" s="496" t="n"/>
      <c r="AM82" s="496" t="n"/>
      <c r="AN82" s="496" t="n"/>
      <c r="AO82" s="496" t="n"/>
      <c r="AP82" s="496" t="n"/>
      <c r="AQ82" s="189" t="n"/>
      <c r="AR82" s="489" t="n"/>
      <c r="AS82" s="317" t="n"/>
      <c r="AT82" s="189" t="n"/>
      <c r="AU82" s="225" t="n"/>
      <c r="AV82" s="496" t="n"/>
      <c r="AW82" s="496" t="n"/>
      <c r="AX82" s="496" t="n"/>
      <c r="AY82" s="496" t="n"/>
      <c r="AZ82" s="496" t="n"/>
      <c r="BA82" s="189" t="n"/>
      <c r="BB82" s="489" t="n"/>
      <c r="BC82" s="317" t="n"/>
      <c r="BD82" s="189" t="n"/>
      <c r="BE82" s="496" t="n"/>
      <c r="BF82" s="496" t="n"/>
      <c r="BG82" s="496" t="n"/>
      <c r="BH82" s="496" t="n"/>
      <c r="BI82" s="496" t="n"/>
      <c r="BJ82" s="496" t="n"/>
      <c r="BK82" s="189" t="n"/>
      <c r="BL82" s="489" t="n"/>
      <c r="BM82" s="317" t="n"/>
      <c r="BN82" s="189" t="n"/>
      <c r="BO82" s="496" t="n"/>
      <c r="BP82" s="496" t="n"/>
      <c r="BQ82" s="496" t="n"/>
      <c r="BR82" s="496" t="n"/>
      <c r="BS82" s="496" t="n"/>
      <c r="BT82" s="496" t="n"/>
      <c r="BU82" s="189" t="n"/>
      <c r="BV82" s="351" t="n"/>
      <c r="BW82" s="189" t="n"/>
      <c r="BX82" s="317" t="n"/>
      <c r="BY82" s="189" t="n"/>
      <c r="BZ82" s="496" t="n"/>
      <c r="CA82" s="496" t="n"/>
      <c r="CB82" s="496" t="n"/>
      <c r="CC82" s="496" t="n"/>
      <c r="CD82" s="496" t="n"/>
      <c r="CE82" s="496" t="n"/>
      <c r="CF82" s="189" t="n"/>
      <c r="CG82" s="643">
        <f>BY82-CL75</f>
        <v/>
      </c>
      <c r="CH82" s="643">
        <f>BZ82-CM75</f>
        <v/>
      </c>
      <c r="CI82" s="643" t="n"/>
      <c r="CJ82" s="643">
        <f>CB82-CO75</f>
        <v/>
      </c>
    </row>
    <row r="83" ht="17.25" customFormat="1" customHeight="1" s="662">
      <c r="A83" s="349" t="n"/>
      <c r="B83" s="357" t="n"/>
      <c r="C83" s="310" t="inlineStr">
        <is>
          <t xml:space="preserve"> Re-installation/Construction of Regulator (Rehabilitation Haors)</t>
        </is>
      </c>
      <c r="D83" s="310" t="n"/>
      <c r="E83" s="310" t="n"/>
      <c r="F83" s="189" t="n"/>
      <c r="G83" s="496" t="n"/>
      <c r="H83" s="496" t="n"/>
      <c r="I83" s="496" t="n"/>
      <c r="J83" s="496" t="n"/>
      <c r="K83" s="496" t="n"/>
      <c r="L83" s="298" t="n"/>
      <c r="M83" s="313" t="n"/>
      <c r="N83" s="438" t="n"/>
      <c r="O83" s="301" t="n"/>
      <c r="P83" s="189" t="n"/>
      <c r="Q83" s="496" t="n"/>
      <c r="R83" s="496" t="n"/>
      <c r="S83" s="496" t="n"/>
      <c r="T83" s="496" t="n"/>
      <c r="U83" s="496" t="n"/>
      <c r="V83" s="496" t="n"/>
      <c r="W83" s="189" t="n"/>
      <c r="X83" s="438" t="inlineStr">
        <is>
          <t>No.</t>
        </is>
      </c>
      <c r="Y83" s="362" t="inlineStr">
        <is>
          <t>Part</t>
        </is>
      </c>
      <c r="Z83" s="189">
        <f>SUM(AA83:AG83)</f>
        <v/>
      </c>
      <c r="AA83" s="496" t="n">
        <v>45</v>
      </c>
      <c r="AB83" s="496" t="n"/>
      <c r="AC83" s="496" t="n">
        <v>330</v>
      </c>
      <c r="AD83" s="496" t="n"/>
      <c r="AE83" s="496" t="n"/>
      <c r="AF83" s="496" t="n"/>
      <c r="AG83" s="189" t="n"/>
      <c r="AH83" s="438" t="inlineStr">
        <is>
          <t>No.</t>
        </is>
      </c>
      <c r="AI83" s="362" t="inlineStr">
        <is>
          <t>Part</t>
        </is>
      </c>
      <c r="AJ83" s="189">
        <f>SUM(AK83:AQ83)</f>
        <v/>
      </c>
      <c r="AK83" s="496" t="n">
        <v>22.8</v>
      </c>
      <c r="AL83" s="496" t="n"/>
      <c r="AM83" s="496" t="n">
        <v>167.2</v>
      </c>
      <c r="AN83" s="496" t="n"/>
      <c r="AO83" s="496" t="n"/>
      <c r="AP83" s="496" t="n"/>
      <c r="AQ83" s="189" t="n"/>
      <c r="AR83" s="438" t="n"/>
      <c r="AS83" s="362" t="n"/>
      <c r="AT83" s="189" t="n"/>
      <c r="AU83" s="225" t="n"/>
      <c r="AV83" s="496" t="n"/>
      <c r="AW83" s="496" t="n"/>
      <c r="AX83" s="496" t="n"/>
      <c r="AY83" s="496" t="n"/>
      <c r="AZ83" s="496" t="n"/>
      <c r="BA83" s="189" t="n"/>
      <c r="BB83" s="438" t="n"/>
      <c r="BC83" s="362" t="n"/>
      <c r="BD83" s="189" t="n"/>
      <c r="BE83" s="496" t="n"/>
      <c r="BF83" s="496" t="n"/>
      <c r="BG83" s="496" t="n"/>
      <c r="BH83" s="496" t="n"/>
      <c r="BI83" s="496" t="n"/>
      <c r="BJ83" s="496" t="n"/>
      <c r="BK83" s="189" t="n"/>
      <c r="BL83" s="438" t="n"/>
      <c r="BM83" s="362" t="n"/>
      <c r="BN83" s="189" t="n"/>
      <c r="BO83" s="496" t="n"/>
      <c r="BP83" s="496" t="n"/>
      <c r="BQ83" s="496" t="n"/>
      <c r="BR83" s="496" t="n"/>
      <c r="BS83" s="496" t="n"/>
      <c r="BT83" s="496" t="n"/>
      <c r="BU83" s="189" t="n"/>
      <c r="BV83" s="351" t="n"/>
      <c r="BW83" s="189" t="n"/>
      <c r="BX83" s="362" t="n"/>
      <c r="BY83" s="189">
        <f>F83+P83+Z83+AJ83+AT83+BD83+BN83</f>
        <v/>
      </c>
      <c r="BZ83" s="189">
        <f>G83+Q83+AA83+AK83+AU83+BE83+BO83</f>
        <v/>
      </c>
      <c r="CA83" s="496" t="n"/>
      <c r="CB83" s="189">
        <f>I83+S83+AC83+AM83+AW83+BG83+BQ83</f>
        <v/>
      </c>
      <c r="CC83" s="496" t="n"/>
      <c r="CD83" s="496" t="n"/>
      <c r="CE83" s="496" t="n"/>
      <c r="CF83" s="189" t="n"/>
      <c r="CG83" s="643">
        <f>BY83-CL76</f>
        <v/>
      </c>
      <c r="CH83" s="643">
        <f>BZ83-CM76</f>
        <v/>
      </c>
      <c r="CI83" s="643" t="n"/>
      <c r="CJ83" s="643">
        <f>CB83-CO76</f>
        <v/>
      </c>
      <c r="CL83" s="240">
        <f>SUM(CM83:CR83)</f>
        <v/>
      </c>
      <c r="CM83" s="206" t="n">
        <v>45</v>
      </c>
      <c r="CN83" s="199" t="n"/>
      <c r="CO83" s="206" t="n">
        <v>330</v>
      </c>
      <c r="CP83" s="199" t="n"/>
      <c r="CQ83" s="249" t="n"/>
      <c r="CR83" s="271" t="n"/>
    </row>
    <row r="84" ht="17.25" customFormat="1" customHeight="1" s="662">
      <c r="A84" s="349" t="n"/>
      <c r="B84" s="357" t="n"/>
      <c r="C84" s="310" t="inlineStr">
        <is>
          <t xml:space="preserve"> Installation/Construction of New Regulators/Causeway/Bridge (New Haors)</t>
        </is>
      </c>
      <c r="D84" s="310" t="inlineStr">
        <is>
          <t>Nos.</t>
        </is>
      </c>
      <c r="E84" s="362" t="inlineStr">
        <is>
          <t>Part</t>
        </is>
      </c>
      <c r="F84" s="189">
        <f>SUM(G84:M84)</f>
        <v/>
      </c>
      <c r="G84" s="496" t="n">
        <v>19.69</v>
      </c>
      <c r="H84" s="496" t="n"/>
      <c r="I84" s="496" t="n">
        <v>147.93</v>
      </c>
      <c r="J84" s="496" t="n"/>
      <c r="K84" s="496" t="n"/>
      <c r="L84" s="298" t="n"/>
      <c r="M84" s="313" t="n"/>
      <c r="N84" s="438" t="inlineStr">
        <is>
          <t>Nos.</t>
        </is>
      </c>
      <c r="O84" s="301" t="inlineStr">
        <is>
          <t>Part</t>
        </is>
      </c>
      <c r="P84" s="189">
        <f>SUM(Q84:W84)</f>
        <v/>
      </c>
      <c r="Q84" s="496" t="n">
        <v>160.31</v>
      </c>
      <c r="R84" s="496" t="n"/>
      <c r="S84" s="496" t="n">
        <v>852.0700000000001</v>
      </c>
      <c r="T84" s="496" t="n"/>
      <c r="U84" s="496" t="n"/>
      <c r="V84" s="496" t="n"/>
      <c r="W84" s="189" t="n"/>
      <c r="X84" s="438" t="inlineStr">
        <is>
          <t>Nos.</t>
        </is>
      </c>
      <c r="Y84" s="362" t="inlineStr">
        <is>
          <t>Part</t>
        </is>
      </c>
      <c r="Z84" s="189">
        <f>SUM(AA84:AG84)</f>
        <v/>
      </c>
      <c r="AA84" s="496" t="n">
        <v>340.88</v>
      </c>
      <c r="AB84" s="496" t="n"/>
      <c r="AC84" s="496" t="n">
        <v>2500</v>
      </c>
      <c r="AD84" s="496" t="n"/>
      <c r="AE84" s="496" t="n"/>
      <c r="AF84" s="496" t="n"/>
      <c r="AG84" s="189" t="n"/>
      <c r="AH84" s="438" t="inlineStr">
        <is>
          <t>Nos.</t>
        </is>
      </c>
      <c r="AI84" s="362" t="inlineStr">
        <is>
          <t>Part</t>
        </is>
      </c>
      <c r="AJ84" s="189">
        <f>SUM(AK84:AQ84)</f>
        <v/>
      </c>
      <c r="AK84" s="496" t="n">
        <v>1348</v>
      </c>
      <c r="AL84" s="496" t="n"/>
      <c r="AM84" s="496" t="n">
        <v>9885</v>
      </c>
      <c r="AN84" s="496" t="n"/>
      <c r="AO84" s="496" t="n"/>
      <c r="AP84" s="496" t="n"/>
      <c r="AQ84" s="189" t="n"/>
      <c r="AR84" s="438" t="inlineStr">
        <is>
          <t>Nos.</t>
        </is>
      </c>
      <c r="AS84" s="362" t="inlineStr">
        <is>
          <t>Part</t>
        </is>
      </c>
      <c r="AT84" s="189">
        <f>SUM(AU84:BA84)</f>
        <v/>
      </c>
      <c r="AU84" s="225" t="n">
        <v>144.84</v>
      </c>
      <c r="AV84" s="496" t="n"/>
      <c r="AW84" s="496" t="n">
        <v>1382.28</v>
      </c>
      <c r="AX84" s="496" t="n"/>
      <c r="AY84" s="496" t="n"/>
      <c r="AZ84" s="496" t="n"/>
      <c r="BA84" s="189" t="n"/>
      <c r="BB84" s="438" t="n"/>
      <c r="BC84" s="362" t="n"/>
      <c r="BD84" s="189" t="n"/>
      <c r="BE84" s="496" t="n"/>
      <c r="BF84" s="496" t="n"/>
      <c r="BG84" s="496" t="n"/>
      <c r="BH84" s="496" t="n"/>
      <c r="BI84" s="496" t="n"/>
      <c r="BJ84" s="496" t="n"/>
      <c r="BK84" s="189" t="n"/>
      <c r="BL84" s="438" t="n"/>
      <c r="BM84" s="362" t="n"/>
      <c r="BN84" s="189" t="n"/>
      <c r="BO84" s="496" t="n"/>
      <c r="BP84" s="496" t="n"/>
      <c r="BQ84" s="496" t="n"/>
      <c r="BR84" s="496" t="n"/>
      <c r="BS84" s="496" t="n"/>
      <c r="BT84" s="496" t="n"/>
      <c r="BU84" s="189" t="n"/>
      <c r="BV84" s="351" t="n"/>
      <c r="BW84" s="189" t="n"/>
      <c r="BX84" s="362" t="n"/>
      <c r="BY84" s="189">
        <f>F84+P84+Z84+AJ84+AT84+BD84+BN84</f>
        <v/>
      </c>
      <c r="BZ84" s="189">
        <f>G84+Q84+AA84+AK84+AU84+BE84+BO84</f>
        <v/>
      </c>
      <c r="CA84" s="496" t="n"/>
      <c r="CB84" s="189">
        <f>I84+S84+AC84+AM84+AW84+BG84+BQ84</f>
        <v/>
      </c>
      <c r="CC84" s="496" t="n"/>
      <c r="CD84" s="496" t="n"/>
      <c r="CE84" s="496" t="n"/>
      <c r="CF84" s="189" t="n"/>
      <c r="CG84" s="643">
        <f>BY84-CL77</f>
        <v/>
      </c>
      <c r="CH84" s="643">
        <f>BZ84-CM77</f>
        <v/>
      </c>
      <c r="CI84" s="643" t="n"/>
      <c r="CJ84" s="643">
        <f>CB84-CO77</f>
        <v/>
      </c>
      <c r="CL84" s="293">
        <f>SUM(CM84:CR84)</f>
        <v/>
      </c>
      <c r="CM84" s="199" t="n">
        <v>46.2</v>
      </c>
      <c r="CN84" s="199" t="n"/>
      <c r="CO84" s="199" t="n">
        <v>338.8</v>
      </c>
      <c r="CP84" s="199" t="n"/>
      <c r="CQ84" s="249" t="n"/>
      <c r="CR84" s="271" t="n"/>
    </row>
    <row r="85" ht="17.25" customFormat="1" customHeight="1" s="662">
      <c r="A85" s="349" t="n"/>
      <c r="B85" s="357" t="n"/>
      <c r="C85" s="310" t="inlineStr">
        <is>
          <t xml:space="preserve"> Re-excavation of Khal/River (New Haors) </t>
        </is>
      </c>
      <c r="D85" s="310" t="inlineStr">
        <is>
          <t>Km.</t>
        </is>
      </c>
      <c r="E85" s="362" t="inlineStr">
        <is>
          <t>Part</t>
        </is>
      </c>
      <c r="F85" s="189">
        <f>SUM(G85:M85)</f>
        <v/>
      </c>
      <c r="G85" s="496" t="n">
        <v>57.86</v>
      </c>
      <c r="H85" s="496" t="n"/>
      <c r="I85" s="496" t="n">
        <v>424.22</v>
      </c>
      <c r="J85" s="496" t="n"/>
      <c r="K85" s="496" t="n"/>
      <c r="L85" s="298" t="n"/>
      <c r="M85" s="313" t="n"/>
      <c r="N85" s="438" t="inlineStr">
        <is>
          <t>Km.</t>
        </is>
      </c>
      <c r="O85" s="301" t="inlineStr">
        <is>
          <t>Part</t>
        </is>
      </c>
      <c r="P85" s="189">
        <f>SUM(Q85:W85)</f>
        <v/>
      </c>
      <c r="Q85" s="496" t="n">
        <v>72.14</v>
      </c>
      <c r="R85" s="496" t="n"/>
      <c r="S85" s="496" t="n">
        <v>425.78</v>
      </c>
      <c r="T85" s="496" t="n"/>
      <c r="U85" s="496" t="n"/>
      <c r="V85" s="496" t="n"/>
      <c r="W85" s="189" t="n"/>
      <c r="X85" s="438" t="inlineStr">
        <is>
          <t>Km.</t>
        </is>
      </c>
      <c r="Y85" s="362" t="inlineStr">
        <is>
          <t>Part</t>
        </is>
      </c>
      <c r="Z85" s="189">
        <f>SUM(AA85:AG85)</f>
        <v/>
      </c>
      <c r="AA85" s="496" t="n">
        <v>340</v>
      </c>
      <c r="AB85" s="496" t="n"/>
      <c r="AC85" s="496" t="n">
        <v>2500</v>
      </c>
      <c r="AD85" s="496" t="n"/>
      <c r="AE85" s="496" t="n"/>
      <c r="AF85" s="496" t="n"/>
      <c r="AG85" s="189" t="n"/>
      <c r="AH85" s="438" t="inlineStr">
        <is>
          <t>Km.</t>
        </is>
      </c>
      <c r="AI85" s="362" t="inlineStr">
        <is>
          <t>Part</t>
        </is>
      </c>
      <c r="AJ85" s="189">
        <f>SUM(AK85:AQ85)</f>
        <v/>
      </c>
      <c r="AK85" s="496" t="n">
        <v>109.7</v>
      </c>
      <c r="AL85" s="496" t="n"/>
      <c r="AM85" s="496" t="n">
        <v>811.36</v>
      </c>
      <c r="AN85" s="496" t="n"/>
      <c r="AO85" s="496" t="n"/>
      <c r="AP85" s="496" t="n"/>
      <c r="AQ85" s="189" t="n"/>
      <c r="AR85" s="438" t="inlineStr">
        <is>
          <t>Km.</t>
        </is>
      </c>
      <c r="AS85" s="362" t="inlineStr">
        <is>
          <t>Part</t>
        </is>
      </c>
      <c r="AT85" s="189">
        <f>SUM(AU85:BA85)</f>
        <v/>
      </c>
      <c r="AU85" s="225" t="n">
        <v>368.54</v>
      </c>
      <c r="AV85" s="496" t="n"/>
      <c r="AW85" s="496" t="n">
        <v>3119.51</v>
      </c>
      <c r="AX85" s="496" t="n"/>
      <c r="AY85" s="496" t="n"/>
      <c r="AZ85" s="496" t="n"/>
      <c r="BA85" s="189" t="n"/>
      <c r="BB85" s="438" t="inlineStr">
        <is>
          <t>Km.</t>
        </is>
      </c>
      <c r="BC85" s="362" t="inlineStr">
        <is>
          <t>Part</t>
        </is>
      </c>
      <c r="BD85" s="189">
        <f>SUM(BE85:BK85)</f>
        <v/>
      </c>
      <c r="BE85" s="496" t="n">
        <v>427.32</v>
      </c>
      <c r="BF85" s="496" t="n"/>
      <c r="BG85" s="496" t="n">
        <v>2806.57</v>
      </c>
      <c r="BH85" s="496" t="n"/>
      <c r="BI85" s="496" t="n"/>
      <c r="BJ85" s="496" t="n"/>
      <c r="BK85" s="189" t="n"/>
      <c r="BL85" s="438" t="n"/>
      <c r="BM85" s="362" t="n"/>
      <c r="BN85" s="189" t="n"/>
      <c r="BO85" s="496" t="n"/>
      <c r="BP85" s="496" t="n"/>
      <c r="BQ85" s="496" t="n"/>
      <c r="BR85" s="496" t="n"/>
      <c r="BS85" s="496" t="n"/>
      <c r="BT85" s="496" t="n"/>
      <c r="BU85" s="189" t="n"/>
      <c r="BV85" s="351" t="n"/>
      <c r="BW85" s="189" t="n"/>
      <c r="BX85" s="362" t="n"/>
      <c r="BY85" s="189">
        <f>P85+Z85+AJ85+AT85+BD85+BN85+F85</f>
        <v/>
      </c>
      <c r="BZ85" s="189">
        <f>Q85+AA85+AK85+AU85+BE85+BO85+G85</f>
        <v/>
      </c>
      <c r="CA85" s="496" t="n"/>
      <c r="CB85" s="189">
        <f>S85+AC85+AM85+AW85+BG85+BQ85+I85</f>
        <v/>
      </c>
      <c r="CC85" s="496" t="n"/>
      <c r="CD85" s="496" t="n"/>
      <c r="CE85" s="496" t="n"/>
      <c r="CF85" s="189" t="n"/>
      <c r="CG85" s="643">
        <f>BY85-CL78</f>
        <v/>
      </c>
      <c r="CH85" s="643">
        <f>BZ85-CM78</f>
        <v/>
      </c>
      <c r="CI85" s="643" t="n"/>
      <c r="CJ85" s="643">
        <f>CB85-CO78</f>
        <v/>
      </c>
      <c r="CL85" s="293">
        <f>SUM(CM85:CR85)</f>
        <v/>
      </c>
      <c r="CM85" s="199" t="n">
        <v>46.2</v>
      </c>
      <c r="CN85" s="199" t="n"/>
      <c r="CO85" s="199" t="n">
        <v>338.8</v>
      </c>
      <c r="CP85" s="199" t="n"/>
      <c r="CQ85" s="249" t="n"/>
      <c r="CR85" s="271" t="n"/>
    </row>
    <row r="86" ht="17.25" customFormat="1" customHeight="1" s="662">
      <c r="A86" s="349" t="n"/>
      <c r="B86" s="357" t="n"/>
      <c r="C86" s="310" t="inlineStr">
        <is>
          <t>Construction of Pipe Sluice/Culvert (New Haors)</t>
        </is>
      </c>
      <c r="D86" s="310" t="n"/>
      <c r="E86" s="310" t="n"/>
      <c r="F86" s="189" t="n"/>
      <c r="G86" s="496" t="n"/>
      <c r="H86" s="496" t="n"/>
      <c r="I86" s="496" t="n"/>
      <c r="J86" s="496" t="n"/>
      <c r="K86" s="496" t="n"/>
      <c r="L86" s="298" t="n"/>
      <c r="M86" s="313" t="n"/>
      <c r="N86" s="438" t="n"/>
      <c r="O86" s="301" t="n"/>
      <c r="P86" s="189" t="n"/>
      <c r="Q86" s="496" t="n"/>
      <c r="R86" s="496" t="n"/>
      <c r="S86" s="496" t="n"/>
      <c r="T86" s="496" t="n"/>
      <c r="U86" s="496" t="n"/>
      <c r="V86" s="496" t="n"/>
      <c r="W86" s="189" t="n"/>
      <c r="X86" s="438" t="n"/>
      <c r="Y86" s="362" t="n"/>
      <c r="Z86" s="189" t="n"/>
      <c r="AA86" s="496" t="n"/>
      <c r="AB86" s="496" t="n"/>
      <c r="AC86" s="496" t="n"/>
      <c r="AD86" s="496" t="n"/>
      <c r="AE86" s="496" t="n"/>
      <c r="AF86" s="496" t="n"/>
      <c r="AG86" s="189" t="n"/>
      <c r="AH86" s="438" t="inlineStr">
        <is>
          <t>Nos.</t>
        </is>
      </c>
      <c r="AI86" s="362" t="n">
        <v>45</v>
      </c>
      <c r="AJ86" s="189">
        <f>SUM(AK86:AQ86)</f>
        <v/>
      </c>
      <c r="AK86" s="496" t="n">
        <v>162</v>
      </c>
      <c r="AL86" s="496" t="n"/>
      <c r="AM86" s="496" t="n">
        <v>1188</v>
      </c>
      <c r="AN86" s="496" t="n"/>
      <c r="AO86" s="496" t="n"/>
      <c r="AP86" s="496" t="n"/>
      <c r="AQ86" s="189" t="n"/>
      <c r="AR86" s="438" t="n"/>
      <c r="AS86" s="362" t="n"/>
      <c r="AT86" s="189" t="n"/>
      <c r="AU86" s="225" t="n"/>
      <c r="AV86" s="496" t="n"/>
      <c r="AW86" s="496" t="n"/>
      <c r="AX86" s="496" t="n"/>
      <c r="AY86" s="496" t="n"/>
      <c r="AZ86" s="496" t="n"/>
      <c r="BA86" s="189" t="n"/>
      <c r="BB86" s="438" t="n"/>
      <c r="BC86" s="362" t="n"/>
      <c r="BD86" s="189" t="n"/>
      <c r="BE86" s="496" t="n"/>
      <c r="BF86" s="496" t="n"/>
      <c r="BG86" s="496" t="n"/>
      <c r="BH86" s="496" t="n"/>
      <c r="BI86" s="496" t="n"/>
      <c r="BJ86" s="496" t="n"/>
      <c r="BK86" s="189" t="n"/>
      <c r="BL86" s="438" t="n"/>
      <c r="BM86" s="362" t="n"/>
      <c r="BN86" s="189" t="n"/>
      <c r="BO86" s="496" t="n"/>
      <c r="BP86" s="496" t="n"/>
      <c r="BQ86" s="496" t="n"/>
      <c r="BR86" s="496" t="n"/>
      <c r="BS86" s="496" t="n"/>
      <c r="BT86" s="496" t="n"/>
      <c r="BU86" s="189" t="n"/>
      <c r="BV86" s="351" t="n"/>
      <c r="BW86" s="189" t="n"/>
      <c r="BX86" s="362" t="n"/>
      <c r="BY86" s="189">
        <f>F86+P86+Z86+AJ86+AT86+BD86+BN86</f>
        <v/>
      </c>
      <c r="BZ86" s="189">
        <f>G86+Q86+AA86+AK86+AU86+BE86+BO86</f>
        <v/>
      </c>
      <c r="CA86" s="496" t="n"/>
      <c r="CB86" s="189">
        <f>I86+S86+AC86+AM86+AW86+BG86+BQ86</f>
        <v/>
      </c>
      <c r="CC86" s="496" t="n"/>
      <c r="CD86" s="496" t="n"/>
      <c r="CE86" s="496" t="n"/>
      <c r="CF86" s="189" t="n"/>
      <c r="CG86" s="643">
        <f>BY86-CL79</f>
        <v/>
      </c>
      <c r="CH86" s="643">
        <f>BZ86-CM79</f>
        <v/>
      </c>
      <c r="CI86" s="643" t="n"/>
      <c r="CJ86" s="643">
        <f>CB86-CO79</f>
        <v/>
      </c>
      <c r="CL86" s="293">
        <f>SUM(CM86:CR86)</f>
        <v/>
      </c>
      <c r="CM86" s="199" t="n">
        <v>46.2</v>
      </c>
      <c r="CN86" s="199" t="n"/>
      <c r="CO86" s="199" t="n">
        <v>338.8</v>
      </c>
      <c r="CP86" s="199" t="n"/>
      <c r="CQ86" s="249" t="n"/>
      <c r="CR86" s="271" t="n"/>
    </row>
    <row r="87" ht="17.25" customFormat="1" customHeight="1" s="662">
      <c r="A87" s="349" t="n"/>
      <c r="B87" s="359" t="n"/>
      <c r="C87" s="310" t="inlineStr">
        <is>
          <t>Construction of Irrigation Inlet (New Haors)</t>
        </is>
      </c>
      <c r="D87" s="310" t="n"/>
      <c r="E87" s="310" t="n"/>
      <c r="F87" s="189" t="n"/>
      <c r="G87" s="496" t="n"/>
      <c r="H87" s="496" t="n"/>
      <c r="I87" s="496" t="n"/>
      <c r="J87" s="496" t="n"/>
      <c r="K87" s="496" t="n"/>
      <c r="L87" s="298" t="n"/>
      <c r="M87" s="313" t="n"/>
      <c r="N87" s="438" t="n"/>
      <c r="O87" s="301" t="n"/>
      <c r="P87" s="189" t="n"/>
      <c r="Q87" s="496" t="n"/>
      <c r="R87" s="496" t="n"/>
      <c r="S87" s="496" t="n"/>
      <c r="T87" s="496" t="n"/>
      <c r="U87" s="496" t="n"/>
      <c r="V87" s="496" t="n"/>
      <c r="W87" s="189" t="n"/>
      <c r="X87" s="438" t="n"/>
      <c r="Y87" s="362" t="n"/>
      <c r="Z87" s="189" t="n"/>
      <c r="AA87" s="496" t="n"/>
      <c r="AB87" s="496" t="n"/>
      <c r="AC87" s="496" t="n"/>
      <c r="AD87" s="496" t="n"/>
      <c r="AE87" s="496" t="n"/>
      <c r="AF87" s="496" t="n"/>
      <c r="AG87" s="189" t="n"/>
      <c r="AH87" s="438" t="inlineStr">
        <is>
          <t>Nos.</t>
        </is>
      </c>
      <c r="AI87" s="362" t="n">
        <v>131</v>
      </c>
      <c r="AJ87" s="189">
        <f>SUM(AK87:AQ87)</f>
        <v/>
      </c>
      <c r="AK87" s="496" t="n">
        <v>157.2</v>
      </c>
      <c r="AL87" s="496" t="n"/>
      <c r="AM87" s="496" t="n">
        <v>1152.8</v>
      </c>
      <c r="AN87" s="496" t="n"/>
      <c r="AO87" s="496" t="n"/>
      <c r="AP87" s="496" t="n"/>
      <c r="AQ87" s="189" t="n"/>
      <c r="AR87" s="438" t="n"/>
      <c r="AS87" s="362" t="n"/>
      <c r="AT87" s="189" t="n"/>
      <c r="AU87" s="225" t="n"/>
      <c r="AV87" s="496" t="n"/>
      <c r="AW87" s="496" t="n"/>
      <c r="AX87" s="496" t="n"/>
      <c r="AY87" s="496" t="n"/>
      <c r="AZ87" s="496" t="n"/>
      <c r="BA87" s="189" t="n"/>
      <c r="BB87" s="438" t="n"/>
      <c r="BC87" s="362" t="n"/>
      <c r="BD87" s="189" t="n"/>
      <c r="BE87" s="496" t="n"/>
      <c r="BF87" s="496" t="n"/>
      <c r="BG87" s="496" t="n"/>
      <c r="BH87" s="496" t="n"/>
      <c r="BI87" s="496" t="n"/>
      <c r="BJ87" s="496" t="n"/>
      <c r="BK87" s="189" t="n"/>
      <c r="BL87" s="438" t="n"/>
      <c r="BM87" s="362" t="n"/>
      <c r="BN87" s="189" t="n"/>
      <c r="BO87" s="496" t="n"/>
      <c r="BP87" s="496" t="n"/>
      <c r="BQ87" s="496" t="n"/>
      <c r="BR87" s="496" t="n"/>
      <c r="BS87" s="496" t="n"/>
      <c r="BT87" s="496" t="n"/>
      <c r="BU87" s="189" t="n"/>
      <c r="BV87" s="351" t="n"/>
      <c r="BW87" s="189" t="n"/>
      <c r="BX87" s="362" t="n"/>
      <c r="BY87" s="189">
        <f>F87+P87+Z87+AJ87+AT87+BD87+BN87</f>
        <v/>
      </c>
      <c r="BZ87" s="189">
        <f>G87+Q87+AA87+AK87+AU87+BE87+BO87</f>
        <v/>
      </c>
      <c r="CA87" s="496" t="n"/>
      <c r="CB87" s="189">
        <f>I87+S87+AC87+AM87+AW87+BG87+BQ87</f>
        <v/>
      </c>
      <c r="CC87" s="496" t="n"/>
      <c r="CD87" s="496" t="n"/>
      <c r="CE87" s="496" t="n"/>
      <c r="CF87" s="189" t="n"/>
      <c r="CG87" s="643">
        <f>BY87-CL80</f>
        <v/>
      </c>
      <c r="CH87" s="643">
        <f>BZ87-CM80</f>
        <v/>
      </c>
      <c r="CI87" s="643" t="n"/>
      <c r="CJ87" s="643">
        <f>CB87-CO80</f>
        <v/>
      </c>
      <c r="CL87" s="293">
        <f>SUM(CM87:CR87)</f>
        <v/>
      </c>
      <c r="CM87" s="199" t="n">
        <v>46.2</v>
      </c>
      <c r="CN87" s="199" t="n"/>
      <c r="CO87" s="199" t="n">
        <v>338.8</v>
      </c>
      <c r="CP87" s="199" t="n"/>
      <c r="CQ87" s="249" t="n"/>
      <c r="CR87" s="271" t="n"/>
    </row>
    <row r="88" ht="15.75" customFormat="1" customHeight="1" s="662">
      <c r="A88" s="349" t="n"/>
      <c r="B88" s="356" t="n">
        <v>7081</v>
      </c>
      <c r="C88" s="623" t="inlineStr">
        <is>
          <t>Others:</t>
        </is>
      </c>
      <c r="D88" s="623" t="n"/>
      <c r="E88" s="623" t="n"/>
      <c r="F88" s="189" t="n"/>
      <c r="G88" s="496" t="n"/>
      <c r="H88" s="496" t="n"/>
      <c r="I88" s="496" t="n"/>
      <c r="J88" s="496" t="n"/>
      <c r="K88" s="496" t="n"/>
      <c r="L88" s="298" t="n"/>
      <c r="M88" s="313" t="n"/>
      <c r="N88" s="322" t="n"/>
      <c r="O88" s="324" t="n"/>
      <c r="P88" s="189" t="n"/>
      <c r="Q88" s="496" t="n"/>
      <c r="R88" s="496" t="n"/>
      <c r="S88" s="496" t="n"/>
      <c r="T88" s="496" t="n"/>
      <c r="U88" s="496" t="n"/>
      <c r="V88" s="496" t="n"/>
      <c r="W88" s="189" t="n"/>
      <c r="X88" s="322" t="n"/>
      <c r="Y88" s="623" t="n"/>
      <c r="Z88" s="189" t="n"/>
      <c r="AA88" s="496" t="n"/>
      <c r="AB88" s="496" t="n"/>
      <c r="AC88" s="496" t="n"/>
      <c r="AD88" s="496" t="n"/>
      <c r="AE88" s="496" t="n"/>
      <c r="AF88" s="496" t="n"/>
      <c r="AG88" s="189" t="n"/>
      <c r="AH88" s="322" t="n"/>
      <c r="AI88" s="623" t="n"/>
      <c r="AJ88" s="189" t="n"/>
      <c r="AK88" s="225" t="n"/>
      <c r="AL88" s="496" t="n"/>
      <c r="AM88" s="496" t="n"/>
      <c r="AN88" s="496" t="n"/>
      <c r="AO88" s="496" t="n"/>
      <c r="AP88" s="496" t="n"/>
      <c r="AQ88" s="189" t="n"/>
      <c r="AR88" s="322" t="n"/>
      <c r="AS88" s="623" t="n"/>
      <c r="AT88" s="189" t="n"/>
      <c r="AU88" s="225" t="n"/>
      <c r="AV88" s="496" t="n"/>
      <c r="AW88" s="496" t="n"/>
      <c r="AX88" s="496" t="n"/>
      <c r="AY88" s="496" t="n"/>
      <c r="AZ88" s="496" t="n"/>
      <c r="BA88" s="189" t="n"/>
      <c r="BB88" s="322" t="n"/>
      <c r="BC88" s="623" t="n"/>
      <c r="BD88" s="189" t="n"/>
      <c r="BE88" s="225" t="n"/>
      <c r="BF88" s="496" t="n"/>
      <c r="BG88" s="496" t="n"/>
      <c r="BH88" s="496" t="n"/>
      <c r="BI88" s="496" t="n"/>
      <c r="BJ88" s="496" t="n"/>
      <c r="BK88" s="189" t="n"/>
      <c r="BL88" s="322" t="n"/>
      <c r="BM88" s="623" t="n"/>
      <c r="BN88" s="189" t="n"/>
      <c r="BO88" s="225" t="n"/>
      <c r="BP88" s="496" t="n"/>
      <c r="BQ88" s="496" t="n"/>
      <c r="BR88" s="496" t="n"/>
      <c r="BS88" s="496" t="n"/>
      <c r="BT88" s="496" t="n"/>
      <c r="BU88" s="189" t="n"/>
      <c r="BV88" s="351" t="n"/>
      <c r="BW88" s="189" t="n"/>
      <c r="BX88" s="623" t="n"/>
      <c r="BY88" s="189" t="n"/>
      <c r="BZ88" s="225" t="n"/>
      <c r="CA88" s="496" t="n"/>
      <c r="CB88" s="496" t="n"/>
      <c r="CC88" s="496" t="n"/>
      <c r="CD88" s="496" t="n"/>
      <c r="CE88" s="496" t="n"/>
      <c r="CF88" s="189" t="n"/>
      <c r="CG88" s="643">
        <f>BY88-CL81</f>
        <v/>
      </c>
      <c r="CH88" s="643">
        <f>BZ88-CM81</f>
        <v/>
      </c>
      <c r="CI88" s="643" t="n"/>
      <c r="CJ88" s="643">
        <f>CB88-CO81</f>
        <v/>
      </c>
      <c r="CL88" s="293">
        <f>SUM(CM88:CR88)</f>
        <v/>
      </c>
      <c r="CM88" s="199" t="n">
        <v>46.2</v>
      </c>
      <c r="CN88" s="199" t="n"/>
      <c r="CO88" s="199" t="n">
        <v>338.8</v>
      </c>
      <c r="CP88" s="199" t="n"/>
      <c r="CQ88" s="249" t="n"/>
      <c r="CR88" s="271" t="n"/>
    </row>
    <row r="89" ht="16.5" customFormat="1" customHeight="1" s="662">
      <c r="A89" s="349" t="n"/>
      <c r="B89" s="357" t="n"/>
      <c r="C89" s="310" t="inlineStr">
        <is>
          <t xml:space="preserve"> Re-excavation of Khal/River (Rehabilitation Haors) </t>
        </is>
      </c>
      <c r="D89" s="310" t="n"/>
      <c r="E89" s="310" t="n"/>
      <c r="F89" s="189" t="n"/>
      <c r="G89" s="496" t="n"/>
      <c r="H89" s="496" t="n"/>
      <c r="I89" s="496" t="n"/>
      <c r="J89" s="496" t="n"/>
      <c r="K89" s="496" t="n"/>
      <c r="L89" s="298" t="n"/>
      <c r="M89" s="313" t="n"/>
      <c r="N89" s="438" t="n"/>
      <c r="O89" s="301" t="n"/>
      <c r="P89" s="189" t="n"/>
      <c r="Q89" s="496" t="n"/>
      <c r="R89" s="496" t="n"/>
      <c r="S89" s="496" t="n"/>
      <c r="T89" s="496" t="n"/>
      <c r="U89" s="496" t="n"/>
      <c r="V89" s="496" t="n"/>
      <c r="W89" s="189" t="n"/>
      <c r="X89" s="438" t="inlineStr">
        <is>
          <t>Km.</t>
        </is>
      </c>
      <c r="Y89" s="362" t="inlineStr">
        <is>
          <t>Part</t>
        </is>
      </c>
      <c r="Z89" s="189">
        <f>SUM(AA89:AG89)</f>
        <v/>
      </c>
      <c r="AA89" s="496" t="n">
        <v>110</v>
      </c>
      <c r="AB89" s="496" t="n"/>
      <c r="AC89" s="496" t="n">
        <v>800</v>
      </c>
      <c r="AD89" s="496" t="n"/>
      <c r="AE89" s="496" t="n"/>
      <c r="AF89" s="496" t="n"/>
      <c r="AG89" s="189" t="n"/>
      <c r="AH89" s="438" t="inlineStr">
        <is>
          <t>Km.</t>
        </is>
      </c>
      <c r="AI89" s="362" t="inlineStr">
        <is>
          <t>Part</t>
        </is>
      </c>
      <c r="AJ89" s="189">
        <f>SUM(AK89:BA89)</f>
        <v/>
      </c>
      <c r="AK89" s="225" t="n">
        <v>128.32</v>
      </c>
      <c r="AL89" s="496" t="n"/>
      <c r="AM89" s="496" t="n">
        <v>947.6799999999999</v>
      </c>
      <c r="AN89" s="496" t="n"/>
      <c r="AO89" s="496" t="n"/>
      <c r="AP89" s="496" t="n"/>
      <c r="AQ89" s="189" t="n"/>
      <c r="AR89" s="322" t="n"/>
      <c r="AS89" s="623" t="n"/>
      <c r="AT89" s="189" t="n"/>
      <c r="AU89" s="225" t="n"/>
      <c r="AV89" s="496" t="n"/>
      <c r="AW89" s="496" t="n"/>
      <c r="AX89" s="496" t="n"/>
      <c r="AY89" s="496" t="n"/>
      <c r="AZ89" s="496" t="n"/>
      <c r="BA89" s="189" t="n"/>
      <c r="BB89" s="438" t="n"/>
      <c r="BC89" s="362" t="n"/>
      <c r="BD89" s="189" t="n"/>
      <c r="BE89" s="496" t="n"/>
      <c r="BF89" s="496" t="n"/>
      <c r="BG89" s="496" t="n"/>
      <c r="BH89" s="496" t="n"/>
      <c r="BI89" s="496" t="n"/>
      <c r="BJ89" s="496" t="n"/>
      <c r="BK89" s="189" t="n"/>
      <c r="BL89" s="438" t="n"/>
      <c r="BM89" s="362" t="n"/>
      <c r="BN89" s="189" t="n"/>
      <c r="BO89" s="496" t="n"/>
      <c r="BP89" s="496" t="n"/>
      <c r="BQ89" s="496" t="n"/>
      <c r="BR89" s="496" t="n"/>
      <c r="BS89" s="496" t="n"/>
      <c r="BT89" s="496" t="n"/>
      <c r="BU89" s="189" t="n"/>
      <c r="BV89" s="351" t="n"/>
      <c r="BW89" s="189" t="n"/>
      <c r="BX89" s="362" t="n"/>
      <c r="BY89" s="189">
        <f>F89+P89+Z89+AJ89+AT89+BD89+BN89</f>
        <v/>
      </c>
      <c r="BZ89" s="189">
        <f>G89+Q89+AA89+AK89+AU89+BE89+BO89</f>
        <v/>
      </c>
      <c r="CA89" s="496" t="n"/>
      <c r="CB89" s="189">
        <f>I89+S89+AC89+AM89+AW89+BG89+BQ89</f>
        <v/>
      </c>
      <c r="CC89" s="496" t="n"/>
      <c r="CD89" s="496" t="n"/>
      <c r="CE89" s="496" t="n"/>
      <c r="CF89" s="189" t="n"/>
      <c r="CG89" s="643">
        <f>BY89-CL82</f>
        <v/>
      </c>
      <c r="CH89" s="643">
        <f>BZ89-CM82</f>
        <v/>
      </c>
      <c r="CI89" s="643" t="n"/>
      <c r="CJ89" s="643">
        <f>CB89-CO82</f>
        <v/>
      </c>
      <c r="CL89" s="293">
        <f>SUM(CM89:CR89)</f>
        <v/>
      </c>
      <c r="CM89" s="199" t="n">
        <v>46.2</v>
      </c>
      <c r="CN89" s="199" t="n"/>
      <c r="CO89" s="199" t="n">
        <v>338.8</v>
      </c>
      <c r="CP89" s="199" t="n"/>
      <c r="CQ89" s="249" t="n"/>
      <c r="CR89" s="271" t="n"/>
    </row>
    <row r="90" ht="16.5" customFormat="1" customHeight="1" s="662">
      <c r="A90" s="349" t="n"/>
      <c r="B90" s="357" t="n"/>
      <c r="C90" s="310" t="inlineStr">
        <is>
          <t xml:space="preserve"> Rehabilitation of Full Embankment (Rehabilitation Haors)</t>
        </is>
      </c>
      <c r="D90" s="310" t="n"/>
      <c r="E90" s="310" t="n"/>
      <c r="F90" s="189" t="n"/>
      <c r="G90" s="496" t="n"/>
      <c r="H90" s="496" t="n"/>
      <c r="I90" s="496" t="n"/>
      <c r="J90" s="496" t="n"/>
      <c r="K90" s="496" t="n"/>
      <c r="L90" s="298" t="n"/>
      <c r="M90" s="313" t="n"/>
      <c r="N90" s="438" t="n"/>
      <c r="O90" s="301" t="n"/>
      <c r="P90" s="189" t="n"/>
      <c r="Q90" s="496" t="n"/>
      <c r="R90" s="496" t="n"/>
      <c r="S90" s="496" t="n"/>
      <c r="T90" s="496" t="n"/>
      <c r="U90" s="496" t="n"/>
      <c r="V90" s="496" t="n"/>
      <c r="W90" s="189" t="n"/>
      <c r="X90" s="438" t="inlineStr">
        <is>
          <t>Km.</t>
        </is>
      </c>
      <c r="Y90" s="362" t="inlineStr">
        <is>
          <t>Part</t>
        </is>
      </c>
      <c r="Z90" s="189">
        <f>SUM(AA90:AG90)</f>
        <v/>
      </c>
      <c r="AA90" s="496" t="n">
        <v>110</v>
      </c>
      <c r="AB90" s="496" t="n"/>
      <c r="AC90" s="496" t="n">
        <v>800</v>
      </c>
      <c r="AD90" s="496" t="n"/>
      <c r="AE90" s="496" t="n"/>
      <c r="AF90" s="496" t="n"/>
      <c r="AG90" s="189" t="n"/>
      <c r="AH90" s="438" t="inlineStr">
        <is>
          <t>Km.</t>
        </is>
      </c>
      <c r="AI90" s="362" t="inlineStr">
        <is>
          <t>Part</t>
        </is>
      </c>
      <c r="AJ90" s="189">
        <f>SUM(AK90:BA90)</f>
        <v/>
      </c>
      <c r="AK90" s="225" t="n">
        <v>124</v>
      </c>
      <c r="AL90" s="496" t="n"/>
      <c r="AM90" s="496" t="n">
        <v>916</v>
      </c>
      <c r="AN90" s="496" t="n"/>
      <c r="AO90" s="496" t="n"/>
      <c r="AP90" s="496" t="n"/>
      <c r="AQ90" s="189" t="n"/>
      <c r="AR90" s="322" t="n"/>
      <c r="AS90" s="623" t="n"/>
      <c r="AT90" s="189" t="n"/>
      <c r="AU90" s="225" t="n"/>
      <c r="AV90" s="496" t="n"/>
      <c r="AW90" s="496" t="n"/>
      <c r="AX90" s="496" t="n"/>
      <c r="AY90" s="496" t="n"/>
      <c r="AZ90" s="496" t="n"/>
      <c r="BA90" s="189" t="n"/>
      <c r="BB90" s="438" t="n"/>
      <c r="BC90" s="362" t="n"/>
      <c r="BD90" s="189" t="n"/>
      <c r="BE90" s="496" t="n"/>
      <c r="BF90" s="496" t="n"/>
      <c r="BG90" s="496" t="n"/>
      <c r="BH90" s="496" t="n"/>
      <c r="BI90" s="496" t="n"/>
      <c r="BJ90" s="496" t="n"/>
      <c r="BK90" s="189" t="n"/>
      <c r="BL90" s="438" t="n"/>
      <c r="BM90" s="362" t="n"/>
      <c r="BN90" s="189" t="n"/>
      <c r="BO90" s="496" t="n"/>
      <c r="BP90" s="496" t="n"/>
      <c r="BQ90" s="496" t="n"/>
      <c r="BR90" s="496" t="n"/>
      <c r="BS90" s="496" t="n"/>
      <c r="BT90" s="496" t="n"/>
      <c r="BU90" s="189" t="n"/>
      <c r="BV90" s="351" t="n"/>
      <c r="BW90" s="189" t="n"/>
      <c r="BX90" s="362" t="n"/>
      <c r="BY90" s="189">
        <f>F90+P90+Z90+AJ90+AT90+BD90+BN90</f>
        <v/>
      </c>
      <c r="BZ90" s="189">
        <f>G90+Q90+AA90+AK90+AU90+BE90+BO90</f>
        <v/>
      </c>
      <c r="CA90" s="496" t="n"/>
      <c r="CB90" s="189">
        <f>I90+S90+AC90+AM90+AW90+BG90+BQ90</f>
        <v/>
      </c>
      <c r="CC90" s="496" t="n"/>
      <c r="CD90" s="496" t="n"/>
      <c r="CE90" s="496" t="n"/>
      <c r="CF90" s="189" t="n"/>
      <c r="CG90" s="643">
        <f>BY90-CL83</f>
        <v/>
      </c>
      <c r="CH90" s="643">
        <f>BZ90-CM83</f>
        <v/>
      </c>
      <c r="CI90" s="643" t="n"/>
      <c r="CJ90" s="643">
        <f>CB90-CO83</f>
        <v/>
      </c>
      <c r="CL90" s="293">
        <f>SUM(CM90:CR90)</f>
        <v/>
      </c>
      <c r="CM90" s="199" t="n">
        <v>46.2</v>
      </c>
      <c r="CN90" s="199" t="n"/>
      <c r="CO90" s="199" t="n">
        <v>338.8</v>
      </c>
      <c r="CP90" s="199" t="n"/>
      <c r="CQ90" s="249" t="n"/>
      <c r="CR90" s="271" t="n"/>
    </row>
    <row r="91" ht="16.5" customFormat="1" customHeight="1" s="662">
      <c r="A91" s="349" t="n"/>
      <c r="B91" s="357" t="n"/>
      <c r="C91" s="310" t="inlineStr">
        <is>
          <t xml:space="preserve"> Rehabilitation of Submergible Embankment (Rehabilitation Haors)</t>
        </is>
      </c>
      <c r="D91" s="310" t="n"/>
      <c r="E91" s="310" t="n"/>
      <c r="F91" s="189" t="n"/>
      <c r="G91" s="496" t="n"/>
      <c r="H91" s="496" t="n"/>
      <c r="I91" s="496" t="n"/>
      <c r="J91" s="496" t="n"/>
      <c r="K91" s="496" t="n"/>
      <c r="L91" s="298" t="n"/>
      <c r="M91" s="313" t="n"/>
      <c r="N91" s="438" t="n"/>
      <c r="O91" s="301" t="n"/>
      <c r="P91" s="189" t="n"/>
      <c r="Q91" s="496" t="n"/>
      <c r="R91" s="496" t="n"/>
      <c r="S91" s="496" t="n"/>
      <c r="T91" s="496" t="n"/>
      <c r="U91" s="496" t="n"/>
      <c r="V91" s="496" t="n"/>
      <c r="W91" s="189" t="n"/>
      <c r="X91" s="438" t="inlineStr">
        <is>
          <t>Km.</t>
        </is>
      </c>
      <c r="Y91" s="362" t="inlineStr">
        <is>
          <t>Part</t>
        </is>
      </c>
      <c r="Z91" s="189">
        <f>SUM(AA91:AG91)</f>
        <v/>
      </c>
      <c r="AA91" s="496" t="n">
        <v>68</v>
      </c>
      <c r="AB91" s="496" t="n"/>
      <c r="AC91" s="496" t="n">
        <v>500</v>
      </c>
      <c r="AD91" s="496" t="n"/>
      <c r="AE91" s="496" t="n"/>
      <c r="AF91" s="496" t="n"/>
      <c r="AG91" s="189" t="n"/>
      <c r="AH91" s="438" t="inlineStr">
        <is>
          <t>Km.</t>
        </is>
      </c>
      <c r="AI91" s="362" t="inlineStr">
        <is>
          <t>Part</t>
        </is>
      </c>
      <c r="AJ91" s="189">
        <f>SUM(AK91:BA91)</f>
        <v/>
      </c>
      <c r="AK91" s="225" t="n">
        <v>56.56</v>
      </c>
      <c r="AL91" s="496" t="n"/>
      <c r="AM91" s="496" t="n">
        <v>413.44</v>
      </c>
      <c r="AN91" s="496" t="n"/>
      <c r="AO91" s="496" t="n"/>
      <c r="AP91" s="496" t="n"/>
      <c r="AQ91" s="189" t="n"/>
      <c r="AR91" s="322" t="n"/>
      <c r="AS91" s="623" t="n"/>
      <c r="AT91" s="189" t="n"/>
      <c r="AU91" s="225" t="n"/>
      <c r="AV91" s="496" t="n"/>
      <c r="AW91" s="496" t="n"/>
      <c r="AX91" s="496" t="n"/>
      <c r="AY91" s="496" t="n"/>
      <c r="AZ91" s="496" t="n"/>
      <c r="BA91" s="189" t="n"/>
      <c r="BB91" s="438" t="n"/>
      <c r="BC91" s="362" t="n"/>
      <c r="BD91" s="189" t="n"/>
      <c r="BE91" s="496" t="n"/>
      <c r="BF91" s="496" t="n"/>
      <c r="BG91" s="496" t="n"/>
      <c r="BH91" s="496" t="n"/>
      <c r="BI91" s="496" t="n"/>
      <c r="BJ91" s="496" t="n"/>
      <c r="BK91" s="189" t="n"/>
      <c r="BL91" s="438" t="n"/>
      <c r="BM91" s="362" t="n"/>
      <c r="BN91" s="189" t="n"/>
      <c r="BO91" s="496" t="n"/>
      <c r="BP91" s="496" t="n"/>
      <c r="BQ91" s="496" t="n"/>
      <c r="BR91" s="496" t="n"/>
      <c r="BS91" s="496" t="n"/>
      <c r="BT91" s="496" t="n"/>
      <c r="BU91" s="189" t="n"/>
      <c r="BV91" s="351" t="n"/>
      <c r="BW91" s="189" t="n"/>
      <c r="BX91" s="362" t="n"/>
      <c r="BY91" s="189">
        <f>F91+P91+Z91+AJ91+AT91+BD91+BN91</f>
        <v/>
      </c>
      <c r="BZ91" s="189">
        <f>G91+Q91+AA91+AK91+AU91+BE91+BO91</f>
        <v/>
      </c>
      <c r="CA91" s="496" t="n"/>
      <c r="CB91" s="189">
        <f>I91+S91+AC91+AM91+AW91+BG91+BQ91</f>
        <v/>
      </c>
      <c r="CC91" s="496" t="n"/>
      <c r="CD91" s="496" t="n"/>
      <c r="CE91" s="496" t="n"/>
      <c r="CF91" s="189" t="n"/>
      <c r="CG91" s="643">
        <f>BY91-CL84</f>
        <v/>
      </c>
      <c r="CH91" s="643">
        <f>BZ91-CM84</f>
        <v/>
      </c>
      <c r="CI91" s="643" t="n"/>
      <c r="CJ91" s="643">
        <f>CB91-CO84</f>
        <v/>
      </c>
      <c r="CL91" s="293">
        <f>SUM(CM91:CR91)</f>
        <v/>
      </c>
      <c r="CM91" s="199" t="n">
        <v>46.2</v>
      </c>
      <c r="CN91" s="199" t="n"/>
      <c r="CO91" s="199" t="n">
        <v>338.8</v>
      </c>
      <c r="CP91" s="199" t="n"/>
      <c r="CQ91" s="249" t="n"/>
      <c r="CR91" s="271" t="n"/>
    </row>
    <row r="92" ht="16.5" customFormat="1" customHeight="1" s="662">
      <c r="A92" s="349" t="n"/>
      <c r="B92" s="357" t="n"/>
      <c r="C92" s="310" t="inlineStr">
        <is>
          <t>Construction of Submersible Embankment (New Haors)</t>
        </is>
      </c>
      <c r="D92" s="310" t="inlineStr">
        <is>
          <t>Km.</t>
        </is>
      </c>
      <c r="E92" s="362" t="inlineStr">
        <is>
          <t>Part</t>
        </is>
      </c>
      <c r="F92" s="189">
        <f>SUM(G92:M92)</f>
        <v/>
      </c>
      <c r="G92" s="496" t="n">
        <v>34.09</v>
      </c>
      <c r="H92" s="496" t="n"/>
      <c r="I92" s="496" t="n">
        <v>249.95</v>
      </c>
      <c r="J92" s="496" t="n"/>
      <c r="K92" s="496" t="n"/>
      <c r="L92" s="298" t="n"/>
      <c r="M92" s="313" t="n"/>
      <c r="N92" s="438" t="inlineStr">
        <is>
          <t>Km.</t>
        </is>
      </c>
      <c r="O92" s="301" t="inlineStr">
        <is>
          <t>Part</t>
        </is>
      </c>
      <c r="P92" s="189">
        <f>SUM(Q92:W92)</f>
        <v/>
      </c>
      <c r="Q92" s="496" t="n">
        <v>195.91</v>
      </c>
      <c r="R92" s="496" t="n"/>
      <c r="S92" s="496" t="n">
        <v>1198.05</v>
      </c>
      <c r="T92" s="496" t="n"/>
      <c r="U92" s="496" t="n"/>
      <c r="V92" s="496" t="n"/>
      <c r="W92" s="189" t="n"/>
      <c r="X92" s="438" t="inlineStr">
        <is>
          <t>Km.</t>
        </is>
      </c>
      <c r="Y92" s="362" t="inlineStr">
        <is>
          <t>Part</t>
        </is>
      </c>
      <c r="Z92" s="189">
        <f>SUM(AA92:AG92)</f>
        <v/>
      </c>
      <c r="AA92" s="496" t="n">
        <v>68</v>
      </c>
      <c r="AB92" s="496" t="n"/>
      <c r="AC92" s="496" t="n">
        <v>700</v>
      </c>
      <c r="AD92" s="496" t="n"/>
      <c r="AE92" s="496" t="n"/>
      <c r="AF92" s="496" t="n"/>
      <c r="AG92" s="189" t="n"/>
      <c r="AH92" s="438" t="inlineStr">
        <is>
          <t>Km.</t>
        </is>
      </c>
      <c r="AI92" s="362" t="inlineStr">
        <is>
          <t>Part</t>
        </is>
      </c>
      <c r="AJ92" s="189">
        <f>SUM(AK92:AQ92)</f>
        <v/>
      </c>
      <c r="AK92" s="496" t="n">
        <v>588.12</v>
      </c>
      <c r="AL92" s="496" t="n"/>
      <c r="AM92" s="496" t="n">
        <v>4352.88</v>
      </c>
      <c r="AN92" s="496" t="n"/>
      <c r="AO92" s="496" t="n"/>
      <c r="AP92" s="496" t="n"/>
      <c r="AQ92" s="189" t="n"/>
      <c r="AR92" s="438" t="inlineStr">
        <is>
          <t>Km.</t>
        </is>
      </c>
      <c r="AS92" s="362" t="n"/>
      <c r="AT92" s="189">
        <f>SUM(AU92:BA92)</f>
        <v/>
      </c>
      <c r="AU92" s="225" t="n">
        <v>379.52</v>
      </c>
      <c r="AV92" s="496" t="n"/>
      <c r="AW92" s="496" t="n">
        <v>3449.84</v>
      </c>
      <c r="AX92" s="496" t="n"/>
      <c r="AY92" s="496" t="n"/>
      <c r="AZ92" s="496" t="n"/>
      <c r="BA92" s="189" t="n"/>
      <c r="BB92" s="438" t="inlineStr">
        <is>
          <t>Km.</t>
        </is>
      </c>
      <c r="BC92" s="362" t="n"/>
      <c r="BD92" s="189">
        <f>SUM(BE92:BK92)</f>
        <v/>
      </c>
      <c r="BE92" s="496" t="n">
        <v>246.5</v>
      </c>
      <c r="BF92" s="496" t="n"/>
      <c r="BG92" s="496" t="n">
        <v>1417.58</v>
      </c>
      <c r="BH92" s="496" t="n"/>
      <c r="BI92" s="496" t="n"/>
      <c r="BJ92" s="496" t="n"/>
      <c r="BK92" s="189" t="n"/>
      <c r="BL92" s="438" t="inlineStr">
        <is>
          <t>Km.</t>
        </is>
      </c>
      <c r="BM92" s="362" t="n"/>
      <c r="BN92" s="189">
        <f>SUM(BO92:BU92)</f>
        <v/>
      </c>
      <c r="BO92" s="496" t="n">
        <v>207.7</v>
      </c>
      <c r="BP92" s="496" t="n"/>
      <c r="BQ92" s="496" t="n">
        <v>1243.86</v>
      </c>
      <c r="BR92" s="496" t="n"/>
      <c r="BS92" s="496" t="n"/>
      <c r="BT92" s="496" t="n"/>
      <c r="BU92" s="189" t="n"/>
      <c r="BV92" s="351" t="n"/>
      <c r="BW92" s="189" t="n"/>
      <c r="BX92" s="362" t="n"/>
      <c r="BY92" s="189">
        <f>F92+P92+Z92+AJ92+AT92+BD92+BN92</f>
        <v/>
      </c>
      <c r="BZ92" s="189">
        <f>G92+Q92+AA92+AK92+AU92+BE92+BO92</f>
        <v/>
      </c>
      <c r="CA92" s="496" t="n"/>
      <c r="CB92" s="189">
        <f>I92+S92+AC92+AM92+AW92+BG92+BQ92</f>
        <v/>
      </c>
      <c r="CC92" s="496" t="n"/>
      <c r="CD92" s="496" t="n"/>
      <c r="CE92" s="496" t="n"/>
      <c r="CF92" s="189" t="n"/>
      <c r="CG92" s="643">
        <f>BY92-CL85</f>
        <v/>
      </c>
      <c r="CH92" s="643">
        <f>BZ92-CM85</f>
        <v/>
      </c>
      <c r="CI92" s="643" t="n"/>
      <c r="CJ92" s="643">
        <f>CB92-CO85</f>
        <v/>
      </c>
      <c r="CL92" s="293">
        <f>SUM(CM92:CR92)</f>
        <v/>
      </c>
      <c r="CM92" s="199" t="n">
        <v>46.2</v>
      </c>
      <c r="CN92" s="199" t="n"/>
      <c r="CO92" s="199" t="n">
        <v>338.8</v>
      </c>
      <c r="CP92" s="199" t="n"/>
      <c r="CQ92" s="249" t="n"/>
      <c r="CR92" s="271" t="n"/>
    </row>
    <row r="93" ht="16.5" customFormat="1" customHeight="1" s="662">
      <c r="A93" s="349" t="n"/>
      <c r="B93" s="357" t="n"/>
      <c r="C93" s="310" t="inlineStr">
        <is>
          <t>Rehab./Construction of Closure (New Haors)</t>
        </is>
      </c>
      <c r="D93" s="310" t="n"/>
      <c r="E93" s="310" t="n"/>
      <c r="F93" s="189" t="n"/>
      <c r="G93" s="496" t="n"/>
      <c r="H93" s="496" t="n"/>
      <c r="I93" s="496" t="n"/>
      <c r="J93" s="496" t="n"/>
      <c r="K93" s="496" t="n"/>
      <c r="L93" s="298" t="n"/>
      <c r="M93" s="313" t="n"/>
      <c r="N93" s="438" t="n"/>
      <c r="O93" s="301" t="n"/>
      <c r="P93" s="189" t="n"/>
      <c r="Q93" s="496" t="n"/>
      <c r="R93" s="496" t="n"/>
      <c r="S93" s="496" t="n"/>
      <c r="T93" s="496" t="n"/>
      <c r="U93" s="496" t="n"/>
      <c r="V93" s="496" t="n"/>
      <c r="W93" s="189" t="n"/>
      <c r="X93" s="438" t="inlineStr">
        <is>
          <t>Nos.</t>
        </is>
      </c>
      <c r="Y93" s="628" t="n"/>
      <c r="Z93" s="189" t="n"/>
      <c r="AA93" s="496" t="n"/>
      <c r="AB93" s="496" t="n"/>
      <c r="AC93" s="496" t="n"/>
      <c r="AD93" s="496" t="n"/>
      <c r="AE93" s="496" t="n"/>
      <c r="AF93" s="496" t="n"/>
      <c r="AG93" s="189" t="n"/>
      <c r="AH93" s="438" t="inlineStr">
        <is>
          <t>Nos.</t>
        </is>
      </c>
      <c r="AI93" s="362" t="n"/>
      <c r="AJ93" s="189">
        <f>SUM(AK93:AQ93)</f>
        <v/>
      </c>
      <c r="AK93" s="496" t="n">
        <v>10.56</v>
      </c>
      <c r="AL93" s="496" t="n"/>
      <c r="AM93" s="496" t="n">
        <v>77.44</v>
      </c>
      <c r="AN93" s="496" t="n"/>
      <c r="AO93" s="496" t="n"/>
      <c r="AP93" s="496" t="n"/>
      <c r="AQ93" s="189" t="n"/>
      <c r="AR93" s="438" t="inlineStr">
        <is>
          <t>Nos.</t>
        </is>
      </c>
      <c r="AS93" s="362" t="n"/>
      <c r="AT93" s="189" t="n"/>
      <c r="AU93" s="225" t="n"/>
      <c r="AV93" s="496" t="n"/>
      <c r="AW93" s="496" t="n"/>
      <c r="AX93" s="496" t="n"/>
      <c r="AY93" s="496" t="n"/>
      <c r="AZ93" s="496" t="n"/>
      <c r="BA93" s="189" t="n"/>
      <c r="BB93" s="438" t="inlineStr">
        <is>
          <t>Nos.</t>
        </is>
      </c>
      <c r="BC93" s="362" t="n"/>
      <c r="BD93" s="189" t="n"/>
      <c r="BE93" s="496" t="n"/>
      <c r="BF93" s="496" t="n"/>
      <c r="BG93" s="496" t="n"/>
      <c r="BH93" s="496" t="n"/>
      <c r="BI93" s="496" t="n"/>
      <c r="BJ93" s="496" t="n"/>
      <c r="BK93" s="189" t="n"/>
      <c r="BL93" s="438" t="inlineStr">
        <is>
          <t>Nos.</t>
        </is>
      </c>
      <c r="BM93" s="362" t="n"/>
      <c r="BN93" s="189" t="n"/>
      <c r="BO93" s="496" t="n"/>
      <c r="BP93" s="496" t="n"/>
      <c r="BQ93" s="496" t="n"/>
      <c r="BR93" s="496" t="n"/>
      <c r="BS93" s="496" t="n"/>
      <c r="BT93" s="496" t="n"/>
      <c r="BU93" s="189" t="n"/>
      <c r="BV93" s="351" t="n"/>
      <c r="BW93" s="189" t="n"/>
      <c r="BX93" s="362" t="n"/>
      <c r="BY93" s="189">
        <f>F93+P93+Z93+AJ93+AT93+BD93+BN93</f>
        <v/>
      </c>
      <c r="BZ93" s="189">
        <f>G93+Q93+AA93+AK93+AU93+BE93+BO93</f>
        <v/>
      </c>
      <c r="CA93" s="496" t="n"/>
      <c r="CB93" s="189">
        <f>I93+S93+AC93+AM93+AW93+BG93+BQ93</f>
        <v/>
      </c>
      <c r="CC93" s="496" t="n"/>
      <c r="CD93" s="496" t="n"/>
      <c r="CE93" s="496" t="n"/>
      <c r="CF93" s="189" t="n"/>
      <c r="CG93" s="643">
        <f>BY93-CL86</f>
        <v/>
      </c>
      <c r="CH93" s="643">
        <f>BZ93-CM86</f>
        <v/>
      </c>
      <c r="CI93" s="643" t="n"/>
      <c r="CJ93" s="643">
        <f>CB93-CO86</f>
        <v/>
      </c>
      <c r="CL93" s="293">
        <f>SUM(CM93:CR93)</f>
        <v/>
      </c>
      <c r="CM93" s="199" t="n">
        <v>46.2</v>
      </c>
      <c r="CN93" s="199" t="n"/>
      <c r="CO93" s="199" t="n">
        <v>338.8</v>
      </c>
      <c r="CP93" s="199" t="n"/>
      <c r="CQ93" s="249" t="n"/>
      <c r="CR93" s="271" t="n"/>
    </row>
    <row r="94" ht="16.5" customFormat="1" customHeight="1" s="662">
      <c r="A94" s="349" t="n"/>
      <c r="B94" s="357" t="n"/>
      <c r="C94" s="310" t="inlineStr">
        <is>
          <t xml:space="preserve"> Rehabilitation of Regulator (New Haors)</t>
        </is>
      </c>
      <c r="D94" s="310" t="n"/>
      <c r="E94" s="310" t="n"/>
      <c r="F94" s="189" t="n"/>
      <c r="G94" s="496" t="n"/>
      <c r="H94" s="496" t="n"/>
      <c r="I94" s="496" t="n"/>
      <c r="J94" s="496" t="n"/>
      <c r="K94" s="496" t="n"/>
      <c r="L94" s="298" t="n"/>
      <c r="M94" s="313" t="n"/>
      <c r="N94" s="438" t="n"/>
      <c r="O94" s="301" t="n"/>
      <c r="P94" s="189" t="n"/>
      <c r="Q94" s="496" t="n"/>
      <c r="R94" s="496" t="n"/>
      <c r="S94" s="496" t="n"/>
      <c r="T94" s="496" t="n"/>
      <c r="U94" s="496" t="n"/>
      <c r="V94" s="496" t="n"/>
      <c r="W94" s="189" t="n"/>
      <c r="X94" s="438" t="inlineStr">
        <is>
          <t>Nos.</t>
        </is>
      </c>
      <c r="Y94" s="628" t="n"/>
      <c r="Z94" s="189" t="n"/>
      <c r="AA94" s="496" t="n"/>
      <c r="AB94" s="496" t="n"/>
      <c r="AC94" s="496" t="n"/>
      <c r="AD94" s="496" t="n"/>
      <c r="AE94" s="496" t="n"/>
      <c r="AF94" s="496" t="n"/>
      <c r="AG94" s="189" t="n"/>
      <c r="AH94" s="438" t="inlineStr">
        <is>
          <t>Nos.</t>
        </is>
      </c>
      <c r="AI94" s="362" t="n"/>
      <c r="AJ94" s="189">
        <f>SUM(AK94:AQ94)</f>
        <v/>
      </c>
      <c r="AK94" s="496" t="n">
        <v>22.8</v>
      </c>
      <c r="AL94" s="496" t="n"/>
      <c r="AM94" s="496" t="n">
        <v>167.2</v>
      </c>
      <c r="AN94" s="496" t="n"/>
      <c r="AO94" s="496" t="n"/>
      <c r="AP94" s="496" t="n"/>
      <c r="AQ94" s="189" t="n"/>
      <c r="AR94" s="438" t="inlineStr">
        <is>
          <t>Nos.</t>
        </is>
      </c>
      <c r="AS94" s="362" t="n"/>
      <c r="AT94" s="189" t="n"/>
      <c r="AU94" s="225" t="n"/>
      <c r="AV94" s="496" t="n"/>
      <c r="AW94" s="496" t="n"/>
      <c r="AX94" s="496" t="n"/>
      <c r="AY94" s="496" t="n"/>
      <c r="AZ94" s="496" t="n"/>
      <c r="BA94" s="189" t="n"/>
      <c r="BB94" s="438" t="inlineStr">
        <is>
          <t>Nos.</t>
        </is>
      </c>
      <c r="BC94" s="362" t="n"/>
      <c r="BD94" s="189" t="n"/>
      <c r="BE94" s="496" t="n"/>
      <c r="BF94" s="496" t="n"/>
      <c r="BG94" s="496" t="n"/>
      <c r="BH94" s="496" t="n"/>
      <c r="BI94" s="496" t="n"/>
      <c r="BJ94" s="496" t="n"/>
      <c r="BK94" s="189" t="n"/>
      <c r="BL94" s="438" t="inlineStr">
        <is>
          <t>Nos.</t>
        </is>
      </c>
      <c r="BM94" s="362" t="n"/>
      <c r="BN94" s="189" t="n"/>
      <c r="BO94" s="496" t="n"/>
      <c r="BP94" s="496" t="n"/>
      <c r="BQ94" s="496" t="n"/>
      <c r="BR94" s="496" t="n"/>
      <c r="BS94" s="496" t="n"/>
      <c r="BT94" s="496" t="n"/>
      <c r="BU94" s="189" t="n"/>
      <c r="BV94" s="351" t="n"/>
      <c r="BW94" s="189" t="n"/>
      <c r="BX94" s="362" t="n"/>
      <c r="BY94" s="189">
        <f>F94+P94+Z94+AJ94+AT94+BD94+BN94</f>
        <v/>
      </c>
      <c r="BZ94" s="189">
        <f>G94+Q94+AA94+AK94+AU94+BE94+BO94</f>
        <v/>
      </c>
      <c r="CA94" s="496" t="n"/>
      <c r="CB94" s="189">
        <f>I94+S94+AC94+AM94+AW94+BG94+BQ94</f>
        <v/>
      </c>
      <c r="CC94" s="496" t="n"/>
      <c r="CD94" s="496" t="n"/>
      <c r="CE94" s="496" t="n"/>
      <c r="CF94" s="189" t="n"/>
      <c r="CG94" s="643">
        <f>BY94-CL87</f>
        <v/>
      </c>
      <c r="CH94" s="643">
        <f>BZ94-CM87</f>
        <v/>
      </c>
      <c r="CI94" s="643" t="n"/>
      <c r="CJ94" s="643">
        <f>CB94-CO87</f>
        <v/>
      </c>
      <c r="CL94" s="293">
        <f>SUM(CM94:CR94)</f>
        <v/>
      </c>
      <c r="CM94" s="199" t="n">
        <v>46.2</v>
      </c>
      <c r="CN94" s="199" t="n"/>
      <c r="CO94" s="199" t="n">
        <v>338.8</v>
      </c>
      <c r="CP94" s="199" t="n"/>
      <c r="CQ94" s="249" t="n"/>
      <c r="CR94" s="271" t="n"/>
    </row>
    <row r="95" ht="16.5" customFormat="1" customHeight="1" s="662">
      <c r="A95" s="349" t="n"/>
      <c r="B95" s="357" t="n"/>
      <c r="C95" s="310" t="inlineStr">
        <is>
          <t>Construction of WMG Office</t>
        </is>
      </c>
      <c r="D95" s="310" t="n"/>
      <c r="E95" s="310" t="n"/>
      <c r="F95" s="189" t="n"/>
      <c r="G95" s="496" t="n"/>
      <c r="H95" s="496" t="n"/>
      <c r="I95" s="496" t="n"/>
      <c r="J95" s="496" t="n"/>
      <c r="K95" s="496" t="n"/>
      <c r="L95" s="298" t="n"/>
      <c r="M95" s="313" t="n"/>
      <c r="N95" s="438" t="n"/>
      <c r="O95" s="301" t="n"/>
      <c r="P95" s="189" t="n"/>
      <c r="Q95" s="496" t="n"/>
      <c r="R95" s="496" t="n"/>
      <c r="S95" s="496" t="n"/>
      <c r="T95" s="496" t="n"/>
      <c r="U95" s="496" t="n"/>
      <c r="V95" s="496" t="n"/>
      <c r="W95" s="189" t="n"/>
      <c r="X95" s="438" t="inlineStr">
        <is>
          <t>Nos.</t>
        </is>
      </c>
      <c r="Y95" s="362" t="inlineStr">
        <is>
          <t>Part</t>
        </is>
      </c>
      <c r="Z95" s="189">
        <f>SUM(AA95:AG95)</f>
        <v/>
      </c>
      <c r="AA95" s="496" t="n">
        <v>236</v>
      </c>
      <c r="AB95" s="496" t="n"/>
      <c r="AC95" s="496" t="n">
        <v>1734</v>
      </c>
      <c r="AD95" s="496" t="n"/>
      <c r="AE95" s="496" t="n"/>
      <c r="AF95" s="496" t="n"/>
      <c r="AG95" s="189" t="n"/>
      <c r="AH95" s="438" t="inlineStr">
        <is>
          <t>Nos.</t>
        </is>
      </c>
      <c r="AI95" s="362" t="n"/>
      <c r="AJ95" s="189">
        <f>SUM(AK95:AQ95)</f>
        <v/>
      </c>
      <c r="AK95" s="496" t="n">
        <v>16</v>
      </c>
      <c r="AL95" s="496" t="n"/>
      <c r="AM95" s="496" t="n">
        <v>114</v>
      </c>
      <c r="AN95" s="496" t="n"/>
      <c r="AO95" s="496" t="n"/>
      <c r="AP95" s="496" t="n"/>
      <c r="AQ95" s="189" t="n"/>
      <c r="AR95" s="438" t="inlineStr">
        <is>
          <t>Nos.</t>
        </is>
      </c>
      <c r="AS95" s="362" t="n"/>
      <c r="AT95" s="189" t="n"/>
      <c r="AU95" s="225" t="n"/>
      <c r="AV95" s="496" t="n"/>
      <c r="AW95" s="496" t="n"/>
      <c r="AX95" s="496" t="n"/>
      <c r="AY95" s="496" t="n"/>
      <c r="AZ95" s="496" t="n"/>
      <c r="BA95" s="189" t="n"/>
      <c r="BB95" s="438" t="inlineStr">
        <is>
          <t>Nos.</t>
        </is>
      </c>
      <c r="BC95" s="362" t="n"/>
      <c r="BD95" s="189" t="n"/>
      <c r="BE95" s="496" t="n"/>
      <c r="BF95" s="496" t="n"/>
      <c r="BG95" s="496" t="n"/>
      <c r="BH95" s="496" t="n"/>
      <c r="BI95" s="496" t="n"/>
      <c r="BJ95" s="496" t="n"/>
      <c r="BK95" s="189" t="n"/>
      <c r="BL95" s="438" t="inlineStr">
        <is>
          <t>Nos.</t>
        </is>
      </c>
      <c r="BM95" s="362" t="n"/>
      <c r="BN95" s="189" t="n"/>
      <c r="BO95" s="496" t="n"/>
      <c r="BP95" s="496" t="n"/>
      <c r="BQ95" s="496" t="n"/>
      <c r="BR95" s="496" t="n"/>
      <c r="BS95" s="496" t="n"/>
      <c r="BT95" s="496" t="n"/>
      <c r="BU95" s="189" t="n"/>
      <c r="BV95" s="351" t="n"/>
      <c r="BW95" s="189" t="n"/>
      <c r="BX95" s="362" t="n"/>
      <c r="BY95" s="189">
        <f>F95+P95+Z95+AJ95+AT95+BD95+BN95</f>
        <v/>
      </c>
      <c r="BZ95" s="189">
        <f>G95+Q95+AA95+AK95+AU95+BE95+BO95</f>
        <v/>
      </c>
      <c r="CA95" s="496" t="n"/>
      <c r="CB95" s="189">
        <f>I95+S95+AC95+AM95+AW95+BG95+BQ95</f>
        <v/>
      </c>
      <c r="CC95" s="496" t="n"/>
      <c r="CD95" s="496" t="n"/>
      <c r="CE95" s="496" t="n"/>
      <c r="CF95" s="189" t="n"/>
      <c r="CG95" s="643">
        <f>BY95-CL88</f>
        <v/>
      </c>
      <c r="CH95" s="643">
        <f>BZ95-CM88</f>
        <v/>
      </c>
      <c r="CI95" s="643" t="n"/>
      <c r="CJ95" s="643">
        <f>CB95-CO88</f>
        <v/>
      </c>
      <c r="CL95" s="293">
        <f>SUM(CM95:CR95)</f>
        <v/>
      </c>
      <c r="CM95" s="199" t="n">
        <v>46.2</v>
      </c>
      <c r="CN95" s="199" t="n"/>
      <c r="CO95" s="199" t="n">
        <v>338.8</v>
      </c>
      <c r="CP95" s="199" t="n"/>
      <c r="CQ95" s="249" t="n"/>
      <c r="CR95" s="271" t="n"/>
    </row>
    <row r="96" ht="16.5" customFormat="1" customHeight="1" s="662">
      <c r="A96" s="349" t="n"/>
      <c r="B96" s="359" t="n"/>
      <c r="C96" s="310" t="inlineStr">
        <is>
          <t>O &amp; M during Construction</t>
        </is>
      </c>
      <c r="D96" s="310" t="inlineStr">
        <is>
          <t>L.S.</t>
        </is>
      </c>
      <c r="E96" s="362" t="n"/>
      <c r="F96" s="189" t="n"/>
      <c r="G96" s="496" t="n"/>
      <c r="H96" s="496" t="n"/>
      <c r="I96" s="496" t="n"/>
      <c r="J96" s="496" t="n"/>
      <c r="K96" s="496" t="n"/>
      <c r="L96" s="298" t="n"/>
      <c r="M96" s="313" t="n"/>
      <c r="N96" s="310" t="n"/>
      <c r="O96" s="301" t="n"/>
      <c r="P96" s="189" t="n"/>
      <c r="Q96" s="496" t="n"/>
      <c r="R96" s="496" t="n"/>
      <c r="S96" s="496" t="n"/>
      <c r="T96" s="496" t="n"/>
      <c r="U96" s="496" t="n"/>
      <c r="V96" s="496" t="n"/>
      <c r="W96" s="189" t="n"/>
      <c r="X96" s="438" t="n"/>
      <c r="Y96" s="362" t="n"/>
      <c r="Z96" s="189" t="n"/>
      <c r="AA96" s="496" t="n"/>
      <c r="AB96" s="496" t="n"/>
      <c r="AC96" s="496" t="n"/>
      <c r="AD96" s="496" t="n"/>
      <c r="AE96" s="496" t="n"/>
      <c r="AF96" s="496" t="n"/>
      <c r="AG96" s="189" t="n"/>
      <c r="AH96" s="438" t="n"/>
      <c r="AI96" s="362" t="inlineStr">
        <is>
          <t>Part</t>
        </is>
      </c>
      <c r="AJ96" s="189">
        <f>SUM(AK96:AQ96)</f>
        <v/>
      </c>
      <c r="AK96" s="496" t="n">
        <v>400</v>
      </c>
      <c r="AL96" s="496" t="n"/>
      <c r="AM96" s="496" t="n"/>
      <c r="AN96" s="496" t="n"/>
      <c r="AO96" s="496" t="n"/>
      <c r="AP96" s="496" t="n"/>
      <c r="AQ96" s="189" t="n"/>
      <c r="AR96" s="438" t="n"/>
      <c r="AS96" s="362" t="n"/>
      <c r="AT96" s="189">
        <f>SUM(AU96:BA96)</f>
        <v/>
      </c>
      <c r="AU96" s="225" t="n">
        <v>400</v>
      </c>
      <c r="AV96" s="496" t="n"/>
      <c r="AW96" s="496" t="n"/>
      <c r="AX96" s="496" t="n"/>
      <c r="AY96" s="496" t="n"/>
      <c r="AZ96" s="496" t="n"/>
      <c r="BA96" s="189" t="n"/>
      <c r="BB96" s="438" t="n"/>
      <c r="BC96" s="362" t="n"/>
      <c r="BD96" s="189">
        <f>SUM(BE96:BK96)</f>
        <v/>
      </c>
      <c r="BE96" s="225" t="n">
        <v>100</v>
      </c>
      <c r="BF96" s="496" t="n"/>
      <c r="BG96" s="496" t="n"/>
      <c r="BH96" s="496" t="n"/>
      <c r="BI96" s="496" t="n"/>
      <c r="BJ96" s="496" t="n"/>
      <c r="BK96" s="189" t="n"/>
      <c r="BL96" s="438" t="n"/>
      <c r="BM96" s="362" t="n"/>
      <c r="BN96" s="189">
        <f>SUM(BO96:BU96)</f>
        <v/>
      </c>
      <c r="BO96" s="225" t="n">
        <v>100</v>
      </c>
      <c r="BP96" s="496" t="n"/>
      <c r="BQ96" s="496" t="n"/>
      <c r="BR96" s="496" t="n"/>
      <c r="BS96" s="496" t="n"/>
      <c r="BT96" s="496" t="n"/>
      <c r="BU96" s="189" t="n"/>
      <c r="BV96" s="351" t="n"/>
      <c r="BW96" s="189" t="n"/>
      <c r="BX96" s="362" t="n"/>
      <c r="BY96" s="189">
        <f>F96+P96+Z96+AJ96+AT96+BD96+BN96</f>
        <v/>
      </c>
      <c r="BZ96" s="189">
        <f>G96+Q96+AA96+AK96+AU96+BE96+BO96</f>
        <v/>
      </c>
      <c r="CA96" s="496" t="n"/>
      <c r="CB96" s="189" t="n"/>
      <c r="CC96" s="496" t="n"/>
      <c r="CD96" s="496" t="n"/>
      <c r="CE96" s="496" t="n"/>
      <c r="CF96" s="189" t="n"/>
      <c r="CG96" s="643">
        <f>BY96-CL89</f>
        <v/>
      </c>
      <c r="CH96" s="643">
        <f>BZ96-CM89</f>
        <v/>
      </c>
      <c r="CI96" s="643" t="n"/>
      <c r="CJ96" s="643">
        <f>CB96-CO89</f>
        <v/>
      </c>
      <c r="CL96" s="293">
        <f>SUM(CM96:CR96)</f>
        <v/>
      </c>
      <c r="CM96" s="199" t="n">
        <v>46.2</v>
      </c>
      <c r="CN96" s="199" t="n"/>
      <c r="CO96" s="199" t="n">
        <v>338.8</v>
      </c>
      <c r="CP96" s="209" t="n"/>
      <c r="CQ96" s="255" t="n"/>
      <c r="CR96" s="210" t="n"/>
    </row>
    <row r="97" ht="15.75" customFormat="1" customHeight="1" s="662">
      <c r="A97" s="688" t="inlineStr">
        <is>
          <t>(b)Sub-total Capital Component:</t>
        </is>
      </c>
      <c r="B97" s="616" t="n"/>
      <c r="C97" s="615" t="n"/>
      <c r="D97" s="531" t="n"/>
      <c r="E97" s="531" t="n"/>
      <c r="F97" s="387">
        <f>SUM(F61:F96)</f>
        <v/>
      </c>
      <c r="G97" s="387">
        <f>SUM(G61:G96)</f>
        <v/>
      </c>
      <c r="H97" s="387" t="n"/>
      <c r="I97" s="387">
        <f>SUM(I61:I96)</f>
        <v/>
      </c>
      <c r="J97" s="387" t="n"/>
      <c r="K97" s="189" t="n"/>
      <c r="L97" s="325" t="n"/>
      <c r="M97" s="313" t="n"/>
      <c r="N97" s="314" t="n"/>
      <c r="O97" s="531" t="n"/>
      <c r="P97" s="189">
        <f>SUM(P61:P96)</f>
        <v/>
      </c>
      <c r="Q97" s="189">
        <f>SUM(Q61:Q96)</f>
        <v/>
      </c>
      <c r="R97" s="189" t="n"/>
      <c r="S97" s="189">
        <f>SUM(S61:S96)</f>
        <v/>
      </c>
      <c r="T97" s="189">
        <f>SUM(T61:T96)</f>
        <v/>
      </c>
      <c r="U97" s="189" t="n"/>
      <c r="V97" s="189" t="n"/>
      <c r="W97" s="189" t="n"/>
      <c r="X97" s="448" t="n"/>
      <c r="Y97" s="189" t="n"/>
      <c r="Z97" s="378">
        <f>SUM(Z61:Z96)</f>
        <v/>
      </c>
      <c r="AA97" s="378">
        <f>SUM(AA61:AA96)</f>
        <v/>
      </c>
      <c r="AB97" s="378" t="n"/>
      <c r="AC97" s="378">
        <f>SUM(AC61:AC96)</f>
        <v/>
      </c>
      <c r="AD97" s="378">
        <f>SUM(AD61:AD96)</f>
        <v/>
      </c>
      <c r="AE97" s="378" t="n"/>
      <c r="AF97" s="378" t="n"/>
      <c r="AG97" s="378" t="n"/>
      <c r="AH97" s="387" t="n"/>
      <c r="AI97" s="378" t="n"/>
      <c r="AJ97" s="378">
        <f>SUM(AJ61:AJ96)</f>
        <v/>
      </c>
      <c r="AK97" s="378">
        <f>SUM(AK61:AK96)</f>
        <v/>
      </c>
      <c r="AL97" s="378" t="n"/>
      <c r="AM97" s="378">
        <f>SUM(AM61:AM96)</f>
        <v/>
      </c>
      <c r="AN97" s="378">
        <f>SUM(AN61:AN96)</f>
        <v/>
      </c>
      <c r="AO97" s="378" t="n"/>
      <c r="AP97" s="378" t="n"/>
      <c r="AQ97" s="378" t="n"/>
      <c r="AR97" s="387" t="n"/>
      <c r="AS97" s="378" t="n"/>
      <c r="AT97" s="378">
        <f>SUM(AT61:AT96)</f>
        <v/>
      </c>
      <c r="AU97" s="379">
        <f>SUM(AU61:AU96)</f>
        <v/>
      </c>
      <c r="AV97" s="378" t="n"/>
      <c r="AW97" s="378">
        <f>SUM(AW61:AW96)</f>
        <v/>
      </c>
      <c r="AX97" s="378">
        <f>SUM(AX61:AX96)</f>
        <v/>
      </c>
      <c r="AY97" s="189" t="n"/>
      <c r="AZ97" s="189" t="n"/>
      <c r="BA97" s="189" t="n"/>
      <c r="BB97" s="387" t="n"/>
      <c r="BC97" s="189" t="n"/>
      <c r="BD97" s="189">
        <f>SUM(BD61:BD96)</f>
        <v/>
      </c>
      <c r="BE97" s="189">
        <f>SUM(BE61:BE96)</f>
        <v/>
      </c>
      <c r="BF97" s="189" t="n"/>
      <c r="BG97" s="189">
        <f>SUM(BG61:BG96)</f>
        <v/>
      </c>
      <c r="BH97" s="189">
        <f>SUM(BH61:BH96)</f>
        <v/>
      </c>
      <c r="BI97" s="189" t="n"/>
      <c r="BJ97" s="189" t="n"/>
      <c r="BK97" s="189" t="n"/>
      <c r="BL97" s="387" t="n"/>
      <c r="BM97" s="189" t="n"/>
      <c r="BN97" s="189">
        <f>SUM(BN61:BN96)</f>
        <v/>
      </c>
      <c r="BO97" s="189">
        <f>SUM(BO61:BO96)</f>
        <v/>
      </c>
      <c r="BP97" s="189" t="n"/>
      <c r="BQ97" s="189">
        <f>SUM(BQ61:BQ96)</f>
        <v/>
      </c>
      <c r="BR97" s="189">
        <f>SUM(BR61:BR96)</f>
        <v/>
      </c>
      <c r="BS97" s="189" t="n"/>
      <c r="BT97" s="189" t="n"/>
      <c r="BU97" s="189" t="n"/>
      <c r="BV97" s="351" t="n"/>
      <c r="BW97" s="189" t="n"/>
      <c r="BX97" s="189" t="n"/>
      <c r="BY97" s="458">
        <f>F97+P97+Z97+AJ97+AT97+BD97+BN97</f>
        <v/>
      </c>
      <c r="BZ97" s="458">
        <f>SUM(BZ61:BZ96)</f>
        <v/>
      </c>
      <c r="CA97" s="458" t="n"/>
      <c r="CB97" s="458">
        <f>SUM(CB61:CB96)</f>
        <v/>
      </c>
      <c r="CC97" s="458">
        <f>SUM(CC61:CC96)</f>
        <v/>
      </c>
      <c r="CD97" s="189" t="n"/>
      <c r="CE97" s="189" t="n"/>
      <c r="CF97" s="189" t="n"/>
      <c r="CG97" s="643">
        <f>BY97-CL90</f>
        <v/>
      </c>
      <c r="CH97" s="643">
        <f>BZ97-CM90</f>
        <v/>
      </c>
      <c r="CI97" s="643" t="n"/>
      <c r="CJ97" s="643">
        <f>CB97-CO90</f>
        <v/>
      </c>
      <c r="CL97" s="724">
        <f>SUM(CL57+CL96)</f>
        <v/>
      </c>
      <c r="CM97" s="725">
        <f>SUM(CM57+CM96)</f>
        <v/>
      </c>
      <c r="CN97" s="725" t="n"/>
      <c r="CO97" s="724">
        <f>SUM(CO57+CO96)</f>
        <v/>
      </c>
      <c r="CP97" s="724">
        <f>SUM(CP57+CP96)</f>
        <v/>
      </c>
      <c r="CQ97" s="284" t="n"/>
      <c r="CR97" s="285" t="n"/>
    </row>
    <row r="98" ht="15.75" customFormat="1" customHeight="1" s="368">
      <c r="A98" s="688" t="inlineStr">
        <is>
          <t>Total Cost (a+b) :</t>
        </is>
      </c>
      <c r="B98" s="616" t="n"/>
      <c r="C98" s="615" t="n"/>
      <c r="D98" s="531" t="n"/>
      <c r="E98" s="531" t="n"/>
      <c r="F98" s="363">
        <f>F57+F97</f>
        <v/>
      </c>
      <c r="G98" s="363">
        <f>+G57+G97</f>
        <v/>
      </c>
      <c r="H98" s="363" t="n"/>
      <c r="I98" s="363">
        <f>+I57+I97</f>
        <v/>
      </c>
      <c r="J98" s="363">
        <f>+J57+J97</f>
        <v/>
      </c>
      <c r="K98" s="496" t="n"/>
      <c r="L98" s="298" t="n"/>
      <c r="M98" s="326" t="n"/>
      <c r="N98" s="327" t="n"/>
      <c r="O98" s="225" t="n"/>
      <c r="P98" s="189">
        <f>P57+P97</f>
        <v/>
      </c>
      <c r="Q98" s="496">
        <f>+Q57+Q97</f>
        <v/>
      </c>
      <c r="R98" s="496" t="n"/>
      <c r="S98" s="496">
        <f>+S57+S97</f>
        <v/>
      </c>
      <c r="T98" s="496">
        <f>+T57+T97</f>
        <v/>
      </c>
      <c r="U98" s="496" t="n"/>
      <c r="V98" s="496" t="n"/>
      <c r="W98" s="189" t="n"/>
      <c r="X98" s="448" t="n"/>
      <c r="Y98" s="189" t="n"/>
      <c r="Z98" s="378">
        <f>SUM(Z57+Z97)</f>
        <v/>
      </c>
      <c r="AA98" s="380">
        <f>+AA57+AA97</f>
        <v/>
      </c>
      <c r="AB98" s="378" t="n"/>
      <c r="AC98" s="380">
        <f>+AC57+AC97</f>
        <v/>
      </c>
      <c r="AD98" s="380">
        <f>+AD57+AD97</f>
        <v/>
      </c>
      <c r="AE98" s="380" t="n"/>
      <c r="AF98" s="380" t="n"/>
      <c r="AG98" s="378" t="n"/>
      <c r="AH98" s="387" t="n"/>
      <c r="AI98" s="378" t="n"/>
      <c r="AJ98" s="378">
        <f>SUM(AJ57+AJ97)</f>
        <v/>
      </c>
      <c r="AK98" s="380">
        <f>+AK57+AK97</f>
        <v/>
      </c>
      <c r="AL98" s="378" t="n"/>
      <c r="AM98" s="380">
        <f>+AM57+AM97</f>
        <v/>
      </c>
      <c r="AN98" s="380">
        <f>+AN57+AN97</f>
        <v/>
      </c>
      <c r="AO98" s="380" t="n"/>
      <c r="AP98" s="380" t="n"/>
      <c r="AQ98" s="378" t="n"/>
      <c r="AR98" s="387" t="n"/>
      <c r="AS98" s="380" t="n"/>
      <c r="AT98" s="381">
        <f>+AT57+AT97</f>
        <v/>
      </c>
      <c r="AU98" s="381">
        <f>+AU57+AU97</f>
        <v/>
      </c>
      <c r="AV98" s="380" t="n"/>
      <c r="AW98" s="380">
        <f>+AW57+AW97</f>
        <v/>
      </c>
      <c r="AX98" s="380">
        <f>+AX57+AX97</f>
        <v/>
      </c>
      <c r="AY98" s="496" t="n"/>
      <c r="AZ98" s="496" t="n"/>
      <c r="BA98" s="189" t="n"/>
      <c r="BB98" s="387" t="n"/>
      <c r="BC98" s="189" t="n"/>
      <c r="BD98" s="496">
        <f>+BD57+BD97</f>
        <v/>
      </c>
      <c r="BE98" s="496">
        <f>+BE57+BE97</f>
        <v/>
      </c>
      <c r="BF98" s="496" t="n"/>
      <c r="BG98" s="496">
        <f>+BG57+BG97</f>
        <v/>
      </c>
      <c r="BH98" s="496">
        <f>+BH57+BH97</f>
        <v/>
      </c>
      <c r="BI98" s="496" t="n"/>
      <c r="BJ98" s="496" t="n"/>
      <c r="BK98" s="189" t="n"/>
      <c r="BL98" s="387" t="n"/>
      <c r="BM98" s="189" t="n"/>
      <c r="BN98" s="496">
        <f>+BN57+BN97</f>
        <v/>
      </c>
      <c r="BO98" s="496">
        <f>+BO57+BO97</f>
        <v/>
      </c>
      <c r="BP98" s="496" t="n"/>
      <c r="BQ98" s="496">
        <f>+BQ57+BQ97</f>
        <v/>
      </c>
      <c r="BR98" s="496">
        <f>+BR57+BR97</f>
        <v/>
      </c>
      <c r="BS98" s="496" t="n"/>
      <c r="BT98" s="496" t="n"/>
      <c r="BU98" s="189" t="n"/>
      <c r="BV98" s="351" t="n"/>
      <c r="BW98" s="189" t="n"/>
      <c r="BX98" s="189" t="n"/>
      <c r="BY98" s="459">
        <f>+BY57+BY97</f>
        <v/>
      </c>
      <c r="BZ98" s="459">
        <f>+BZ57+BZ97</f>
        <v/>
      </c>
      <c r="CA98" s="459" t="n"/>
      <c r="CB98" s="459">
        <f>+CB57+CB97</f>
        <v/>
      </c>
      <c r="CC98" s="459">
        <f>+CC57+CC97</f>
        <v/>
      </c>
      <c r="CD98" s="496" t="n"/>
      <c r="CE98" s="496" t="n"/>
      <c r="CF98" s="189" t="n"/>
      <c r="CG98" s="643">
        <f>BY98-CL91</f>
        <v/>
      </c>
      <c r="CH98" s="643">
        <f>BZ98-CM91</f>
        <v/>
      </c>
      <c r="CI98" s="643" t="n"/>
      <c r="CJ98" s="643">
        <f>CB98-CO91</f>
        <v/>
      </c>
      <c r="CL98" s="279">
        <f>SUM(CM98:CR98)</f>
        <v/>
      </c>
      <c r="CM98" s="212" t="n">
        <v>175</v>
      </c>
      <c r="CN98" s="203" t="n"/>
      <c r="CO98" s="213" t="n">
        <v>190</v>
      </c>
      <c r="CP98" s="203" t="n"/>
      <c r="CQ98" s="256" t="n"/>
      <c r="CR98" s="204" t="n"/>
    </row>
    <row r="99" ht="15" customFormat="1" customHeight="1" s="368">
      <c r="A99" s="690" t="inlineStr">
        <is>
          <t>(c) Physical Contingency ( Lump sum):</t>
        </is>
      </c>
      <c r="B99" s="616" t="n"/>
      <c r="C99" s="615" t="n"/>
      <c r="D99" s="532" t="n"/>
      <c r="E99" s="532" t="n"/>
      <c r="F99" s="387" t="n"/>
      <c r="G99" s="363" t="n"/>
      <c r="H99" s="363" t="n"/>
      <c r="I99" s="363" t="n"/>
      <c r="J99" s="363" t="n"/>
      <c r="K99" s="496" t="n"/>
      <c r="L99" s="298" t="n"/>
      <c r="M99" s="326" t="n"/>
      <c r="N99" s="327" t="n"/>
      <c r="O99" s="224" t="n"/>
      <c r="P99" s="189" t="n"/>
      <c r="Q99" s="496" t="n"/>
      <c r="R99" s="496" t="n"/>
      <c r="S99" s="496" t="n"/>
      <c r="T99" s="496" t="n"/>
      <c r="U99" s="496" t="n"/>
      <c r="V99" s="496" t="n"/>
      <c r="W99" s="189" t="n"/>
      <c r="X99" s="448" t="n"/>
      <c r="Y99" s="189" t="n"/>
      <c r="Z99" s="189" t="n"/>
      <c r="AA99" s="496" t="n"/>
      <c r="AB99" s="496" t="n"/>
      <c r="AC99" s="496" t="n"/>
      <c r="AD99" s="496" t="n"/>
      <c r="AE99" s="496" t="n"/>
      <c r="AF99" s="496" t="n"/>
      <c r="AG99" s="189" t="n"/>
      <c r="AH99" s="387" t="n"/>
      <c r="AI99" s="189" t="n"/>
      <c r="AJ99" s="189">
        <f>SUM(AK99:AQ99)</f>
        <v/>
      </c>
      <c r="AK99" s="496" t="n">
        <v>10</v>
      </c>
      <c r="AL99" s="496" t="n"/>
      <c r="AM99" s="496" t="n">
        <v>45</v>
      </c>
      <c r="AN99" s="496" t="n"/>
      <c r="AO99" s="496" t="n"/>
      <c r="AP99" s="496" t="n"/>
      <c r="AQ99" s="189" t="n"/>
      <c r="AR99" s="387" t="n"/>
      <c r="AS99" s="313" t="n"/>
      <c r="AT99" s="189">
        <f>SUM(AU99:BA99)</f>
        <v/>
      </c>
      <c r="AU99" s="225" t="n">
        <v>15</v>
      </c>
      <c r="AV99" s="496" t="n"/>
      <c r="AW99" s="496" t="n">
        <v>30</v>
      </c>
      <c r="AX99" s="496" t="n"/>
      <c r="AY99" s="496" t="n"/>
      <c r="AZ99" s="496" t="n"/>
      <c r="BA99" s="189" t="n"/>
      <c r="BB99" s="387" t="n"/>
      <c r="BC99" s="189" t="n"/>
      <c r="BD99" s="189">
        <f>SUM(BE99:BK99)</f>
        <v/>
      </c>
      <c r="BE99" s="496" t="n">
        <v>16</v>
      </c>
      <c r="BF99" s="496" t="n"/>
      <c r="BG99" s="496" t="n">
        <v>20</v>
      </c>
      <c r="BH99" s="496" t="n"/>
      <c r="BI99" s="496" t="n"/>
      <c r="BJ99" s="496" t="n"/>
      <c r="BK99" s="189" t="n"/>
      <c r="BL99" s="387" t="n"/>
      <c r="BM99" s="189" t="n"/>
      <c r="BN99" s="189">
        <f>SUM(BO99:BU99)</f>
        <v/>
      </c>
      <c r="BO99" s="496" t="n">
        <v>100</v>
      </c>
      <c r="BP99" s="496" t="n"/>
      <c r="BQ99" s="496" t="n">
        <v>15</v>
      </c>
      <c r="BR99" s="496" t="n"/>
      <c r="BS99" s="496" t="n"/>
      <c r="BT99" s="496" t="n"/>
      <c r="BU99" s="189" t="n"/>
      <c r="BV99" s="351" t="n"/>
      <c r="BW99" s="189" t="n"/>
      <c r="BX99" s="189" t="n"/>
      <c r="BY99" s="189">
        <f>F99+P99+Z99+AJ99+AT99+BD99+BN99</f>
        <v/>
      </c>
      <c r="BZ99" s="189">
        <f>G99+Q99+AA99+AK99+AU99+BE99+BO99</f>
        <v/>
      </c>
      <c r="CA99" s="496" t="n"/>
      <c r="CB99" s="189">
        <f>I99+S99+AC99+AM99+AW99+BG99+BQ99</f>
        <v/>
      </c>
      <c r="CC99" s="496" t="n"/>
      <c r="CD99" s="496" t="n"/>
      <c r="CE99" s="496" t="n"/>
      <c r="CF99" s="189" t="n"/>
      <c r="CG99" s="643">
        <f>BY99-CL92</f>
        <v/>
      </c>
      <c r="CH99" s="643">
        <f>BZ99-CM92</f>
        <v/>
      </c>
      <c r="CI99" s="643" t="n"/>
      <c r="CJ99" s="643">
        <f>CB99-CO92</f>
        <v/>
      </c>
      <c r="CL99" s="279">
        <f>SUM(CM99:CR99)</f>
        <v/>
      </c>
      <c r="CM99" s="212" t="n">
        <v>553.3</v>
      </c>
      <c r="CN99" s="213" t="n"/>
      <c r="CO99" s="213" t="n">
        <v>624.9</v>
      </c>
      <c r="CP99" s="213" t="n"/>
      <c r="CQ99" s="257" t="n"/>
      <c r="CR99" s="291" t="n"/>
    </row>
    <row r="100" ht="18" customFormat="1" customHeight="1" s="368">
      <c r="A100" s="690" t="inlineStr">
        <is>
          <t>(d) Price Contingency (Lump sum):</t>
        </is>
      </c>
      <c r="B100" s="616" t="n"/>
      <c r="C100" s="615" t="n"/>
      <c r="D100" s="532" t="n"/>
      <c r="E100" s="532" t="n"/>
      <c r="F100" s="387" t="n"/>
      <c r="G100" s="387" t="n"/>
      <c r="H100" s="363" t="n"/>
      <c r="I100" s="387" t="n"/>
      <c r="J100" s="363" t="n"/>
      <c r="K100" s="496" t="n"/>
      <c r="L100" s="298" t="n"/>
      <c r="M100" s="326" t="n"/>
      <c r="N100" s="327" t="n"/>
      <c r="O100" s="224" t="n"/>
      <c r="P100" s="189" t="n"/>
      <c r="Q100" s="496" t="n"/>
      <c r="R100" s="496" t="n"/>
      <c r="S100" s="496" t="n"/>
      <c r="T100" s="496" t="n"/>
      <c r="U100" s="496" t="n"/>
      <c r="V100" s="496" t="n"/>
      <c r="W100" s="189" t="n"/>
      <c r="X100" s="448" t="n"/>
      <c r="Y100" s="189" t="n"/>
      <c r="Z100" s="189" t="n"/>
      <c r="AA100" s="496" t="n"/>
      <c r="AB100" s="496" t="n"/>
      <c r="AC100" s="496" t="n"/>
      <c r="AD100" s="496" t="n"/>
      <c r="AE100" s="496" t="n"/>
      <c r="AF100" s="496" t="n"/>
      <c r="AG100" s="189" t="n"/>
      <c r="AH100" s="387" t="n"/>
      <c r="AI100" s="189" t="n"/>
      <c r="AJ100" s="189">
        <f>SUM(AK100:AQ100)</f>
        <v/>
      </c>
      <c r="AK100" s="496" t="n">
        <v>44</v>
      </c>
      <c r="AL100" s="496" t="n"/>
      <c r="AM100" s="496" t="n">
        <v>136</v>
      </c>
      <c r="AN100" s="496" t="n"/>
      <c r="AO100" s="496" t="n"/>
      <c r="AP100" s="496" t="n"/>
      <c r="AQ100" s="189" t="n"/>
      <c r="AR100" s="387" t="n"/>
      <c r="AS100" s="313" t="n"/>
      <c r="AT100" s="189">
        <f>SUM(AU100:BA100)</f>
        <v/>
      </c>
      <c r="AU100" s="225" t="n">
        <v>75</v>
      </c>
      <c r="AV100" s="496" t="n"/>
      <c r="AW100" s="496" t="n">
        <v>64</v>
      </c>
      <c r="AX100" s="496" t="n"/>
      <c r="AY100" s="496" t="n"/>
      <c r="AZ100" s="496" t="n"/>
      <c r="BA100" s="189" t="n"/>
      <c r="BB100" s="387" t="n"/>
      <c r="BC100" s="189" t="n"/>
      <c r="BD100" s="189">
        <f>SUM(BE100:BK100)</f>
        <v/>
      </c>
      <c r="BE100" s="496" t="n">
        <v>75</v>
      </c>
      <c r="BF100" s="496" t="n"/>
      <c r="BG100" s="496" t="n">
        <v>50</v>
      </c>
      <c r="BH100" s="496" t="n"/>
      <c r="BI100" s="496" t="n"/>
      <c r="BJ100" s="496" t="n"/>
      <c r="BK100" s="189" t="n"/>
      <c r="BL100" s="387" t="n"/>
      <c r="BM100" s="189" t="n"/>
      <c r="BN100" s="189">
        <f>SUM(BO100:BU100)</f>
        <v/>
      </c>
      <c r="BO100" s="496" t="n">
        <v>370.58</v>
      </c>
      <c r="BP100" s="496" t="n"/>
      <c r="BQ100" s="496" t="n">
        <v>89.7</v>
      </c>
      <c r="BR100" s="496" t="n"/>
      <c r="BS100" s="496" t="n"/>
      <c r="BT100" s="496" t="n"/>
      <c r="BU100" s="189" t="n"/>
      <c r="BV100" s="351" t="n"/>
      <c r="BW100" s="189" t="n"/>
      <c r="BX100" s="189" t="n"/>
      <c r="BY100" s="189">
        <f>F100+P100+Z100+AJ100+AT100+BD100+BN100</f>
        <v/>
      </c>
      <c r="BZ100" s="189">
        <f>G100+Q100+AA100+AK100+AU100+BE100+BO100</f>
        <v/>
      </c>
      <c r="CA100" s="496" t="n"/>
      <c r="CB100" s="189">
        <f>I100+S100+AC100+AM100+AW100+BG100+BQ100</f>
        <v/>
      </c>
      <c r="CC100" s="496" t="n"/>
      <c r="CD100" s="496" t="n"/>
      <c r="CE100" s="496" t="n"/>
      <c r="CF100" s="189" t="n"/>
      <c r="CG100" s="643">
        <f>BY100-CL93</f>
        <v/>
      </c>
      <c r="CH100" s="643">
        <f>BZ100-CM93</f>
        <v/>
      </c>
      <c r="CI100" s="643" t="n"/>
      <c r="CJ100" s="643">
        <f>CB100-CO93</f>
        <v/>
      </c>
      <c r="CL100" s="288">
        <f>CL97+CL98+CL99</f>
        <v/>
      </c>
      <c r="CM100" s="520">
        <f>SUM(CM97:CM99)</f>
        <v/>
      </c>
      <c r="CN100" s="209" t="n"/>
      <c r="CO100" s="520">
        <f>SUM(CO97:CO99)</f>
        <v/>
      </c>
      <c r="CP100" s="520">
        <f>SUM(CP97:CP99)</f>
        <v/>
      </c>
      <c r="CQ100" s="252" t="n"/>
      <c r="CR100" s="211" t="n"/>
    </row>
    <row r="101" ht="23.25" customFormat="1" customHeight="1" s="368">
      <c r="A101" s="732" t="inlineStr">
        <is>
          <t>Grand Total (a+b+c+d) :</t>
        </is>
      </c>
      <c r="B101" s="616" t="n"/>
      <c r="C101" s="615" t="n"/>
      <c r="D101" s="531" t="n"/>
      <c r="E101" s="531" t="n"/>
      <c r="F101" s="467">
        <f>SUM(F98:F100)</f>
        <v/>
      </c>
      <c r="G101" s="467">
        <f>SUM(G98:G100)</f>
        <v/>
      </c>
      <c r="H101" s="467" t="n"/>
      <c r="I101" s="467">
        <f>SUM(I98:I100)</f>
        <v/>
      </c>
      <c r="J101" s="467">
        <f>SUM(J98:J100)</f>
        <v/>
      </c>
      <c r="K101" s="459" t="n"/>
      <c r="L101" s="468" t="n"/>
      <c r="M101" s="326" t="n"/>
      <c r="N101" s="327" t="n"/>
      <c r="O101" s="460" t="n"/>
      <c r="P101" s="459">
        <f>SUM(P98:P100)</f>
        <v/>
      </c>
      <c r="Q101" s="459">
        <f>SUM(Q98:Q100)</f>
        <v/>
      </c>
      <c r="R101" s="459" t="n"/>
      <c r="S101" s="459">
        <f>SUM(S98:S100)</f>
        <v/>
      </c>
      <c r="T101" s="459">
        <f>SUM(T98:T100)</f>
        <v/>
      </c>
      <c r="U101" s="459" t="n"/>
      <c r="V101" s="459" t="n"/>
      <c r="W101" s="459" t="n"/>
      <c r="X101" s="469" t="n"/>
      <c r="Y101" s="459" t="n"/>
      <c r="Z101" s="470">
        <f>SUM(Z98:Z100)</f>
        <v/>
      </c>
      <c r="AA101" s="470">
        <f>SUM(AA98:AA100)</f>
        <v/>
      </c>
      <c r="AB101" s="470" t="n"/>
      <c r="AC101" s="470">
        <f>SUM(AC98:AC100)</f>
        <v/>
      </c>
      <c r="AD101" s="470">
        <f>SUM(AD98:AD100)</f>
        <v/>
      </c>
      <c r="AE101" s="470" t="n"/>
      <c r="AF101" s="470" t="n"/>
      <c r="AG101" s="470" t="n"/>
      <c r="AH101" s="469" t="n"/>
      <c r="AI101" s="471" t="n"/>
      <c r="AJ101" s="470">
        <f>SUM(AJ98:AJ100)</f>
        <v/>
      </c>
      <c r="AK101" s="470">
        <f>SUM(AK98:AK100)</f>
        <v/>
      </c>
      <c r="AL101" s="470" t="n"/>
      <c r="AM101" s="470">
        <f>SUM(AM98:AM100)</f>
        <v/>
      </c>
      <c r="AN101" s="470">
        <f>SUM(AN98:AN100)</f>
        <v/>
      </c>
      <c r="AO101" s="470" t="n"/>
      <c r="AP101" s="470" t="n"/>
      <c r="AQ101" s="470" t="n"/>
      <c r="AR101" s="469" t="n"/>
      <c r="AS101" s="472" t="n"/>
      <c r="AT101" s="470">
        <f>SUM(AT98:AT100)</f>
        <v/>
      </c>
      <c r="AU101" s="471">
        <f>SUM(AU98:AU100)</f>
        <v/>
      </c>
      <c r="AV101" s="470" t="n"/>
      <c r="AW101" s="470">
        <f>SUM(AW98:AW100)</f>
        <v/>
      </c>
      <c r="AX101" s="470">
        <f>SUM(AX98:AX100)</f>
        <v/>
      </c>
      <c r="AY101" s="459" t="n"/>
      <c r="AZ101" s="459" t="n"/>
      <c r="BA101" s="459" t="n"/>
      <c r="BB101" s="469" t="n"/>
      <c r="BC101" s="460" t="n"/>
      <c r="BD101" s="460">
        <f>SUM(BD98:BD100)</f>
        <v/>
      </c>
      <c r="BE101" s="460">
        <f>SUM(BE98:BE100)</f>
        <v/>
      </c>
      <c r="BF101" s="459" t="n"/>
      <c r="BG101" s="459">
        <f>SUM(BG98:BG100)</f>
        <v/>
      </c>
      <c r="BH101" s="459">
        <f>SUM(BH98:BH100)</f>
        <v/>
      </c>
      <c r="BI101" s="459" t="n"/>
      <c r="BJ101" s="459" t="n"/>
      <c r="BK101" s="459" t="n"/>
      <c r="BL101" s="469" t="n"/>
      <c r="BM101" s="460" t="n"/>
      <c r="BN101" s="459">
        <f>SUM(BN98:BN100)</f>
        <v/>
      </c>
      <c r="BO101" s="460">
        <f>SUM(BO98:BO100)</f>
        <v/>
      </c>
      <c r="BP101" s="459" t="n"/>
      <c r="BQ101" s="459">
        <f>SUM(BQ98:BQ100)</f>
        <v/>
      </c>
      <c r="BR101" s="459">
        <f>SUM(BR98:BR100)</f>
        <v/>
      </c>
      <c r="BS101" s="459" t="n"/>
      <c r="BT101" s="459" t="n"/>
      <c r="BU101" s="459" t="n"/>
      <c r="BV101" s="473" t="n"/>
      <c r="BW101" s="460" t="n"/>
      <c r="BX101" s="460" t="n"/>
      <c r="BY101" s="460">
        <f>SUM(BY98:BY100)</f>
        <v/>
      </c>
      <c r="BZ101" s="460">
        <f>SUM(BZ98:BZ100)</f>
        <v/>
      </c>
      <c r="CA101" s="459" t="n"/>
      <c r="CB101" s="459">
        <f>SUM(CB98:CB100)</f>
        <v/>
      </c>
      <c r="CC101" s="459">
        <f>SUM(CC98:CC100)</f>
        <v/>
      </c>
      <c r="CD101" s="459" t="n"/>
      <c r="CE101" s="459" t="n"/>
      <c r="CF101" s="459" t="n"/>
      <c r="CG101" s="180">
        <f>BY101-CL94</f>
        <v/>
      </c>
      <c r="CH101" s="180">
        <f>BZ101-CM94</f>
        <v/>
      </c>
      <c r="CI101" s="180" t="n"/>
      <c r="CJ101" s="180">
        <f>CB101-CO94</f>
        <v/>
      </c>
      <c r="CL101" s="243" t="n"/>
      <c r="CM101" s="203" t="n"/>
      <c r="CN101" s="214" t="n"/>
      <c r="CO101" s="203" t="n"/>
      <c r="CP101" s="203" t="n"/>
      <c r="CQ101" s="253" t="n"/>
      <c r="CR101" s="281" t="n"/>
    </row>
    <row r="102">
      <c r="CG102" s="643">
        <f>BY102-CL95</f>
        <v/>
      </c>
      <c r="CH102" s="643" t="n"/>
      <c r="CI102" s="643" t="n"/>
      <c r="CJ102" s="643" t="n"/>
    </row>
    <row r="103">
      <c r="F103" s="329" t="n"/>
      <c r="G103" s="329" t="n"/>
      <c r="I103" s="329" t="n"/>
      <c r="J103" s="329" t="n"/>
      <c r="O103" s="643" t="n"/>
      <c r="CG103" s="643">
        <f>BY103-CL96</f>
        <v/>
      </c>
      <c r="CH103" s="643" t="n"/>
      <c r="CI103" s="643" t="n"/>
      <c r="CJ103" s="643" t="n"/>
    </row>
    <row r="105">
      <c r="F105" s="329" t="n"/>
      <c r="G105" s="329" t="n"/>
      <c r="I105" s="329" t="n"/>
      <c r="J105" s="329" t="n"/>
    </row>
    <row r="106">
      <c r="F106" s="329" t="n"/>
      <c r="G106" s="329" t="n"/>
      <c r="I106" s="329" t="n"/>
      <c r="J106" s="329" t="n"/>
    </row>
  </sheetData>
  <mergeCells count="106">
    <mergeCell ref="Q5:Q7"/>
    <mergeCell ref="G5:G7"/>
    <mergeCell ref="T1:W1"/>
    <mergeCell ref="AU1:AX1"/>
    <mergeCell ref="CP1:CR1"/>
    <mergeCell ref="AC2:AG2"/>
    <mergeCell ref="AW2:BA2"/>
    <mergeCell ref="BQ2:BU2"/>
    <mergeCell ref="CB2:CF2"/>
    <mergeCell ref="AH3:AQ3"/>
    <mergeCell ref="AR3:BA3"/>
    <mergeCell ref="BB3:BK3"/>
    <mergeCell ref="BL3:BU3"/>
    <mergeCell ref="BW3:CF3"/>
    <mergeCell ref="AR4:AR7"/>
    <mergeCell ref="AS4:AS7"/>
    <mergeCell ref="AT4:BA4"/>
    <mergeCell ref="AQ5:AQ7"/>
    <mergeCell ref="AT5:AT7"/>
    <mergeCell ref="AU5:AU7"/>
    <mergeCell ref="AV5:AY5"/>
    <mergeCell ref="AX6:AY6"/>
    <mergeCell ref="BD4:BK4"/>
    <mergeCell ref="BL4:BL7"/>
    <mergeCell ref="BY4:CF4"/>
    <mergeCell ref="CL4:CR4"/>
    <mergeCell ref="CE5:CE7"/>
    <mergeCell ref="CC6:CD6"/>
    <mergeCell ref="A3:A7"/>
    <mergeCell ref="B3:B7"/>
    <mergeCell ref="C3:C7"/>
    <mergeCell ref="D3:M3"/>
    <mergeCell ref="N3:W3"/>
    <mergeCell ref="X3:AG3"/>
    <mergeCell ref="P4:W4"/>
    <mergeCell ref="X4:X7"/>
    <mergeCell ref="Y4:Y7"/>
    <mergeCell ref="Z4:AG4"/>
    <mergeCell ref="D4:D7"/>
    <mergeCell ref="E4:E7"/>
    <mergeCell ref="F4:M4"/>
    <mergeCell ref="N4:N7"/>
    <mergeCell ref="O4:O7"/>
    <mergeCell ref="F5:F7"/>
    <mergeCell ref="H5:K5"/>
    <mergeCell ref="L5:L7"/>
    <mergeCell ref="M5:M7"/>
    <mergeCell ref="P5:P7"/>
    <mergeCell ref="BN4:BU4"/>
    <mergeCell ref="BK5:BK7"/>
    <mergeCell ref="BN5:BN7"/>
    <mergeCell ref="BO5:BO7"/>
    <mergeCell ref="BP5:BS5"/>
    <mergeCell ref="BF6:BG6"/>
    <mergeCell ref="BH6:BI6"/>
    <mergeCell ref="BM4:BM7"/>
    <mergeCell ref="BF5:BI5"/>
    <mergeCell ref="BJ5:BJ7"/>
    <mergeCell ref="BW4:BW7"/>
    <mergeCell ref="BX4:BX7"/>
    <mergeCell ref="CF5:CF7"/>
    <mergeCell ref="H6:I6"/>
    <mergeCell ref="J6:K6"/>
    <mergeCell ref="R6:S6"/>
    <mergeCell ref="T6:U6"/>
    <mergeCell ref="AB6:AC6"/>
    <mergeCell ref="AD6:AE6"/>
    <mergeCell ref="AL6:AM6"/>
    <mergeCell ref="AN6:AO6"/>
    <mergeCell ref="AV6:AW6"/>
    <mergeCell ref="BP6:BQ6"/>
    <mergeCell ref="BR6:BS6"/>
    <mergeCell ref="CA6:CB6"/>
    <mergeCell ref="BT5:BT7"/>
    <mergeCell ref="BU5:BU7"/>
    <mergeCell ref="BY5:BY7"/>
    <mergeCell ref="BZ5:BZ7"/>
    <mergeCell ref="CA5:CD5"/>
    <mergeCell ref="BB4:BB7"/>
    <mergeCell ref="BC4:BC7"/>
    <mergeCell ref="AZ5:AZ7"/>
    <mergeCell ref="BA5:BA7"/>
    <mergeCell ref="A101:C101"/>
    <mergeCell ref="A9:C9"/>
    <mergeCell ref="A58:C58"/>
    <mergeCell ref="A97:C97"/>
    <mergeCell ref="A98:C98"/>
    <mergeCell ref="A99:C99"/>
    <mergeCell ref="A100:C100"/>
    <mergeCell ref="BD5:BD7"/>
    <mergeCell ref="BE5:BE7"/>
    <mergeCell ref="R5:U5"/>
    <mergeCell ref="V5:V7"/>
    <mergeCell ref="W5:W7"/>
    <mergeCell ref="Z5:Z7"/>
    <mergeCell ref="AA5:AA7"/>
    <mergeCell ref="AB5:AE5"/>
    <mergeCell ref="AF5:AF7"/>
    <mergeCell ref="AG5:AG7"/>
    <mergeCell ref="AJ5:AJ7"/>
    <mergeCell ref="AK5:AK7"/>
    <mergeCell ref="AL5:AO5"/>
    <mergeCell ref="AP5:AP7"/>
    <mergeCell ref="AH4:AH7"/>
    <mergeCell ref="AI4:AI7"/>
    <mergeCell ref="AJ4:AQ4"/>
  </mergeCells>
  <printOptions horizontalCentered="1"/>
  <pageMargins left="0.4" right="0.17" top="0.44" bottom="0.47" header="0.3" footer="0.28"/>
  <pageSetup orientation="landscape" paperSize="8" scale="78"/>
  <headerFooter>
    <oddHeader/>
    <oddFooter>&amp;L                                          † Year 1 is 2014-15, Year 2 is 2015-16 and Year 3 is 2016-17</oddFooter>
    <evenHeader/>
    <evenFooter/>
    <firstHeader/>
    <firstFooter/>
  </headerFooter>
  <rowBreaks count="1" manualBreakCount="1">
    <brk id="57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NextGen</dc:creator>
  <dcterms:created xmlns:dcterms="http://purl.org/dc/terms/" xmlns:xsi="http://www.w3.org/2001/XMLSchema-instance" xsi:type="dcterms:W3CDTF">1996-10-14T23:33:28Z</dcterms:created>
  <dcterms:modified xmlns:dcterms="http://purl.org/dc/terms/" xmlns:xsi="http://www.w3.org/2001/XMLSchema-instance" xsi:type="dcterms:W3CDTF">2019-11-24T05:59:15Z</dcterms:modified>
  <cp:lastModifiedBy>HFMLIP</cp:lastModifiedBy>
  <cp:lastPrinted>2019-11-16T10:30:54Z</cp:lastPrinted>
</cp:coreProperties>
</file>