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6FDEC97C-61F3-4A5E-BC43-439EEC29D968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1" i="1" l="1"/>
  <c r="F31" i="1"/>
  <c r="G31" i="1"/>
  <c r="H31" i="1"/>
  <c r="I31" i="1"/>
  <c r="J31" i="1"/>
  <c r="K31" i="1"/>
  <c r="L31" i="1"/>
  <c r="M31" i="1"/>
  <c r="N31" i="1"/>
  <c r="E32" i="1"/>
  <c r="F32" i="1"/>
  <c r="G32" i="1"/>
  <c r="H32" i="1"/>
  <c r="I32" i="1"/>
  <c r="J32" i="1"/>
  <c r="K32" i="1"/>
  <c r="L32" i="1"/>
  <c r="M32" i="1"/>
  <c r="N32" i="1"/>
  <c r="E33" i="1"/>
  <c r="F33" i="1"/>
  <c r="G33" i="1"/>
  <c r="H33" i="1"/>
  <c r="I33" i="1"/>
  <c r="J33" i="1"/>
  <c r="K33" i="1"/>
  <c r="L33" i="1"/>
  <c r="M33" i="1"/>
  <c r="N33" i="1"/>
  <c r="E34" i="1"/>
  <c r="F34" i="1"/>
  <c r="G34" i="1"/>
  <c r="H34" i="1"/>
  <c r="I34" i="1"/>
  <c r="J34" i="1"/>
  <c r="K34" i="1"/>
  <c r="L34" i="1"/>
  <c r="M34" i="1"/>
  <c r="N34" i="1"/>
  <c r="E35" i="1"/>
  <c r="F35" i="1"/>
  <c r="G35" i="1"/>
  <c r="H35" i="1"/>
  <c r="I35" i="1"/>
  <c r="J35" i="1"/>
  <c r="K35" i="1"/>
  <c r="L35" i="1"/>
  <c r="M35" i="1"/>
  <c r="N35" i="1"/>
  <c r="E36" i="1"/>
  <c r="F36" i="1"/>
  <c r="G36" i="1"/>
  <c r="H36" i="1"/>
  <c r="I36" i="1"/>
  <c r="J36" i="1"/>
  <c r="K36" i="1"/>
  <c r="L36" i="1"/>
  <c r="M36" i="1"/>
  <c r="N36" i="1"/>
  <c r="E37" i="1"/>
  <c r="F37" i="1"/>
  <c r="G37" i="1"/>
  <c r="H37" i="1"/>
  <c r="I37" i="1"/>
  <c r="J37" i="1"/>
  <c r="K37" i="1"/>
  <c r="L37" i="1"/>
  <c r="M37" i="1"/>
  <c r="N37" i="1"/>
  <c r="E38" i="1"/>
  <c r="F38" i="1"/>
  <c r="G38" i="1"/>
  <c r="H38" i="1"/>
  <c r="I38" i="1"/>
  <c r="J38" i="1"/>
  <c r="K38" i="1"/>
  <c r="L38" i="1"/>
  <c r="M38" i="1"/>
  <c r="N38" i="1"/>
  <c r="E39" i="1"/>
  <c r="F39" i="1"/>
  <c r="G39" i="1"/>
  <c r="H39" i="1"/>
  <c r="I39" i="1"/>
  <c r="J39" i="1"/>
  <c r="K39" i="1"/>
  <c r="L39" i="1"/>
  <c r="M39" i="1"/>
  <c r="N39" i="1"/>
  <c r="E40" i="1"/>
  <c r="F40" i="1"/>
  <c r="G40" i="1"/>
  <c r="H40" i="1"/>
  <c r="I40" i="1"/>
  <c r="J40" i="1"/>
  <c r="K40" i="1"/>
  <c r="L40" i="1"/>
  <c r="M40" i="1"/>
  <c r="N40" i="1"/>
  <c r="E41" i="1"/>
  <c r="F41" i="1"/>
  <c r="G41" i="1"/>
  <c r="H41" i="1"/>
  <c r="I41" i="1"/>
  <c r="J41" i="1"/>
  <c r="K41" i="1"/>
  <c r="L41" i="1"/>
  <c r="M41" i="1"/>
  <c r="N41" i="1"/>
  <c r="D32" i="1"/>
  <c r="D33" i="1"/>
  <c r="D34" i="1"/>
  <c r="D35" i="1"/>
  <c r="D36" i="1"/>
  <c r="D37" i="1"/>
  <c r="D38" i="1"/>
  <c r="D39" i="1"/>
  <c r="D40" i="1"/>
  <c r="D41" i="1"/>
  <c r="D31" i="1"/>
  <c r="O28" i="1" l="1"/>
  <c r="E25" i="1"/>
  <c r="D18" i="1"/>
  <c r="E18" i="1" s="1"/>
  <c r="D21" i="1"/>
  <c r="E21" i="1" s="1"/>
  <c r="D22" i="1"/>
  <c r="E22" i="1" s="1"/>
  <c r="D25" i="1"/>
  <c r="D26" i="1"/>
  <c r="E26" i="1" s="1"/>
  <c r="F26" i="1" s="1"/>
  <c r="D27" i="1"/>
  <c r="E27" i="1" s="1"/>
  <c r="F27" i="1" s="1"/>
  <c r="N14" i="1"/>
  <c r="J8" i="1"/>
  <c r="I8" i="1"/>
  <c r="O8" i="1" s="1"/>
  <c r="C24" i="1"/>
  <c r="C23" i="1"/>
  <c r="C20" i="1"/>
  <c r="C19" i="1"/>
  <c r="F18" i="1" l="1"/>
  <c r="G18" i="1" s="1"/>
  <c r="F22" i="1"/>
  <c r="F25" i="1"/>
  <c r="G26" i="1"/>
  <c r="H26" i="1" s="1"/>
  <c r="F21" i="1"/>
  <c r="G22" i="1"/>
  <c r="G27" i="1"/>
  <c r="H27" i="1" s="1"/>
  <c r="L14" i="1"/>
  <c r="M14" i="1"/>
  <c r="I26" i="1" l="1"/>
  <c r="I27" i="1"/>
  <c r="J27" i="1" s="1"/>
  <c r="J26" i="1"/>
  <c r="G25" i="1"/>
  <c r="H22" i="1"/>
  <c r="I22" i="1" s="1"/>
  <c r="J22" i="1" s="1"/>
  <c r="K26" i="1"/>
  <c r="G21" i="1"/>
  <c r="H21" i="1" s="1"/>
  <c r="I21" i="1" s="1"/>
  <c r="H18" i="1"/>
  <c r="H5" i="1"/>
  <c r="H14" i="1" s="1"/>
  <c r="G5" i="1"/>
  <c r="F5" i="1"/>
  <c r="F14" i="1" s="1"/>
  <c r="G14" i="1" l="1"/>
  <c r="I18" i="1"/>
  <c r="J18" i="1" s="1"/>
  <c r="J21" i="1"/>
  <c r="H25" i="1"/>
  <c r="I25" i="1" s="1"/>
  <c r="L26" i="1"/>
  <c r="M26" i="1" s="1"/>
  <c r="K27" i="1"/>
  <c r="L27" i="1" s="1"/>
  <c r="K5" i="1"/>
  <c r="J5" i="1"/>
  <c r="I5" i="1"/>
  <c r="I14" i="1" s="1"/>
  <c r="E5" i="1"/>
  <c r="D5" i="1"/>
  <c r="D19" i="1" s="1"/>
  <c r="C5" i="1"/>
  <c r="E19" i="1" l="1"/>
  <c r="F19" i="1" s="1"/>
  <c r="J14" i="1"/>
  <c r="K18" i="1"/>
  <c r="L18" i="1" s="1"/>
  <c r="M27" i="1"/>
  <c r="N27" i="1" s="1"/>
  <c r="N26" i="1"/>
  <c r="J25" i="1"/>
  <c r="K8" i="1"/>
  <c r="K22" i="1" s="1"/>
  <c r="L22" i="1" s="1"/>
  <c r="M22" i="1" s="1"/>
  <c r="K9" i="1"/>
  <c r="N22" i="1" l="1"/>
  <c r="G19" i="1"/>
  <c r="M18" i="1"/>
  <c r="N18" i="1" s="1"/>
  <c r="K25" i="1"/>
  <c r="L25" i="1" s="1"/>
  <c r="K7" i="1"/>
  <c r="K21" i="1" s="1"/>
  <c r="L21" i="1" s="1"/>
  <c r="M21" i="1" s="1"/>
  <c r="K3" i="1"/>
  <c r="K10" i="1"/>
  <c r="K6" i="1"/>
  <c r="E9" i="1"/>
  <c r="E6" i="1"/>
  <c r="E10" i="1"/>
  <c r="D3" i="1"/>
  <c r="D6" i="1"/>
  <c r="D20" i="1" s="1"/>
  <c r="D10" i="1"/>
  <c r="D24" i="1" s="1"/>
  <c r="D9" i="1"/>
  <c r="D23" i="1" s="1"/>
  <c r="C6" i="1"/>
  <c r="C10" i="1"/>
  <c r="C9" i="1"/>
  <c r="M25" i="1" l="1"/>
  <c r="N25" i="1" s="1"/>
  <c r="E20" i="1"/>
  <c r="E23" i="1"/>
  <c r="F23" i="1" s="1"/>
  <c r="G23" i="1" s="1"/>
  <c r="C14" i="1"/>
  <c r="H19" i="1"/>
  <c r="I19" i="1" s="1"/>
  <c r="D14" i="1"/>
  <c r="D17" i="1"/>
  <c r="E24" i="1"/>
  <c r="N21" i="1"/>
  <c r="E14" i="1"/>
  <c r="K14" i="1"/>
  <c r="F24" i="1" l="1"/>
  <c r="D28" i="1"/>
  <c r="E17" i="1"/>
  <c r="E28" i="1" s="1"/>
  <c r="F17" i="1"/>
  <c r="K19" i="1"/>
  <c r="L19" i="1" s="1"/>
  <c r="F20" i="1"/>
  <c r="G20" i="1" s="1"/>
  <c r="J19" i="1"/>
  <c r="H23" i="1"/>
  <c r="I23" i="1" s="1"/>
  <c r="F28" i="1" l="1"/>
  <c r="G24" i="1"/>
  <c r="M19" i="1"/>
  <c r="N19" i="1" s="1"/>
  <c r="G17" i="1"/>
  <c r="J23" i="1"/>
  <c r="H20" i="1"/>
  <c r="I20" i="1" s="1"/>
  <c r="H17" i="1"/>
  <c r="J20" i="1" l="1"/>
  <c r="K20" i="1" s="1"/>
  <c r="H24" i="1"/>
  <c r="H28" i="1" s="1"/>
  <c r="G28" i="1"/>
  <c r="K23" i="1"/>
  <c r="L23" i="1"/>
  <c r="M23" i="1" s="1"/>
  <c r="N23" i="1" s="1"/>
  <c r="I17" i="1"/>
  <c r="I24" i="1" l="1"/>
  <c r="J24" i="1" s="1"/>
  <c r="J17" i="1"/>
  <c r="K17" i="1"/>
  <c r="L20" i="1"/>
  <c r="K24" i="1"/>
  <c r="L24" i="1" s="1"/>
  <c r="M24" i="1" s="1"/>
  <c r="N24" i="1" s="1"/>
  <c r="I28" i="1"/>
  <c r="K28" i="1" l="1"/>
  <c r="M20" i="1"/>
  <c r="L17" i="1"/>
  <c r="L28" i="1" s="1"/>
  <c r="J28" i="1"/>
  <c r="M17" i="1" l="1"/>
  <c r="N17" i="1" s="1"/>
  <c r="M28" i="1"/>
  <c r="N20" i="1"/>
  <c r="N28" i="1" s="1"/>
</calcChain>
</file>

<file path=xl/sharedStrings.xml><?xml version="1.0" encoding="utf-8"?>
<sst xmlns="http://schemas.openxmlformats.org/spreadsheetml/2006/main" count="72" uniqueCount="38">
  <si>
    <t>Item Name</t>
  </si>
  <si>
    <t>Aug'18</t>
  </si>
  <si>
    <t>Jul'18</t>
  </si>
  <si>
    <t>Sep'18</t>
  </si>
  <si>
    <t>Oct'18</t>
  </si>
  <si>
    <t>Nov'18</t>
  </si>
  <si>
    <t>Dec'18</t>
  </si>
  <si>
    <t>Jan'19</t>
  </si>
  <si>
    <t>Feb'19</t>
  </si>
  <si>
    <t>Mar'19</t>
  </si>
  <si>
    <t>Apr'19</t>
  </si>
  <si>
    <t>May'19</t>
  </si>
  <si>
    <t>Jun'19</t>
  </si>
  <si>
    <t>Sl No</t>
  </si>
  <si>
    <t>2018-19 RPA (Civil Works) Statement</t>
  </si>
  <si>
    <t>Sub-mergible Embkt</t>
  </si>
  <si>
    <t>Irrigation Inlate</t>
  </si>
  <si>
    <t>R/E of Khal/Drainage khal/River</t>
  </si>
  <si>
    <t>Resectioning of Sub-mergible Embkt</t>
  </si>
  <si>
    <t>Resectioning of Full Embkt</t>
  </si>
  <si>
    <t>R/E of Khals/River</t>
  </si>
  <si>
    <t>Rehab of Regulator(New haor)</t>
  </si>
  <si>
    <t>Replacement of gate</t>
  </si>
  <si>
    <t>Regulator/Box/Causeway</t>
  </si>
  <si>
    <t>Regulator/Causeway</t>
  </si>
  <si>
    <t>Const WMG office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</si>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</sst>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43" fontId="0" fillId="0" borderId="1" xfId="1" applyFont="1" applyBorder="1" applyAlignment="1">
      <alignment horizontal="center" vertical="center"/>
    </xf>
    <xf numFmtId="0" fontId="0" fillId="0" borderId="5" xfId="0" applyBorder="1"/>
    <xf numFmtId="43" fontId="0" fillId="0" borderId="6" xfId="1" applyFont="1" applyBorder="1" applyAlignment="1">
      <alignment horizontal="center" vertical="center"/>
    </xf>
    <xf numFmtId="43" fontId="0" fillId="0" borderId="7" xfId="1" applyFont="1" applyBorder="1" applyAlignment="1">
      <alignment horizontal="center" vertical="center"/>
    </xf>
    <xf numFmtId="0" fontId="0" fillId="0" borderId="8" xfId="0" applyBorder="1"/>
    <xf numFmtId="43" fontId="0" fillId="0" borderId="9" xfId="1" applyFont="1" applyBorder="1" applyAlignment="1">
      <alignment horizontal="center" vertical="center"/>
    </xf>
    <xf numFmtId="43" fontId="0" fillId="0" borderId="0" xfId="0" applyNumberFormat="1"/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3" fontId="2" fillId="0" borderId="0" xfId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3" fontId="0" fillId="0" borderId="5" xfId="1" applyFont="1" applyBorder="1" applyAlignment="1">
      <alignment horizontal="center" vertical="center"/>
    </xf>
    <xf numFmtId="43" fontId="0" fillId="0" borderId="8" xfId="1" applyFont="1" applyBorder="1" applyAlignment="1">
      <alignment horizontal="center" vertical="center"/>
    </xf>
    <xf numFmtId="43" fontId="0" fillId="0" borderId="15" xfId="1" applyFont="1" applyBorder="1" applyAlignment="1">
      <alignment horizontal="center" vertical="center"/>
    </xf>
    <xf numFmtId="43" fontId="0" fillId="0" borderId="16" xfId="1" applyFont="1" applyBorder="1" applyAlignment="1">
      <alignment horizontal="center" vertical="center"/>
    </xf>
    <xf numFmtId="43" fontId="0" fillId="0" borderId="17" xfId="1" applyFont="1" applyBorder="1" applyAlignment="1">
      <alignment horizontal="center" vertical="center"/>
    </xf>
    <xf numFmtId="43" fontId="0" fillId="0" borderId="18" xfId="1" applyFont="1" applyBorder="1" applyAlignment="1">
      <alignment horizontal="center" vertical="center"/>
    </xf>
    <xf numFmtId="43" fontId="0" fillId="0" borderId="19" xfId="1" applyFont="1" applyBorder="1" applyAlignment="1">
      <alignment horizontal="center" vertical="center"/>
    </xf>
    <xf numFmtId="0" fontId="3" fillId="0" borderId="15" xfId="0" applyFont="1" applyBorder="1"/>
    <xf numFmtId="0" fontId="3" fillId="0" borderId="12" xfId="0" applyFont="1" applyBorder="1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7" xfId="0" applyBorder="1"/>
    <xf numFmtId="0" fontId="0" fillId="0" borderId="19" xfId="0" applyBorder="1" applyAlignment="1">
      <alignment horizontal="left" vertical="center"/>
    </xf>
    <xf numFmtId="0" fontId="0" fillId="0" borderId="20" xfId="0" applyBorder="1"/>
    <xf numFmtId="0" fontId="0" fillId="0" borderId="11" xfId="0" applyBorder="1" applyAlignment="1">
      <alignment horizontal="left" vertical="center"/>
    </xf>
    <xf numFmtId="43" fontId="2" fillId="0" borderId="0" xfId="0" applyNumberFormat="1" applyFo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43" fontId="0" fillId="0" borderId="1" xfId="0" applyNumberFormat="1" applyBorder="1"/>
    <xf numFmtId="43" fontId="0" fillId="0" borderId="1" xfId="0" applyNumberFormat="1" applyBorder="1" applyAlignment="1"/>
    <xf numFmtId="43" fontId="0" fillId="2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1"/>
  <sheetViews>
    <sheetView tabSelected="1" zoomScale="85" zoomScaleNormal="85" workbookViewId="0">
      <pane xSplit="2" ySplit="2" topLeftCell="C21" activePane="bottomRight" state="frozen"/>
      <selection pane="topRight" activeCell="D1" sqref="D1"/>
      <selection pane="bottomLeft" activeCell="A3" sqref="A3"/>
      <selection pane="bottomRight" activeCell="C41" sqref="C41:N41"/>
    </sheetView>
  </sheetViews>
  <sheetFormatPr defaultRowHeight="14.5" x14ac:dyDescent="0.35"/>
  <cols>
    <col min="1" max="1" width="3.453125" customWidth="1"/>
    <col min="2" max="2" width="34.453125" customWidth="1"/>
    <col min="3" max="3" width="20.81640625" customWidth="1"/>
    <col min="4" max="14" width="19.1796875" customWidth="1"/>
    <col min="15" max="15" width="16.26953125" customWidth="1"/>
    <col min="16" max="16" width="9.1796875" customWidth="1"/>
    <col min="32" max="32" width="11.7265625" customWidth="1"/>
  </cols>
  <sheetData>
    <row r="1" spans="1:32" ht="21.5" thickBot="1" x14ac:dyDescent="0.55000000000000004">
      <c r="A1" s="33" t="s">
        <v>14</v>
      </c>
      <c r="B1" s="34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6"/>
      <c r="O1" s="8"/>
    </row>
    <row r="2" spans="1:32" ht="16" thickBot="1" x14ac:dyDescent="0.4">
      <c r="A2" s="22" t="s">
        <v>13</v>
      </c>
      <c r="B2" s="23" t="s">
        <v>0</v>
      </c>
      <c r="C2" s="12" t="s">
        <v>2</v>
      </c>
      <c r="D2" s="13" t="s">
        <v>1</v>
      </c>
      <c r="E2" s="13" t="s">
        <v>3</v>
      </c>
      <c r="F2" s="13" t="s">
        <v>4</v>
      </c>
      <c r="G2" s="13" t="s">
        <v>5</v>
      </c>
      <c r="H2" s="13" t="s">
        <v>6</v>
      </c>
      <c r="I2" s="13" t="s">
        <v>7</v>
      </c>
      <c r="J2" s="13" t="s">
        <v>8</v>
      </c>
      <c r="K2" s="13" t="s">
        <v>9</v>
      </c>
      <c r="L2" s="13" t="s">
        <v>10</v>
      </c>
      <c r="M2" s="13" t="s">
        <v>11</v>
      </c>
      <c r="N2" s="14" t="s">
        <v>12</v>
      </c>
      <c r="O2" s="9"/>
      <c r="P2" s="11"/>
    </row>
    <row r="3" spans="1:32" x14ac:dyDescent="0.35">
      <c r="A3" s="24">
        <v>1</v>
      </c>
      <c r="B3" s="25" t="s">
        <v>16</v>
      </c>
      <c r="C3" s="15">
        <v>5.27</v>
      </c>
      <c r="D3" s="1">
        <f>5.27</f>
        <v>5.27</v>
      </c>
      <c r="E3" s="1">
        <v>5.27</v>
      </c>
      <c r="F3" s="1">
        <v>5.27</v>
      </c>
      <c r="G3" s="1">
        <v>5.27</v>
      </c>
      <c r="H3" s="1">
        <v>42.18</v>
      </c>
      <c r="I3" s="1">
        <v>42.18</v>
      </c>
      <c r="J3" s="1">
        <v>93.31</v>
      </c>
      <c r="K3" s="1">
        <f>93.31</f>
        <v>93.31</v>
      </c>
      <c r="L3" s="1">
        <v>93.31</v>
      </c>
      <c r="M3" s="1">
        <v>109.16</v>
      </c>
      <c r="N3" s="3">
        <v>121.99</v>
      </c>
      <c r="O3" s="10"/>
    </row>
    <row r="4" spans="1:32" x14ac:dyDescent="0.35">
      <c r="A4" s="2">
        <v>2</v>
      </c>
      <c r="B4" s="26" t="s">
        <v>24</v>
      </c>
      <c r="C4" s="15"/>
      <c r="D4" s="1"/>
      <c r="E4" s="1"/>
      <c r="F4" s="1"/>
      <c r="G4" s="1"/>
      <c r="H4" s="1"/>
      <c r="I4" s="1">
        <v>98.25</v>
      </c>
      <c r="J4" s="1">
        <v>98.25</v>
      </c>
      <c r="K4" s="1">
        <v>98.25</v>
      </c>
      <c r="L4" s="1">
        <v>148.84</v>
      </c>
      <c r="M4" s="1">
        <v>148.84</v>
      </c>
      <c r="N4" s="1">
        <v>148.84</v>
      </c>
      <c r="O4" s="10"/>
      <c r="P4" s="7"/>
      <c r="AF4" s="7"/>
    </row>
    <row r="5" spans="1:32" ht="15" customHeight="1" x14ac:dyDescent="0.35">
      <c r="A5" s="2">
        <v>3</v>
      </c>
      <c r="B5" s="26" t="s">
        <v>23</v>
      </c>
      <c r="C5" s="15">
        <f>78.15+149.3+407.7+61.85+159.32+374.08+56.99+130.49+33.19+134.1+322.33+267.73+60.85+318.85+26.76</f>
        <v>2581.6899999999996</v>
      </c>
      <c r="D5" s="1">
        <f>78.15+149.3+407.7+61.85+159.32+374.08+56.99+130.49+33.19+134.1+322.33+267.73+60.85+318.85+26.76</f>
        <v>2581.6899999999996</v>
      </c>
      <c r="E5" s="1">
        <f>78.15+149.3+407.7+61.85+159.32+374.08+56.99+130.49+33.19+134.1+322.33+267.73+60.85+318.85+26.76</f>
        <v>2581.6899999999996</v>
      </c>
      <c r="F5" s="1">
        <f>2236.08+347.07+26.76</f>
        <v>2609.9100000000003</v>
      </c>
      <c r="G5" s="1">
        <f>2236.08+347.07+26.76</f>
        <v>2609.9100000000003</v>
      </c>
      <c r="H5" s="1">
        <f>2343.26+380.98+33.31</f>
        <v>2757.55</v>
      </c>
      <c r="I5" s="1">
        <f>2535.44+402.51+33.31</f>
        <v>2971.2599999999998</v>
      </c>
      <c r="J5" s="1">
        <f>2431.73+932.18+96.69</f>
        <v>3460.6</v>
      </c>
      <c r="K5" s="1">
        <f>86.05+149.3+407.7+61.85+206.98+374.08+56.99+213.37+33.19+134.1+322.33+313.77+344.16+150.76+98.25+91.63+1509.4+96.69</f>
        <v>4650.5999999999995</v>
      </c>
      <c r="L5" s="1">
        <v>4810.78</v>
      </c>
      <c r="M5" s="1">
        <v>5486.69</v>
      </c>
      <c r="N5" s="3">
        <v>5994.91</v>
      </c>
      <c r="O5" s="10"/>
    </row>
    <row r="6" spans="1:32" x14ac:dyDescent="0.35">
      <c r="A6" s="2">
        <v>4</v>
      </c>
      <c r="B6" s="26" t="s">
        <v>17</v>
      </c>
      <c r="C6" s="15">
        <f>183.85+386.72+413.86+22.2+31.73+81.26+459.47+378.95</f>
        <v>1958.0400000000002</v>
      </c>
      <c r="D6" s="1">
        <f>183.85+386.72+413.86+22.2+31.73+81.26+459.47+378.95</f>
        <v>1958.0400000000002</v>
      </c>
      <c r="E6" s="1">
        <f>183.85+386.72+413.86+22.2+31.73+81.26+459.47+378.95</f>
        <v>1958.0400000000002</v>
      </c>
      <c r="F6" s="1">
        <v>1958.04</v>
      </c>
      <c r="G6" s="1">
        <v>1958.04</v>
      </c>
      <c r="H6" s="1">
        <v>1815.83</v>
      </c>
      <c r="I6" s="1">
        <v>2044.62</v>
      </c>
      <c r="J6" s="1">
        <v>2164.1799999999998</v>
      </c>
      <c r="K6" s="1">
        <f>183.85+422.41+467.33+80.83+323.71+181.93+155.27+459.47+378.95+197.66+139.86+455.08</f>
        <v>3446.35</v>
      </c>
      <c r="L6" s="1">
        <v>3816.56</v>
      </c>
      <c r="M6" s="1">
        <v>4214.2299999999996</v>
      </c>
      <c r="N6" s="3">
        <v>4833.05</v>
      </c>
      <c r="O6" s="10"/>
    </row>
    <row r="7" spans="1:32" x14ac:dyDescent="0.35">
      <c r="A7" s="5">
        <v>5</v>
      </c>
      <c r="B7" s="26" t="s">
        <v>20</v>
      </c>
      <c r="C7" s="15"/>
      <c r="D7" s="1"/>
      <c r="E7" s="1"/>
      <c r="F7" s="1"/>
      <c r="G7" s="1"/>
      <c r="H7" s="1"/>
      <c r="I7" s="1">
        <v>378.95</v>
      </c>
      <c r="J7" s="1">
        <v>378.95</v>
      </c>
      <c r="K7" s="6">
        <f>231.44+544.03+24.7</f>
        <v>800.17000000000007</v>
      </c>
      <c r="L7" s="1">
        <v>800.17</v>
      </c>
      <c r="M7" s="1">
        <v>1074.5</v>
      </c>
      <c r="N7" s="3">
        <v>1517.6</v>
      </c>
      <c r="O7" s="10"/>
      <c r="P7" s="7"/>
      <c r="AF7" s="7"/>
    </row>
    <row r="8" spans="1:32" ht="15" customHeight="1" x14ac:dyDescent="0.35">
      <c r="A8" s="5">
        <v>7</v>
      </c>
      <c r="B8" s="27" t="s">
        <v>18</v>
      </c>
      <c r="C8" s="16"/>
      <c r="D8" s="6"/>
      <c r="E8" s="45"/>
      <c r="F8" s="45"/>
      <c r="G8" s="45"/>
      <c r="H8" s="45"/>
      <c r="I8" s="45">
        <f>28.08+394.59</f>
        <v>422.66999999999996</v>
      </c>
      <c r="J8" s="45">
        <f>28.08+394.59</f>
        <v>422.66999999999996</v>
      </c>
      <c r="K8" s="45">
        <f>28.08+394.59</f>
        <v>422.66999999999996</v>
      </c>
      <c r="L8" s="45">
        <v>422.67</v>
      </c>
      <c r="M8" s="45">
        <v>495.18</v>
      </c>
      <c r="N8" s="45">
        <v>633.05999999999995</v>
      </c>
      <c r="O8" s="10">
        <f>I8+N8</f>
        <v>1055.73</v>
      </c>
      <c r="P8" s="7"/>
      <c r="AF8" s="7"/>
    </row>
    <row r="9" spans="1:32" x14ac:dyDescent="0.35">
      <c r="A9" s="2">
        <v>6</v>
      </c>
      <c r="B9" s="27" t="s">
        <v>19</v>
      </c>
      <c r="C9" s="15">
        <f>62.18</f>
        <v>62.18</v>
      </c>
      <c r="D9" s="1">
        <f>62.18</f>
        <v>62.18</v>
      </c>
      <c r="E9" s="1">
        <f>62.18</f>
        <v>62.18</v>
      </c>
      <c r="F9" s="1">
        <v>62.18</v>
      </c>
      <c r="G9" s="1">
        <v>62.18</v>
      </c>
      <c r="H9" s="1">
        <v>62.18</v>
      </c>
      <c r="I9" s="1">
        <v>62.18</v>
      </c>
      <c r="J9" s="1">
        <v>62.18</v>
      </c>
      <c r="K9" s="6">
        <f>312.05</f>
        <v>312.05</v>
      </c>
      <c r="L9" s="1">
        <v>312.05</v>
      </c>
      <c r="M9" s="1">
        <v>413.95</v>
      </c>
      <c r="N9" s="3">
        <v>539.5</v>
      </c>
      <c r="O9" s="10"/>
      <c r="P9" s="7"/>
      <c r="AF9" s="7"/>
    </row>
    <row r="10" spans="1:32" x14ac:dyDescent="0.35">
      <c r="A10" s="2">
        <v>8</v>
      </c>
      <c r="B10" s="26" t="s">
        <v>15</v>
      </c>
      <c r="C10" s="15">
        <f>2.25+432.69+207.4+302.43+86.55+465.93+225.58+211.56+320.79+141.41+243.52+787.65+468.15</f>
        <v>3895.91</v>
      </c>
      <c r="D10" s="1">
        <f>2.25+432.69+207.4+302.43+86.55+465.93+225.58+211.56+320.79+141.41+243.52+787.65+468.15</f>
        <v>3895.91</v>
      </c>
      <c r="E10" s="1">
        <f>2.25+432.69+207.4+302.43+86.55+465.93+225.58+211.56+320.79+141.41+243.52+787.65+468.15</f>
        <v>3895.91</v>
      </c>
      <c r="F10" s="1">
        <v>3895.91</v>
      </c>
      <c r="G10" s="1">
        <v>3895.91</v>
      </c>
      <c r="H10" s="1">
        <v>3964.03</v>
      </c>
      <c r="I10" s="1">
        <v>3964.03</v>
      </c>
      <c r="J10" s="1">
        <v>4326.6000000000004</v>
      </c>
      <c r="K10" s="1">
        <f>10.79+432.69+207.4+302.43+86.55+465.93+277.17+211.56+320.79+194.95+368.96+787.65+578.47+150.62+882.28</f>
        <v>5278.24</v>
      </c>
      <c r="L10" s="1">
        <v>5591.03</v>
      </c>
      <c r="M10" s="1">
        <v>5591.03</v>
      </c>
      <c r="N10" s="3">
        <v>5902.95</v>
      </c>
      <c r="O10" s="10"/>
    </row>
    <row r="11" spans="1:32" x14ac:dyDescent="0.35">
      <c r="A11" s="2">
        <v>9</v>
      </c>
      <c r="B11" s="26" t="s">
        <v>21</v>
      </c>
      <c r="C11" s="15"/>
      <c r="D11" s="1"/>
      <c r="E11" s="1"/>
      <c r="F11" s="1"/>
      <c r="G11" s="1"/>
      <c r="H11" s="1"/>
      <c r="I11" s="1"/>
      <c r="J11" s="1"/>
      <c r="K11" s="1"/>
      <c r="L11" s="1"/>
      <c r="M11" s="1">
        <v>148.84</v>
      </c>
      <c r="N11" s="3">
        <v>178.46</v>
      </c>
      <c r="O11" s="10"/>
    </row>
    <row r="12" spans="1:32" ht="15" thickBot="1" x14ac:dyDescent="0.4">
      <c r="A12" s="28">
        <v>10</v>
      </c>
      <c r="B12" s="29" t="s">
        <v>25</v>
      </c>
      <c r="C12" s="17"/>
      <c r="D12" s="4"/>
      <c r="E12" s="4"/>
      <c r="F12" s="4"/>
      <c r="G12" s="4"/>
      <c r="H12" s="4"/>
      <c r="I12" s="4"/>
      <c r="J12" s="4"/>
      <c r="K12" s="4"/>
      <c r="L12" s="4"/>
      <c r="M12" s="4"/>
      <c r="N12" s="18">
        <v>42</v>
      </c>
      <c r="O12" s="10"/>
    </row>
    <row r="13" spans="1:32" ht="15" thickBot="1" x14ac:dyDescent="0.4">
      <c r="A13" s="30">
        <v>11</v>
      </c>
      <c r="B13" s="31" t="s">
        <v>22</v>
      </c>
      <c r="C13" s="19"/>
      <c r="D13" s="20"/>
      <c r="E13" s="20"/>
      <c r="F13" s="20"/>
      <c r="G13" s="20"/>
      <c r="H13" s="20"/>
      <c r="I13" s="20"/>
      <c r="J13" s="20"/>
      <c r="K13" s="20"/>
      <c r="L13" s="20"/>
      <c r="M13" s="20">
        <v>95.03</v>
      </c>
      <c r="N13" s="21">
        <v>95.03</v>
      </c>
      <c r="O13" s="10"/>
      <c r="P13" s="7"/>
      <c r="AF13" s="7"/>
    </row>
    <row r="14" spans="1:32" x14ac:dyDescent="0.35">
      <c r="C14" s="32">
        <f>SUM(C3:C13)</f>
        <v>8503.09</v>
      </c>
      <c r="D14" s="32">
        <f t="shared" ref="D14:M14" si="0">SUM(D3:D13)</f>
        <v>8503.09</v>
      </c>
      <c r="E14" s="32">
        <f t="shared" si="0"/>
        <v>8503.09</v>
      </c>
      <c r="F14" s="32">
        <f t="shared" si="0"/>
        <v>8531.3100000000013</v>
      </c>
      <c r="G14" s="32">
        <f t="shared" si="0"/>
        <v>8531.3100000000013</v>
      </c>
      <c r="H14" s="32">
        <f t="shared" si="0"/>
        <v>8641.77</v>
      </c>
      <c r="I14" s="32">
        <f t="shared" si="0"/>
        <v>9984.14</v>
      </c>
      <c r="J14" s="32">
        <f t="shared" si="0"/>
        <v>11006.740000000002</v>
      </c>
      <c r="K14" s="32">
        <f t="shared" si="0"/>
        <v>15101.64</v>
      </c>
      <c r="L14" s="32">
        <f t="shared" si="0"/>
        <v>15995.41</v>
      </c>
      <c r="M14" s="32">
        <f t="shared" si="0"/>
        <v>17777.449999999997</v>
      </c>
      <c r="N14" s="32">
        <f>SUM(N3:N13)</f>
        <v>20007.39</v>
      </c>
      <c r="AF14" s="7"/>
    </row>
    <row r="15" spans="1:32" x14ac:dyDescent="0.35"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AF15" s="7"/>
    </row>
    <row r="16" spans="1:32" ht="15" thickBot="1" x14ac:dyDescent="0.4">
      <c r="C16" s="37" t="s">
        <v>26</v>
      </c>
      <c r="D16" s="37" t="s">
        <v>27</v>
      </c>
      <c r="E16" s="37" t="s">
        <v>28</v>
      </c>
      <c r="F16" s="37" t="s">
        <v>29</v>
      </c>
      <c r="G16" s="37" t="s">
        <v>30</v>
      </c>
      <c r="H16" s="37" t="s">
        <v>31</v>
      </c>
      <c r="I16" s="37" t="s">
        <v>32</v>
      </c>
      <c r="J16" s="37" t="s">
        <v>33</v>
      </c>
      <c r="K16" s="37" t="s">
        <v>34</v>
      </c>
      <c r="L16" s="37" t="s">
        <v>35</v>
      </c>
      <c r="M16" s="37" t="s">
        <v>36</v>
      </c>
      <c r="N16" s="37" t="s">
        <v>37</v>
      </c>
    </row>
    <row r="17" spans="2:15" x14ac:dyDescent="0.35">
      <c r="B17" s="38" t="s">
        <v>16</v>
      </c>
      <c r="C17" s="1">
        <v>5.27</v>
      </c>
      <c r="D17" s="43">
        <f>D3-SUM(C17)</f>
        <v>0</v>
      </c>
      <c r="E17" s="43">
        <f>E3-SUM(C17:D17)</f>
        <v>0</v>
      </c>
      <c r="F17" s="43">
        <f>F3-SUM(C17:E17)-$O$17</f>
        <v>0</v>
      </c>
      <c r="G17" s="43">
        <f>G3-SUM(C17:F17)</f>
        <v>0</v>
      </c>
      <c r="H17" s="43">
        <f>H3-SUM(C17:G17)</f>
        <v>36.909999999999997</v>
      </c>
      <c r="I17" s="43">
        <f>I3-SUM(C17:H17)</f>
        <v>0</v>
      </c>
      <c r="J17" s="44">
        <f>J3-SUM(C17:I17)</f>
        <v>51.13000000000001</v>
      </c>
      <c r="K17" s="43">
        <f>K3-SUM(C17:J17)</f>
        <v>0</v>
      </c>
      <c r="L17" s="43">
        <f>L3-SUM(C17:K17)</f>
        <v>0</v>
      </c>
      <c r="M17" s="43">
        <f>M3-SUM(C17:L17)</f>
        <v>15.849999999999994</v>
      </c>
      <c r="N17" s="43">
        <f>N3-SUM(C17:M17)</f>
        <v>12.829999999999998</v>
      </c>
      <c r="O17" s="1"/>
    </row>
    <row r="18" spans="2:15" x14ac:dyDescent="0.35">
      <c r="B18" s="39" t="s">
        <v>24</v>
      </c>
      <c r="C18" s="1"/>
      <c r="D18" s="43">
        <f t="shared" ref="D18:D27" si="1">D4-SUM(C18)</f>
        <v>0</v>
      </c>
      <c r="E18" s="43">
        <f t="shared" ref="E18:E27" si="2">E4-SUM(C18:D18)</f>
        <v>0</v>
      </c>
      <c r="F18" s="43">
        <f t="shared" ref="F18:F27" si="3">F4-SUM(C18:E18)</f>
        <v>0</v>
      </c>
      <c r="G18" s="43">
        <f t="shared" ref="G18:G27" si="4">G4-SUM(C18:F18)</f>
        <v>0</v>
      </c>
      <c r="H18" s="43">
        <f t="shared" ref="H18:H27" si="5">H4-SUM(C18:G18)</f>
        <v>0</v>
      </c>
      <c r="I18" s="43">
        <f t="shared" ref="I18:I27" si="6">I4-SUM(C18:H18)</f>
        <v>98.25</v>
      </c>
      <c r="J18" s="44">
        <f t="shared" ref="J18:J27" si="7">J4-SUM(C18:I18)</f>
        <v>0</v>
      </c>
      <c r="K18" s="43">
        <f t="shared" ref="K18:K27" si="8">K4-SUM(C18:J18)</f>
        <v>0</v>
      </c>
      <c r="L18" s="43">
        <f t="shared" ref="L18:L27" si="9">L4-SUM(C18:K18)</f>
        <v>50.59</v>
      </c>
      <c r="M18" s="43">
        <f t="shared" ref="M18:M27" si="10">M4-SUM(C18:L18)</f>
        <v>0</v>
      </c>
      <c r="N18" s="43">
        <f t="shared" ref="N18:N27" si="11">N4-SUM(C18:M18)</f>
        <v>0</v>
      </c>
      <c r="O18" s="1"/>
    </row>
    <row r="19" spans="2:15" x14ac:dyDescent="0.35">
      <c r="B19" s="39" t="s">
        <v>23</v>
      </c>
      <c r="C19" s="1">
        <f>78.15+149.3+407.7+61.85+159.32+374.08+56.99+130.49+33.19+134.1+322.33+267.73+60.85+318.85+26.76</f>
        <v>2581.6899999999996</v>
      </c>
      <c r="D19" s="43">
        <f t="shared" si="1"/>
        <v>0</v>
      </c>
      <c r="E19" s="43">
        <f>E5-SUM(C19:D19)</f>
        <v>0</v>
      </c>
      <c r="F19" s="43">
        <f t="shared" si="3"/>
        <v>28.220000000000709</v>
      </c>
      <c r="G19" s="43">
        <f t="shared" si="4"/>
        <v>0</v>
      </c>
      <c r="H19" s="43">
        <f t="shared" si="5"/>
        <v>147.63999999999987</v>
      </c>
      <c r="I19" s="43">
        <f t="shared" si="6"/>
        <v>213.70999999999958</v>
      </c>
      <c r="J19" s="44">
        <f t="shared" si="7"/>
        <v>489.34000000000015</v>
      </c>
      <c r="K19" s="43">
        <f t="shared" si="8"/>
        <v>1189.9999999999995</v>
      </c>
      <c r="L19" s="43">
        <f t="shared" si="9"/>
        <v>160.18000000000029</v>
      </c>
      <c r="M19" s="43">
        <f t="shared" si="10"/>
        <v>675.90999999999985</v>
      </c>
      <c r="N19" s="43">
        <f t="shared" si="11"/>
        <v>508.22000000000025</v>
      </c>
      <c r="O19" s="1"/>
    </row>
    <row r="20" spans="2:15" x14ac:dyDescent="0.35">
      <c r="B20" s="39" t="s">
        <v>17</v>
      </c>
      <c r="C20" s="1">
        <f>183.85+386.72+413.86+22.2+31.73+81.26+459.47+378.95</f>
        <v>1958.0400000000002</v>
      </c>
      <c r="D20" s="43">
        <f t="shared" si="1"/>
        <v>0</v>
      </c>
      <c r="E20" s="43">
        <f t="shared" si="2"/>
        <v>0</v>
      </c>
      <c r="F20" s="43">
        <f t="shared" si="3"/>
        <v>0</v>
      </c>
      <c r="G20" s="43">
        <f t="shared" si="4"/>
        <v>0</v>
      </c>
      <c r="H20" s="43">
        <f>I6-SUM(C20:G20)</f>
        <v>86.5799999999997</v>
      </c>
      <c r="I20" s="43">
        <f t="shared" si="6"/>
        <v>0</v>
      </c>
      <c r="J20" s="44">
        <f t="shared" si="7"/>
        <v>119.55999999999995</v>
      </c>
      <c r="K20" s="43">
        <f t="shared" si="8"/>
        <v>1282.17</v>
      </c>
      <c r="L20" s="43">
        <f t="shared" si="9"/>
        <v>370.21000000000004</v>
      </c>
      <c r="M20" s="43">
        <f t="shared" si="10"/>
        <v>397.66999999999962</v>
      </c>
      <c r="N20" s="43">
        <f t="shared" si="11"/>
        <v>618.82000000000062</v>
      </c>
      <c r="O20" s="1"/>
    </row>
    <row r="21" spans="2:15" x14ac:dyDescent="0.35">
      <c r="B21" s="39" t="s">
        <v>20</v>
      </c>
      <c r="C21" s="1"/>
      <c r="D21" s="43">
        <f t="shared" si="1"/>
        <v>0</v>
      </c>
      <c r="E21" s="43">
        <f t="shared" si="2"/>
        <v>0</v>
      </c>
      <c r="F21" s="43">
        <f t="shared" si="3"/>
        <v>0</v>
      </c>
      <c r="G21" s="43">
        <f t="shared" si="4"/>
        <v>0</v>
      </c>
      <c r="H21" s="43">
        <f t="shared" si="5"/>
        <v>0</v>
      </c>
      <c r="I21" s="43">
        <f t="shared" si="6"/>
        <v>378.95</v>
      </c>
      <c r="J21" s="44">
        <f t="shared" si="7"/>
        <v>0</v>
      </c>
      <c r="K21" s="43">
        <f t="shared" si="8"/>
        <v>421.22000000000008</v>
      </c>
      <c r="L21" s="43">
        <f t="shared" si="9"/>
        <v>0</v>
      </c>
      <c r="M21" s="43">
        <f t="shared" si="10"/>
        <v>274.32999999999993</v>
      </c>
      <c r="N21" s="43">
        <f t="shared" si="11"/>
        <v>443.09999999999991</v>
      </c>
      <c r="O21" s="1"/>
    </row>
    <row r="22" spans="2:15" x14ac:dyDescent="0.35">
      <c r="B22" s="40" t="s">
        <v>18</v>
      </c>
      <c r="C22" s="1"/>
      <c r="D22" s="43">
        <f t="shared" si="1"/>
        <v>0</v>
      </c>
      <c r="E22" s="43">
        <f t="shared" si="2"/>
        <v>0</v>
      </c>
      <c r="F22" s="43">
        <f t="shared" si="3"/>
        <v>0</v>
      </c>
      <c r="G22" s="43">
        <f t="shared" si="4"/>
        <v>0</v>
      </c>
      <c r="H22" s="43">
        <f t="shared" si="5"/>
        <v>0</v>
      </c>
      <c r="I22" s="43">
        <f t="shared" si="6"/>
        <v>422.66999999999996</v>
      </c>
      <c r="J22" s="44">
        <f t="shared" si="7"/>
        <v>0</v>
      </c>
      <c r="K22" s="43">
        <f t="shared" si="8"/>
        <v>0</v>
      </c>
      <c r="L22" s="43">
        <f t="shared" si="9"/>
        <v>0</v>
      </c>
      <c r="M22" s="43">
        <f t="shared" si="10"/>
        <v>72.510000000000048</v>
      </c>
      <c r="N22" s="43">
        <f t="shared" si="11"/>
        <v>137.87999999999994</v>
      </c>
      <c r="O22" s="45"/>
    </row>
    <row r="23" spans="2:15" x14ac:dyDescent="0.35">
      <c r="B23" s="40" t="s">
        <v>19</v>
      </c>
      <c r="C23" s="1">
        <f>62.18</f>
        <v>62.18</v>
      </c>
      <c r="D23" s="43">
        <f t="shared" si="1"/>
        <v>0</v>
      </c>
      <c r="E23" s="43">
        <f t="shared" si="2"/>
        <v>0</v>
      </c>
      <c r="F23" s="43">
        <f t="shared" si="3"/>
        <v>0</v>
      </c>
      <c r="G23" s="43">
        <f t="shared" si="4"/>
        <v>0</v>
      </c>
      <c r="H23" s="43">
        <f t="shared" si="5"/>
        <v>0</v>
      </c>
      <c r="I23" s="43">
        <f t="shared" si="6"/>
        <v>0</v>
      </c>
      <c r="J23" s="44">
        <f t="shared" si="7"/>
        <v>0</v>
      </c>
      <c r="K23" s="43">
        <f t="shared" si="8"/>
        <v>249.87</v>
      </c>
      <c r="L23" s="43">
        <f t="shared" si="9"/>
        <v>0</v>
      </c>
      <c r="M23" s="43">
        <f t="shared" si="10"/>
        <v>101.89999999999998</v>
      </c>
      <c r="N23" s="43">
        <f t="shared" si="11"/>
        <v>125.55000000000001</v>
      </c>
      <c r="O23" s="1"/>
    </row>
    <row r="24" spans="2:15" x14ac:dyDescent="0.35">
      <c r="B24" s="39" t="s">
        <v>15</v>
      </c>
      <c r="C24" s="1">
        <f>2.25+432.69+207.4+302.43+86.55+465.93+225.58+211.56+320.79+141.41+243.52+787.65+468.15</f>
        <v>3895.91</v>
      </c>
      <c r="D24" s="43">
        <f t="shared" si="1"/>
        <v>0</v>
      </c>
      <c r="E24" s="43">
        <f t="shared" si="2"/>
        <v>0</v>
      </c>
      <c r="F24" s="43">
        <f t="shared" si="3"/>
        <v>0</v>
      </c>
      <c r="G24" s="43">
        <f t="shared" si="4"/>
        <v>0</v>
      </c>
      <c r="H24" s="43">
        <f t="shared" si="5"/>
        <v>68.120000000000346</v>
      </c>
      <c r="I24" s="43">
        <f t="shared" si="6"/>
        <v>0</v>
      </c>
      <c r="J24" s="44">
        <f t="shared" si="7"/>
        <v>362.57000000000016</v>
      </c>
      <c r="K24" s="43">
        <f t="shared" si="8"/>
        <v>951.63999999999942</v>
      </c>
      <c r="L24" s="43">
        <f t="shared" si="9"/>
        <v>312.78999999999996</v>
      </c>
      <c r="M24" s="43">
        <f t="shared" si="10"/>
        <v>0</v>
      </c>
      <c r="N24" s="43">
        <f t="shared" si="11"/>
        <v>311.92000000000007</v>
      </c>
      <c r="O24" s="1"/>
    </row>
    <row r="25" spans="2:15" x14ac:dyDescent="0.35">
      <c r="B25" s="39" t="s">
        <v>21</v>
      </c>
      <c r="C25" s="1"/>
      <c r="D25" s="43">
        <f t="shared" si="1"/>
        <v>0</v>
      </c>
      <c r="E25" s="43">
        <f t="shared" si="2"/>
        <v>0</v>
      </c>
      <c r="F25" s="43">
        <f t="shared" si="3"/>
        <v>0</v>
      </c>
      <c r="G25" s="43">
        <f t="shared" si="4"/>
        <v>0</v>
      </c>
      <c r="H25" s="43">
        <f t="shared" si="5"/>
        <v>0</v>
      </c>
      <c r="I25" s="43">
        <f t="shared" si="6"/>
        <v>0</v>
      </c>
      <c r="J25" s="44">
        <f t="shared" si="7"/>
        <v>0</v>
      </c>
      <c r="K25" s="43">
        <f t="shared" si="8"/>
        <v>0</v>
      </c>
      <c r="L25" s="43">
        <f t="shared" si="9"/>
        <v>0</v>
      </c>
      <c r="M25" s="43">
        <f t="shared" si="10"/>
        <v>148.84</v>
      </c>
      <c r="N25" s="43">
        <f t="shared" si="11"/>
        <v>29.620000000000005</v>
      </c>
      <c r="O25" s="1"/>
    </row>
    <row r="26" spans="2:15" ht="15" thickBot="1" x14ac:dyDescent="0.4">
      <c r="B26" s="41" t="s">
        <v>25</v>
      </c>
      <c r="C26" s="1"/>
      <c r="D26" s="43">
        <f t="shared" si="1"/>
        <v>0</v>
      </c>
      <c r="E26" s="43">
        <f t="shared" si="2"/>
        <v>0</v>
      </c>
      <c r="F26" s="43">
        <f t="shared" si="3"/>
        <v>0</v>
      </c>
      <c r="G26" s="43">
        <f t="shared" si="4"/>
        <v>0</v>
      </c>
      <c r="H26" s="43">
        <f t="shared" si="5"/>
        <v>0</v>
      </c>
      <c r="I26" s="43">
        <f t="shared" si="6"/>
        <v>0</v>
      </c>
      <c r="J26" s="44">
        <f t="shared" si="7"/>
        <v>0</v>
      </c>
      <c r="K26" s="43">
        <f t="shared" si="8"/>
        <v>0</v>
      </c>
      <c r="L26" s="43">
        <f t="shared" si="9"/>
        <v>0</v>
      </c>
      <c r="M26" s="43">
        <f t="shared" si="10"/>
        <v>0</v>
      </c>
      <c r="N26" s="43">
        <f t="shared" si="11"/>
        <v>42</v>
      </c>
      <c r="O26" s="4"/>
    </row>
    <row r="27" spans="2:15" ht="15" thickBot="1" x14ac:dyDescent="0.4">
      <c r="B27" s="42" t="s">
        <v>22</v>
      </c>
      <c r="C27" s="1"/>
      <c r="D27" s="43">
        <f t="shared" si="1"/>
        <v>0</v>
      </c>
      <c r="E27" s="43">
        <f t="shared" si="2"/>
        <v>0</v>
      </c>
      <c r="F27" s="43">
        <f t="shared" si="3"/>
        <v>0</v>
      </c>
      <c r="G27" s="43">
        <f t="shared" si="4"/>
        <v>0</v>
      </c>
      <c r="H27" s="43">
        <f t="shared" si="5"/>
        <v>0</v>
      </c>
      <c r="I27" s="43">
        <f t="shared" si="6"/>
        <v>0</v>
      </c>
      <c r="J27" s="44">
        <f t="shared" si="7"/>
        <v>0</v>
      </c>
      <c r="K27" s="43">
        <f t="shared" si="8"/>
        <v>0</v>
      </c>
      <c r="L27" s="43">
        <f t="shared" si="9"/>
        <v>0</v>
      </c>
      <c r="M27" s="43">
        <f t="shared" si="10"/>
        <v>95.03</v>
      </c>
      <c r="N27" s="43">
        <f t="shared" si="11"/>
        <v>0</v>
      </c>
      <c r="O27" s="20"/>
    </row>
    <row r="28" spans="2:15" x14ac:dyDescent="0.35">
      <c r="D28" s="7">
        <f>SUM(D17:D27)</f>
        <v>0</v>
      </c>
      <c r="E28" s="7">
        <f t="shared" ref="E28:N28" si="12">SUM(E17:E27)</f>
        <v>0</v>
      </c>
      <c r="F28" s="7">
        <f t="shared" si="12"/>
        <v>28.220000000000709</v>
      </c>
      <c r="G28" s="7">
        <f t="shared" si="12"/>
        <v>0</v>
      </c>
      <c r="H28" s="7">
        <f t="shared" si="12"/>
        <v>339.24999999999989</v>
      </c>
      <c r="I28" s="7">
        <f t="shared" si="12"/>
        <v>1113.5799999999995</v>
      </c>
      <c r="J28" s="7">
        <f t="shared" si="12"/>
        <v>1022.6000000000003</v>
      </c>
      <c r="K28" s="7">
        <f t="shared" si="12"/>
        <v>4094.8999999999992</v>
      </c>
      <c r="L28" s="7">
        <f t="shared" si="12"/>
        <v>893.77000000000032</v>
      </c>
      <c r="M28" s="7">
        <f t="shared" si="12"/>
        <v>1782.0399999999991</v>
      </c>
      <c r="N28" s="7">
        <f t="shared" si="12"/>
        <v>2229.9400000000005</v>
      </c>
      <c r="O28" s="7">
        <f>SUM(D28:N28)</f>
        <v>11504.3</v>
      </c>
    </row>
    <row r="29" spans="2:15" x14ac:dyDescent="0.35"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2:15" ht="15" thickBot="1" x14ac:dyDescent="0.4">
      <c r="C30" s="37" t="s">
        <v>26</v>
      </c>
      <c r="D30" s="37" t="s">
        <v>27</v>
      </c>
      <c r="E30" s="37" t="s">
        <v>28</v>
      </c>
      <c r="F30" s="37" t="s">
        <v>29</v>
      </c>
      <c r="G30" s="37" t="s">
        <v>30</v>
      </c>
      <c r="H30" s="37" t="s">
        <v>31</v>
      </c>
      <c r="I30" s="37" t="s">
        <v>32</v>
      </c>
      <c r="J30" s="37" t="s">
        <v>33</v>
      </c>
      <c r="K30" s="37" t="s">
        <v>34</v>
      </c>
      <c r="L30" s="37" t="s">
        <v>35</v>
      </c>
      <c r="M30" s="37" t="s">
        <v>36</v>
      </c>
      <c r="N30" s="37" t="s">
        <v>37</v>
      </c>
    </row>
    <row r="31" spans="2:15" x14ac:dyDescent="0.35">
      <c r="B31" s="38" t="s">
        <v>16</v>
      </c>
      <c r="C31" s="46">
        <v>0</v>
      </c>
      <c r="D31" s="43">
        <f>(D17*0.86)*100000</f>
        <v>0</v>
      </c>
      <c r="E31" s="43">
        <f t="shared" ref="E31:N31" si="13">(E17*0.86)*100000</f>
        <v>0</v>
      </c>
      <c r="F31" s="43">
        <f t="shared" si="13"/>
        <v>0</v>
      </c>
      <c r="G31" s="43">
        <f t="shared" si="13"/>
        <v>0</v>
      </c>
      <c r="H31" s="43">
        <f t="shared" si="13"/>
        <v>3174259.9999999995</v>
      </c>
      <c r="I31" s="43">
        <f t="shared" si="13"/>
        <v>0</v>
      </c>
      <c r="J31" s="43">
        <f t="shared" si="13"/>
        <v>4397180.0000000009</v>
      </c>
      <c r="K31" s="43">
        <f t="shared" si="13"/>
        <v>0</v>
      </c>
      <c r="L31" s="43">
        <f t="shared" si="13"/>
        <v>0</v>
      </c>
      <c r="M31" s="43">
        <f t="shared" si="13"/>
        <v>1363099.9999999995</v>
      </c>
      <c r="N31" s="43">
        <f t="shared" si="13"/>
        <v>1103379.9999999998</v>
      </c>
    </row>
    <row r="32" spans="2:15" x14ac:dyDescent="0.35">
      <c r="B32" s="39" t="s">
        <v>24</v>
      </c>
      <c r="C32" s="46">
        <v>0</v>
      </c>
      <c r="D32" s="43">
        <f t="shared" ref="D32:N41" si="14">(D18*0.86)*100000</f>
        <v>0</v>
      </c>
      <c r="E32" s="43">
        <f t="shared" si="14"/>
        <v>0</v>
      </c>
      <c r="F32" s="43">
        <f t="shared" si="14"/>
        <v>0</v>
      </c>
      <c r="G32" s="43">
        <f t="shared" si="14"/>
        <v>0</v>
      </c>
      <c r="H32" s="43">
        <f t="shared" si="14"/>
        <v>0</v>
      </c>
      <c r="I32" s="43">
        <f t="shared" si="14"/>
        <v>8449500</v>
      </c>
      <c r="J32" s="43">
        <f t="shared" si="14"/>
        <v>0</v>
      </c>
      <c r="K32" s="43">
        <f t="shared" si="14"/>
        <v>0</v>
      </c>
      <c r="L32" s="43">
        <f t="shared" si="14"/>
        <v>4350740</v>
      </c>
      <c r="M32" s="43">
        <f t="shared" si="14"/>
        <v>0</v>
      </c>
      <c r="N32" s="43">
        <f t="shared" si="14"/>
        <v>0</v>
      </c>
    </row>
    <row r="33" spans="2:14" x14ac:dyDescent="0.35">
      <c r="B33" s="39" t="s">
        <v>23</v>
      </c>
      <c r="C33" s="46">
        <v>0</v>
      </c>
      <c r="D33" s="43">
        <f t="shared" si="14"/>
        <v>0</v>
      </c>
      <c r="E33" s="43">
        <f t="shared" si="14"/>
        <v>0</v>
      </c>
      <c r="F33" s="43">
        <f t="shared" si="14"/>
        <v>2426920.000000061</v>
      </c>
      <c r="G33" s="43">
        <f t="shared" si="14"/>
        <v>0</v>
      </c>
      <c r="H33" s="43">
        <f t="shared" si="14"/>
        <v>12697039.999999989</v>
      </c>
      <c r="I33" s="43">
        <f t="shared" si="14"/>
        <v>18379059.999999963</v>
      </c>
      <c r="J33" s="43">
        <f t="shared" si="14"/>
        <v>42083240.000000015</v>
      </c>
      <c r="K33" s="43">
        <f t="shared" si="14"/>
        <v>102339999.99999997</v>
      </c>
      <c r="L33" s="43">
        <f t="shared" si="14"/>
        <v>13775480.000000024</v>
      </c>
      <c r="M33" s="43">
        <f t="shared" si="14"/>
        <v>58128259.999999993</v>
      </c>
      <c r="N33" s="43">
        <f t="shared" si="14"/>
        <v>43706920.000000022</v>
      </c>
    </row>
    <row r="34" spans="2:14" x14ac:dyDescent="0.35">
      <c r="B34" s="39" t="s">
        <v>17</v>
      </c>
      <c r="C34" s="46">
        <v>0</v>
      </c>
      <c r="D34" s="43">
        <f t="shared" si="14"/>
        <v>0</v>
      </c>
      <c r="E34" s="43">
        <f t="shared" si="14"/>
        <v>0</v>
      </c>
      <c r="F34" s="43">
        <f t="shared" si="14"/>
        <v>0</v>
      </c>
      <c r="G34" s="43">
        <f t="shared" si="14"/>
        <v>0</v>
      </c>
      <c r="H34" s="43">
        <f t="shared" si="14"/>
        <v>7445879.9999999739</v>
      </c>
      <c r="I34" s="43">
        <f t="shared" si="14"/>
        <v>0</v>
      </c>
      <c r="J34" s="43">
        <f t="shared" si="14"/>
        <v>10282159.999999994</v>
      </c>
      <c r="K34" s="43">
        <f t="shared" si="14"/>
        <v>110266620.00000001</v>
      </c>
      <c r="L34" s="43">
        <f t="shared" si="14"/>
        <v>31838060</v>
      </c>
      <c r="M34" s="43">
        <f t="shared" si="14"/>
        <v>34199619.999999963</v>
      </c>
      <c r="N34" s="43">
        <f t="shared" si="14"/>
        <v>53218520.00000006</v>
      </c>
    </row>
    <row r="35" spans="2:14" x14ac:dyDescent="0.35">
      <c r="B35" s="39" t="s">
        <v>20</v>
      </c>
      <c r="C35" s="46">
        <v>0</v>
      </c>
      <c r="D35" s="43">
        <f t="shared" si="14"/>
        <v>0</v>
      </c>
      <c r="E35" s="43">
        <f t="shared" si="14"/>
        <v>0</v>
      </c>
      <c r="F35" s="43">
        <f t="shared" si="14"/>
        <v>0</v>
      </c>
      <c r="G35" s="43">
        <f t="shared" si="14"/>
        <v>0</v>
      </c>
      <c r="H35" s="43">
        <f t="shared" si="14"/>
        <v>0</v>
      </c>
      <c r="I35" s="43">
        <f t="shared" si="14"/>
        <v>32589700</v>
      </c>
      <c r="J35" s="43">
        <f t="shared" si="14"/>
        <v>0</v>
      </c>
      <c r="K35" s="43">
        <f t="shared" si="14"/>
        <v>36224920.000000007</v>
      </c>
      <c r="L35" s="43">
        <f t="shared" si="14"/>
        <v>0</v>
      </c>
      <c r="M35" s="43">
        <f t="shared" si="14"/>
        <v>23592379.999999993</v>
      </c>
      <c r="N35" s="43">
        <f t="shared" si="14"/>
        <v>38106599.999999993</v>
      </c>
    </row>
    <row r="36" spans="2:14" x14ac:dyDescent="0.35">
      <c r="B36" s="40" t="s">
        <v>18</v>
      </c>
      <c r="C36" s="46">
        <v>0</v>
      </c>
      <c r="D36" s="43">
        <f t="shared" si="14"/>
        <v>0</v>
      </c>
      <c r="E36" s="43">
        <f t="shared" si="14"/>
        <v>0</v>
      </c>
      <c r="F36" s="43">
        <f t="shared" si="14"/>
        <v>0</v>
      </c>
      <c r="G36" s="43">
        <f t="shared" si="14"/>
        <v>0</v>
      </c>
      <c r="H36" s="43">
        <f t="shared" si="14"/>
        <v>0</v>
      </c>
      <c r="I36" s="43">
        <f t="shared" si="14"/>
        <v>36349620</v>
      </c>
      <c r="J36" s="43">
        <f t="shared" si="14"/>
        <v>0</v>
      </c>
      <c r="K36" s="43">
        <f t="shared" si="14"/>
        <v>0</v>
      </c>
      <c r="L36" s="43">
        <f t="shared" si="14"/>
        <v>0</v>
      </c>
      <c r="M36" s="43">
        <f t="shared" si="14"/>
        <v>6235860.0000000037</v>
      </c>
      <c r="N36" s="43">
        <f t="shared" si="14"/>
        <v>11857679.999999994</v>
      </c>
    </row>
    <row r="37" spans="2:14" x14ac:dyDescent="0.35">
      <c r="B37" s="40" t="s">
        <v>19</v>
      </c>
      <c r="C37" s="46">
        <v>0</v>
      </c>
      <c r="D37" s="43">
        <f t="shared" si="14"/>
        <v>0</v>
      </c>
      <c r="E37" s="43">
        <f t="shared" si="14"/>
        <v>0</v>
      </c>
      <c r="F37" s="43">
        <f t="shared" si="14"/>
        <v>0</v>
      </c>
      <c r="G37" s="43">
        <f t="shared" si="14"/>
        <v>0</v>
      </c>
      <c r="H37" s="43">
        <f t="shared" si="14"/>
        <v>0</v>
      </c>
      <c r="I37" s="43">
        <f t="shared" si="14"/>
        <v>0</v>
      </c>
      <c r="J37" s="43">
        <f t="shared" si="14"/>
        <v>0</v>
      </c>
      <c r="K37" s="43">
        <f t="shared" si="14"/>
        <v>21488820</v>
      </c>
      <c r="L37" s="43">
        <f t="shared" si="14"/>
        <v>0</v>
      </c>
      <c r="M37" s="43">
        <f t="shared" si="14"/>
        <v>8763399.9999999981</v>
      </c>
      <c r="N37" s="43">
        <f t="shared" si="14"/>
        <v>10797300.000000002</v>
      </c>
    </row>
    <row r="38" spans="2:14" x14ac:dyDescent="0.35">
      <c r="B38" s="39" t="s">
        <v>15</v>
      </c>
      <c r="C38" s="46">
        <v>0</v>
      </c>
      <c r="D38" s="43">
        <f t="shared" si="14"/>
        <v>0</v>
      </c>
      <c r="E38" s="43">
        <f t="shared" si="14"/>
        <v>0</v>
      </c>
      <c r="F38" s="43">
        <f t="shared" si="14"/>
        <v>0</v>
      </c>
      <c r="G38" s="43">
        <f t="shared" si="14"/>
        <v>0</v>
      </c>
      <c r="H38" s="43">
        <f t="shared" si="14"/>
        <v>5858320.0000000298</v>
      </c>
      <c r="I38" s="43">
        <f t="shared" si="14"/>
        <v>0</v>
      </c>
      <c r="J38" s="43">
        <f t="shared" si="14"/>
        <v>31181020.000000011</v>
      </c>
      <c r="K38" s="43">
        <f t="shared" si="14"/>
        <v>81841039.999999955</v>
      </c>
      <c r="L38" s="43">
        <f t="shared" si="14"/>
        <v>26899939.999999996</v>
      </c>
      <c r="M38" s="43">
        <f t="shared" si="14"/>
        <v>0</v>
      </c>
      <c r="N38" s="43">
        <f t="shared" si="14"/>
        <v>26825120.000000004</v>
      </c>
    </row>
    <row r="39" spans="2:14" x14ac:dyDescent="0.35">
      <c r="B39" s="39" t="s">
        <v>21</v>
      </c>
      <c r="C39" s="46">
        <v>0</v>
      </c>
      <c r="D39" s="43">
        <f t="shared" si="14"/>
        <v>0</v>
      </c>
      <c r="E39" s="43">
        <f t="shared" si="14"/>
        <v>0</v>
      </c>
      <c r="F39" s="43">
        <f t="shared" si="14"/>
        <v>0</v>
      </c>
      <c r="G39" s="43">
        <f t="shared" si="14"/>
        <v>0</v>
      </c>
      <c r="H39" s="43">
        <f t="shared" si="14"/>
        <v>0</v>
      </c>
      <c r="I39" s="43">
        <f t="shared" si="14"/>
        <v>0</v>
      </c>
      <c r="J39" s="43">
        <f t="shared" si="14"/>
        <v>0</v>
      </c>
      <c r="K39" s="43">
        <f t="shared" si="14"/>
        <v>0</v>
      </c>
      <c r="L39" s="43">
        <f t="shared" si="14"/>
        <v>0</v>
      </c>
      <c r="M39" s="43">
        <f t="shared" si="14"/>
        <v>12800240</v>
      </c>
      <c r="N39" s="43">
        <f t="shared" si="14"/>
        <v>2547320</v>
      </c>
    </row>
    <row r="40" spans="2:14" ht="15" thickBot="1" x14ac:dyDescent="0.4">
      <c r="B40" s="41" t="s">
        <v>25</v>
      </c>
      <c r="C40" s="46">
        <v>0</v>
      </c>
      <c r="D40" s="43">
        <f t="shared" si="14"/>
        <v>0</v>
      </c>
      <c r="E40" s="43">
        <f t="shared" si="14"/>
        <v>0</v>
      </c>
      <c r="F40" s="43">
        <f t="shared" si="14"/>
        <v>0</v>
      </c>
      <c r="G40" s="43">
        <f t="shared" si="14"/>
        <v>0</v>
      </c>
      <c r="H40" s="43">
        <f t="shared" si="14"/>
        <v>0</v>
      </c>
      <c r="I40" s="43">
        <f t="shared" si="14"/>
        <v>0</v>
      </c>
      <c r="J40" s="43">
        <f t="shared" si="14"/>
        <v>0</v>
      </c>
      <c r="K40" s="43">
        <f t="shared" si="14"/>
        <v>0</v>
      </c>
      <c r="L40" s="43">
        <f t="shared" si="14"/>
        <v>0</v>
      </c>
      <c r="M40" s="43">
        <f t="shared" si="14"/>
        <v>0</v>
      </c>
      <c r="N40" s="43">
        <f t="shared" si="14"/>
        <v>3611999.9999999995</v>
      </c>
    </row>
    <row r="41" spans="2:14" ht="15" thickBot="1" x14ac:dyDescent="0.4">
      <c r="B41" s="42" t="s">
        <v>22</v>
      </c>
      <c r="C41" s="46">
        <v>0</v>
      </c>
      <c r="D41" s="43">
        <f t="shared" si="14"/>
        <v>0</v>
      </c>
      <c r="E41" s="43">
        <f t="shared" si="14"/>
        <v>0</v>
      </c>
      <c r="F41" s="43">
        <f t="shared" si="14"/>
        <v>0</v>
      </c>
      <c r="G41" s="43">
        <f t="shared" si="14"/>
        <v>0</v>
      </c>
      <c r="H41" s="43">
        <f t="shared" si="14"/>
        <v>0</v>
      </c>
      <c r="I41" s="43">
        <f t="shared" si="14"/>
        <v>0</v>
      </c>
      <c r="J41" s="43">
        <f t="shared" si="14"/>
        <v>0</v>
      </c>
      <c r="K41" s="43">
        <f t="shared" si="14"/>
        <v>0</v>
      </c>
      <c r="L41" s="43">
        <f t="shared" si="14"/>
        <v>0</v>
      </c>
      <c r="M41" s="43">
        <f t="shared" si="14"/>
        <v>8172580.0000000009</v>
      </c>
      <c r="N41" s="43">
        <f t="shared" si="14"/>
        <v>0</v>
      </c>
    </row>
  </sheetData>
  <mergeCells count="1">
    <mergeCell ref="A1:N1"/>
  </mergeCells>
  <phoneticPr fontId="5" type="noConversion"/>
  <pageMargins left="0.5" right="0.45" top="0.75" bottom="0.5" header="0.3" footer="0.3"/>
  <pageSetup paperSize="9" scale="75" orientation="landscape" r:id="rId1"/>
  <headerFooter>
    <oddFooter>&amp;L&amp;8&amp;Z&amp;F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2019-09-16T15:44:29Z</dcterms:modified>
</cp:coreProperties>
</file>