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Abstract" sheetId="1" r:id="rId1"/>
    <sheet name="Detailed" sheetId="2" r:id="rId2"/>
    <sheet name="Closure Details" sheetId="4" r:id="rId3"/>
  </sheets>
  <definedNames>
    <definedName name="_xlnm.Print_Area" localSheetId="0">Abstract!$A$1:$K$68</definedName>
    <definedName name="_xlnm.Print_Area" localSheetId="2">'Closure Details'!$A$1:$S$160</definedName>
    <definedName name="_xlnm.Print_Area" localSheetId="1">Detailed!$A$1:$O$324</definedName>
    <definedName name="_xlnm.Print_Titles" localSheetId="0">Abstract!$2:$2</definedName>
    <definedName name="_xlnm.Print_Titles" localSheetId="2">'Closure Details'!$1:$1</definedName>
    <definedName name="_xlnm.Print_Titles" localSheetId="1">Detailed!$2:$2</definedName>
  </definedNames>
  <calcPr calcId="124519"/>
</workbook>
</file>

<file path=xl/calcChain.xml><?xml version="1.0" encoding="utf-8"?>
<calcChain xmlns="http://schemas.openxmlformats.org/spreadsheetml/2006/main">
  <c r="Q54" i="4"/>
  <c r="G38" i="1"/>
  <c r="G11"/>
  <c r="G12"/>
  <c r="G13"/>
  <c r="G14"/>
  <c r="G15"/>
  <c r="G16"/>
  <c r="G17"/>
  <c r="G18"/>
  <c r="I44" i="2"/>
  <c r="G45" s="1"/>
  <c r="O202"/>
  <c r="N202"/>
  <c r="G86" l="1"/>
  <c r="G71"/>
  <c r="G72" s="1"/>
  <c r="E67"/>
  <c r="G69" s="1"/>
  <c r="I77" s="1"/>
  <c r="E12"/>
  <c r="E34" s="1"/>
  <c r="M4"/>
  <c r="G142"/>
  <c r="S67" i="4"/>
  <c r="Q154"/>
  <c r="S154" s="1"/>
  <c r="Q136"/>
  <c r="S136" s="1"/>
  <c r="S118"/>
  <c r="Q117"/>
  <c r="Q109"/>
  <c r="S101"/>
  <c r="Q99"/>
  <c r="H112"/>
  <c r="I113" s="1"/>
  <c r="H115" s="1"/>
  <c r="H117" s="1"/>
  <c r="P117" s="1"/>
  <c r="P83"/>
  <c r="P99" s="1"/>
  <c r="J92"/>
  <c r="H89"/>
  <c r="H90" s="1"/>
  <c r="E92" s="1"/>
  <c r="H104"/>
  <c r="I105" s="1"/>
  <c r="H107" s="1"/>
  <c r="H109" s="1"/>
  <c r="P109" s="1"/>
  <c r="I72"/>
  <c r="H74" s="1"/>
  <c r="H75" s="1"/>
  <c r="E77" s="1"/>
  <c r="J77"/>
  <c r="S59"/>
  <c r="Q56"/>
  <c r="S47"/>
  <c r="J46"/>
  <c r="F42"/>
  <c r="H43" s="1"/>
  <c r="H8"/>
  <c r="H9" s="1"/>
  <c r="E12" s="1"/>
  <c r="J36"/>
  <c r="F32"/>
  <c r="H33" s="1"/>
  <c r="E36" s="1"/>
  <c r="Q24"/>
  <c r="S24" s="1"/>
  <c r="J22"/>
  <c r="H18"/>
  <c r="H19" s="1"/>
  <c r="E22" s="1"/>
  <c r="J12"/>
  <c r="E8" i="2"/>
  <c r="O181"/>
  <c r="N181"/>
  <c r="D35" i="1" s="1"/>
  <c r="G35" s="1"/>
  <c r="P118" i="4" l="1"/>
  <c r="G21" i="2"/>
  <c r="R118" i="4"/>
  <c r="P100"/>
  <c r="H78"/>
  <c r="H81" s="1"/>
  <c r="H83" s="1"/>
  <c r="H93"/>
  <c r="H96" s="1"/>
  <c r="H98" s="1"/>
  <c r="P13"/>
  <c r="P54" s="1"/>
  <c r="P23"/>
  <c r="P36"/>
  <c r="E46"/>
  <c r="P46" s="1"/>
  <c r="O174" i="2"/>
  <c r="N174"/>
  <c r="D33" i="1" s="1"/>
  <c r="G33" s="1"/>
  <c r="O199" i="2"/>
  <c r="N199"/>
  <c r="D37" i="1" s="1"/>
  <c r="G37" s="1"/>
  <c r="O186" i="2"/>
  <c r="N186"/>
  <c r="D36" i="1" s="1"/>
  <c r="G36" s="1"/>
  <c r="O178" i="2"/>
  <c r="N178"/>
  <c r="D34" i="1" s="1"/>
  <c r="G34" s="1"/>
  <c r="O165" i="2"/>
  <c r="N165"/>
  <c r="D32" i="1" s="1"/>
  <c r="G32" s="1"/>
  <c r="O158" i="2"/>
  <c r="K157"/>
  <c r="O151"/>
  <c r="O145"/>
  <c r="O139"/>
  <c r="G137"/>
  <c r="G138" s="1"/>
  <c r="O132"/>
  <c r="O120"/>
  <c r="O111"/>
  <c r="I108"/>
  <c r="O103"/>
  <c r="K92"/>
  <c r="K100" s="1"/>
  <c r="M118" s="1"/>
  <c r="O93"/>
  <c r="K89"/>
  <c r="I92" s="1"/>
  <c r="O78"/>
  <c r="O70"/>
  <c r="G61"/>
  <c r="E61"/>
  <c r="O55"/>
  <c r="O39"/>
  <c r="O25"/>
  <c r="O9"/>
  <c r="M8"/>
  <c r="E9" s="1"/>
  <c r="N4"/>
  <c r="D4" i="1" s="1"/>
  <c r="G4" s="1"/>
  <c r="P47" i="4" l="1"/>
  <c r="P101"/>
  <c r="R101" s="1"/>
  <c r="P56"/>
  <c r="P57" s="1"/>
  <c r="P24"/>
  <c r="R24" s="1"/>
  <c r="I24" i="2"/>
  <c r="G25" s="1"/>
  <c r="N25" s="1"/>
  <c r="D6" i="1" s="1"/>
  <c r="G6" s="1"/>
  <c r="I38" i="2"/>
  <c r="G151"/>
  <c r="G152" s="1"/>
  <c r="N151" s="1"/>
  <c r="D30" i="1" s="1"/>
  <c r="G30" s="1"/>
  <c r="K9" i="2"/>
  <c r="N9" s="1"/>
  <c r="D5" i="1" s="1"/>
  <c r="G5" s="1"/>
  <c r="G148" i="4"/>
  <c r="G150" s="1"/>
  <c r="E152" s="1"/>
  <c r="J153" s="1"/>
  <c r="P153" s="1"/>
  <c r="G130"/>
  <c r="G132" s="1"/>
  <c r="E134" s="1"/>
  <c r="J135" s="1"/>
  <c r="P135" s="1"/>
  <c r="R47"/>
  <c r="G70" i="2"/>
  <c r="G130"/>
  <c r="G132" s="1"/>
  <c r="N132" s="1"/>
  <c r="G27" i="1" s="1"/>
  <c r="G141" i="2"/>
  <c r="G140" i="4" l="1"/>
  <c r="G142" s="1"/>
  <c r="E144" s="1"/>
  <c r="J145" s="1"/>
  <c r="P145" s="1"/>
  <c r="G122"/>
  <c r="G124" s="1"/>
  <c r="E126" s="1"/>
  <c r="J127" s="1"/>
  <c r="P127" s="1"/>
  <c r="P136" s="1"/>
  <c r="R136" s="1"/>
  <c r="G39" i="2"/>
  <c r="K46" s="1"/>
  <c r="N39" s="1"/>
  <c r="E49"/>
  <c r="I54" s="1"/>
  <c r="G157"/>
  <c r="G158" s="1"/>
  <c r="N158" s="1"/>
  <c r="D31" i="1" s="1"/>
  <c r="G31" s="1"/>
  <c r="M141" i="2"/>
  <c r="G145" s="1"/>
  <c r="G146" s="1"/>
  <c r="N145" s="1"/>
  <c r="D29" i="1" s="1"/>
  <c r="G29" s="1"/>
  <c r="G73" i="2"/>
  <c r="N70" s="1"/>
  <c r="D19" i="1" s="1"/>
  <c r="G19" s="1"/>
  <c r="P154" i="4"/>
  <c r="R154" s="1"/>
  <c r="E58"/>
  <c r="J58" s="1"/>
  <c r="R59" s="1"/>
  <c r="P61"/>
  <c r="E63" s="1"/>
  <c r="J63" s="1"/>
  <c r="I78" i="2"/>
  <c r="N78" s="1"/>
  <c r="D20" i="1" s="1"/>
  <c r="G20" s="1"/>
  <c r="N61" i="2" l="1"/>
  <c r="D7" i="1"/>
  <c r="G7" s="1"/>
  <c r="G55" i="2"/>
  <c r="N55" s="1"/>
  <c r="D8" i="1" s="1"/>
  <c r="G8" s="1"/>
  <c r="I82" i="2"/>
  <c r="G83" s="1"/>
  <c r="N139"/>
  <c r="D28" i="1" s="1"/>
  <c r="G28" s="1"/>
  <c r="R67" i="4"/>
  <c r="M86" i="2"/>
  <c r="G92" s="1"/>
  <c r="N63" l="1"/>
  <c r="D9" i="1" s="1"/>
  <c r="G9" s="1"/>
  <c r="D10"/>
  <c r="G10" s="1"/>
  <c r="N82" i="2"/>
  <c r="D21" i="1"/>
  <c r="G21" s="1"/>
  <c r="G22" s="1"/>
  <c r="G93" i="2"/>
  <c r="N93" s="1"/>
  <c r="D23" i="1" s="1"/>
  <c r="G23" s="1"/>
  <c r="G100" i="2"/>
  <c r="F101" l="1"/>
  <c r="F102" s="1"/>
  <c r="F103" s="1"/>
  <c r="G108"/>
  <c r="N103" l="1"/>
  <c r="D24" i="1" s="1"/>
  <c r="G24" s="1"/>
  <c r="G39" s="1"/>
  <c r="G118" i="2"/>
  <c r="G120" s="1"/>
  <c r="N120" s="1"/>
  <c r="D26" i="1" s="1"/>
  <c r="G26" s="1"/>
  <c r="G109" i="2"/>
  <c r="G110" s="1"/>
  <c r="G111" s="1"/>
  <c r="N111" s="1"/>
  <c r="D25" i="1" s="1"/>
  <c r="G25" s="1"/>
  <c r="G40" l="1"/>
  <c r="K39" l="1"/>
</calcChain>
</file>

<file path=xl/sharedStrings.xml><?xml version="1.0" encoding="utf-8"?>
<sst xmlns="http://schemas.openxmlformats.org/spreadsheetml/2006/main" count="669" uniqueCount="210">
  <si>
    <t>Sl. No:</t>
  </si>
  <si>
    <t>Item no &amp; Code</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</si>
  <si>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</si>
  <si>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</si>
  <si>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</si>
  <si>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</si>
  <si>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</si>
  <si>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</si>
  <si>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</si>
  <si>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</si>
  <si>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</si>
  <si>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16-120-10</t>
  </si>
  <si>
    <t>16-190</t>
  </si>
  <si>
    <t>48-100</t>
  </si>
  <si>
    <t>Sqm</t>
  </si>
  <si>
    <t>48-130</t>
  </si>
  <si>
    <t>m</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</si>
  <si>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</si>
  <si>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40-220-10</t>
  </si>
  <si>
    <t>sqm</t>
  </si>
  <si>
    <t>76-120-10</t>
  </si>
  <si>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</si>
  <si>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kg</t>
  </si>
  <si>
    <t>76-115-10</t>
  </si>
  <si>
    <t>28-200-10</t>
  </si>
  <si>
    <t>cum</t>
  </si>
  <si>
    <t>04-110</t>
  </si>
  <si>
    <t>Fixing  in  position,  boundary  pillars/bench  mark  pillars/K.M.  post  etc.  of size  110cm  height,  bottom  dia  25cm  and  top  dia  20cm,  embedded  45cm below  G.L.  including  carriage,  earth  cutting,  filling,  ramming,  etc.  complete as  per  direction  of  Engineer  in  charge</t>
  </si>
  <si>
    <t>04-120</t>
  </si>
  <si>
    <t>36-150</t>
  </si>
  <si>
    <t>Sub-Total</t>
  </si>
  <si>
    <t xml:space="preserve">Sub-Total Sub-mergiable Embankment </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</si>
  <si>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</si>
  <si>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</si>
  <si>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16-410</t>
  </si>
  <si>
    <t>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16-410-10 : 300m to 1.00 km.(85% compaction)</t>
  </si>
  <si>
    <t>Construction of B.M. Pillars at site with first class bricks in cement mortar (1:4) of size 38cmx38cm 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</si>
  <si>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Approved Analysis Rate</t>
  </si>
  <si>
    <t>40-540</t>
  </si>
  <si>
    <t>Nos</t>
  </si>
  <si>
    <t>40-550</t>
  </si>
  <si>
    <t>40-560</t>
  </si>
  <si>
    <t>40-580</t>
  </si>
  <si>
    <t>Supplying and placing in position and fitting, fixing single layer tarjah doubly woven matting with necessary ties including the cost of all materials etc. complete as per direction of Engineer in charge.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</si>
  <si>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</si>
  <si>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</si>
  <si>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</si>
  <si>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</si>
  <si>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</si>
  <si>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</si>
  <si>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</si>
  <si>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</si>
  <si>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</si>
  <si>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Supplying, sizing and fitting in position 8.0 cm and above dia in size full barrack bamboo half split walling pieces with nails average 1.00 m apart including supply of all materials as per direction of Engineer in charge.
40-560-10 : Double Walling</t>
  </si>
  <si>
    <t>Labour charge for driving barrack bamboo pins of diameter &gt;= 8.0 cm, by hammer or monkey hammer, as per direction of Engineer in charge.
40-550-10 : &gt;= 1.50 m to &lt;= 2.0 m drive, on dry land.</t>
  </si>
  <si>
    <t>Supplying, sizing and placing of barrack bamboo pins and stays of diameter &gt;= 8.0 cm in position etc. complete as per direction of Engineer in charge.
40-450-20 : Length: &gt;= 2.0 m to &lt; 4.5 m.</t>
  </si>
  <si>
    <t>Pld Cum</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</si>
  <si>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t>
  </si>
  <si>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1"/>
        <color theme="1"/>
        <rFont val="Times New Roman"/>
        <family val="1"/>
      </rPr>
      <t>16-120-10</t>
    </r>
    <r>
      <rPr>
        <sz val="11"/>
        <color theme="1"/>
        <rFont val="Times New Roman"/>
        <family val="1"/>
      </rPr>
      <t xml:space="preserve"> : 0 m to 3 m height with 85% compaction.</t>
    </r>
  </si>
  <si>
    <t>Measurement</t>
  </si>
  <si>
    <t>Quantity</t>
  </si>
  <si>
    <t>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16-120-10 : 0 m to 3 m height with 85% compaction.</t>
  </si>
  <si>
    <t>16-120-20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</si>
  <si>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</si>
  <si>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t>
  </si>
  <si>
    <t>/</t>
  </si>
  <si>
    <t>+</t>
  </si>
  <si>
    <t xml:space="preserve">50 m interval &amp; Four (4) </t>
  </si>
  <si>
    <t>Nos Each Section</t>
  </si>
  <si>
    <t>x</t>
  </si>
  <si>
    <t xml:space="preserve">Total Calculated Earth </t>
  </si>
  <si>
    <t>(Attached Calculation)</t>
  </si>
  <si>
    <t xml:space="preserve">Earth work by Mechanical Excavator </t>
  </si>
  <si>
    <t>%</t>
  </si>
  <si>
    <t>of Total Earth</t>
  </si>
  <si>
    <t xml:space="preserve"> cum</t>
  </si>
  <si>
    <t>Earth work by carried earth</t>
  </si>
  <si>
    <t>Earth work by manual labour</t>
  </si>
  <si>
    <t>Lead Calculation for carried earth</t>
  </si>
  <si>
    <t>* top of borrow pit +0.50</t>
  </si>
  <si>
    <t>(0.5</t>
  </si>
  <si>
    <t>filling +dead lead-15 )/30.0</t>
  </si>
  <si>
    <t>~</t>
  </si>
  <si>
    <t>for 50% of carried earth</t>
  </si>
  <si>
    <t>1 no lead for 50% of carried earth</t>
  </si>
  <si>
    <t xml:space="preserve">Length of Embankment </t>
  </si>
  <si>
    <t>Total Turf</t>
  </si>
  <si>
    <t>6 Rows Each Side</t>
  </si>
  <si>
    <t xml:space="preserve">Total </t>
  </si>
  <si>
    <t>Nos of post,</t>
  </si>
  <si>
    <t>Suttering</t>
  </si>
  <si>
    <t>Area Of Suttering</t>
  </si>
  <si>
    <t>D-10- 6Nos (Vertical)</t>
  </si>
  <si>
    <t>H</t>
  </si>
  <si>
    <t>H=(m)</t>
  </si>
  <si>
    <t>D-6- 8Nos (Stirrups)</t>
  </si>
  <si>
    <t>Each ring length=0.688 m</t>
  </si>
  <si>
    <t>Volume of RCC</t>
  </si>
  <si>
    <t>X</t>
  </si>
  <si>
    <t>Nos OF Pillar,</t>
  </si>
  <si>
    <t>Nos of Bamboo pin,</t>
  </si>
  <si>
    <t>Spacing,</t>
  </si>
  <si>
    <t>driving barrack bamboo pins</t>
  </si>
  <si>
    <t>half split walling pieces</t>
  </si>
  <si>
    <t>Two Line Both side of pins,</t>
  </si>
  <si>
    <t>fixing single layer tarjah</t>
  </si>
  <si>
    <t xml:space="preserve"> doubly woven</t>
  </si>
  <si>
    <t>Width=(m)</t>
  </si>
  <si>
    <t>item</t>
  </si>
  <si>
    <t>days</t>
  </si>
  <si>
    <t xml:space="preserve">Extra rate for every additional lead of 15m or part thereof beyond the initial lead of 30m upto a maximum of 19 leads (3 m neglected) for all kinds of earth work. 
</t>
  </si>
  <si>
    <t>Grand Total</t>
  </si>
  <si>
    <t>16-300</t>
  </si>
  <si>
    <t xml:space="preserve">Biological protection of bare earth surface by Dholkalmi with minimum 50cm long sapling, planting @ not more than 30 cm apart including supplying, sizing, taping and nursing etc. complete as per direction of the Engineer in charge.          </t>
  </si>
  <si>
    <t xml:space="preserve">Royalty of specified earth taken from private land (with prior permission of the Executive Engineer on production of royalty deeds with the land owner) from the area to be selected by the contractor with mutual agreement.                 </t>
  </si>
  <si>
    <t xml:space="preserve">Royalty of specified earth taken from private land (with prior permission of the Executive Engineer on production of royalty deeds with the land owner) from the area to be selected by the contractor with mutual agreement.     </t>
  </si>
  <si>
    <t>Closure</t>
  </si>
  <si>
    <t>At km  10.475</t>
  </si>
  <si>
    <t>Total =</t>
  </si>
  <si>
    <t>40-650-30</t>
  </si>
  <si>
    <t xml:space="preserve">
Supplying and laying sand as filter layers as per specific size ranges and gradation including preparation of surface, compacting in layer etc. complete with supply of all materials and as per direction of Engineer in charge.                                                              FM : 1.0 to 1.5</t>
  </si>
  <si>
    <t>Average Slope Length</t>
  </si>
  <si>
    <t>Working length</t>
  </si>
  <si>
    <t>Volume of filter</t>
  </si>
  <si>
    <t>Filter thickness=</t>
  </si>
  <si>
    <t xml:space="preserve">x </t>
  </si>
  <si>
    <t>At km  10.85</t>
  </si>
  <si>
    <t>40-600-20</t>
  </si>
  <si>
    <t>Supplying and placing non-woven needle punched type geotextile fabric as filter materials of elongation &gt;=40%, horizontal and vertical permeability (under 2 kn/m2 pressure) =2x10E-3m/sec.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Mass =&gt; 250gm/m2, thickness (Under 2kpa pressure) =&gt;2.00mm, EoS&lt;=0.11mm, strip tensile strength=&gt;15kn/m, grab strength =&gt; 850N, CBR puncture resistance =&gt; 2200N.</t>
  </si>
  <si>
    <t>Working slope length</t>
  </si>
  <si>
    <t>Filter area,</t>
  </si>
  <si>
    <t>40-610-20</t>
  </si>
  <si>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b/>
        <sz val="10"/>
        <color theme="1"/>
        <rFont val="Times New Roman"/>
        <family val="1"/>
      </rPr>
      <t>Well graded between 40mm to 20mm size.</t>
    </r>
  </si>
  <si>
    <t>Quantity same as item No 05</t>
  </si>
  <si>
    <t xml:space="preserve">Total  </t>
  </si>
  <si>
    <t>40-610-30</t>
  </si>
  <si>
    <t>50% of total quantity</t>
  </si>
  <si>
    <t xml:space="preserve"> area,</t>
  </si>
  <si>
    <t>Block = 40cm x40 cm x20 cm</t>
  </si>
  <si>
    <t>Nos of Block</t>
  </si>
  <si>
    <t>At km 10.475</t>
  </si>
  <si>
    <t>At km 10.850</t>
  </si>
  <si>
    <t>Total</t>
  </si>
  <si>
    <t>5% deduct for gap,</t>
  </si>
  <si>
    <t>-</t>
  </si>
  <si>
    <t>Net Quantity =</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</si>
  <si>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</si>
  <si>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 xml:space="preserve"> Length</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</si>
  <si>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Within 200m</t>
    </r>
  </si>
  <si>
    <t>50% of Total Block</t>
  </si>
  <si>
    <t>Block 40 cm x40 cm x 20 cm</t>
  </si>
  <si>
    <t>Nos of block</t>
  </si>
  <si>
    <t>Volume</t>
  </si>
  <si>
    <t>Block 40 cm x40 cm x 40 cm</t>
  </si>
  <si>
    <t>40-220-20</t>
  </si>
  <si>
    <t>Labour charge for protective works in laying C.C. blocks of different sizes including preparation of base, watering and ramming of base etc. complete as per direction of the Engineer in charge.                                                                                                               Beyond 200m</t>
  </si>
  <si>
    <t>40-140-40</t>
  </si>
  <si>
    <r>
      <t xml:space="preserve">Manufacturing and supplying C.C. blocks in leanest mix. 1:3:6, with cement, sand (FM&gt;= 1.5) and  stone chips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20cm</t>
    </r>
  </si>
  <si>
    <t>40-140-35</t>
  </si>
  <si>
    <r>
      <t xml:space="preserve">Manufacturing and supplying C.C. blocks in leanest mix. 1:3:6, with cement, sand (FM&gt;= 1.5) and stone chips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40cm</t>
    </r>
  </si>
  <si>
    <t>Earth work by Mechanical Excavator  (Long Boom)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</si>
  <si>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50 % of total Length,</t>
  </si>
  <si>
    <t xml:space="preserve">(A)  Submergible Embankment Dakshiner   Haor in between  km 0.00 to 33.520 =19843.00  km    </t>
  </si>
  <si>
    <t xml:space="preserve">(A)  Submergible Embankment Dakshiner   Haor in between  km 0.00 to 33.520 =19843.00  km   </t>
  </si>
  <si>
    <t>Resectioning Km 0.240 to km 2.242</t>
  </si>
  <si>
    <t>Total Earth Volume</t>
  </si>
  <si>
    <t>Two lead/ Cum</t>
  </si>
  <si>
    <t>Slope</t>
  </si>
  <si>
    <t>Biological protection of bare earth surface by Dholkalmi with minimum 50cm long sapling, planting @ not more than 30 cm apart including supplying, sizing, taping and nursing etc. complete as per direction of the Engineer in charge. (6 Rows Each Side)</t>
  </si>
  <si>
    <t>75% of total earth volume</t>
  </si>
  <si>
    <t>500 M C/C</t>
  </si>
  <si>
    <t>NSI</t>
  </si>
  <si>
    <t>Environmental Monitoring through Sample Collection and analysis such as Air quality test, Surface water test, Sound Level monitoring, Traffic signs and road navigation,  safety provisions with first aid and medical Assistant as per direction of engineer in charge.</t>
  </si>
  <si>
    <t>At km 10.475 &amp; 10.85</t>
  </si>
  <si>
    <t>Total Earth Volume=</t>
  </si>
  <si>
    <t xml:space="preserve">Detailed   estimate for the construction of Sub mergible embankment in between from km  0.00 to km. 33.520 = 19.843  km  in Dakshiner  Haor Sub -Project  in C/W Haor flood Management and  Livelihood Improvement project  Under Kishoreganj W.D Division,BWDB, Kishoreganj During the Financial  year 2017-18 &amp; 2018-19 . Package No. BWDB/Kish/HFMLIP/PW-24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</si>
  <si>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FM : 1.0 to 1.5</t>
    </r>
  </si>
  <si>
    <t>Supplying and placing non-woven needle punched type geotextile fabric (100% polypropylene fabric, unit weight 855kg/m3 tp946 kg/m3) as filter materials of elongation at maximum force machine direction  (MD) =&gt;60% and &lt;=100%, elongatio at maqximum force (CMD) =&gt;40% and &lt;=100% horizontal and vertical permeability (under 2 kn/m2 pressure) =&gt;2 x 10E-3 m/sec.for efective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labors, equipment's etc. complete as per direction of Engineer in charge.(Geotextile delivered at site should be certified by ISO and clearly labelled with brand name and grade printed at regular intervals across the body of the fabric) Mass =&gt; 300 gm/m2, thickness (Under 2 kpa pressure) =&gt;2.00mm, EoS&lt;=0.11mm, strip tensile strength =&gt;15kn/m, grab strength =&gt;850N, CBR Puncture resistance =&gt;2200 N</t>
  </si>
  <si>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b/>
        <sz val="11"/>
        <color theme="1"/>
        <rFont val="Times New Roman"/>
        <family val="1"/>
      </rPr>
      <t>Well graded between 40mm to 20mm size.</t>
    </r>
  </si>
  <si>
    <t xml:space="preserve">Well graded between 20mm to 5mm size. </t>
  </si>
  <si>
    <r>
      <t xml:space="preserve">Manufacturing and supplying C.C. blocks in leanest mix. 1:3:6, with cement, sand (FM&gt;=1.5) and Stone Chips (40mm down graded), to attain a minimum 28 days cylinder strength of 9.0 N/mm² including grading,washing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block size 40cm x 40cm x 20cm</t>
    </r>
  </si>
  <si>
    <t>block size 40cm x 40cm x 40cm</t>
  </si>
  <si>
    <r>
      <t xml:space="preserve">Labour charge for protective works in laying C.C. blocks of different sizes including preparation of base, watering and ramming of base etc. complete as per direction of the Engineer in charge.                                                                                                               </t>
    </r>
    <r>
      <rPr>
        <b/>
        <sz val="11"/>
        <color theme="1"/>
        <rFont val="Times New Roman"/>
        <family val="1"/>
      </rPr>
      <t>Within 200m</t>
    </r>
  </si>
  <si>
    <r>
      <t xml:space="preserve">Labour charge for protective works in laying C.C. blocks of different sizes including preparation of base, watering and ramming of base etc. complete as per direction of the Engineer in charge.                                                                                                               </t>
    </r>
    <r>
      <rPr>
        <b/>
        <sz val="11"/>
        <color theme="1"/>
        <rFont val="Times New Roman"/>
        <family val="1"/>
      </rPr>
      <t>Beyond 200m</t>
    </r>
  </si>
  <si>
    <t>Extra rate for every additional lead of 15m or part thereof beyond the initial lead of 30m upto a maximum of 19 leads (3 m neglected) for all kinds of earth work. 
a) 1 no lead</t>
  </si>
  <si>
    <t xml:space="preserve">b) 2 nos lead </t>
  </si>
  <si>
    <t>Two lead/  Cum</t>
  </si>
  <si>
    <t>LS</t>
  </si>
  <si>
    <t>9  (A)</t>
  </si>
  <si>
    <t>9 (B)</t>
  </si>
  <si>
    <t>10 (A)</t>
  </si>
  <si>
    <t>10                                                                (b)</t>
  </si>
  <si>
    <t>11                                                                (b)</t>
  </si>
  <si>
    <t>11                                                                (a)</t>
  </si>
  <si>
    <t>(Md. Shahjahan)</t>
  </si>
  <si>
    <t>SAE/SO</t>
  </si>
  <si>
    <t>Bhairab O&amp;M Section</t>
  </si>
  <si>
    <t xml:space="preserve"> BWDB, Kishoreganj.</t>
  </si>
  <si>
    <t>Certificate</t>
  </si>
  <si>
    <t>(Mohammad Aktaruzzaman)</t>
  </si>
  <si>
    <t>Sub- Divisional Engineer</t>
  </si>
  <si>
    <t>Kishoregonj O&amp;M Sub-Division</t>
  </si>
  <si>
    <t>BWDB. Kishoregonj</t>
  </si>
  <si>
    <t>(Md. Shafiqul Islam)</t>
  </si>
  <si>
    <t>Executive Engineer</t>
  </si>
  <si>
    <t>Kishoreganj WD Division</t>
  </si>
  <si>
    <t>BWDB, Kishoreganj.</t>
  </si>
  <si>
    <t xml:space="preserve"> Abstract of cost of estimate for the construction of Sub mergible embankment in between  km.0.00 to km. 33.520 = 19.843  km  in Dakshiner  Haor Sub -Project  in C/W Haor flood Management and  Livelihood Improvement project  Under Kishoreganj W.D Division,BWDB, Kishoreganj During the Financial  year 2017-18 &amp; 2018-19 . Package No. BWDB/Kish/HFMLIP/PW-24   </t>
  </si>
  <si>
    <t>(Taka Nine crore Twenty three lakh Thirty two thousand Four hundred Fifteen point three four four  only)</t>
  </si>
  <si>
    <t>Certified that The Estimate has been prepared on the basis of preliminary draft design supplied by Consultant Nippon koei Co;ltd(NK) Joint Venture with BETS-CNRS and physical condition and examined on the basis of Standard schedule of rates of Mymensingh O&amp;M Circle, BWDB, Mymensingh effective for the year 2016-17. The items provided are fully appropriate and essentially required. The estimated amount of Tk 9,23,32,415.344 (Taka Nine crore Twenty three lakh Thirty two thousand Four hundred Fifteen point three four four ) only  is recommended for sanctioned.</t>
  </si>
</sst>
</file>

<file path=xl/styles.xml><?xml version="1.0" encoding="utf-8"?>
<styleSheet xmlns="http://schemas.openxmlformats.org/spreadsheetml/2006/main">
  <numFmts count="4">
    <numFmt numFmtId="43" formatCode="_(* #,##0.00_);_(* \(#,##0.00\);_(* &quot;-&quot;??_);_(@_)"/>
    <numFmt numFmtId="164" formatCode="0.000"/>
    <numFmt numFmtId="165" formatCode="0.0"/>
    <numFmt numFmtId="166" formatCode="#,##0.000"/>
  </numFmts>
  <fonts count="19">
    <font>
      <sz val="11"/>
      <color theme="1"/>
      <name val="Calibri"/>
      <family val="2"/>
      <scheme val="minor"/>
    </font>
    <font>
      <b/>
      <sz val="11"/>
      <color theme="1"/>
      <name val="Times New Roman"/>
      <family val="1"/>
    </font>
    <font>
      <sz val="11"/>
      <color theme="1"/>
      <name val="Times New Roman"/>
      <family val="1"/>
    </font>
    <font>
      <sz val="11"/>
      <name val="Times New Roman"/>
      <family val="1"/>
    </font>
    <font>
      <sz val="12"/>
      <color theme="1"/>
      <name val="Times New Roman"/>
      <family val="1"/>
    </font>
    <font>
      <sz val="10"/>
      <color theme="1"/>
      <name val="Times New Roman"/>
      <family val="1"/>
    </font>
    <font>
      <b/>
      <sz val="12"/>
      <color theme="1"/>
      <name val="Times New Roman"/>
      <family val="1"/>
    </font>
    <font>
      <sz val="10"/>
      <color theme="1"/>
      <name val="Calibri"/>
      <family val="2"/>
      <scheme val="minor"/>
    </font>
    <font>
      <sz val="9"/>
      <color theme="1"/>
      <name val="Calibri"/>
      <family val="2"/>
      <scheme val="minor"/>
    </font>
    <font>
      <sz val="12"/>
      <color theme="1"/>
      <name val="Calibri"/>
      <family val="2"/>
      <scheme val="minor"/>
    </font>
    <font>
      <sz val="10.5"/>
      <color theme="1"/>
      <name val="Times New Roman"/>
      <family val="1"/>
    </font>
    <font>
      <b/>
      <sz val="10"/>
      <color theme="1"/>
      <name val="Times New Roman"/>
      <family val="1"/>
    </font>
    <font>
      <sz val="8"/>
      <color theme="1"/>
      <name val="Calibri"/>
      <family val="2"/>
      <scheme val="minor"/>
    </font>
    <font>
      <sz val="12"/>
      <color rgb="FFFF0000"/>
      <name val="Calibri"/>
      <family val="2"/>
      <scheme val="minor"/>
    </font>
    <font>
      <sz val="10"/>
      <name val="Arial"/>
      <family val="2"/>
    </font>
    <font>
      <sz val="12"/>
      <name val="Times New Roman"/>
      <family val="1"/>
    </font>
    <font>
      <sz val="12"/>
      <color rgb="FFFF0000"/>
      <name val="Times New Roman"/>
      <family val="1"/>
    </font>
    <font>
      <b/>
      <u/>
      <sz val="11"/>
      <name val="Times New Roman"/>
      <family val="1"/>
    </font>
    <font>
      <sz val="10"/>
      <name val="Times New Roman"/>
      <family val="1"/>
    </font>
  </fonts>
  <fills count="4">
    <fill>
      <patternFill patternType="none"/>
    </fill>
    <fill>
      <patternFill patternType="gray125"/>
    </fill>
    <fill>
      <patternFill patternType="solid">
        <fgColor rgb="FFFFFFFF"/>
        <bgColor indexed="64"/>
      </patternFill>
    </fill>
    <fill>
      <patternFill patternType="solid">
        <fgColor indexe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0" fontId="14" fillId="0" borderId="0"/>
    <xf numFmtId="0" fontId="14" fillId="0" borderId="0"/>
  </cellStyleXfs>
  <cellXfs count="315">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2" fillId="2" borderId="1" xfId="0" applyFont="1" applyFill="1" applyBorder="1" applyAlignment="1">
      <alignment horizontal="justify" vertical="top" wrapText="1"/>
    </xf>
    <xf numFmtId="0" fontId="2" fillId="0" borderId="1" xfId="0" applyFont="1" applyBorder="1" applyAlignment="1">
      <alignment horizontal="justify" vertical="top"/>
    </xf>
    <xf numFmtId="2" fontId="2" fillId="0" borderId="1" xfId="0" applyNumberFormat="1" applyFont="1" applyBorder="1" applyAlignment="1">
      <alignment horizontal="center" vertical="top"/>
    </xf>
    <xf numFmtId="164" fontId="2" fillId="0" borderId="1" xfId="0" applyNumberFormat="1" applyFont="1" applyBorder="1" applyAlignment="1">
      <alignment horizontal="center" vertical="top"/>
    </xf>
    <xf numFmtId="0" fontId="2" fillId="2" borderId="1" xfId="0" applyFont="1" applyFill="1" applyBorder="1" applyAlignment="1">
      <alignment vertical="top" wrapText="1"/>
    </xf>
    <xf numFmtId="0" fontId="2" fillId="0" borderId="1" xfId="0" applyFont="1" applyBorder="1" applyAlignment="1">
      <alignment horizontal="center"/>
    </xf>
    <xf numFmtId="2" fontId="2" fillId="0" borderId="1" xfId="0" applyNumberFormat="1" applyFont="1" applyBorder="1" applyAlignment="1">
      <alignment horizontal="center"/>
    </xf>
    <xf numFmtId="2" fontId="2" fillId="0" borderId="1" xfId="0" applyNumberFormat="1" applyFont="1" applyBorder="1" applyAlignment="1">
      <alignment horizontal="center" wrapText="1"/>
    </xf>
    <xf numFmtId="0" fontId="2" fillId="2" borderId="1" xfId="0" applyFont="1" applyFill="1" applyBorder="1" applyAlignment="1">
      <alignment horizontal="center" wrapText="1"/>
    </xf>
    <xf numFmtId="2" fontId="2" fillId="2" borderId="1" xfId="0" applyNumberFormat="1" applyFont="1" applyFill="1" applyBorder="1" applyAlignment="1">
      <alignment horizontal="center" wrapText="1"/>
    </xf>
    <xf numFmtId="165" fontId="2" fillId="0" borderId="1" xfId="0" applyNumberFormat="1"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1" xfId="0" applyFont="1" applyBorder="1" applyAlignment="1">
      <alignment horizontal="center" wrapText="1"/>
    </xf>
    <xf numFmtId="0" fontId="6" fillId="0" borderId="4" xfId="0" applyFont="1" applyBorder="1" applyAlignment="1">
      <alignment horizontal="center" vertical="center"/>
    </xf>
    <xf numFmtId="0" fontId="5" fillId="0" borderId="0" xfId="0" applyFont="1" applyBorder="1"/>
    <xf numFmtId="0" fontId="5" fillId="0" borderId="13" xfId="0" applyFont="1" applyBorder="1"/>
    <xf numFmtId="0" fontId="5" fillId="0" borderId="15" xfId="0" applyFont="1" applyBorder="1"/>
    <xf numFmtId="2" fontId="7" fillId="0" borderId="0" xfId="0" applyNumberFormat="1" applyFont="1"/>
    <xf numFmtId="2" fontId="8" fillId="0" borderId="0" xfId="0" applyNumberFormat="1" applyFont="1" applyBorder="1"/>
    <xf numFmtId="2" fontId="7" fillId="0" borderId="0" xfId="0" applyNumberFormat="1" applyFont="1" applyBorder="1"/>
    <xf numFmtId="0" fontId="6" fillId="0" borderId="4" xfId="0" applyFont="1" applyBorder="1" applyAlignment="1">
      <alignment horizontal="center" vertical="center" wrapText="1"/>
    </xf>
    <xf numFmtId="0" fontId="9" fillId="0" borderId="0" xfId="0" applyNumberFormat="1" applyFont="1" applyAlignment="1">
      <alignment vertical="top" wrapText="1"/>
    </xf>
    <xf numFmtId="0" fontId="9" fillId="0" borderId="0" xfId="0" applyFont="1"/>
    <xf numFmtId="0" fontId="9" fillId="0" borderId="1" xfId="0" applyFont="1" applyBorder="1"/>
    <xf numFmtId="0" fontId="9" fillId="0" borderId="2" xfId="0" applyFont="1" applyBorder="1" applyAlignment="1">
      <alignment wrapText="1"/>
    </xf>
    <xf numFmtId="0" fontId="9" fillId="0" borderId="3" xfId="0" applyFont="1" applyBorder="1" applyAlignment="1">
      <alignment wrapText="1"/>
    </xf>
    <xf numFmtId="0" fontId="9" fillId="0" borderId="4" xfId="0" applyFont="1" applyBorder="1" applyAlignment="1">
      <alignment wrapText="1"/>
    </xf>
    <xf numFmtId="0" fontId="9" fillId="0" borderId="6" xfId="0" applyFont="1" applyBorder="1" applyAlignment="1">
      <alignment vertical="top"/>
    </xf>
    <xf numFmtId="0" fontId="9" fillId="0" borderId="7" xfId="0" applyFont="1" applyBorder="1"/>
    <xf numFmtId="0" fontId="9" fillId="0" borderId="7" xfId="0" applyFont="1" applyBorder="1" applyAlignment="1">
      <alignment vertical="top"/>
    </xf>
    <xf numFmtId="0" fontId="9" fillId="0" borderId="2" xfId="0" applyFont="1" applyBorder="1"/>
    <xf numFmtId="0" fontId="9" fillId="0" borderId="3" xfId="0" applyFont="1" applyBorder="1"/>
    <xf numFmtId="0" fontId="9" fillId="0" borderId="4" xfId="0" applyFont="1" applyBorder="1"/>
    <xf numFmtId="0" fontId="9" fillId="0" borderId="6" xfId="0" applyFont="1" applyBorder="1"/>
    <xf numFmtId="0" fontId="9" fillId="0" borderId="13" xfId="0" applyFont="1" applyBorder="1"/>
    <xf numFmtId="0" fontId="9" fillId="0" borderId="15" xfId="0" applyFont="1" applyBorder="1"/>
    <xf numFmtId="0" fontId="9" fillId="0" borderId="13" xfId="0" applyFont="1" applyBorder="1" applyAlignment="1"/>
    <xf numFmtId="0" fontId="9" fillId="0" borderId="10" xfId="0" applyFont="1" applyBorder="1"/>
    <xf numFmtId="0" fontId="9" fillId="0" borderId="12" xfId="0" applyFont="1" applyBorder="1"/>
    <xf numFmtId="0" fontId="9" fillId="0" borderId="0" xfId="0" applyFont="1" applyBorder="1"/>
    <xf numFmtId="0" fontId="4" fillId="0" borderId="0" xfId="0" applyFont="1" applyBorder="1"/>
    <xf numFmtId="0" fontId="4" fillId="0" borderId="13" xfId="0" applyFont="1" applyBorder="1"/>
    <xf numFmtId="0" fontId="4" fillId="0" borderId="15" xfId="0" applyFont="1" applyBorder="1"/>
    <xf numFmtId="0" fontId="9" fillId="0" borderId="0" xfId="0" applyFont="1" applyFill="1" applyBorder="1"/>
    <xf numFmtId="0" fontId="9" fillId="0" borderId="5" xfId="0" applyFont="1" applyBorder="1"/>
    <xf numFmtId="0" fontId="9" fillId="0" borderId="9" xfId="0" applyFont="1" applyBorder="1"/>
    <xf numFmtId="165" fontId="9" fillId="0" borderId="0" xfId="0" applyNumberFormat="1" applyFont="1" applyBorder="1"/>
    <xf numFmtId="0" fontId="9" fillId="0" borderId="15" xfId="0" applyFont="1" applyBorder="1" applyAlignment="1"/>
    <xf numFmtId="0" fontId="9" fillId="0" borderId="8" xfId="0" applyFont="1" applyBorder="1"/>
    <xf numFmtId="165" fontId="9" fillId="0" borderId="5" xfId="0" applyNumberFormat="1" applyFont="1" applyBorder="1"/>
    <xf numFmtId="0" fontId="4" fillId="0" borderId="9" xfId="0" applyFont="1" applyBorder="1"/>
    <xf numFmtId="165" fontId="9" fillId="0" borderId="0" xfId="0" applyNumberFormat="1" applyFont="1"/>
    <xf numFmtId="0" fontId="9" fillId="0" borderId="13" xfId="0" applyFont="1" applyBorder="1" applyAlignment="1">
      <alignment horizontal="left"/>
    </xf>
    <xf numFmtId="2" fontId="9" fillId="0" borderId="15" xfId="0" applyNumberFormat="1" applyFont="1" applyBorder="1"/>
    <xf numFmtId="0" fontId="9" fillId="0" borderId="14" xfId="0" applyFont="1" applyBorder="1"/>
    <xf numFmtId="0" fontId="9" fillId="0" borderId="15" xfId="0" applyFont="1" applyBorder="1" applyAlignment="1">
      <alignment vertical="top"/>
    </xf>
    <xf numFmtId="2" fontId="9" fillId="0" borderId="13" xfId="0" applyNumberFormat="1" applyFont="1" applyBorder="1"/>
    <xf numFmtId="1" fontId="9" fillId="0" borderId="0" xfId="0" applyNumberFormat="1" applyFont="1" applyBorder="1"/>
    <xf numFmtId="1" fontId="9" fillId="0" borderId="15" xfId="0" applyNumberFormat="1" applyFont="1" applyBorder="1"/>
    <xf numFmtId="165" fontId="9" fillId="0" borderId="15" xfId="0" applyNumberFormat="1" applyFont="1" applyBorder="1"/>
    <xf numFmtId="0" fontId="9" fillId="0" borderId="14" xfId="0" applyFont="1" applyBorder="1" applyAlignment="1">
      <alignment horizontal="center" wrapText="1"/>
    </xf>
    <xf numFmtId="0" fontId="4" fillId="0" borderId="0" xfId="0" applyFont="1"/>
    <xf numFmtId="0" fontId="9" fillId="0" borderId="0" xfId="0" applyFont="1" applyBorder="1" applyAlignment="1">
      <alignment wrapText="1"/>
    </xf>
    <xf numFmtId="0" fontId="0" fillId="0" borderId="15" xfId="0" applyFont="1" applyBorder="1"/>
    <xf numFmtId="2" fontId="0" fillId="0" borderId="15" xfId="0" applyNumberFormat="1" applyFont="1" applyBorder="1"/>
    <xf numFmtId="0" fontId="7" fillId="0" borderId="13" xfId="0" applyFont="1" applyBorder="1"/>
    <xf numFmtId="0" fontId="7" fillId="0" borderId="0" xfId="0" applyFont="1" applyBorder="1" applyAlignment="1">
      <alignment wrapText="1"/>
    </xf>
    <xf numFmtId="1" fontId="9" fillId="0" borderId="0" xfId="0" applyNumberFormat="1" applyFont="1" applyBorder="1" applyAlignment="1">
      <alignment wrapText="1"/>
    </xf>
    <xf numFmtId="0" fontId="4" fillId="0" borderId="6" xfId="0" applyFont="1" applyBorder="1" applyAlignment="1">
      <alignment horizontal="center" vertical="top"/>
    </xf>
    <xf numFmtId="4" fontId="5" fillId="0" borderId="0" xfId="0" applyNumberFormat="1" applyFont="1" applyBorder="1"/>
    <xf numFmtId="165" fontId="9" fillId="0" borderId="7" xfId="0" applyNumberFormat="1" applyFont="1" applyBorder="1"/>
    <xf numFmtId="1" fontId="9" fillId="0" borderId="6" xfId="0" applyNumberFormat="1" applyFont="1" applyBorder="1" applyAlignment="1"/>
    <xf numFmtId="1" fontId="9" fillId="0" borderId="7" xfId="0" applyNumberFormat="1" applyFont="1" applyBorder="1" applyAlignment="1"/>
    <xf numFmtId="0" fontId="9" fillId="0" borderId="6" xfId="0" applyFont="1" applyBorder="1" applyAlignment="1"/>
    <xf numFmtId="0" fontId="9" fillId="0" borderId="7" xfId="0" applyFont="1" applyBorder="1" applyAlignment="1"/>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2" fontId="5" fillId="0" borderId="0" xfId="0" applyNumberFormat="1" applyFont="1" applyBorder="1"/>
    <xf numFmtId="2" fontId="5" fillId="0" borderId="5" xfId="0" applyNumberFormat="1" applyFont="1" applyBorder="1"/>
    <xf numFmtId="2" fontId="5" fillId="0" borderId="15" xfId="0" applyNumberFormat="1" applyFont="1" applyBorder="1"/>
    <xf numFmtId="0" fontId="5" fillId="0" borderId="1" xfId="0" applyFont="1" applyBorder="1"/>
    <xf numFmtId="0" fontId="5"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6" xfId="0" applyFont="1" applyBorder="1"/>
    <xf numFmtId="0" fontId="5" fillId="0" borderId="0" xfId="0" applyFont="1"/>
    <xf numFmtId="0" fontId="5" fillId="0" borderId="13" xfId="0" applyFont="1" applyBorder="1" applyAlignment="1"/>
    <xf numFmtId="0" fontId="5" fillId="0" borderId="10" xfId="0" applyFont="1" applyBorder="1"/>
    <xf numFmtId="0" fontId="5" fillId="0" borderId="12" xfId="0" applyFont="1" applyBorder="1"/>
    <xf numFmtId="0" fontId="5" fillId="0" borderId="0" xfId="0" applyFont="1" applyFill="1" applyBorder="1"/>
    <xf numFmtId="0" fontId="5" fillId="0" borderId="7" xfId="0" applyFont="1" applyBorder="1"/>
    <xf numFmtId="0" fontId="5" fillId="0" borderId="5" xfId="0" applyFont="1" applyBorder="1"/>
    <xf numFmtId="0" fontId="5" fillId="0" borderId="9" xfId="0" applyFont="1" applyBorder="1"/>
    <xf numFmtId="165" fontId="5" fillId="0" borderId="0" xfId="0" applyNumberFormat="1" applyFont="1" applyBorder="1"/>
    <xf numFmtId="0" fontId="5" fillId="0" borderId="8" xfId="0" applyFont="1" applyBorder="1"/>
    <xf numFmtId="0" fontId="5" fillId="0" borderId="15" xfId="0" applyFont="1" applyBorder="1" applyAlignment="1"/>
    <xf numFmtId="0" fontId="5" fillId="0" borderId="6" xfId="0" applyFont="1" applyBorder="1" applyAlignment="1">
      <alignment horizontal="center" vertical="top"/>
    </xf>
    <xf numFmtId="165" fontId="5" fillId="0" borderId="5" xfId="0" applyNumberFormat="1" applyFont="1" applyBorder="1"/>
    <xf numFmtId="0" fontId="5" fillId="0" borderId="14" xfId="0" applyFont="1" applyBorder="1"/>
    <xf numFmtId="0" fontId="5" fillId="0" borderId="2" xfId="0" applyFont="1" applyBorder="1"/>
    <xf numFmtId="0" fontId="5" fillId="0" borderId="3" xfId="0" applyFont="1" applyBorder="1"/>
    <xf numFmtId="0" fontId="5" fillId="0" borderId="4" xfId="0" applyFont="1" applyBorder="1"/>
    <xf numFmtId="0" fontId="5" fillId="0" borderId="6" xfId="0" applyFont="1" applyBorder="1" applyAlignment="1">
      <alignment vertical="top"/>
    </xf>
    <xf numFmtId="0" fontId="5" fillId="0" borderId="15" xfId="0" applyFont="1" applyBorder="1" applyAlignment="1">
      <alignment vertical="top"/>
    </xf>
    <xf numFmtId="0" fontId="5" fillId="0" borderId="11" xfId="0" applyFont="1" applyBorder="1"/>
    <xf numFmtId="165" fontId="5" fillId="0" borderId="13" xfId="0" applyNumberFormat="1" applyFont="1" applyBorder="1"/>
    <xf numFmtId="2" fontId="5" fillId="0" borderId="13" xfId="0" applyNumberFormat="1" applyFont="1" applyBorder="1"/>
    <xf numFmtId="1" fontId="5" fillId="0" borderId="0" xfId="0" applyNumberFormat="1" applyFont="1" applyBorder="1"/>
    <xf numFmtId="0" fontId="5" fillId="0" borderId="0" xfId="0" applyFont="1" applyBorder="1" applyAlignment="1"/>
    <xf numFmtId="0" fontId="5" fillId="0" borderId="5" xfId="0" applyFont="1" applyBorder="1" applyAlignment="1"/>
    <xf numFmtId="0" fontId="5" fillId="0" borderId="0" xfId="0" applyFont="1" applyBorder="1" applyAlignment="1">
      <alignment horizontal="center"/>
    </xf>
    <xf numFmtId="0" fontId="11" fillId="0" borderId="4" xfId="0" applyFont="1" applyBorder="1" applyAlignment="1">
      <alignment horizontal="center" vertical="center" wrapText="1"/>
    </xf>
    <xf numFmtId="0" fontId="5" fillId="0" borderId="15" xfId="0" applyFont="1" applyBorder="1" applyAlignment="1">
      <alignment horizontal="left" vertical="top" wrapText="1"/>
    </xf>
    <xf numFmtId="0" fontId="5" fillId="0" borderId="7" xfId="0" applyFont="1" applyBorder="1" applyAlignment="1">
      <alignment horizontal="left" vertical="top" wrapText="1"/>
    </xf>
    <xf numFmtId="165" fontId="5" fillId="0" borderId="5" xfId="0" applyNumberFormat="1" applyFont="1" applyBorder="1" applyAlignment="1">
      <alignment horizontal="center"/>
    </xf>
    <xf numFmtId="2" fontId="5" fillId="0" borderId="0" xfId="0" applyNumberFormat="1" applyFont="1" applyBorder="1" applyAlignment="1">
      <alignment horizontal="center"/>
    </xf>
    <xf numFmtId="0" fontId="5" fillId="0" borderId="5" xfId="0" applyFont="1" applyBorder="1" applyAlignment="1">
      <alignment horizontal="center"/>
    </xf>
    <xf numFmtId="2" fontId="5" fillId="0" borderId="5" xfId="0" applyNumberFormat="1" applyFont="1" applyBorder="1" applyAlignment="1">
      <alignment horizontal="center"/>
    </xf>
    <xf numFmtId="0" fontId="5" fillId="0" borderId="6" xfId="0" applyFont="1" applyBorder="1" applyAlignment="1">
      <alignment horizontal="center" vertical="top" wrapText="1"/>
    </xf>
    <xf numFmtId="165" fontId="5" fillId="0" borderId="0" xfId="0" applyNumberFormat="1" applyFont="1" applyBorder="1" applyAlignment="1">
      <alignment horizontal="center"/>
    </xf>
    <xf numFmtId="0" fontId="5" fillId="0" borderId="13" xfId="0" applyFont="1" applyBorder="1" applyAlignment="1">
      <alignment horizontal="center"/>
    </xf>
    <xf numFmtId="0" fontId="5" fillId="0" borderId="6" xfId="0" applyFont="1" applyBorder="1" applyAlignment="1"/>
    <xf numFmtId="0" fontId="5" fillId="0" borderId="3" xfId="0" applyFont="1" applyBorder="1" applyAlignment="1">
      <alignment horizontal="center"/>
    </xf>
    <xf numFmtId="0" fontId="5" fillId="0" borderId="9" xfId="0" applyFont="1" applyBorder="1" applyAlignment="1">
      <alignment horizontal="center"/>
    </xf>
    <xf numFmtId="0" fontId="5" fillId="0" borderId="14" xfId="0" applyFont="1" applyBorder="1" applyAlignment="1"/>
    <xf numFmtId="0" fontId="5" fillId="0" borderId="7" xfId="0" applyFont="1" applyBorder="1" applyAlignment="1"/>
    <xf numFmtId="0" fontId="5" fillId="0" borderId="15" xfId="0" applyNumberFormat="1" applyFont="1" applyBorder="1" applyAlignment="1">
      <alignment horizontal="center" vertical="top" wrapText="1"/>
    </xf>
    <xf numFmtId="2" fontId="5" fillId="0" borderId="10" xfId="0" applyNumberFormat="1" applyFont="1" applyBorder="1" applyAlignment="1"/>
    <xf numFmtId="0" fontId="5" fillId="0" borderId="10" xfId="0" applyFont="1" applyBorder="1" applyAlignment="1"/>
    <xf numFmtId="0" fontId="5" fillId="0" borderId="7" xfId="0" applyNumberFormat="1" applyFont="1" applyBorder="1" applyAlignment="1">
      <alignment horizontal="center" vertical="top" wrapText="1"/>
    </xf>
    <xf numFmtId="2" fontId="5" fillId="0" borderId="0" xfId="0" applyNumberFormat="1" applyFont="1" applyBorder="1" applyAlignment="1"/>
    <xf numFmtId="1" fontId="5" fillId="0" borderId="13" xfId="0" applyNumberFormat="1" applyFont="1" applyBorder="1"/>
    <xf numFmtId="165" fontId="5" fillId="0" borderId="0" xfId="0" applyNumberFormat="1" applyFont="1" applyBorder="1" applyAlignment="1"/>
    <xf numFmtId="0" fontId="11" fillId="0" borderId="0" xfId="0" applyFont="1" applyBorder="1"/>
    <xf numFmtId="0" fontId="5" fillId="0" borderId="8" xfId="0" applyFont="1" applyBorder="1" applyAlignment="1"/>
    <xf numFmtId="1" fontId="5" fillId="0" borderId="13" xfId="0" applyNumberFormat="1" applyFont="1" applyBorder="1" applyAlignment="1"/>
    <xf numFmtId="165" fontId="5" fillId="0" borderId="13" xfId="0" applyNumberFormat="1" applyFont="1" applyBorder="1" applyAlignment="1"/>
    <xf numFmtId="0" fontId="5" fillId="0" borderId="12" xfId="0" applyFont="1" applyBorder="1" applyAlignment="1"/>
    <xf numFmtId="165" fontId="5" fillId="0" borderId="12" xfId="0" applyNumberFormat="1" applyFont="1" applyBorder="1"/>
    <xf numFmtId="1" fontId="5" fillId="0" borderId="12" xfId="0" applyNumberFormat="1" applyFont="1" applyBorder="1"/>
    <xf numFmtId="2" fontId="5" fillId="0" borderId="7" xfId="0" applyNumberFormat="1" applyFont="1" applyBorder="1"/>
    <xf numFmtId="2" fontId="5" fillId="0" borderId="6" xfId="0" applyNumberFormat="1" applyFont="1" applyBorder="1"/>
    <xf numFmtId="165" fontId="5" fillId="0" borderId="4" xfId="0" applyNumberFormat="1" applyFont="1" applyBorder="1"/>
    <xf numFmtId="165" fontId="5" fillId="0" borderId="9" xfId="0" applyNumberFormat="1" applyFont="1" applyBorder="1"/>
    <xf numFmtId="0" fontId="5" fillId="0" borderId="6" xfId="0" applyFont="1" applyBorder="1" applyAlignment="1">
      <alignment wrapText="1"/>
    </xf>
    <xf numFmtId="2" fontId="5" fillId="0" borderId="0" xfId="0" applyNumberFormat="1" applyFont="1" applyBorder="1" applyAlignment="1">
      <alignment wrapText="1"/>
    </xf>
    <xf numFmtId="1" fontId="5" fillId="0" borderId="5" xfId="0" applyNumberFormat="1" applyFont="1" applyBorder="1"/>
    <xf numFmtId="165" fontId="5" fillId="0" borderId="3" xfId="0" applyNumberFormat="1" applyFont="1" applyBorder="1"/>
    <xf numFmtId="2" fontId="5" fillId="0" borderId="10" xfId="0" applyNumberFormat="1" applyFont="1" applyBorder="1" applyAlignment="1">
      <alignment horizontal="center"/>
    </xf>
    <xf numFmtId="1" fontId="5" fillId="0" borderId="10" xfId="0" applyNumberFormat="1" applyFont="1" applyBorder="1"/>
    <xf numFmtId="165" fontId="5" fillId="0" borderId="10" xfId="0" applyNumberFormat="1" applyFont="1" applyBorder="1"/>
    <xf numFmtId="1" fontId="5" fillId="0" borderId="15" xfId="0" applyNumberFormat="1" applyFont="1" applyBorder="1" applyAlignment="1"/>
    <xf numFmtId="1" fontId="5" fillId="0" borderId="0" xfId="0" applyNumberFormat="1" applyFont="1" applyBorder="1" applyAlignment="1"/>
    <xf numFmtId="0" fontId="11" fillId="0" borderId="14" xfId="0" applyFont="1" applyBorder="1"/>
    <xf numFmtId="2" fontId="11" fillId="0" borderId="0" xfId="0" applyNumberFormat="1" applyFont="1" applyBorder="1" applyAlignment="1"/>
    <xf numFmtId="2" fontId="5" fillId="0" borderId="7" xfId="0" applyNumberFormat="1" applyFont="1" applyBorder="1" applyAlignment="1"/>
    <xf numFmtId="165" fontId="9" fillId="0" borderId="13" xfId="0" applyNumberFormat="1" applyFont="1" applyBorder="1" applyAlignment="1">
      <alignment horizontal="left"/>
    </xf>
    <xf numFmtId="0" fontId="12" fillId="0" borderId="0" xfId="0" applyFont="1" applyBorder="1"/>
    <xf numFmtId="164" fontId="9" fillId="0" borderId="13" xfId="0" applyNumberFormat="1" applyFont="1" applyBorder="1"/>
    <xf numFmtId="0" fontId="9" fillId="0" borderId="0" xfId="0" applyFont="1" applyAlignment="1">
      <alignment horizontal="center"/>
    </xf>
    <xf numFmtId="0" fontId="9" fillId="0" borderId="5" xfId="0" applyFont="1" applyBorder="1" applyAlignment="1">
      <alignment horizontal="center"/>
    </xf>
    <xf numFmtId="0" fontId="9" fillId="0" borderId="0" xfId="0" applyFont="1" applyBorder="1" applyAlignment="1">
      <alignment horizontal="center"/>
    </xf>
    <xf numFmtId="0" fontId="9" fillId="0" borderId="13" xfId="0" applyFont="1" applyBorder="1" applyAlignment="1">
      <alignment horizontal="left"/>
    </xf>
    <xf numFmtId="0" fontId="9" fillId="0" borderId="0" xfId="0" applyFont="1" applyBorder="1" applyAlignment="1">
      <alignment horizontal="right"/>
    </xf>
    <xf numFmtId="0" fontId="5" fillId="0" borderId="6" xfId="0" applyFont="1" applyBorder="1" applyAlignment="1">
      <alignment horizontal="center"/>
    </xf>
    <xf numFmtId="0" fontId="5" fillId="0" borderId="0" xfId="0" applyFont="1" applyBorder="1" applyAlignment="1">
      <alignment horizontal="center"/>
    </xf>
    <xf numFmtId="0" fontId="4" fillId="0" borderId="14" xfId="0" applyFont="1" applyBorder="1"/>
    <xf numFmtId="0" fontId="9" fillId="0" borderId="14" xfId="0" applyFont="1" applyFill="1" applyBorder="1"/>
    <xf numFmtId="0" fontId="9" fillId="0" borderId="9" xfId="0" applyFont="1" applyBorder="1" applyAlignment="1">
      <alignment wrapText="1"/>
    </xf>
    <xf numFmtId="0" fontId="9" fillId="0" borderId="13" xfId="0" applyFont="1" applyBorder="1" applyAlignment="1">
      <alignment wrapText="1"/>
    </xf>
    <xf numFmtId="0" fontId="9" fillId="0" borderId="14" xfId="0" applyFont="1" applyBorder="1" applyAlignment="1">
      <alignment horizontal="center"/>
    </xf>
    <xf numFmtId="0" fontId="9" fillId="0" borderId="0" xfId="0" applyFont="1" applyFill="1" applyBorder="1" applyAlignment="1">
      <alignment horizontal="right"/>
    </xf>
    <xf numFmtId="0" fontId="9" fillId="0" borderId="5" xfId="0" applyFont="1" applyFill="1" applyBorder="1" applyAlignment="1">
      <alignment horizontal="right"/>
    </xf>
    <xf numFmtId="2" fontId="9" fillId="0" borderId="7" xfId="0" applyNumberFormat="1" applyFont="1" applyBorder="1"/>
    <xf numFmtId="0" fontId="9" fillId="0" borderId="1" xfId="0" applyNumberFormat="1" applyFont="1" applyBorder="1" applyAlignment="1">
      <alignment wrapText="1"/>
    </xf>
    <xf numFmtId="165" fontId="9" fillId="0" borderId="3" xfId="0" applyNumberFormat="1" applyFont="1" applyBorder="1" applyAlignment="1">
      <alignment vertical="center"/>
    </xf>
    <xf numFmtId="0" fontId="9" fillId="0" borderId="3" xfId="0" applyFont="1" applyBorder="1" applyAlignment="1">
      <alignment vertical="center"/>
    </xf>
    <xf numFmtId="165" fontId="9" fillId="0" borderId="1" xfId="0" applyNumberFormat="1" applyFont="1" applyBorder="1" applyAlignment="1">
      <alignment vertical="center"/>
    </xf>
    <xf numFmtId="0" fontId="9" fillId="0" borderId="4" xfId="0" applyFont="1" applyBorder="1" applyAlignment="1">
      <alignment vertical="center"/>
    </xf>
    <xf numFmtId="0" fontId="9" fillId="0" borderId="1" xfId="0" applyFont="1" applyBorder="1" applyAlignment="1">
      <alignment horizontal="center" vertical="center"/>
    </xf>
    <xf numFmtId="0" fontId="3" fillId="0" borderId="1" xfId="0" applyFont="1" applyFill="1" applyBorder="1" applyAlignment="1">
      <alignment horizontal="center" vertical="top" wrapText="1"/>
    </xf>
    <xf numFmtId="0" fontId="3" fillId="0" borderId="1" xfId="1" applyFont="1" applyFill="1" applyBorder="1" applyAlignment="1">
      <alignment horizontal="justify" vertical="top" wrapText="1"/>
    </xf>
    <xf numFmtId="0" fontId="3" fillId="0" borderId="1" xfId="0" applyFont="1" applyFill="1" applyBorder="1" applyAlignment="1">
      <alignment horizontal="center" vertical="top"/>
    </xf>
    <xf numFmtId="2" fontId="3" fillId="0" borderId="1" xfId="0" applyNumberFormat="1" applyFont="1" applyFill="1" applyBorder="1" applyAlignment="1">
      <alignment horizontal="center" vertical="top"/>
    </xf>
    <xf numFmtId="0" fontId="2" fillId="0" borderId="1" xfId="0" applyFont="1" applyFill="1" applyBorder="1" applyAlignment="1">
      <alignment horizontal="center" vertical="top" wrapText="1"/>
    </xf>
    <xf numFmtId="0" fontId="2" fillId="0" borderId="1" xfId="0" applyFont="1" applyFill="1" applyBorder="1" applyAlignment="1">
      <alignment horizontal="justify" vertical="top" wrapText="1"/>
    </xf>
    <xf numFmtId="0" fontId="2" fillId="0" borderId="1" xfId="0" applyFont="1" applyFill="1" applyBorder="1" applyAlignment="1">
      <alignment horizontal="center" vertical="top"/>
    </xf>
    <xf numFmtId="0" fontId="1" fillId="0" borderId="1" xfId="0" applyFont="1" applyFill="1" applyBorder="1" applyAlignment="1">
      <alignment horizontal="justify" vertical="top" wrapText="1"/>
    </xf>
    <xf numFmtId="166" fontId="5" fillId="0" borderId="1" xfId="0" applyNumberFormat="1" applyFont="1" applyBorder="1" applyAlignment="1">
      <alignment horizontal="center" vertical="top"/>
    </xf>
    <xf numFmtId="164" fontId="2" fillId="0" borderId="1" xfId="0" applyNumberFormat="1" applyFont="1" applyBorder="1" applyAlignment="1">
      <alignment horizontal="center"/>
    </xf>
    <xf numFmtId="0" fontId="5" fillId="0" borderId="6" xfId="0" applyFont="1" applyBorder="1" applyAlignment="1">
      <alignment horizontal="center" vertical="top" wrapText="1"/>
    </xf>
    <xf numFmtId="0" fontId="16" fillId="0" borderId="0" xfId="2" applyFont="1" applyFill="1" applyBorder="1" applyAlignment="1">
      <alignment horizontal="center" vertical="center"/>
    </xf>
    <xf numFmtId="0" fontId="3" fillId="0" borderId="0" xfId="2" applyFont="1" applyBorder="1" applyAlignment="1">
      <alignment horizontal="center" vertical="center"/>
    </xf>
    <xf numFmtId="0" fontId="3" fillId="0" borderId="0" xfId="1" applyFont="1"/>
    <xf numFmtId="0" fontId="3" fillId="0" borderId="0" xfId="2" applyFont="1" applyAlignment="1">
      <alignment horizontal="center" vertical="center"/>
    </xf>
    <xf numFmtId="2" fontId="3" fillId="0" borderId="0" xfId="0" applyNumberFormat="1" applyFont="1" applyAlignment="1">
      <alignment horizontal="center"/>
    </xf>
    <xf numFmtId="43" fontId="3" fillId="0" borderId="0" xfId="2" applyNumberFormat="1" applyFont="1" applyBorder="1" applyAlignment="1">
      <alignment horizontal="center" vertical="center"/>
    </xf>
    <xf numFmtId="0" fontId="3" fillId="0" borderId="0" xfId="0" applyFont="1" applyAlignment="1">
      <alignment horizontal="center"/>
    </xf>
    <xf numFmtId="0" fontId="3" fillId="3" borderId="0" xfId="2" applyFont="1" applyFill="1" applyAlignment="1">
      <alignment horizontal="center"/>
    </xf>
    <xf numFmtId="0" fontId="3" fillId="0" borderId="0" xfId="2" applyFont="1" applyAlignment="1">
      <alignment horizontal="justify"/>
    </xf>
    <xf numFmtId="0" fontId="18" fillId="0" borderId="0" xfId="1" applyFont="1" applyAlignment="1">
      <alignment horizontal="center"/>
    </xf>
    <xf numFmtId="0" fontId="18" fillId="0" borderId="0" xfId="1" applyFont="1" applyAlignment="1">
      <alignment horizontal="justify"/>
    </xf>
    <xf numFmtId="0" fontId="3" fillId="0" borderId="0" xfId="2" applyFont="1" applyBorder="1" applyAlignment="1">
      <alignment horizontal="justify" vertical="top" wrapText="1"/>
    </xf>
    <xf numFmtId="166" fontId="2" fillId="0" borderId="1" xfId="0" applyNumberFormat="1" applyFont="1" applyBorder="1" applyAlignment="1">
      <alignment horizontal="center" vertical="top"/>
    </xf>
    <xf numFmtId="0" fontId="2" fillId="2" borderId="3" xfId="0" applyFont="1" applyFill="1" applyBorder="1" applyAlignment="1">
      <alignment horizontal="right" vertical="top" wrapText="1"/>
    </xf>
    <xf numFmtId="0" fontId="2" fillId="0" borderId="2" xfId="0" applyFont="1" applyBorder="1" applyAlignment="1">
      <alignment horizontal="center" vertical="top"/>
    </xf>
    <xf numFmtId="0" fontId="15" fillId="0" borderId="0" xfId="2" applyFont="1" applyFill="1" applyBorder="1" applyAlignment="1">
      <alignment horizontal="left" vertical="center" wrapText="1"/>
    </xf>
    <xf numFmtId="0" fontId="17" fillId="0" borderId="0" xfId="2" applyFont="1" applyBorder="1" applyAlignment="1">
      <alignment horizontal="center"/>
    </xf>
    <xf numFmtId="0" fontId="3" fillId="0" borderId="0" xfId="2" applyFont="1" applyBorder="1" applyAlignment="1">
      <alignment horizontal="justify" vertical="top"/>
    </xf>
    <xf numFmtId="0" fontId="3" fillId="0" borderId="0" xfId="2" applyFont="1" applyBorder="1" applyAlignment="1">
      <alignment horizontal="justify"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4" fillId="0" borderId="5" xfId="0" applyFont="1" applyBorder="1" applyAlignment="1">
      <alignment horizontal="justify" vertical="top" wrapText="1"/>
    </xf>
    <xf numFmtId="0" fontId="2" fillId="0" borderId="1" xfId="0" applyFont="1" applyBorder="1" applyAlignment="1">
      <alignment horizontal="right" vertical="top"/>
    </xf>
    <xf numFmtId="0" fontId="2" fillId="2" borderId="1" xfId="0" applyFont="1" applyFill="1" applyBorder="1" applyAlignment="1">
      <alignment horizontal="righ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9" fillId="0" borderId="0" xfId="0" applyFont="1" applyBorder="1" applyAlignment="1">
      <alignment horizontal="center"/>
    </xf>
    <xf numFmtId="2" fontId="9" fillId="0" borderId="0" xfId="0" applyNumberFormat="1" applyFont="1" applyBorder="1" applyAlignment="1">
      <alignment horizontal="center"/>
    </xf>
    <xf numFmtId="2" fontId="0" fillId="0" borderId="0" xfId="0" applyNumberFormat="1" applyFont="1" applyBorder="1" applyAlignment="1">
      <alignment horizontal="center"/>
    </xf>
    <xf numFmtId="0" fontId="9" fillId="0" borderId="5" xfId="0" applyFont="1" applyBorder="1" applyAlignment="1">
      <alignment horizontal="center"/>
    </xf>
    <xf numFmtId="0" fontId="9" fillId="0" borderId="9" xfId="0" applyFont="1" applyBorder="1" applyAlignment="1">
      <alignment horizontal="center"/>
    </xf>
    <xf numFmtId="2" fontId="13" fillId="0" borderId="0" xfId="0" applyNumberFormat="1" applyFont="1" applyBorder="1" applyAlignment="1">
      <alignment horizontal="center"/>
    </xf>
    <xf numFmtId="0" fontId="0" fillId="0" borderId="0" xfId="0" applyFont="1" applyBorder="1" applyAlignment="1">
      <alignment horizontal="center"/>
    </xf>
    <xf numFmtId="165" fontId="0" fillId="0" borderId="0" xfId="0" applyNumberFormat="1" applyFont="1" applyBorder="1" applyAlignment="1">
      <alignment horizontal="center"/>
    </xf>
    <xf numFmtId="0" fontId="9" fillId="0" borderId="0" xfId="0" applyFont="1" applyBorder="1" applyAlignment="1">
      <alignment horizontal="left"/>
    </xf>
    <xf numFmtId="0" fontId="9" fillId="0" borderId="13" xfId="0" applyFont="1" applyBorder="1" applyAlignment="1">
      <alignment horizontal="left"/>
    </xf>
    <xf numFmtId="0" fontId="9" fillId="0" borderId="10" xfId="0" applyFont="1" applyBorder="1" applyAlignment="1">
      <alignment horizontal="center"/>
    </xf>
    <xf numFmtId="0" fontId="9" fillId="0" borderId="0" xfId="0" applyFont="1" applyBorder="1" applyAlignment="1">
      <alignment horizontal="center" vertical="center"/>
    </xf>
    <xf numFmtId="1" fontId="9" fillId="0" borderId="13" xfId="0" applyNumberFormat="1" applyFont="1" applyBorder="1" applyAlignment="1">
      <alignment horizontal="center" vertical="center"/>
    </xf>
    <xf numFmtId="2" fontId="9" fillId="0" borderId="5" xfId="0" applyNumberFormat="1" applyFont="1" applyBorder="1" applyAlignment="1">
      <alignment horizontal="center"/>
    </xf>
    <xf numFmtId="165" fontId="7" fillId="0" borderId="0" xfId="0" applyNumberFormat="1" applyFont="1" applyBorder="1" applyAlignment="1">
      <alignment horizontal="center"/>
    </xf>
    <xf numFmtId="0" fontId="9" fillId="0" borderId="0" xfId="0" applyFont="1" applyAlignment="1">
      <alignment horizontal="center" vertical="center"/>
    </xf>
    <xf numFmtId="0" fontId="9" fillId="0" borderId="0" xfId="0" applyFont="1" applyAlignment="1">
      <alignment horizontal="center"/>
    </xf>
    <xf numFmtId="165" fontId="9" fillId="0" borderId="3" xfId="0" applyNumberFormat="1" applyFont="1" applyBorder="1" applyAlignment="1">
      <alignment horizontal="center"/>
    </xf>
    <xf numFmtId="2" fontId="9" fillId="0" borderId="0" xfId="0" applyNumberFormat="1" applyFont="1" applyAlignment="1">
      <alignment horizontal="center"/>
    </xf>
    <xf numFmtId="2"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9" fillId="0" borderId="10"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NumberFormat="1" applyFont="1" applyAlignment="1">
      <alignment horizontal="left"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4" fillId="0" borderId="13" xfId="0"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2" fontId="9" fillId="0" borderId="0" xfId="0" applyNumberFormat="1" applyFont="1" applyBorder="1" applyAlignment="1">
      <alignment horizontal="center" wrapText="1"/>
    </xf>
    <xf numFmtId="2" fontId="4" fillId="0" borderId="0" xfId="0" applyNumberFormat="1" applyFont="1" applyAlignment="1">
      <alignment horizontal="center"/>
    </xf>
    <xf numFmtId="0" fontId="4" fillId="0" borderId="0" xfId="0" applyFont="1" applyAlignment="1">
      <alignment horizontal="center"/>
    </xf>
    <xf numFmtId="0" fontId="4" fillId="0" borderId="12" xfId="0" applyFont="1" applyBorder="1" applyAlignment="1">
      <alignment horizontal="left" vertical="top" wrapText="1"/>
    </xf>
    <xf numFmtId="0" fontId="4" fillId="0" borderId="9" xfId="0" applyFont="1" applyBorder="1" applyAlignment="1">
      <alignment horizontal="left" vertical="top" wrapText="1"/>
    </xf>
    <xf numFmtId="0" fontId="4" fillId="0" borderId="15" xfId="0" applyFont="1" applyBorder="1" applyAlignment="1">
      <alignment horizontal="left" vertical="top" wrapText="1"/>
    </xf>
    <xf numFmtId="0" fontId="9" fillId="0" borderId="14" xfId="0" applyFont="1" applyBorder="1" applyAlignment="1">
      <alignment horizontal="center"/>
    </xf>
    <xf numFmtId="0" fontId="9" fillId="0" borderId="8" xfId="0" applyFont="1" applyBorder="1" applyAlignment="1">
      <alignment horizontal="center"/>
    </xf>
    <xf numFmtId="2" fontId="0" fillId="0" borderId="0" xfId="0" applyNumberFormat="1" applyFont="1" applyAlignment="1">
      <alignment horizontal="center"/>
    </xf>
    <xf numFmtId="165" fontId="9" fillId="0" borderId="5" xfId="0" applyNumberFormat="1" applyFont="1" applyBorder="1" applyAlignment="1">
      <alignment horizontal="center"/>
    </xf>
    <xf numFmtId="2" fontId="9" fillId="0" borderId="3" xfId="0" applyNumberFormat="1" applyFont="1" applyBorder="1" applyAlignment="1">
      <alignment horizontal="center"/>
    </xf>
    <xf numFmtId="0" fontId="9" fillId="0" borderId="3" xfId="0" applyFont="1" applyBorder="1" applyAlignment="1">
      <alignment horizontal="center"/>
    </xf>
    <xf numFmtId="0" fontId="10" fillId="0" borderId="6" xfId="0" applyFont="1" applyBorder="1" applyAlignment="1">
      <alignment horizontal="left" vertical="top" wrapText="1"/>
    </xf>
    <xf numFmtId="0" fontId="10" fillId="0" borderId="15" xfId="0" applyFont="1" applyBorder="1" applyAlignment="1">
      <alignment horizontal="left" vertical="top" wrapText="1"/>
    </xf>
    <xf numFmtId="0" fontId="10" fillId="0" borderId="7" xfId="0" applyFont="1" applyBorder="1" applyAlignment="1">
      <alignment horizontal="left" vertical="top" wrapText="1"/>
    </xf>
    <xf numFmtId="0" fontId="9" fillId="0" borderId="14" xfId="0" applyFont="1" applyBorder="1" applyAlignment="1">
      <alignment horizontal="center"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9" xfId="0" applyFont="1" applyBorder="1" applyAlignment="1">
      <alignment horizontal="left" vertical="top" wrapText="1"/>
    </xf>
    <xf numFmtId="0" fontId="2" fillId="0" borderId="6" xfId="0" applyFont="1" applyBorder="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5" fillId="0" borderId="6" xfId="0" applyFont="1" applyBorder="1" applyAlignment="1">
      <alignment horizontal="left" vertical="top" wrapText="1"/>
    </xf>
    <xf numFmtId="0" fontId="5" fillId="0" borderId="15" xfId="0" applyFont="1" applyBorder="1" applyAlignment="1">
      <alignment horizontal="left"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5" fillId="0" borderId="0" xfId="0" applyFont="1" applyBorder="1" applyAlignment="1">
      <alignment horizontal="center"/>
    </xf>
    <xf numFmtId="2" fontId="5" fillId="0" borderId="0" xfId="0" applyNumberFormat="1" applyFont="1" applyBorder="1" applyAlignment="1">
      <alignment horizontal="center"/>
    </xf>
    <xf numFmtId="165" fontId="5" fillId="0" borderId="0" xfId="0" applyNumberFormat="1" applyFont="1" applyBorder="1" applyAlignment="1">
      <alignment horizontal="center"/>
    </xf>
    <xf numFmtId="0" fontId="5" fillId="0" borderId="5" xfId="0" applyFont="1" applyBorder="1" applyAlignment="1">
      <alignment horizontal="center"/>
    </xf>
    <xf numFmtId="0" fontId="5" fillId="0" borderId="6" xfId="0" applyNumberFormat="1" applyFont="1" applyBorder="1" applyAlignment="1">
      <alignment horizontal="left" vertical="top" wrapText="1"/>
    </xf>
    <xf numFmtId="0" fontId="5" fillId="0" borderId="15" xfId="0" applyNumberFormat="1" applyFont="1" applyBorder="1" applyAlignment="1">
      <alignment horizontal="left" vertical="top" wrapText="1"/>
    </xf>
    <xf numFmtId="0" fontId="5" fillId="0" borderId="7" xfId="0" applyFont="1" applyBorder="1" applyAlignment="1">
      <alignment horizontal="left" vertical="top" wrapText="1"/>
    </xf>
    <xf numFmtId="0" fontId="5" fillId="0" borderId="0" xfId="0" applyFont="1" applyBorder="1"/>
    <xf numFmtId="0" fontId="5" fillId="0" borderId="13" xfId="0" applyFont="1" applyBorder="1"/>
    <xf numFmtId="2" fontId="5" fillId="0" borderId="0" xfId="0" applyNumberFormat="1" applyFont="1" applyBorder="1" applyAlignment="1">
      <alignment horizontal="center" wrapText="1"/>
    </xf>
    <xf numFmtId="1" fontId="5" fillId="0" borderId="0" xfId="0" applyNumberFormat="1" applyFont="1" applyBorder="1" applyAlignment="1">
      <alignment horizontal="center"/>
    </xf>
    <xf numFmtId="1" fontId="5" fillId="0" borderId="5" xfId="0" applyNumberFormat="1" applyFont="1" applyBorder="1" applyAlignment="1">
      <alignment horizontal="center"/>
    </xf>
    <xf numFmtId="0" fontId="5" fillId="0" borderId="5" xfId="0" applyFont="1" applyBorder="1"/>
    <xf numFmtId="0" fontId="5" fillId="0" borderId="9" xfId="0" applyFont="1" applyBorder="1"/>
    <xf numFmtId="2" fontId="5" fillId="0" borderId="10" xfId="0" applyNumberFormat="1" applyFont="1" applyBorder="1" applyAlignment="1">
      <alignment horizontal="center"/>
    </xf>
    <xf numFmtId="0" fontId="5" fillId="0" borderId="6" xfId="0" applyFont="1" applyBorder="1" applyAlignment="1">
      <alignment horizontal="center" vertical="top" wrapText="1"/>
    </xf>
    <xf numFmtId="0" fontId="5" fillId="0" borderId="15" xfId="0" applyFont="1" applyBorder="1" applyAlignment="1">
      <alignment horizontal="center" vertical="top" wrapText="1"/>
    </xf>
    <xf numFmtId="0" fontId="5" fillId="0" borderId="11" xfId="0" applyFont="1" applyBorder="1" applyAlignment="1">
      <alignment horizontal="left" vertical="top" wrapText="1"/>
    </xf>
    <xf numFmtId="0" fontId="5" fillId="0" borderId="14" xfId="0" applyFont="1" applyBorder="1" applyAlignment="1">
      <alignment horizontal="left" vertical="top" wrapText="1"/>
    </xf>
    <xf numFmtId="0" fontId="5" fillId="0" borderId="8" xfId="0" applyFont="1" applyBorder="1" applyAlignment="1">
      <alignment horizontal="left" vertical="top" wrapText="1"/>
    </xf>
    <xf numFmtId="2" fontId="5" fillId="0" borderId="0" xfId="0" applyNumberFormat="1" applyFont="1" applyBorder="1" applyAlignment="1">
      <alignment horizontal="left"/>
    </xf>
    <xf numFmtId="2" fontId="5" fillId="0" borderId="13" xfId="0" applyNumberFormat="1" applyFont="1" applyBorder="1" applyAlignment="1">
      <alignment horizontal="left"/>
    </xf>
    <xf numFmtId="0" fontId="11" fillId="0" borderId="0" xfId="0" applyFont="1" applyBorder="1" applyAlignment="1">
      <alignment horizontal="center"/>
    </xf>
    <xf numFmtId="0" fontId="5" fillId="0" borderId="6" xfId="0" applyFont="1" applyBorder="1" applyAlignment="1">
      <alignment horizontal="center" wrapText="1"/>
    </xf>
    <xf numFmtId="0" fontId="5" fillId="0" borderId="15" xfId="0" applyFont="1" applyBorder="1" applyAlignment="1">
      <alignment horizontal="center" wrapText="1"/>
    </xf>
    <xf numFmtId="165" fontId="5" fillId="0" borderId="5" xfId="0" applyNumberFormat="1" applyFont="1" applyBorder="1" applyAlignment="1">
      <alignment horizontal="center"/>
    </xf>
  </cellXfs>
  <cellStyles count="3">
    <cellStyle name="Normal" xfId="0" builtinId="0"/>
    <cellStyle name="Normal 2 2" xfId="2"/>
    <cellStyle name="Normal 4"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73"/>
  <sheetViews>
    <sheetView tabSelected="1" view="pageBreakPreview" zoomScale="136" zoomScaleNormal="85" zoomScaleSheetLayoutView="136" workbookViewId="0">
      <selection activeCell="C4" sqref="C4"/>
    </sheetView>
  </sheetViews>
  <sheetFormatPr defaultRowHeight="15"/>
  <cols>
    <col min="1" max="1" width="5.42578125" style="1" customWidth="1"/>
    <col min="2" max="2" width="10.7109375" style="1" customWidth="1"/>
    <col min="3" max="3" width="43.7109375" style="1" customWidth="1"/>
    <col min="4" max="4" width="11.85546875" style="1" customWidth="1"/>
    <col min="5" max="5" width="6.42578125" style="1" customWidth="1"/>
    <col min="6" max="6" width="11.42578125" style="1" customWidth="1"/>
    <col min="7" max="7" width="16.5703125" style="1" customWidth="1"/>
    <col min="8" max="10" width="9.140625" style="1"/>
    <col min="11" max="11" width="13.5703125" style="1" bestFit="1" customWidth="1"/>
    <col min="12" max="16384" width="9.140625" style="1"/>
  </cols>
  <sheetData>
    <row r="1" spans="1:7" ht="67.5" customHeight="1">
      <c r="A1" s="224" t="s">
        <v>207</v>
      </c>
      <c r="B1" s="224"/>
      <c r="C1" s="224"/>
      <c r="D1" s="224"/>
      <c r="E1" s="224"/>
      <c r="F1" s="224"/>
      <c r="G1" s="224"/>
    </row>
    <row r="2" spans="1:7" ht="31.5" customHeight="1">
      <c r="A2" s="2" t="s">
        <v>0</v>
      </c>
      <c r="B2" s="2" t="s">
        <v>1</v>
      </c>
      <c r="C2" s="2" t="s">
        <v>2</v>
      </c>
      <c r="D2" s="2" t="s">
        <v>3</v>
      </c>
      <c r="E2" s="2" t="s">
        <v>4</v>
      </c>
      <c r="F2" s="2" t="s">
        <v>5</v>
      </c>
      <c r="G2" s="2" t="s">
        <v>6</v>
      </c>
    </row>
    <row r="3" spans="1:7" ht="30" customHeight="1">
      <c r="A3" s="3"/>
      <c r="B3" s="227" t="s">
        <v>162</v>
      </c>
      <c r="C3" s="228"/>
      <c r="D3" s="4"/>
      <c r="E3" s="4"/>
      <c r="F3" s="4"/>
      <c r="G3" s="4"/>
    </row>
    <row r="4" spans="1:7" ht="156.75" customHeight="1">
      <c r="A4" s="3">
        <v>1</v>
      </c>
      <c r="B4" s="8" t="s">
        <v>28</v>
      </c>
      <c r="C4" s="6" t="s">
        <v>36</v>
      </c>
      <c r="D4" s="7">
        <f>Detailed!N4</f>
        <v>41</v>
      </c>
      <c r="E4" s="3" t="s">
        <v>9</v>
      </c>
      <c r="F4" s="12">
        <v>1203.77</v>
      </c>
      <c r="G4" s="13">
        <f>ROUND(D4*F4,3)</f>
        <v>49354.57</v>
      </c>
    </row>
    <row r="5" spans="1:7" ht="62.25" customHeight="1">
      <c r="A5" s="3">
        <v>2</v>
      </c>
      <c r="B5" s="5" t="s">
        <v>7</v>
      </c>
      <c r="C5" s="6" t="s">
        <v>8</v>
      </c>
      <c r="D5" s="3">
        <f>Detailed!N9</f>
        <v>1591</v>
      </c>
      <c r="E5" s="3" t="s">
        <v>9</v>
      </c>
      <c r="F5" s="12">
        <v>290.48</v>
      </c>
      <c r="G5" s="13">
        <f t="shared" ref="G5:G37" si="0">ROUND(D5*F5,3)</f>
        <v>462153.68</v>
      </c>
    </row>
    <row r="6" spans="1:7" ht="409.6" customHeight="1">
      <c r="A6" s="3">
        <v>3</v>
      </c>
      <c r="B6" s="8" t="s">
        <v>32</v>
      </c>
      <c r="C6" s="6" t="s">
        <v>33</v>
      </c>
      <c r="D6" s="7">
        <f>Detailed!N25</f>
        <v>127830.98000000001</v>
      </c>
      <c r="E6" s="3" t="s">
        <v>10</v>
      </c>
      <c r="F6" s="12">
        <v>126.32</v>
      </c>
      <c r="G6" s="13">
        <f t="shared" si="0"/>
        <v>16147609.393999999</v>
      </c>
    </row>
    <row r="7" spans="1:7" ht="150">
      <c r="A7" s="3">
        <v>4</v>
      </c>
      <c r="B7" s="8" t="s">
        <v>34</v>
      </c>
      <c r="C7" s="6" t="s">
        <v>35</v>
      </c>
      <c r="D7" s="7">
        <f>Detailed!N39</f>
        <v>70267.335000000006</v>
      </c>
      <c r="E7" s="3" t="s">
        <v>10</v>
      </c>
      <c r="F7" s="12">
        <v>346.28</v>
      </c>
      <c r="G7" s="13">
        <f t="shared" si="0"/>
        <v>24332172.763999999</v>
      </c>
    </row>
    <row r="8" spans="1:7" ht="156" customHeight="1">
      <c r="A8" s="3">
        <v>5</v>
      </c>
      <c r="B8" s="8" t="s">
        <v>11</v>
      </c>
      <c r="C8" s="6" t="s">
        <v>58</v>
      </c>
      <c r="D8" s="7">
        <f>Detailed!N55</f>
        <v>57563.645000000004</v>
      </c>
      <c r="E8" s="3" t="s">
        <v>10</v>
      </c>
      <c r="F8" s="12">
        <v>182.93</v>
      </c>
      <c r="G8" s="13">
        <f t="shared" si="0"/>
        <v>10530117.58</v>
      </c>
    </row>
    <row r="9" spans="1:7" ht="75.75" customHeight="1">
      <c r="A9" s="3">
        <v>6</v>
      </c>
      <c r="B9" s="8" t="s">
        <v>12</v>
      </c>
      <c r="C9" s="6" t="s">
        <v>184</v>
      </c>
      <c r="D9" s="7">
        <f>Detailed!N63</f>
        <v>35133.667500000003</v>
      </c>
      <c r="E9" s="8" t="s">
        <v>56</v>
      </c>
      <c r="F9" s="12">
        <v>14.57</v>
      </c>
      <c r="G9" s="13">
        <f t="shared" si="0"/>
        <v>511897.53499999997</v>
      </c>
    </row>
    <row r="10" spans="1:7" ht="47.25" customHeight="1">
      <c r="A10" s="3"/>
      <c r="B10" s="8"/>
      <c r="C10" s="6" t="s">
        <v>185</v>
      </c>
      <c r="D10" s="7">
        <f>Detailed!N61</f>
        <v>35133.667500000003</v>
      </c>
      <c r="E10" s="8" t="s">
        <v>186</v>
      </c>
      <c r="F10" s="12">
        <v>29.14</v>
      </c>
      <c r="G10" s="13">
        <f t="shared" si="0"/>
        <v>1023795.071</v>
      </c>
    </row>
    <row r="11" spans="1:7" ht="124.5" customHeight="1">
      <c r="A11" s="3">
        <v>7</v>
      </c>
      <c r="B11" s="3" t="s">
        <v>119</v>
      </c>
      <c r="C11" s="6" t="s">
        <v>176</v>
      </c>
      <c r="D11" s="3">
        <v>434.42</v>
      </c>
      <c r="E11" s="12" t="s">
        <v>25</v>
      </c>
      <c r="F11" s="3">
        <v>1070.29</v>
      </c>
      <c r="G11" s="13">
        <f t="shared" si="0"/>
        <v>464955.38199999998</v>
      </c>
    </row>
    <row r="12" spans="1:7" ht="405" customHeight="1">
      <c r="A12" s="3">
        <v>8</v>
      </c>
      <c r="B12" s="192" t="s">
        <v>127</v>
      </c>
      <c r="C12" s="193" t="s">
        <v>177</v>
      </c>
      <c r="D12" s="194">
        <v>4758.3999999999996</v>
      </c>
      <c r="E12" s="195" t="s">
        <v>19</v>
      </c>
      <c r="F12" s="194">
        <v>190.47</v>
      </c>
      <c r="G12" s="13">
        <f t="shared" si="0"/>
        <v>906332.44799999997</v>
      </c>
    </row>
    <row r="13" spans="1:7" ht="151.5" customHeight="1">
      <c r="A13" s="3">
        <v>9</v>
      </c>
      <c r="B13" s="8" t="s">
        <v>131</v>
      </c>
      <c r="C13" s="6" t="s">
        <v>178</v>
      </c>
      <c r="D13" s="3">
        <v>217.21</v>
      </c>
      <c r="E13" s="12" t="s">
        <v>25</v>
      </c>
      <c r="F13" s="3">
        <v>3730.47</v>
      </c>
      <c r="G13" s="13">
        <f t="shared" si="0"/>
        <v>810295.38899999997</v>
      </c>
    </row>
    <row r="14" spans="1:7" ht="30" customHeight="1">
      <c r="A14" s="3"/>
      <c r="B14" s="8" t="s">
        <v>135</v>
      </c>
      <c r="C14" s="6" t="s">
        <v>179</v>
      </c>
      <c r="D14" s="3">
        <v>217.21</v>
      </c>
      <c r="E14" s="12" t="s">
        <v>25</v>
      </c>
      <c r="F14" s="3">
        <v>4076.09</v>
      </c>
      <c r="G14" s="13">
        <f t="shared" si="0"/>
        <v>885367.50899999996</v>
      </c>
    </row>
    <row r="15" spans="1:7" ht="212.25" customHeight="1">
      <c r="A15" s="3">
        <v>10</v>
      </c>
      <c r="B15" s="196" t="s">
        <v>156</v>
      </c>
      <c r="C15" s="197" t="s">
        <v>180</v>
      </c>
      <c r="D15" s="3">
        <v>26412</v>
      </c>
      <c r="E15" s="12" t="s">
        <v>39</v>
      </c>
      <c r="F15" s="3">
        <v>381.46</v>
      </c>
      <c r="G15" s="13">
        <f t="shared" si="0"/>
        <v>10075121.52</v>
      </c>
    </row>
    <row r="16" spans="1:7" ht="30" customHeight="1">
      <c r="A16" s="3"/>
      <c r="B16" s="198" t="s">
        <v>158</v>
      </c>
      <c r="C16" s="199" t="s">
        <v>181</v>
      </c>
      <c r="D16" s="3">
        <v>1300</v>
      </c>
      <c r="E16" s="12" t="s">
        <v>39</v>
      </c>
      <c r="F16" s="3">
        <v>740.03</v>
      </c>
      <c r="G16" s="13">
        <f t="shared" si="0"/>
        <v>962039</v>
      </c>
    </row>
    <row r="17" spans="1:7" ht="95.25" customHeight="1">
      <c r="A17" s="3">
        <v>11</v>
      </c>
      <c r="B17" s="8" t="s">
        <v>18</v>
      </c>
      <c r="C17" s="6" t="s">
        <v>182</v>
      </c>
      <c r="D17" s="3">
        <v>464.19</v>
      </c>
      <c r="E17" s="12" t="s">
        <v>25</v>
      </c>
      <c r="F17" s="3">
        <v>1145.8800000000001</v>
      </c>
      <c r="G17" s="13">
        <f t="shared" si="0"/>
        <v>531906.03700000001</v>
      </c>
    </row>
    <row r="18" spans="1:7" ht="105" customHeight="1">
      <c r="A18" s="3"/>
      <c r="B18" s="8" t="s">
        <v>154</v>
      </c>
      <c r="C18" s="6" t="s">
        <v>183</v>
      </c>
      <c r="D18" s="3">
        <v>464.19</v>
      </c>
      <c r="E18" s="12" t="s">
        <v>25</v>
      </c>
      <c r="F18" s="3">
        <v>2027.04</v>
      </c>
      <c r="G18" s="13">
        <f t="shared" si="0"/>
        <v>940931.69799999997</v>
      </c>
    </row>
    <row r="19" spans="1:7" ht="105.75" customHeight="1">
      <c r="A19" s="3">
        <v>12</v>
      </c>
      <c r="B19" s="8" t="s">
        <v>13</v>
      </c>
      <c r="C19" s="6" t="s">
        <v>17</v>
      </c>
      <c r="D19" s="7">
        <f>Detailed!N70</f>
        <v>355563.4</v>
      </c>
      <c r="E19" s="3" t="s">
        <v>14</v>
      </c>
      <c r="F19" s="12">
        <v>26.17</v>
      </c>
      <c r="G19" s="13">
        <f t="shared" si="0"/>
        <v>9305094.1779999994</v>
      </c>
    </row>
    <row r="20" spans="1:7" ht="106.5" customHeight="1">
      <c r="A20" s="3">
        <v>13</v>
      </c>
      <c r="B20" s="8" t="s">
        <v>15</v>
      </c>
      <c r="C20" s="6" t="s">
        <v>113</v>
      </c>
      <c r="D20" s="7">
        <f>Detailed!N78</f>
        <v>238116</v>
      </c>
      <c r="E20" s="3" t="s">
        <v>16</v>
      </c>
      <c r="F20" s="12">
        <v>4.47</v>
      </c>
      <c r="G20" s="13">
        <f t="shared" si="0"/>
        <v>1064378.52</v>
      </c>
    </row>
    <row r="21" spans="1:7" ht="79.5" customHeight="1">
      <c r="A21" s="3">
        <v>14</v>
      </c>
      <c r="B21" s="8" t="s">
        <v>112</v>
      </c>
      <c r="C21" s="6" t="s">
        <v>114</v>
      </c>
      <c r="D21" s="7">
        <f>Detailed!G83</f>
        <v>172690.935</v>
      </c>
      <c r="E21" s="3" t="s">
        <v>25</v>
      </c>
      <c r="F21" s="12">
        <v>14.27</v>
      </c>
      <c r="G21" s="13">
        <f t="shared" si="0"/>
        <v>2464299.642</v>
      </c>
    </row>
    <row r="22" spans="1:7">
      <c r="A22" s="9"/>
      <c r="B22" s="225" t="s">
        <v>31</v>
      </c>
      <c r="C22" s="225"/>
      <c r="D22" s="225"/>
      <c r="E22" s="225"/>
      <c r="F22" s="225"/>
      <c r="G22" s="200">
        <f>SUM(G4:G21)</f>
        <v>81467821.916999996</v>
      </c>
    </row>
    <row r="23" spans="1:7" ht="229.5" customHeight="1">
      <c r="A23" s="3">
        <v>15</v>
      </c>
      <c r="B23" s="5" t="s">
        <v>29</v>
      </c>
      <c r="C23" s="10" t="s">
        <v>51</v>
      </c>
      <c r="D23" s="17">
        <f>Detailed!N93</f>
        <v>25.383796428571433</v>
      </c>
      <c r="E23" s="18" t="s">
        <v>19</v>
      </c>
      <c r="F23" s="19">
        <v>909.69</v>
      </c>
      <c r="G23" s="201">
        <f t="shared" si="0"/>
        <v>23091.385999999999</v>
      </c>
    </row>
    <row r="24" spans="1:7" ht="138.75" customHeight="1">
      <c r="A24" s="3">
        <v>16</v>
      </c>
      <c r="B24" s="5" t="s">
        <v>20</v>
      </c>
      <c r="C24" s="10" t="s">
        <v>21</v>
      </c>
      <c r="D24" s="17">
        <f>Detailed!N103</f>
        <v>120.18073800000001</v>
      </c>
      <c r="E24" s="18" t="s">
        <v>22</v>
      </c>
      <c r="F24" s="19">
        <v>77.34</v>
      </c>
      <c r="G24" s="201">
        <f t="shared" si="0"/>
        <v>9294.7780000000002</v>
      </c>
    </row>
    <row r="25" spans="1:7" ht="138" customHeight="1">
      <c r="A25" s="3">
        <v>17</v>
      </c>
      <c r="B25" s="5" t="s">
        <v>23</v>
      </c>
      <c r="C25" s="10" t="s">
        <v>52</v>
      </c>
      <c r="D25" s="17">
        <f>Detailed!N111</f>
        <v>25.238371839999999</v>
      </c>
      <c r="E25" s="18" t="s">
        <v>22</v>
      </c>
      <c r="F25" s="19">
        <v>74.37</v>
      </c>
      <c r="G25" s="201">
        <f t="shared" si="0"/>
        <v>1876.9780000000001</v>
      </c>
    </row>
    <row r="26" spans="1:7" ht="183.75" customHeight="1">
      <c r="A26" s="3">
        <v>18</v>
      </c>
      <c r="B26" s="5" t="s">
        <v>24</v>
      </c>
      <c r="C26" s="10" t="s">
        <v>57</v>
      </c>
      <c r="D26" s="17">
        <f>Detailed!N120</f>
        <v>25.383796428571433</v>
      </c>
      <c r="E26" s="18" t="s">
        <v>25</v>
      </c>
      <c r="F26" s="19">
        <v>11674.49</v>
      </c>
      <c r="G26" s="201">
        <f t="shared" si="0"/>
        <v>296342.87800000003</v>
      </c>
    </row>
    <row r="27" spans="1:7" ht="90" customHeight="1">
      <c r="A27" s="3">
        <v>19</v>
      </c>
      <c r="B27" s="5" t="s">
        <v>26</v>
      </c>
      <c r="C27" s="10" t="s">
        <v>27</v>
      </c>
      <c r="D27" s="20">
        <v>41</v>
      </c>
      <c r="E27" s="18" t="s">
        <v>9</v>
      </c>
      <c r="F27" s="19">
        <v>47.91</v>
      </c>
      <c r="G27" s="201">
        <f t="shared" si="0"/>
        <v>1964.31</v>
      </c>
    </row>
    <row r="28" spans="1:7" ht="62.25" customHeight="1">
      <c r="A28" s="3">
        <v>20</v>
      </c>
      <c r="B28" s="5" t="s">
        <v>38</v>
      </c>
      <c r="C28" s="10" t="s">
        <v>55</v>
      </c>
      <c r="D28" s="19">
        <f>Detailed!N139</f>
        <v>12403</v>
      </c>
      <c r="E28" s="18" t="s">
        <v>39</v>
      </c>
      <c r="F28" s="18">
        <v>131.55000000000001</v>
      </c>
      <c r="G28" s="201">
        <f t="shared" si="0"/>
        <v>1631614.65</v>
      </c>
    </row>
    <row r="29" spans="1:7" ht="77.25" customHeight="1">
      <c r="A29" s="3">
        <v>21</v>
      </c>
      <c r="B29" s="14" t="s">
        <v>40</v>
      </c>
      <c r="C29" s="10" t="s">
        <v>54</v>
      </c>
      <c r="D29" s="19">
        <f>Detailed!N145</f>
        <v>14883.599999999999</v>
      </c>
      <c r="E29" s="18" t="s">
        <v>16</v>
      </c>
      <c r="F29" s="18">
        <v>132.94</v>
      </c>
      <c r="G29" s="201">
        <f t="shared" si="0"/>
        <v>1978625.784</v>
      </c>
    </row>
    <row r="30" spans="1:7" ht="93" customHeight="1">
      <c r="A30" s="3">
        <v>22</v>
      </c>
      <c r="B30" s="5" t="s">
        <v>41</v>
      </c>
      <c r="C30" s="10" t="s">
        <v>53</v>
      </c>
      <c r="D30" s="19">
        <f>Detailed!N151</f>
        <v>39686</v>
      </c>
      <c r="E30" s="18" t="s">
        <v>16</v>
      </c>
      <c r="F30" s="19">
        <v>64.53</v>
      </c>
      <c r="G30" s="201">
        <f t="shared" si="0"/>
        <v>2560937.58</v>
      </c>
    </row>
    <row r="31" spans="1:7" ht="67.5" customHeight="1">
      <c r="A31" s="3">
        <v>23</v>
      </c>
      <c r="B31" s="5" t="s">
        <v>42</v>
      </c>
      <c r="C31" s="10" t="s">
        <v>43</v>
      </c>
      <c r="D31" s="19">
        <f>Detailed!N158</f>
        <v>14882.25</v>
      </c>
      <c r="E31" s="18" t="s">
        <v>14</v>
      </c>
      <c r="F31" s="19">
        <v>162.44999999999999</v>
      </c>
      <c r="G31" s="201">
        <f t="shared" si="0"/>
        <v>2417621.5129999998</v>
      </c>
    </row>
    <row r="32" spans="1:7" ht="198.75" customHeight="1">
      <c r="A32" s="3">
        <v>24</v>
      </c>
      <c r="B32" s="8" t="s">
        <v>37</v>
      </c>
      <c r="C32" s="6" t="s">
        <v>44</v>
      </c>
      <c r="D32" s="15">
        <f>Detailed!N165</f>
        <v>1</v>
      </c>
      <c r="E32" s="15" t="s">
        <v>187</v>
      </c>
      <c r="F32" s="16">
        <v>967050.85</v>
      </c>
      <c r="G32" s="201">
        <f t="shared" si="0"/>
        <v>967050.85</v>
      </c>
    </row>
    <row r="33" spans="1:11" ht="108.75" customHeight="1">
      <c r="A33" s="3">
        <v>25</v>
      </c>
      <c r="B33" s="8" t="s">
        <v>37</v>
      </c>
      <c r="C33" s="6" t="s">
        <v>45</v>
      </c>
      <c r="D33" s="15">
        <f>Detailed!N174</f>
        <v>120</v>
      </c>
      <c r="E33" s="15" t="s">
        <v>46</v>
      </c>
      <c r="F33" s="16">
        <v>2497.86</v>
      </c>
      <c r="G33" s="201">
        <f t="shared" si="0"/>
        <v>299743.2</v>
      </c>
    </row>
    <row r="34" spans="1:11" ht="80.25" customHeight="1">
      <c r="A34" s="3">
        <v>26</v>
      </c>
      <c r="B34" s="8" t="s">
        <v>37</v>
      </c>
      <c r="C34" s="6" t="s">
        <v>47</v>
      </c>
      <c r="D34" s="15">
        <f>Detailed!N178</f>
        <v>1</v>
      </c>
      <c r="E34" s="15" t="s">
        <v>187</v>
      </c>
      <c r="F34" s="16">
        <v>112344.1</v>
      </c>
      <c r="G34" s="201">
        <f t="shared" si="0"/>
        <v>112344.1</v>
      </c>
    </row>
    <row r="35" spans="1:11" ht="130.5" customHeight="1">
      <c r="A35" s="3">
        <v>27</v>
      </c>
      <c r="B35" s="8" t="s">
        <v>37</v>
      </c>
      <c r="C35" s="6" t="s">
        <v>48</v>
      </c>
      <c r="D35" s="15">
        <f>Detailed!N181</f>
        <v>1</v>
      </c>
      <c r="E35" s="15" t="s">
        <v>187</v>
      </c>
      <c r="F35" s="16">
        <v>111148.95</v>
      </c>
      <c r="G35" s="201">
        <f t="shared" si="0"/>
        <v>111148.95</v>
      </c>
    </row>
    <row r="36" spans="1:11" ht="223.5" customHeight="1">
      <c r="A36" s="3">
        <v>28</v>
      </c>
      <c r="B36" s="8" t="s">
        <v>37</v>
      </c>
      <c r="C36" s="6" t="s">
        <v>49</v>
      </c>
      <c r="D36" s="15">
        <f>Detailed!N186</f>
        <v>1</v>
      </c>
      <c r="E36" s="15" t="s">
        <v>187</v>
      </c>
      <c r="F36" s="16">
        <v>92026.55</v>
      </c>
      <c r="G36" s="201">
        <f t="shared" si="0"/>
        <v>92026.55</v>
      </c>
    </row>
    <row r="37" spans="1:11" ht="93.75" customHeight="1">
      <c r="A37" s="3">
        <v>29</v>
      </c>
      <c r="B37" s="8" t="s">
        <v>37</v>
      </c>
      <c r="C37" s="11" t="s">
        <v>50</v>
      </c>
      <c r="D37" s="15">
        <f>Detailed!N199</f>
        <v>1</v>
      </c>
      <c r="E37" s="15" t="s">
        <v>187</v>
      </c>
      <c r="F37" s="16">
        <v>110909.92</v>
      </c>
      <c r="G37" s="201">
        <f t="shared" si="0"/>
        <v>110909.92</v>
      </c>
    </row>
    <row r="38" spans="1:11" ht="90">
      <c r="A38" s="3">
        <v>30</v>
      </c>
      <c r="B38" s="8" t="s">
        <v>171</v>
      </c>
      <c r="C38" s="11" t="s">
        <v>172</v>
      </c>
      <c r="D38" s="15">
        <v>1</v>
      </c>
      <c r="E38" s="15" t="s">
        <v>187</v>
      </c>
      <c r="F38" s="16">
        <v>250000</v>
      </c>
      <c r="G38" s="201">
        <f>D38*F38</f>
        <v>250000</v>
      </c>
    </row>
    <row r="39" spans="1:11" ht="15" customHeight="1">
      <c r="A39" s="3"/>
      <c r="B39" s="226" t="s">
        <v>30</v>
      </c>
      <c r="C39" s="226"/>
      <c r="D39" s="226"/>
      <c r="E39" s="226"/>
      <c r="F39" s="226"/>
      <c r="G39" s="215">
        <f>SUM(G23:G38)</f>
        <v>10864593.426999999</v>
      </c>
      <c r="K39" s="80">
        <f>G39+G22</f>
        <v>92332415.343999997</v>
      </c>
    </row>
    <row r="40" spans="1:11" ht="15" customHeight="1">
      <c r="A40" s="217"/>
      <c r="B40" s="216"/>
      <c r="C40" s="216"/>
      <c r="D40" s="216"/>
      <c r="E40" s="222" t="s">
        <v>111</v>
      </c>
      <c r="F40" s="223"/>
      <c r="G40" s="215">
        <f>G39+G22</f>
        <v>92332415.343999997</v>
      </c>
      <c r="K40" s="80"/>
    </row>
    <row r="42" spans="1:11" ht="32.25" customHeight="1">
      <c r="A42" s="218" t="s">
        <v>208</v>
      </c>
      <c r="B42" s="218"/>
      <c r="C42" s="218"/>
      <c r="D42" s="218"/>
      <c r="E42" s="218"/>
      <c r="F42" s="218"/>
      <c r="G42" s="218"/>
    </row>
    <row r="43" spans="1:11" ht="15.75">
      <c r="A43" s="203"/>
      <c r="B43" s="203"/>
      <c r="C43" s="203"/>
      <c r="D43" s="203"/>
      <c r="E43" s="203"/>
      <c r="F43" s="203"/>
      <c r="G43" s="203"/>
    </row>
    <row r="44" spans="1:11" ht="15.75">
      <c r="A44" s="203"/>
      <c r="B44" s="203"/>
      <c r="C44" s="203"/>
      <c r="D44" s="203"/>
      <c r="E44" s="203"/>
      <c r="F44" s="203"/>
      <c r="G44" s="203"/>
    </row>
    <row r="45" spans="1:11">
      <c r="A45" s="204"/>
      <c r="B45" s="204"/>
      <c r="C45" s="205"/>
      <c r="D45" s="204"/>
      <c r="E45" s="206"/>
      <c r="F45" s="207" t="s">
        <v>194</v>
      </c>
      <c r="G45" s="208"/>
    </row>
    <row r="46" spans="1:11">
      <c r="A46" s="204"/>
      <c r="B46" s="204"/>
      <c r="C46" s="205"/>
      <c r="D46" s="204"/>
      <c r="E46" s="206"/>
      <c r="F46" s="207" t="s">
        <v>195</v>
      </c>
      <c r="G46" s="208"/>
    </row>
    <row r="47" spans="1:11">
      <c r="A47" s="204"/>
      <c r="B47" s="204"/>
      <c r="C47" s="205"/>
      <c r="D47" s="204"/>
      <c r="E47" s="206"/>
      <c r="F47" s="207" t="s">
        <v>196</v>
      </c>
      <c r="G47" s="208"/>
    </row>
    <row r="48" spans="1:11">
      <c r="A48" s="204"/>
      <c r="B48" s="204"/>
      <c r="C48" s="205"/>
      <c r="D48" s="204"/>
      <c r="E48" s="206"/>
      <c r="F48" s="207" t="s">
        <v>197</v>
      </c>
      <c r="G48" s="208"/>
    </row>
    <row r="49" spans="1:7">
      <c r="A49" s="219" t="s">
        <v>198</v>
      </c>
      <c r="B49" s="219"/>
      <c r="C49" s="219"/>
      <c r="D49" s="219"/>
      <c r="E49" s="219"/>
      <c r="F49" s="219"/>
      <c r="G49" s="219"/>
    </row>
    <row r="50" spans="1:7" ht="101.25" customHeight="1">
      <c r="A50" s="220" t="s">
        <v>209</v>
      </c>
      <c r="B50" s="220"/>
      <c r="C50" s="220"/>
      <c r="D50" s="220"/>
      <c r="E50" s="220"/>
      <c r="F50" s="220"/>
      <c r="G50" s="220"/>
    </row>
    <row r="51" spans="1:7">
      <c r="A51" s="204"/>
      <c r="B51" s="204"/>
      <c r="C51" s="209"/>
      <c r="D51" s="204"/>
      <c r="E51" s="206"/>
      <c r="F51" s="207"/>
      <c r="G51" s="208"/>
    </row>
    <row r="52" spans="1:7">
      <c r="A52" s="204"/>
      <c r="B52" s="204"/>
      <c r="C52" s="209"/>
      <c r="D52" s="204"/>
      <c r="E52" s="206"/>
      <c r="F52" s="209" t="s">
        <v>199</v>
      </c>
      <c r="G52" s="208"/>
    </row>
    <row r="53" spans="1:7">
      <c r="A53" s="204"/>
      <c r="B53" s="204"/>
      <c r="C53" s="209"/>
      <c r="D53" s="204"/>
      <c r="E53" s="206"/>
      <c r="F53" s="209" t="s">
        <v>200</v>
      </c>
      <c r="G53" s="208"/>
    </row>
    <row r="54" spans="1:7">
      <c r="A54" s="204"/>
      <c r="B54" s="204"/>
      <c r="C54" s="209"/>
      <c r="D54" s="204"/>
      <c r="E54" s="206"/>
      <c r="F54" s="209" t="s">
        <v>201</v>
      </c>
      <c r="G54" s="208"/>
    </row>
    <row r="55" spans="1:7">
      <c r="A55" s="204"/>
      <c r="B55" s="204"/>
      <c r="C55" s="209"/>
      <c r="D55" s="204"/>
      <c r="E55" s="206"/>
      <c r="F55" s="209" t="s">
        <v>202</v>
      </c>
      <c r="G55" s="208"/>
    </row>
    <row r="56" spans="1:7">
      <c r="A56" s="219" t="s">
        <v>198</v>
      </c>
      <c r="B56" s="219"/>
      <c r="C56" s="219"/>
      <c r="D56" s="219"/>
      <c r="E56" s="219"/>
      <c r="F56" s="219"/>
      <c r="G56" s="219"/>
    </row>
    <row r="57" spans="1:7" ht="97.5" customHeight="1">
      <c r="A57" s="221" t="s">
        <v>209</v>
      </c>
      <c r="B57" s="221"/>
      <c r="C57" s="221"/>
      <c r="D57" s="221"/>
      <c r="E57" s="221"/>
      <c r="F57" s="221"/>
      <c r="G57" s="221"/>
    </row>
    <row r="58" spans="1:7" ht="22.5" customHeight="1">
      <c r="A58" s="214"/>
      <c r="B58" s="214"/>
      <c r="C58" s="214"/>
      <c r="D58" s="214"/>
      <c r="E58" s="214"/>
      <c r="F58" s="214"/>
      <c r="G58" s="214"/>
    </row>
    <row r="59" spans="1:7" ht="21" customHeight="1">
      <c r="A59" s="214"/>
      <c r="B59" s="214"/>
      <c r="C59" s="214"/>
      <c r="D59" s="214"/>
      <c r="E59" s="214"/>
      <c r="F59" s="214"/>
      <c r="G59" s="214"/>
    </row>
    <row r="60" spans="1:7">
      <c r="A60" s="210"/>
      <c r="B60" s="210"/>
      <c r="C60" s="211"/>
      <c r="D60" s="210"/>
      <c r="E60" s="210"/>
      <c r="F60" s="207" t="s">
        <v>203</v>
      </c>
      <c r="G60" s="210"/>
    </row>
    <row r="61" spans="1:7">
      <c r="A61" s="210"/>
      <c r="B61" s="210"/>
      <c r="C61" s="211"/>
      <c r="D61" s="210"/>
      <c r="E61" s="210"/>
      <c r="F61" s="207" t="s">
        <v>204</v>
      </c>
      <c r="G61" s="210"/>
    </row>
    <row r="62" spans="1:7">
      <c r="A62" s="210"/>
      <c r="B62" s="210"/>
      <c r="C62" s="211"/>
      <c r="D62" s="210"/>
      <c r="E62" s="210"/>
      <c r="F62" s="207" t="s">
        <v>205</v>
      </c>
      <c r="G62" s="210"/>
    </row>
    <row r="63" spans="1:7">
      <c r="A63" s="210"/>
      <c r="B63" s="210"/>
      <c r="C63" s="211"/>
      <c r="D63" s="210"/>
      <c r="E63" s="210"/>
      <c r="F63" s="207" t="s">
        <v>206</v>
      </c>
      <c r="G63" s="210"/>
    </row>
    <row r="64" spans="1:7">
      <c r="A64" s="212"/>
      <c r="B64" s="212"/>
      <c r="C64" s="213"/>
      <c r="D64" s="212"/>
      <c r="E64" s="212"/>
      <c r="F64" s="212"/>
      <c r="G64" s="212"/>
    </row>
    <row r="65" spans="1:7">
      <c r="A65" s="212"/>
      <c r="B65" s="212"/>
      <c r="C65" s="213"/>
      <c r="D65" s="212"/>
      <c r="E65" s="212"/>
      <c r="F65" s="212"/>
      <c r="G65" s="212"/>
    </row>
    <row r="66" spans="1:7">
      <c r="A66" s="212"/>
      <c r="B66" s="212"/>
      <c r="C66" s="213"/>
      <c r="D66" s="212"/>
      <c r="E66" s="212"/>
      <c r="F66" s="212"/>
      <c r="G66" s="212"/>
    </row>
    <row r="67" spans="1:7">
      <c r="A67" s="212"/>
      <c r="B67" s="212"/>
      <c r="C67" s="213"/>
      <c r="D67" s="212"/>
      <c r="E67" s="212"/>
      <c r="F67" s="212"/>
      <c r="G67" s="212"/>
    </row>
    <row r="68" spans="1:7">
      <c r="A68" s="212"/>
      <c r="B68" s="212"/>
      <c r="C68" s="213"/>
      <c r="D68" s="212"/>
      <c r="E68" s="212"/>
      <c r="F68" s="212"/>
      <c r="G68" s="212"/>
    </row>
    <row r="69" spans="1:7">
      <c r="A69" s="212"/>
      <c r="B69" s="212"/>
      <c r="C69" s="213"/>
      <c r="D69" s="212"/>
      <c r="E69" s="212"/>
      <c r="F69" s="212"/>
      <c r="G69" s="212"/>
    </row>
    <row r="70" spans="1:7">
      <c r="A70" s="212"/>
      <c r="B70" s="212"/>
      <c r="C70" s="213"/>
      <c r="D70" s="212"/>
      <c r="E70" s="212"/>
      <c r="F70" s="212"/>
      <c r="G70" s="212"/>
    </row>
    <row r="71" spans="1:7">
      <c r="A71" s="212"/>
      <c r="B71" s="212"/>
      <c r="C71" s="213"/>
      <c r="D71" s="212"/>
      <c r="E71" s="212"/>
      <c r="F71" s="212"/>
      <c r="G71" s="212"/>
    </row>
    <row r="72" spans="1:7">
      <c r="A72" s="212"/>
      <c r="B72" s="212"/>
      <c r="C72" s="213"/>
      <c r="D72" s="212"/>
      <c r="E72" s="212"/>
      <c r="F72" s="212"/>
      <c r="G72" s="212"/>
    </row>
    <row r="73" spans="1:7">
      <c r="A73" s="212"/>
      <c r="B73" s="212"/>
      <c r="C73" s="213"/>
      <c r="D73" s="212"/>
      <c r="E73" s="212"/>
      <c r="F73" s="212"/>
      <c r="G73" s="212"/>
    </row>
  </sheetData>
  <mergeCells count="10">
    <mergeCell ref="E40:F40"/>
    <mergeCell ref="A1:G1"/>
    <mergeCell ref="B22:F22"/>
    <mergeCell ref="B39:F39"/>
    <mergeCell ref="B3:C3"/>
    <mergeCell ref="A42:G42"/>
    <mergeCell ref="A49:G49"/>
    <mergeCell ref="A50:G50"/>
    <mergeCell ref="A56:G56"/>
    <mergeCell ref="A57:G57"/>
  </mergeCells>
  <pageMargins left="0.5" right="0.25" top="0.5" bottom="0.25" header="0.3" footer="0.3"/>
  <pageSetup paperSize="9" scale="90" orientation="portrait" r:id="rId1"/>
</worksheet>
</file>

<file path=xl/worksheets/sheet2.xml><?xml version="1.0" encoding="utf-8"?>
<worksheet xmlns="http://schemas.openxmlformats.org/spreadsheetml/2006/main" xmlns:r="http://schemas.openxmlformats.org/officeDocument/2006/relationships">
  <dimension ref="A1:S324"/>
  <sheetViews>
    <sheetView view="pageBreakPreview" topLeftCell="A158" zoomScaleSheetLayoutView="100" workbookViewId="0">
      <selection activeCell="C202" sqref="C202"/>
    </sheetView>
  </sheetViews>
  <sheetFormatPr defaultRowHeight="15.75"/>
  <cols>
    <col min="1" max="1" width="4.7109375" style="33" customWidth="1"/>
    <col min="2" max="2" width="13.140625" style="33" customWidth="1"/>
    <col min="3" max="3" width="41.5703125" style="72" customWidth="1"/>
    <col min="4" max="4" width="2.140625" style="33" customWidth="1"/>
    <col min="5" max="5" width="3.5703125" style="33" customWidth="1"/>
    <col min="6" max="6" width="2.28515625" style="33" customWidth="1"/>
    <col min="7" max="7" width="4.140625" style="33" customWidth="1"/>
    <col min="8" max="8" width="1.7109375" style="33" customWidth="1"/>
    <col min="9" max="9" width="3.85546875" style="33" customWidth="1"/>
    <col min="10" max="10" width="1.85546875" style="33" customWidth="1"/>
    <col min="11" max="11" width="4.140625" style="33" customWidth="1"/>
    <col min="12" max="12" width="2" style="33" customWidth="1"/>
    <col min="13" max="13" width="7.28515625" style="33" customWidth="1"/>
    <col min="14" max="14" width="10" style="33" customWidth="1"/>
    <col min="15" max="15" width="7" style="33" customWidth="1"/>
    <col min="16" max="16384" width="9.140625" style="33"/>
  </cols>
  <sheetData>
    <row r="1" spans="1:19" ht="63.75" customHeight="1">
      <c r="A1" s="254" t="s">
        <v>175</v>
      </c>
      <c r="B1" s="254"/>
      <c r="C1" s="254"/>
      <c r="D1" s="254"/>
      <c r="E1" s="254"/>
      <c r="F1" s="254"/>
      <c r="G1" s="254"/>
      <c r="H1" s="254"/>
      <c r="I1" s="254"/>
      <c r="J1" s="254"/>
      <c r="K1" s="254"/>
      <c r="L1" s="254"/>
      <c r="M1" s="254"/>
      <c r="N1" s="254"/>
      <c r="O1" s="254"/>
      <c r="P1" s="32"/>
      <c r="Q1" s="32"/>
      <c r="R1" s="32"/>
      <c r="S1" s="32"/>
    </row>
    <row r="2" spans="1:19" ht="31.5" customHeight="1">
      <c r="A2" s="21" t="s">
        <v>0</v>
      </c>
      <c r="B2" s="31" t="s">
        <v>1</v>
      </c>
      <c r="C2" s="21" t="s">
        <v>2</v>
      </c>
      <c r="D2" s="251" t="s">
        <v>59</v>
      </c>
      <c r="E2" s="252"/>
      <c r="F2" s="252"/>
      <c r="G2" s="252"/>
      <c r="H2" s="252"/>
      <c r="I2" s="252"/>
      <c r="J2" s="252"/>
      <c r="K2" s="252"/>
      <c r="L2" s="252"/>
      <c r="M2" s="253"/>
      <c r="N2" s="22" t="s">
        <v>60</v>
      </c>
      <c r="O2" s="24" t="s">
        <v>4</v>
      </c>
    </row>
    <row r="3" spans="1:19" ht="24.75" customHeight="1">
      <c r="A3" s="34"/>
      <c r="B3" s="255" t="s">
        <v>163</v>
      </c>
      <c r="C3" s="256"/>
      <c r="D3" s="35"/>
      <c r="E3" s="36"/>
      <c r="F3" s="36"/>
      <c r="G3" s="36"/>
      <c r="H3" s="36"/>
      <c r="I3" s="36"/>
      <c r="J3" s="36"/>
      <c r="K3" s="36"/>
      <c r="L3" s="36"/>
      <c r="M3" s="37"/>
      <c r="N3" s="34"/>
      <c r="O3" s="34"/>
    </row>
    <row r="4" spans="1:19" ht="107.25" customHeight="1">
      <c r="A4" s="38">
        <v>1</v>
      </c>
      <c r="B4" s="258" t="s">
        <v>28</v>
      </c>
      <c r="C4" s="260" t="s">
        <v>36</v>
      </c>
      <c r="D4" s="73" t="s">
        <v>64</v>
      </c>
      <c r="E4" s="262">
        <v>19843</v>
      </c>
      <c r="F4" s="262"/>
      <c r="G4" s="262"/>
      <c r="H4" s="73" t="s">
        <v>65</v>
      </c>
      <c r="I4" s="77">
        <v>500</v>
      </c>
      <c r="J4" s="73" t="s">
        <v>66</v>
      </c>
      <c r="K4" s="73">
        <v>1</v>
      </c>
      <c r="L4" s="73" t="s">
        <v>64</v>
      </c>
      <c r="M4" s="78">
        <f>ROUND(((E4/I4)+1),0)</f>
        <v>41</v>
      </c>
      <c r="N4" s="82">
        <f>M4</f>
        <v>41</v>
      </c>
      <c r="O4" s="84" t="s">
        <v>39</v>
      </c>
    </row>
    <row r="5" spans="1:19" ht="53.25" customHeight="1">
      <c r="A5" s="40"/>
      <c r="B5" s="259"/>
      <c r="C5" s="261"/>
      <c r="D5" s="55"/>
      <c r="E5" s="55"/>
      <c r="F5" s="55"/>
      <c r="G5" s="55"/>
      <c r="H5" s="55"/>
      <c r="I5" s="55"/>
      <c r="J5" s="55"/>
      <c r="K5" s="55"/>
      <c r="L5" s="55"/>
      <c r="M5" s="56"/>
      <c r="N5" s="83"/>
      <c r="O5" s="85"/>
    </row>
    <row r="6" spans="1:19" ht="15" customHeight="1">
      <c r="A6" s="44">
        <v>2</v>
      </c>
      <c r="B6" s="44" t="s">
        <v>7</v>
      </c>
      <c r="C6" s="257" t="s">
        <v>8</v>
      </c>
      <c r="E6" s="33" t="s">
        <v>67</v>
      </c>
      <c r="M6" s="45"/>
      <c r="N6" s="46"/>
      <c r="O6" s="45"/>
    </row>
    <row r="7" spans="1:19">
      <c r="A7" s="46"/>
      <c r="B7" s="46"/>
      <c r="C7" s="257"/>
      <c r="E7" s="33" t="s">
        <v>68</v>
      </c>
      <c r="M7" s="45"/>
      <c r="N7" s="46"/>
      <c r="O7" s="45"/>
    </row>
    <row r="8" spans="1:19">
      <c r="A8" s="46"/>
      <c r="B8" s="46"/>
      <c r="C8" s="257"/>
      <c r="D8" s="33" t="s">
        <v>64</v>
      </c>
      <c r="E8" s="263">
        <f>E4</f>
        <v>19843</v>
      </c>
      <c r="F8" s="264"/>
      <c r="G8" s="264"/>
      <c r="H8" s="73" t="s">
        <v>65</v>
      </c>
      <c r="I8" s="33">
        <v>50</v>
      </c>
      <c r="J8" s="33" t="s">
        <v>66</v>
      </c>
      <c r="K8" s="33">
        <v>1</v>
      </c>
      <c r="L8" s="33" t="s">
        <v>64</v>
      </c>
      <c r="M8" s="45">
        <f>((E8/I8)+K8)</f>
        <v>397.86</v>
      </c>
      <c r="N8" s="46"/>
      <c r="O8" s="45"/>
    </row>
    <row r="9" spans="1:19">
      <c r="A9" s="46"/>
      <c r="B9" s="46"/>
      <c r="C9" s="257"/>
      <c r="D9" s="33" t="s">
        <v>64</v>
      </c>
      <c r="E9" s="245">
        <f>M8</f>
        <v>397.86</v>
      </c>
      <c r="F9" s="245"/>
      <c r="G9" s="245"/>
      <c r="H9" s="50" t="s">
        <v>69</v>
      </c>
      <c r="I9" s="33">
        <v>4</v>
      </c>
      <c r="J9" s="33" t="s">
        <v>64</v>
      </c>
      <c r="K9" s="245">
        <f>ROUND(E9*I9,0)</f>
        <v>1591</v>
      </c>
      <c r="L9" s="245"/>
      <c r="M9" s="47" t="s">
        <v>39</v>
      </c>
      <c r="N9" s="46">
        <f>K9</f>
        <v>1591</v>
      </c>
      <c r="O9" s="45" t="str">
        <f>M9</f>
        <v>Nos</v>
      </c>
    </row>
    <row r="10" spans="1:19" ht="15" customHeight="1">
      <c r="A10" s="44">
        <v>3</v>
      </c>
      <c r="B10" s="44" t="s">
        <v>32</v>
      </c>
      <c r="C10" s="274" t="s">
        <v>160</v>
      </c>
      <c r="D10" s="48"/>
      <c r="E10" s="48"/>
      <c r="F10" s="48"/>
      <c r="G10" s="48"/>
      <c r="H10" s="48"/>
      <c r="I10" s="48"/>
      <c r="J10" s="48"/>
      <c r="K10" s="48"/>
      <c r="L10" s="48"/>
      <c r="M10" s="49"/>
      <c r="N10" s="44"/>
      <c r="O10" s="49"/>
    </row>
    <row r="11" spans="1:19">
      <c r="A11" s="46"/>
      <c r="B11" s="46"/>
      <c r="C11" s="275"/>
      <c r="D11" s="50"/>
      <c r="E11" s="50" t="s">
        <v>70</v>
      </c>
      <c r="F11" s="50"/>
      <c r="G11" s="50"/>
      <c r="H11" s="50"/>
      <c r="I11" s="50"/>
      <c r="J11" s="50"/>
      <c r="K11" s="50"/>
      <c r="L11" s="50"/>
      <c r="M11" s="45"/>
      <c r="N11" s="46"/>
      <c r="O11" s="45"/>
    </row>
    <row r="12" spans="1:19">
      <c r="A12" s="46"/>
      <c r="B12" s="46"/>
      <c r="C12" s="275"/>
      <c r="D12" s="50" t="s">
        <v>64</v>
      </c>
      <c r="E12" s="229">
        <f>214238.23</f>
        <v>214238.23</v>
      </c>
      <c r="F12" s="229"/>
      <c r="G12" s="229"/>
      <c r="H12" s="50" t="s">
        <v>25</v>
      </c>
      <c r="I12" s="50"/>
      <c r="J12" s="50"/>
      <c r="K12" s="50"/>
      <c r="L12" s="50"/>
      <c r="M12" s="45"/>
      <c r="N12" s="46"/>
      <c r="O12" s="45"/>
    </row>
    <row r="13" spans="1:19">
      <c r="A13" s="46"/>
      <c r="B13" s="46"/>
      <c r="C13" s="275"/>
      <c r="D13" s="50" t="s">
        <v>71</v>
      </c>
      <c r="E13" s="50"/>
      <c r="F13" s="50"/>
      <c r="G13" s="50"/>
      <c r="H13" s="50"/>
      <c r="I13" s="50"/>
      <c r="J13" s="50"/>
      <c r="K13" s="50"/>
      <c r="L13" s="50"/>
      <c r="M13" s="45"/>
      <c r="N13" s="46"/>
      <c r="O13" s="45"/>
    </row>
    <row r="14" spans="1:19">
      <c r="A14" s="46"/>
      <c r="B14" s="46"/>
      <c r="C14" s="275"/>
      <c r="D14" s="50" t="s">
        <v>164</v>
      </c>
      <c r="E14" s="50"/>
      <c r="F14" s="50"/>
      <c r="G14" s="50"/>
      <c r="H14" s="50"/>
      <c r="I14" s="50"/>
      <c r="J14" s="50"/>
      <c r="K14" s="50"/>
      <c r="L14" s="50"/>
      <c r="M14" s="45"/>
      <c r="N14" s="46"/>
      <c r="O14" s="45"/>
    </row>
    <row r="15" spans="1:19">
      <c r="A15" s="46"/>
      <c r="B15" s="46"/>
      <c r="C15" s="275"/>
      <c r="D15" s="50"/>
      <c r="E15" s="50"/>
      <c r="F15" s="50"/>
      <c r="G15" s="50"/>
      <c r="H15" s="50"/>
      <c r="I15" s="50"/>
      <c r="J15" s="50" t="s">
        <v>64</v>
      </c>
      <c r="K15" s="229">
        <v>2002</v>
      </c>
      <c r="L15" s="229"/>
      <c r="M15" s="45" t="s">
        <v>16</v>
      </c>
      <c r="N15" s="46"/>
      <c r="O15" s="45"/>
    </row>
    <row r="16" spans="1:19">
      <c r="A16" s="46"/>
      <c r="B16" s="46"/>
      <c r="C16" s="275"/>
      <c r="D16" s="50" t="s">
        <v>64</v>
      </c>
      <c r="E16" s="229">
        <v>16016.35</v>
      </c>
      <c r="F16" s="229"/>
      <c r="G16" s="229"/>
      <c r="H16" s="50" t="s">
        <v>25</v>
      </c>
      <c r="I16" s="50"/>
      <c r="J16" s="50"/>
      <c r="K16" s="50"/>
      <c r="L16" s="50"/>
      <c r="M16" s="45"/>
      <c r="N16" s="46"/>
      <c r="O16" s="45"/>
    </row>
    <row r="17" spans="1:15">
      <c r="A17" s="46"/>
      <c r="B17" s="46"/>
      <c r="C17" s="275"/>
      <c r="D17" s="50" t="s">
        <v>173</v>
      </c>
      <c r="E17" s="173"/>
      <c r="F17" s="173"/>
      <c r="G17" s="173"/>
      <c r="H17" s="50"/>
      <c r="I17" s="50"/>
      <c r="J17" s="50"/>
      <c r="K17" s="50"/>
      <c r="L17" s="50"/>
      <c r="M17" s="45"/>
      <c r="N17" s="46"/>
      <c r="O17" s="45"/>
    </row>
    <row r="18" spans="1:15">
      <c r="A18" s="46"/>
      <c r="B18" s="46"/>
      <c r="C18" s="275"/>
      <c r="D18" s="50" t="s">
        <v>64</v>
      </c>
      <c r="E18" s="229">
        <v>25407.38</v>
      </c>
      <c r="F18" s="229"/>
      <c r="G18" s="229"/>
      <c r="H18" s="50" t="s">
        <v>25</v>
      </c>
      <c r="I18" s="50"/>
      <c r="J18" s="50"/>
      <c r="K18" s="50"/>
      <c r="L18" s="50"/>
      <c r="M18" s="45"/>
      <c r="N18" s="46"/>
      <c r="O18" s="45"/>
    </row>
    <row r="19" spans="1:15">
      <c r="A19" s="46"/>
      <c r="B19" s="46"/>
      <c r="C19" s="275"/>
      <c r="D19" s="50" t="s">
        <v>71</v>
      </c>
      <c r="E19" s="50"/>
      <c r="F19" s="50"/>
      <c r="G19" s="50"/>
      <c r="H19" s="50"/>
      <c r="I19" s="50"/>
      <c r="J19" s="50"/>
      <c r="K19" s="50"/>
      <c r="L19" s="50"/>
      <c r="M19" s="45"/>
      <c r="N19" s="46"/>
      <c r="O19" s="45"/>
    </row>
    <row r="20" spans="1:15">
      <c r="A20" s="46"/>
      <c r="B20" s="46"/>
      <c r="C20" s="275"/>
      <c r="D20" s="50" t="s">
        <v>165</v>
      </c>
      <c r="E20" s="173"/>
      <c r="F20" s="173"/>
      <c r="G20" s="173"/>
      <c r="H20" s="50"/>
      <c r="I20" s="50"/>
      <c r="J20" s="50"/>
      <c r="K20" s="50"/>
      <c r="L20" s="50"/>
      <c r="M20" s="45"/>
      <c r="N20" s="46"/>
      <c r="O20" s="45"/>
    </row>
    <row r="21" spans="1:15">
      <c r="A21" s="46"/>
      <c r="B21" s="46"/>
      <c r="C21" s="275"/>
      <c r="D21" s="50"/>
      <c r="E21" s="173"/>
      <c r="F21" s="173" t="s">
        <v>64</v>
      </c>
      <c r="G21" s="234">
        <f>E12+E16+E18</f>
        <v>255661.96000000002</v>
      </c>
      <c r="H21" s="234"/>
      <c r="I21" s="234"/>
      <c r="J21" s="234"/>
      <c r="K21" s="50" t="s">
        <v>25</v>
      </c>
      <c r="L21" s="50"/>
      <c r="M21" s="45"/>
      <c r="N21" s="46"/>
      <c r="O21" s="45"/>
    </row>
    <row r="22" spans="1:15">
      <c r="A22" s="46"/>
      <c r="B22" s="46"/>
      <c r="C22" s="275"/>
      <c r="D22" s="25" t="s">
        <v>72</v>
      </c>
      <c r="E22" s="25"/>
      <c r="F22" s="25"/>
      <c r="G22" s="25"/>
      <c r="H22" s="25"/>
      <c r="I22" s="25"/>
      <c r="J22" s="25"/>
      <c r="K22" s="25"/>
      <c r="L22" s="25"/>
      <c r="M22" s="26"/>
      <c r="N22" s="27"/>
      <c r="O22" s="45"/>
    </row>
    <row r="23" spans="1:15">
      <c r="A23" s="46"/>
      <c r="B23" s="46"/>
      <c r="C23" s="275"/>
      <c r="D23" s="54" t="s">
        <v>64</v>
      </c>
      <c r="E23" s="50">
        <v>50</v>
      </c>
      <c r="F23" s="50" t="s">
        <v>73</v>
      </c>
      <c r="G23" s="50" t="s">
        <v>74</v>
      </c>
      <c r="H23" s="50"/>
      <c r="I23" s="50"/>
      <c r="J23" s="50"/>
      <c r="K23" s="50"/>
      <c r="L23" s="50"/>
      <c r="M23" s="45"/>
      <c r="N23" s="46"/>
      <c r="O23" s="45"/>
    </row>
    <row r="24" spans="1:15">
      <c r="A24" s="46"/>
      <c r="B24" s="46"/>
      <c r="C24" s="275"/>
      <c r="D24" s="50"/>
      <c r="E24" s="50"/>
      <c r="F24" s="50" t="s">
        <v>64</v>
      </c>
      <c r="G24" s="50">
        <v>0.5</v>
      </c>
      <c r="H24" s="50" t="s">
        <v>69</v>
      </c>
      <c r="I24" s="231">
        <f>G21</f>
        <v>255661.96000000002</v>
      </c>
      <c r="J24" s="231"/>
      <c r="K24" s="231"/>
      <c r="L24" s="50" t="s">
        <v>25</v>
      </c>
      <c r="M24" s="45"/>
      <c r="N24" s="46"/>
      <c r="O24" s="45"/>
    </row>
    <row r="25" spans="1:15">
      <c r="A25" s="46"/>
      <c r="B25" s="46"/>
      <c r="C25" s="275"/>
      <c r="D25" s="50"/>
      <c r="E25" s="50"/>
      <c r="F25" s="50" t="s">
        <v>64</v>
      </c>
      <c r="G25" s="229">
        <f>G24*I24</f>
        <v>127830.98000000001</v>
      </c>
      <c r="H25" s="229"/>
      <c r="I25" s="229"/>
      <c r="J25" s="229"/>
      <c r="K25" s="50" t="s">
        <v>75</v>
      </c>
      <c r="L25" s="50"/>
      <c r="M25" s="45"/>
      <c r="N25" s="46">
        <f>G25</f>
        <v>127830.98000000001</v>
      </c>
      <c r="O25" s="45" t="str">
        <f>K25</f>
        <v xml:space="preserve"> cum</v>
      </c>
    </row>
    <row r="26" spans="1:15">
      <c r="A26" s="46"/>
      <c r="B26" s="46"/>
      <c r="C26" s="275"/>
      <c r="D26" s="50"/>
      <c r="E26" s="50"/>
      <c r="F26" s="50"/>
      <c r="G26" s="50"/>
      <c r="H26" s="50"/>
      <c r="I26" s="50"/>
      <c r="J26" s="50"/>
      <c r="K26" s="50"/>
      <c r="L26" s="50"/>
      <c r="M26" s="45"/>
      <c r="N26" s="46"/>
      <c r="O26" s="45"/>
    </row>
    <row r="27" spans="1:15">
      <c r="A27" s="46"/>
      <c r="B27" s="46"/>
      <c r="C27" s="275"/>
      <c r="D27" s="50"/>
      <c r="E27" s="50"/>
      <c r="F27" s="50"/>
      <c r="G27" s="50"/>
      <c r="H27" s="50"/>
      <c r="I27" s="50"/>
      <c r="J27" s="50"/>
      <c r="K27" s="50"/>
      <c r="L27" s="50"/>
      <c r="M27" s="170"/>
      <c r="N27" s="46"/>
      <c r="O27" s="45"/>
    </row>
    <row r="28" spans="1:15">
      <c r="A28" s="46"/>
      <c r="B28" s="46"/>
      <c r="C28" s="275"/>
      <c r="D28" s="50"/>
      <c r="E28" s="50"/>
      <c r="F28" s="50"/>
      <c r="G28" s="169"/>
      <c r="H28" s="50"/>
      <c r="I28" s="50"/>
      <c r="J28" s="50"/>
      <c r="K28" s="50"/>
      <c r="L28" s="50"/>
      <c r="M28" s="45"/>
      <c r="N28" s="46"/>
      <c r="O28" s="45"/>
    </row>
    <row r="29" spans="1:15">
      <c r="A29" s="46"/>
      <c r="B29" s="46"/>
      <c r="C29" s="275"/>
      <c r="D29" s="50"/>
      <c r="E29" s="50"/>
      <c r="F29" s="50"/>
      <c r="G29" s="50"/>
      <c r="H29" s="50"/>
      <c r="I29" s="50"/>
      <c r="J29" s="50"/>
      <c r="K29" s="50"/>
      <c r="L29" s="50"/>
      <c r="M29" s="45"/>
      <c r="N29" s="46"/>
      <c r="O29" s="45"/>
    </row>
    <row r="30" spans="1:15">
      <c r="A30" s="46"/>
      <c r="B30" s="46"/>
      <c r="C30" s="275"/>
      <c r="D30" s="50"/>
      <c r="E30" s="50"/>
      <c r="F30" s="50"/>
      <c r="G30" s="50"/>
      <c r="H30" s="50"/>
      <c r="I30" s="50"/>
      <c r="J30" s="50"/>
      <c r="K30" s="50"/>
      <c r="L30" s="50"/>
      <c r="M30" s="45"/>
      <c r="N30" s="46"/>
      <c r="O30" s="45"/>
    </row>
    <row r="31" spans="1:15">
      <c r="A31" s="39"/>
      <c r="B31" s="39"/>
      <c r="C31" s="276"/>
      <c r="D31" s="59"/>
      <c r="E31" s="55"/>
      <c r="F31" s="55"/>
      <c r="G31" s="55"/>
      <c r="H31" s="55"/>
      <c r="I31" s="55"/>
      <c r="J31" s="55"/>
      <c r="K31" s="55"/>
      <c r="L31" s="55"/>
      <c r="M31" s="56"/>
      <c r="N31" s="39"/>
      <c r="O31" s="56"/>
    </row>
    <row r="32" spans="1:15">
      <c r="A32" s="46">
        <v>4</v>
      </c>
      <c r="B32" s="46" t="s">
        <v>34</v>
      </c>
      <c r="C32" s="267" t="s">
        <v>35</v>
      </c>
      <c r="D32" s="65"/>
      <c r="E32" s="50"/>
      <c r="F32" s="50"/>
      <c r="G32" s="50"/>
      <c r="H32" s="50"/>
      <c r="I32" s="50"/>
      <c r="J32" s="50"/>
      <c r="K32" s="50"/>
      <c r="L32" s="50"/>
      <c r="M32" s="45"/>
      <c r="N32" s="46"/>
      <c r="O32" s="45"/>
    </row>
    <row r="33" spans="1:15">
      <c r="A33" s="46"/>
      <c r="B33" s="46"/>
      <c r="C33" s="267"/>
      <c r="D33" s="65"/>
      <c r="E33" s="50" t="s">
        <v>70</v>
      </c>
      <c r="F33" s="50"/>
      <c r="G33" s="50"/>
      <c r="H33" s="50"/>
      <c r="I33" s="50"/>
      <c r="J33" s="50"/>
      <c r="K33" s="50"/>
      <c r="L33" s="50"/>
      <c r="M33" s="45"/>
      <c r="N33" s="46"/>
      <c r="O33" s="45"/>
    </row>
    <row r="34" spans="1:15">
      <c r="A34" s="46"/>
      <c r="B34" s="46"/>
      <c r="C34" s="267"/>
      <c r="D34" s="65" t="s">
        <v>64</v>
      </c>
      <c r="E34" s="231">
        <f>E16+E12</f>
        <v>230254.58000000002</v>
      </c>
      <c r="F34" s="231"/>
      <c r="G34" s="231"/>
      <c r="H34" s="50"/>
      <c r="I34" s="50" t="s">
        <v>25</v>
      </c>
      <c r="J34" s="50"/>
      <c r="K34" s="50"/>
      <c r="L34" s="50"/>
      <c r="M34" s="45"/>
      <c r="N34" s="46"/>
      <c r="O34" s="45"/>
    </row>
    <row r="35" spans="1:15">
      <c r="A35" s="46"/>
      <c r="B35" s="46"/>
      <c r="C35" s="267"/>
      <c r="D35" s="65" t="s">
        <v>71</v>
      </c>
      <c r="E35" s="50"/>
      <c r="F35" s="50"/>
      <c r="G35" s="50"/>
      <c r="H35" s="50"/>
      <c r="I35" s="50"/>
      <c r="J35" s="50"/>
      <c r="K35" s="50"/>
      <c r="L35" s="50"/>
      <c r="M35" s="45"/>
      <c r="N35" s="46"/>
      <c r="O35" s="45"/>
    </row>
    <row r="36" spans="1:15">
      <c r="A36" s="46"/>
      <c r="B36" s="46"/>
      <c r="C36" s="267"/>
      <c r="D36" s="178" t="s">
        <v>76</v>
      </c>
      <c r="E36" s="51"/>
      <c r="F36" s="51"/>
      <c r="G36" s="51"/>
      <c r="H36" s="51"/>
      <c r="I36" s="51"/>
      <c r="J36" s="51"/>
      <c r="K36" s="51"/>
      <c r="L36" s="51"/>
      <c r="M36" s="52"/>
      <c r="N36" s="53"/>
      <c r="O36" s="45"/>
    </row>
    <row r="37" spans="1:15">
      <c r="A37" s="46"/>
      <c r="B37" s="46"/>
      <c r="C37" s="267"/>
      <c r="D37" s="179" t="s">
        <v>64</v>
      </c>
      <c r="E37" s="50">
        <v>25</v>
      </c>
      <c r="F37" s="50" t="s">
        <v>73</v>
      </c>
      <c r="G37" s="50" t="s">
        <v>74</v>
      </c>
      <c r="H37" s="50"/>
      <c r="I37" s="50"/>
      <c r="J37" s="50"/>
      <c r="K37" s="50"/>
      <c r="L37" s="50"/>
      <c r="M37" s="45"/>
      <c r="N37" s="46"/>
      <c r="O37" s="45"/>
    </row>
    <row r="38" spans="1:15">
      <c r="A38" s="46"/>
      <c r="B38" s="46"/>
      <c r="C38" s="267"/>
      <c r="D38" s="50"/>
      <c r="E38" s="175" t="s">
        <v>64</v>
      </c>
      <c r="F38" s="230">
        <v>0.25</v>
      </c>
      <c r="G38" s="230"/>
      <c r="H38" s="50" t="s">
        <v>69</v>
      </c>
      <c r="I38" s="231">
        <f>E34</f>
        <v>230254.58000000002</v>
      </c>
      <c r="J38" s="231"/>
      <c r="K38" s="231"/>
      <c r="L38" s="50" t="s">
        <v>25</v>
      </c>
      <c r="M38" s="45"/>
      <c r="N38" s="46"/>
      <c r="O38" s="45"/>
    </row>
    <row r="39" spans="1:15">
      <c r="A39" s="46"/>
      <c r="B39" s="46"/>
      <c r="C39" s="267"/>
      <c r="D39" s="50"/>
      <c r="E39" s="50"/>
      <c r="F39" s="50" t="s">
        <v>64</v>
      </c>
      <c r="G39" s="229">
        <f>F38*I38</f>
        <v>57563.645000000004</v>
      </c>
      <c r="H39" s="229"/>
      <c r="I39" s="229"/>
      <c r="J39" s="229"/>
      <c r="K39" s="50" t="s">
        <v>75</v>
      </c>
      <c r="L39" s="50"/>
      <c r="M39" s="45"/>
      <c r="N39" s="46">
        <f>K46</f>
        <v>70267.335000000006</v>
      </c>
      <c r="O39" s="45" t="str">
        <f>K39</f>
        <v xml:space="preserve"> cum</v>
      </c>
    </row>
    <row r="40" spans="1:15">
      <c r="A40" s="46"/>
      <c r="B40" s="46"/>
      <c r="C40" s="267"/>
      <c r="D40" s="50" t="s">
        <v>173</v>
      </c>
      <c r="E40" s="173"/>
      <c r="F40" s="173"/>
      <c r="G40" s="173"/>
      <c r="H40" s="50"/>
      <c r="I40" s="50"/>
      <c r="J40" s="50"/>
      <c r="K40" s="50"/>
      <c r="L40" s="50"/>
      <c r="M40" s="45"/>
      <c r="N40" s="46"/>
      <c r="O40" s="45"/>
    </row>
    <row r="41" spans="1:15">
      <c r="A41" s="46"/>
      <c r="B41" s="46"/>
      <c r="C41" s="267"/>
      <c r="D41" s="50" t="s">
        <v>64</v>
      </c>
      <c r="E41" s="229">
        <v>25407.38</v>
      </c>
      <c r="F41" s="229"/>
      <c r="G41" s="229"/>
      <c r="H41" s="50" t="s">
        <v>25</v>
      </c>
      <c r="I41" s="50"/>
      <c r="J41" s="50"/>
      <c r="K41" s="50"/>
      <c r="L41" s="50"/>
      <c r="M41" s="45"/>
      <c r="N41" s="46"/>
      <c r="O41" s="45"/>
    </row>
    <row r="42" spans="1:15">
      <c r="A42" s="46"/>
      <c r="B42" s="46"/>
      <c r="C42" s="267"/>
      <c r="D42" s="50" t="s">
        <v>71</v>
      </c>
      <c r="E42" s="50"/>
      <c r="F42" s="50"/>
      <c r="G42" s="50"/>
      <c r="H42" s="50"/>
      <c r="I42" s="50"/>
      <c r="J42" s="50"/>
      <c r="K42" s="50"/>
      <c r="L42" s="50"/>
      <c r="M42" s="45"/>
      <c r="N42" s="46"/>
      <c r="O42" s="45"/>
    </row>
    <row r="43" spans="1:15">
      <c r="A43" s="46"/>
      <c r="B43" s="46"/>
      <c r="C43" s="267"/>
      <c r="D43" s="179" t="s">
        <v>64</v>
      </c>
      <c r="E43" s="50">
        <v>50</v>
      </c>
      <c r="F43" s="50" t="s">
        <v>73</v>
      </c>
      <c r="G43" s="50" t="s">
        <v>74</v>
      </c>
      <c r="H43" s="50"/>
      <c r="I43" s="50"/>
      <c r="J43" s="50"/>
      <c r="K43" s="50"/>
      <c r="L43" s="50"/>
      <c r="M43" s="45"/>
      <c r="N43" s="46"/>
      <c r="O43" s="45"/>
    </row>
    <row r="44" spans="1:15">
      <c r="A44" s="46"/>
      <c r="B44" s="46"/>
      <c r="C44" s="267"/>
      <c r="D44" s="50"/>
      <c r="E44" s="175" t="s">
        <v>64</v>
      </c>
      <c r="F44" s="230">
        <v>0.5</v>
      </c>
      <c r="G44" s="230"/>
      <c r="H44" s="50" t="s">
        <v>69</v>
      </c>
      <c r="I44" s="231">
        <f>E41</f>
        <v>25407.38</v>
      </c>
      <c r="J44" s="231"/>
      <c r="K44" s="231"/>
      <c r="L44" s="50" t="s">
        <v>25</v>
      </c>
      <c r="M44" s="45"/>
      <c r="N44" s="46"/>
      <c r="O44" s="45"/>
    </row>
    <row r="45" spans="1:15">
      <c r="A45" s="46"/>
      <c r="B45" s="46"/>
      <c r="C45" s="267"/>
      <c r="D45" s="50"/>
      <c r="E45" s="50"/>
      <c r="F45" s="50" t="s">
        <v>64</v>
      </c>
      <c r="G45" s="229">
        <f>F44*I44</f>
        <v>12703.69</v>
      </c>
      <c r="H45" s="229"/>
      <c r="I45" s="229"/>
      <c r="J45" s="229"/>
      <c r="K45" s="50" t="s">
        <v>75</v>
      </c>
      <c r="L45" s="50"/>
      <c r="M45" s="45"/>
      <c r="N45" s="46"/>
      <c r="O45" s="45"/>
    </row>
    <row r="46" spans="1:15">
      <c r="A46" s="39"/>
      <c r="B46" s="39"/>
      <c r="C46" s="261"/>
      <c r="D46" s="59" t="s">
        <v>174</v>
      </c>
      <c r="E46" s="55"/>
      <c r="F46" s="55"/>
      <c r="G46" s="55"/>
      <c r="H46" s="55"/>
      <c r="I46" s="55"/>
      <c r="J46" s="55"/>
      <c r="K46" s="232">
        <f>G45+G39</f>
        <v>70267.335000000006</v>
      </c>
      <c r="L46" s="232"/>
      <c r="M46" s="233"/>
      <c r="N46" s="39"/>
      <c r="O46" s="56"/>
    </row>
    <row r="47" spans="1:15" ht="15" customHeight="1">
      <c r="A47" s="46">
        <v>5</v>
      </c>
      <c r="B47" s="58" t="s">
        <v>62</v>
      </c>
      <c r="C47" s="257" t="s">
        <v>61</v>
      </c>
      <c r="M47" s="45"/>
      <c r="N47" s="46"/>
      <c r="O47" s="45"/>
    </row>
    <row r="48" spans="1:15">
      <c r="A48" s="46"/>
      <c r="B48" s="46"/>
      <c r="C48" s="257"/>
      <c r="D48" s="50"/>
      <c r="E48" s="50" t="s">
        <v>70</v>
      </c>
      <c r="F48" s="50"/>
      <c r="G48" s="50"/>
      <c r="H48" s="50"/>
      <c r="I48" s="50"/>
      <c r="J48" s="50"/>
      <c r="K48" s="50"/>
      <c r="L48" s="50"/>
      <c r="M48" s="45"/>
      <c r="N48" s="46"/>
      <c r="O48" s="45"/>
    </row>
    <row r="49" spans="1:15">
      <c r="A49" s="46"/>
      <c r="B49" s="46"/>
      <c r="C49" s="257"/>
      <c r="D49" s="50" t="s">
        <v>64</v>
      </c>
      <c r="E49" s="231">
        <f>I38</f>
        <v>230254.58000000002</v>
      </c>
      <c r="F49" s="235"/>
      <c r="G49" s="235"/>
      <c r="H49" s="50" t="s">
        <v>25</v>
      </c>
      <c r="I49" s="50"/>
      <c r="J49" s="50"/>
      <c r="K49" s="50"/>
      <c r="L49" s="50"/>
      <c r="M49" s="45"/>
      <c r="N49" s="46"/>
      <c r="O49" s="45"/>
    </row>
    <row r="50" spans="1:15">
      <c r="A50" s="46"/>
      <c r="B50" s="46"/>
      <c r="C50" s="257"/>
      <c r="D50" s="50" t="s">
        <v>71</v>
      </c>
      <c r="E50" s="50"/>
      <c r="F50" s="50"/>
      <c r="G50" s="50"/>
      <c r="H50" s="50"/>
      <c r="I50" s="50"/>
      <c r="J50" s="50"/>
      <c r="K50" s="50"/>
      <c r="L50" s="50"/>
      <c r="M50" s="45"/>
      <c r="N50" s="46"/>
      <c r="O50" s="45"/>
    </row>
    <row r="51" spans="1:15">
      <c r="A51" s="46"/>
      <c r="B51" s="46"/>
      <c r="C51" s="257"/>
      <c r="D51" s="51" t="s">
        <v>77</v>
      </c>
      <c r="E51" s="51"/>
      <c r="F51" s="51"/>
      <c r="G51" s="51"/>
      <c r="H51" s="51"/>
      <c r="I51" s="51"/>
      <c r="J51" s="51"/>
      <c r="K51" s="51"/>
      <c r="L51" s="51"/>
      <c r="M51" s="52"/>
      <c r="N51" s="53"/>
      <c r="O51" s="45"/>
    </row>
    <row r="52" spans="1:15">
      <c r="A52" s="46"/>
      <c r="B52" s="46"/>
      <c r="C52" s="257"/>
      <c r="D52" s="54" t="s">
        <v>64</v>
      </c>
      <c r="E52" s="50">
        <v>25</v>
      </c>
      <c r="F52" s="50" t="s">
        <v>73</v>
      </c>
      <c r="G52" s="50" t="s">
        <v>74</v>
      </c>
      <c r="H52" s="50"/>
      <c r="I52" s="50"/>
      <c r="J52" s="50"/>
      <c r="K52" s="50"/>
      <c r="L52" s="50"/>
      <c r="M52" s="45"/>
      <c r="N52" s="46"/>
      <c r="O52" s="45"/>
    </row>
    <row r="53" spans="1:15">
      <c r="A53" s="46"/>
      <c r="B53" s="46"/>
      <c r="C53" s="257"/>
      <c r="D53" s="50"/>
      <c r="E53" s="50"/>
      <c r="F53" s="50"/>
      <c r="G53" s="50"/>
      <c r="H53" s="50"/>
      <c r="I53" s="50"/>
      <c r="J53" s="50"/>
      <c r="K53" s="50"/>
      <c r="L53" s="50"/>
      <c r="M53" s="45"/>
      <c r="N53" s="46"/>
      <c r="O53" s="45"/>
    </row>
    <row r="54" spans="1:15">
      <c r="A54" s="46"/>
      <c r="B54" s="46"/>
      <c r="C54" s="257"/>
      <c r="D54" s="50"/>
      <c r="E54" s="175" t="s">
        <v>64</v>
      </c>
      <c r="F54" s="231">
        <v>0.25</v>
      </c>
      <c r="G54" s="231"/>
      <c r="H54" s="50" t="s">
        <v>69</v>
      </c>
      <c r="I54" s="231">
        <f>E49</f>
        <v>230254.58000000002</v>
      </c>
      <c r="J54" s="235"/>
      <c r="K54" s="235"/>
      <c r="L54" s="50" t="s">
        <v>25</v>
      </c>
      <c r="M54" s="45"/>
      <c r="N54" s="46"/>
      <c r="O54" s="45"/>
    </row>
    <row r="55" spans="1:15">
      <c r="A55" s="46"/>
      <c r="B55" s="46"/>
      <c r="C55" s="257"/>
      <c r="D55" s="50"/>
      <c r="E55" s="50"/>
      <c r="F55" s="50" t="s">
        <v>64</v>
      </c>
      <c r="G55" s="229">
        <f>F54*I54</f>
        <v>57563.645000000004</v>
      </c>
      <c r="H55" s="229"/>
      <c r="I55" s="229"/>
      <c r="J55" s="229"/>
      <c r="K55" s="50" t="s">
        <v>75</v>
      </c>
      <c r="L55" s="50"/>
      <c r="M55" s="45"/>
      <c r="N55" s="46">
        <f>G55</f>
        <v>57563.645000000004</v>
      </c>
      <c r="O55" s="45" t="str">
        <f>K55</f>
        <v xml:space="preserve"> cum</v>
      </c>
    </row>
    <row r="56" spans="1:15">
      <c r="A56" s="46"/>
      <c r="B56" s="46"/>
      <c r="C56" s="257"/>
      <c r="D56" s="59"/>
      <c r="E56" s="55"/>
      <c r="F56" s="55"/>
      <c r="G56" s="55"/>
      <c r="H56" s="55"/>
      <c r="I56" s="55"/>
      <c r="J56" s="55"/>
      <c r="K56" s="55"/>
      <c r="L56" s="55"/>
      <c r="M56" s="56"/>
      <c r="N56" s="39"/>
      <c r="O56" s="56"/>
    </row>
    <row r="57" spans="1:15">
      <c r="A57" s="44">
        <v>6</v>
      </c>
      <c r="B57" s="79" t="s">
        <v>12</v>
      </c>
      <c r="C57" s="265" t="s">
        <v>110</v>
      </c>
      <c r="D57" s="33" t="s">
        <v>78</v>
      </c>
      <c r="M57" s="45"/>
      <c r="N57" s="46"/>
      <c r="O57" s="45"/>
    </row>
    <row r="58" spans="1:15">
      <c r="A58" s="46"/>
      <c r="B58" s="46"/>
      <c r="C58" s="257"/>
      <c r="D58" s="33" t="s">
        <v>83</v>
      </c>
      <c r="M58" s="45"/>
      <c r="N58" s="46"/>
      <c r="O58" s="45"/>
    </row>
    <row r="59" spans="1:15">
      <c r="A59" s="46"/>
      <c r="B59" s="46"/>
      <c r="C59" s="257"/>
      <c r="D59" s="33" t="s">
        <v>64</v>
      </c>
      <c r="E59" s="247" t="s">
        <v>80</v>
      </c>
      <c r="F59" s="247"/>
      <c r="G59" s="33" t="s">
        <v>79</v>
      </c>
      <c r="M59" s="45"/>
      <c r="N59" s="46"/>
      <c r="O59" s="45"/>
    </row>
    <row r="60" spans="1:15">
      <c r="A60" s="46"/>
      <c r="B60" s="46"/>
      <c r="C60" s="257"/>
      <c r="E60" s="33" t="s">
        <v>81</v>
      </c>
      <c r="M60" s="45"/>
      <c r="N60" s="46"/>
      <c r="O60" s="45"/>
    </row>
    <row r="61" spans="1:15" ht="47.25">
      <c r="A61" s="46"/>
      <c r="B61" s="46"/>
      <c r="C61" s="257"/>
      <c r="D61" s="59" t="s">
        <v>64</v>
      </c>
      <c r="E61" s="60">
        <f>(0.5*12.5+0.5*12.5+60-15)/30</f>
        <v>1.9166666666666667</v>
      </c>
      <c r="F61" s="55" t="s">
        <v>82</v>
      </c>
      <c r="G61" s="55">
        <f>2</f>
        <v>2</v>
      </c>
      <c r="H61" s="55"/>
      <c r="I61" s="55" t="s">
        <v>39</v>
      </c>
      <c r="J61" s="55"/>
      <c r="K61" s="55"/>
      <c r="L61" s="55"/>
      <c r="M61" s="56"/>
      <c r="N61" s="39">
        <f>0.5*N39</f>
        <v>35133.667500000003</v>
      </c>
      <c r="O61" s="180" t="s">
        <v>166</v>
      </c>
    </row>
    <row r="62" spans="1:15" ht="12" customHeight="1">
      <c r="A62" s="46"/>
      <c r="B62" s="46"/>
      <c r="C62" s="257"/>
      <c r="M62" s="45"/>
      <c r="N62" s="46"/>
      <c r="O62" s="45"/>
    </row>
    <row r="63" spans="1:15" ht="31.5">
      <c r="A63" s="46"/>
      <c r="B63" s="46"/>
      <c r="C63" s="257"/>
      <c r="D63" s="33" t="s">
        <v>84</v>
      </c>
      <c r="L63" s="45"/>
      <c r="M63" s="74"/>
      <c r="N63" s="46">
        <f>N61</f>
        <v>35133.667500000003</v>
      </c>
      <c r="O63" s="181" t="s">
        <v>56</v>
      </c>
    </row>
    <row r="64" spans="1:15" ht="0.75" customHeight="1">
      <c r="A64" s="39"/>
      <c r="B64" s="39"/>
      <c r="C64" s="266"/>
      <c r="D64" s="59"/>
      <c r="E64" s="55"/>
      <c r="F64" s="55"/>
      <c r="G64" s="55"/>
      <c r="H64" s="55"/>
      <c r="I64" s="55"/>
      <c r="J64" s="55"/>
      <c r="K64" s="55"/>
      <c r="L64" s="55"/>
      <c r="M64" s="56"/>
      <c r="N64" s="39"/>
      <c r="O64" s="56"/>
    </row>
    <row r="65" spans="1:15" ht="15" customHeight="1">
      <c r="A65" s="46">
        <v>12</v>
      </c>
      <c r="B65" s="46" t="s">
        <v>13</v>
      </c>
      <c r="C65" s="267" t="s">
        <v>17</v>
      </c>
      <c r="M65" s="45"/>
      <c r="N65" s="46"/>
      <c r="O65" s="45"/>
    </row>
    <row r="66" spans="1:15">
      <c r="A66" s="46"/>
      <c r="B66" s="46"/>
      <c r="C66" s="267"/>
      <c r="E66" s="33" t="s">
        <v>85</v>
      </c>
      <c r="M66" s="45"/>
      <c r="N66" s="46"/>
      <c r="O66" s="45"/>
    </row>
    <row r="67" spans="1:15">
      <c r="A67" s="46"/>
      <c r="B67" s="46"/>
      <c r="C67" s="267"/>
      <c r="D67" s="33" t="s">
        <v>64</v>
      </c>
      <c r="E67" s="247">
        <f>E4</f>
        <v>19843</v>
      </c>
      <c r="F67" s="247"/>
      <c r="G67" s="247"/>
      <c r="H67" s="33" t="s">
        <v>16</v>
      </c>
      <c r="M67" s="45"/>
      <c r="N67" s="46"/>
      <c r="O67" s="45"/>
    </row>
    <row r="68" spans="1:15">
      <c r="A68" s="46"/>
      <c r="B68" s="46"/>
      <c r="C68" s="267"/>
      <c r="D68" s="33" t="s">
        <v>86</v>
      </c>
      <c r="M68" s="45"/>
      <c r="N68" s="46"/>
      <c r="O68" s="45"/>
    </row>
    <row r="69" spans="1:15">
      <c r="A69" s="46"/>
      <c r="B69" s="46"/>
      <c r="C69" s="267"/>
      <c r="D69" s="268" t="s">
        <v>167</v>
      </c>
      <c r="E69" s="245"/>
      <c r="F69" s="33" t="s">
        <v>64</v>
      </c>
      <c r="G69" s="247">
        <f>E67</f>
        <v>19843</v>
      </c>
      <c r="H69" s="245"/>
      <c r="I69" s="245"/>
      <c r="J69" s="33" t="s">
        <v>69</v>
      </c>
      <c r="K69" s="28">
        <v>8.9</v>
      </c>
      <c r="L69" s="33" t="s">
        <v>69</v>
      </c>
      <c r="M69" s="63">
        <v>2</v>
      </c>
      <c r="N69" s="46"/>
      <c r="O69" s="45"/>
    </row>
    <row r="70" spans="1:15">
      <c r="A70" s="46"/>
      <c r="B70" s="46"/>
      <c r="C70" s="267"/>
      <c r="F70" s="33" t="s">
        <v>64</v>
      </c>
      <c r="G70" s="247">
        <f>G69*K69*M69</f>
        <v>353205.4</v>
      </c>
      <c r="H70" s="247"/>
      <c r="I70" s="247"/>
      <c r="J70" s="247"/>
      <c r="K70" s="33" t="s">
        <v>19</v>
      </c>
      <c r="M70" s="45"/>
      <c r="N70" s="75">
        <f>G73</f>
        <v>355563.4</v>
      </c>
      <c r="O70" s="45" t="str">
        <f>K70</f>
        <v>sqm</v>
      </c>
    </row>
    <row r="71" spans="1:15">
      <c r="A71" s="46"/>
      <c r="B71" s="46"/>
      <c r="C71" s="267"/>
      <c r="D71" s="268"/>
      <c r="E71" s="245"/>
      <c r="F71" s="33" t="s">
        <v>64</v>
      </c>
      <c r="G71" s="247">
        <f>86+45</f>
        <v>131</v>
      </c>
      <c r="H71" s="245"/>
      <c r="I71" s="245"/>
      <c r="J71" s="33" t="s">
        <v>69</v>
      </c>
      <c r="K71" s="28">
        <v>9</v>
      </c>
      <c r="L71" s="33" t="s">
        <v>69</v>
      </c>
      <c r="M71" s="174">
        <v>2</v>
      </c>
      <c r="N71" s="46"/>
      <c r="O71" s="45"/>
    </row>
    <row r="72" spans="1:15">
      <c r="A72" s="46"/>
      <c r="B72" s="46"/>
      <c r="C72" s="267"/>
      <c r="D72" s="182"/>
      <c r="E72" s="171"/>
      <c r="F72" s="33" t="s">
        <v>64</v>
      </c>
      <c r="G72" s="242">
        <f>G71*K71*M71</f>
        <v>2358</v>
      </c>
      <c r="H72" s="242"/>
      <c r="I72" s="242"/>
      <c r="J72" s="242"/>
      <c r="K72" s="55" t="s">
        <v>19</v>
      </c>
      <c r="M72" s="174"/>
      <c r="N72" s="46"/>
      <c r="O72" s="45"/>
    </row>
    <row r="73" spans="1:15">
      <c r="A73" s="39"/>
      <c r="B73" s="39"/>
      <c r="C73" s="261"/>
      <c r="D73" s="269" t="s">
        <v>142</v>
      </c>
      <c r="E73" s="232"/>
      <c r="F73" s="55" t="s">
        <v>64</v>
      </c>
      <c r="G73" s="272">
        <f>G72+G70</f>
        <v>355563.4</v>
      </c>
      <c r="H73" s="273"/>
      <c r="I73" s="273"/>
      <c r="J73" s="273"/>
      <c r="K73" s="42" t="s">
        <v>19</v>
      </c>
      <c r="L73" s="55"/>
      <c r="M73" s="56"/>
      <c r="N73" s="39"/>
      <c r="O73" s="56"/>
    </row>
    <row r="74" spans="1:15">
      <c r="A74" s="46">
        <v>13</v>
      </c>
      <c r="B74" s="46" t="s">
        <v>15</v>
      </c>
      <c r="C74" s="267" t="s">
        <v>168</v>
      </c>
      <c r="D74" s="65"/>
      <c r="M74" s="45"/>
      <c r="N74" s="46"/>
      <c r="O74" s="45"/>
    </row>
    <row r="75" spans="1:15">
      <c r="A75" s="46"/>
      <c r="B75" s="46"/>
      <c r="C75" s="267"/>
      <c r="D75" s="65"/>
      <c r="E75" s="33" t="s">
        <v>87</v>
      </c>
      <c r="M75" s="45"/>
      <c r="N75" s="46"/>
      <c r="O75" s="45"/>
    </row>
    <row r="76" spans="1:15">
      <c r="A76" s="46"/>
      <c r="B76" s="46"/>
      <c r="C76" s="267"/>
      <c r="D76" s="65"/>
      <c r="M76" s="45"/>
      <c r="N76" s="46"/>
      <c r="O76" s="45"/>
    </row>
    <row r="77" spans="1:15">
      <c r="A77" s="46"/>
      <c r="B77" s="46"/>
      <c r="C77" s="267"/>
      <c r="D77" s="33" t="s">
        <v>64</v>
      </c>
      <c r="E77" s="33">
        <v>6</v>
      </c>
      <c r="F77" s="33" t="s">
        <v>69</v>
      </c>
      <c r="G77" s="62">
        <v>2</v>
      </c>
      <c r="H77" s="33" t="s">
        <v>69</v>
      </c>
      <c r="I77" s="247">
        <f>G69</f>
        <v>19843</v>
      </c>
      <c r="J77" s="247"/>
      <c r="K77" s="247"/>
      <c r="M77" s="45"/>
      <c r="N77" s="46"/>
      <c r="O77" s="45"/>
    </row>
    <row r="78" spans="1:15">
      <c r="A78" s="46"/>
      <c r="B78" s="46"/>
      <c r="C78" s="267"/>
      <c r="H78" s="33" t="s">
        <v>64</v>
      </c>
      <c r="I78" s="270">
        <f>E77*G77*I77</f>
        <v>238116</v>
      </c>
      <c r="J78" s="270"/>
      <c r="K78" s="270"/>
      <c r="L78" s="33" t="s">
        <v>16</v>
      </c>
      <c r="M78" s="45"/>
      <c r="N78" s="75">
        <f>I78</f>
        <v>238116</v>
      </c>
      <c r="O78" s="45" t="str">
        <f>L78</f>
        <v>m</v>
      </c>
    </row>
    <row r="79" spans="1:15">
      <c r="A79" s="39"/>
      <c r="B79" s="39"/>
      <c r="C79" s="261"/>
      <c r="D79" s="59"/>
      <c r="E79" s="55"/>
      <c r="F79" s="55"/>
      <c r="G79" s="55"/>
      <c r="H79" s="55"/>
      <c r="I79" s="55"/>
      <c r="J79" s="55"/>
      <c r="K79" s="55"/>
      <c r="L79" s="55"/>
      <c r="M79" s="56"/>
      <c r="N79" s="39"/>
      <c r="O79" s="56"/>
    </row>
    <row r="80" spans="1:15" ht="21" customHeight="1">
      <c r="A80" s="46">
        <v>14</v>
      </c>
      <c r="B80" s="46" t="s">
        <v>112</v>
      </c>
      <c r="C80" s="257" t="s">
        <v>115</v>
      </c>
      <c r="E80" s="33" t="s">
        <v>169</v>
      </c>
      <c r="M80" s="45"/>
      <c r="N80" s="46"/>
      <c r="O80" s="45"/>
    </row>
    <row r="81" spans="1:15" ht="21" customHeight="1">
      <c r="A81" s="46"/>
      <c r="B81" s="46"/>
      <c r="C81" s="257"/>
      <c r="M81" s="45"/>
      <c r="N81" s="46"/>
      <c r="O81" s="45"/>
    </row>
    <row r="82" spans="1:15" ht="21" customHeight="1">
      <c r="A82" s="46"/>
      <c r="B82" s="46"/>
      <c r="C82" s="257"/>
      <c r="F82" s="33" t="s">
        <v>64</v>
      </c>
      <c r="G82" s="33">
        <v>75</v>
      </c>
      <c r="H82" s="33" t="s">
        <v>73</v>
      </c>
      <c r="I82" s="245">
        <f>I54</f>
        <v>230254.58000000002</v>
      </c>
      <c r="J82" s="245"/>
      <c r="K82" s="245"/>
      <c r="L82" s="33" t="s">
        <v>25</v>
      </c>
      <c r="M82" s="45"/>
      <c r="N82" s="75">
        <f>G83</f>
        <v>172690.935</v>
      </c>
      <c r="O82" s="45" t="s">
        <v>25</v>
      </c>
    </row>
    <row r="83" spans="1:15" ht="21.75" customHeight="1">
      <c r="A83" s="39"/>
      <c r="B83" s="39"/>
      <c r="C83" s="266"/>
      <c r="D83" s="55"/>
      <c r="E83" s="55"/>
      <c r="F83" s="55" t="s">
        <v>64</v>
      </c>
      <c r="G83" s="271">
        <f>(G82/100)*I82</f>
        <v>172690.935</v>
      </c>
      <c r="H83" s="271"/>
      <c r="I83" s="271"/>
      <c r="J83" s="55" t="s">
        <v>25</v>
      </c>
      <c r="K83" s="55"/>
      <c r="L83" s="55"/>
      <c r="M83" s="56"/>
      <c r="N83" s="39"/>
      <c r="O83" s="56"/>
    </row>
    <row r="84" spans="1:15" ht="15" customHeight="1">
      <c r="A84" s="44">
        <v>15</v>
      </c>
      <c r="B84" s="44" t="s">
        <v>29</v>
      </c>
      <c r="C84" s="278" t="s">
        <v>63</v>
      </c>
      <c r="D84" s="48"/>
      <c r="E84" s="48"/>
      <c r="F84" s="48"/>
      <c r="G84" s="48"/>
      <c r="H84" s="48"/>
      <c r="I84" s="48"/>
      <c r="J84" s="48"/>
      <c r="K84" s="48"/>
      <c r="L84" s="48"/>
      <c r="M84" s="49"/>
      <c r="N84" s="44"/>
      <c r="O84" s="49"/>
    </row>
    <row r="85" spans="1:15">
      <c r="A85" s="46"/>
      <c r="B85" s="46"/>
      <c r="C85" s="279"/>
      <c r="D85" s="50"/>
      <c r="E85" s="50" t="s">
        <v>89</v>
      </c>
      <c r="F85" s="50"/>
      <c r="G85" s="50"/>
      <c r="H85" s="50"/>
      <c r="I85" s="50"/>
      <c r="J85" s="50"/>
      <c r="K85" s="50"/>
      <c r="L85" s="50"/>
      <c r="M85" s="45"/>
      <c r="N85" s="46"/>
      <c r="O85" s="45"/>
    </row>
    <row r="86" spans="1:15">
      <c r="A86" s="46"/>
      <c r="B86" s="46"/>
      <c r="C86" s="279"/>
      <c r="D86" s="50"/>
      <c r="E86" s="50"/>
      <c r="F86" s="50" t="s">
        <v>64</v>
      </c>
      <c r="G86" s="242">
        <f>E4</f>
        <v>19843</v>
      </c>
      <c r="H86" s="242"/>
      <c r="I86" s="242"/>
      <c r="J86" s="240" t="s">
        <v>66</v>
      </c>
      <c r="K86" s="240">
        <v>1</v>
      </c>
      <c r="L86" s="240" t="s">
        <v>64</v>
      </c>
      <c r="M86" s="241">
        <f>(G86/G87)+1</f>
        <v>20.843</v>
      </c>
      <c r="N86" s="46"/>
      <c r="O86" s="45"/>
    </row>
    <row r="87" spans="1:15">
      <c r="A87" s="46"/>
      <c r="B87" s="46"/>
      <c r="C87" s="279"/>
      <c r="D87" s="50"/>
      <c r="E87" s="50"/>
      <c r="F87" s="50"/>
      <c r="G87" s="239">
        <v>1000</v>
      </c>
      <c r="H87" s="239"/>
      <c r="I87" s="239"/>
      <c r="J87" s="240"/>
      <c r="K87" s="240"/>
      <c r="L87" s="240"/>
      <c r="M87" s="241"/>
      <c r="N87" s="46"/>
      <c r="O87" s="45"/>
    </row>
    <row r="88" spans="1:15">
      <c r="A88" s="46"/>
      <c r="B88" s="46"/>
      <c r="C88" s="279"/>
      <c r="D88" s="50" t="s">
        <v>90</v>
      </c>
      <c r="E88" s="50"/>
      <c r="F88" s="50"/>
      <c r="G88" s="50"/>
      <c r="H88" s="50"/>
      <c r="I88" s="50"/>
      <c r="J88" s="50"/>
      <c r="K88" s="50"/>
      <c r="L88" s="50"/>
      <c r="M88" s="45"/>
      <c r="N88" s="46"/>
      <c r="O88" s="45"/>
    </row>
    <row r="89" spans="1:15">
      <c r="A89" s="46"/>
      <c r="B89" s="46"/>
      <c r="C89" s="279"/>
      <c r="D89" s="50"/>
      <c r="E89" s="50"/>
      <c r="F89" s="50" t="s">
        <v>64</v>
      </c>
      <c r="G89" s="55">
        <v>22</v>
      </c>
      <c r="H89" s="50" t="s">
        <v>69</v>
      </c>
      <c r="I89" s="29">
        <v>0.25</v>
      </c>
      <c r="J89" s="50" t="s">
        <v>64</v>
      </c>
      <c r="K89" s="229">
        <f>I89*(G89/G90)</f>
        <v>0.7857142857142857</v>
      </c>
      <c r="L89" s="229"/>
      <c r="M89" s="45" t="s">
        <v>16</v>
      </c>
      <c r="N89" s="46"/>
      <c r="O89" s="45"/>
    </row>
    <row r="90" spans="1:15">
      <c r="A90" s="46"/>
      <c r="B90" s="46"/>
      <c r="C90" s="279"/>
      <c r="D90" s="50"/>
      <c r="E90" s="50"/>
      <c r="F90" s="50"/>
      <c r="G90" s="50">
        <v>7</v>
      </c>
      <c r="H90" s="50"/>
      <c r="I90" s="50"/>
      <c r="J90" s="50"/>
      <c r="K90" s="50"/>
      <c r="L90" s="50"/>
      <c r="M90" s="45"/>
      <c r="N90" s="46"/>
      <c r="O90" s="45"/>
    </row>
    <row r="91" spans="1:15">
      <c r="A91" s="46"/>
      <c r="B91" s="46"/>
      <c r="C91" s="279"/>
      <c r="D91" s="50" t="s">
        <v>91</v>
      </c>
      <c r="E91" s="50"/>
      <c r="F91" s="50"/>
      <c r="G91" s="50"/>
      <c r="H91" s="50"/>
      <c r="I91" s="50"/>
      <c r="J91" s="50" t="s">
        <v>94</v>
      </c>
      <c r="K91" s="50"/>
      <c r="L91" s="237">
        <v>1.55</v>
      </c>
      <c r="M91" s="238"/>
      <c r="N91" s="46"/>
      <c r="O91" s="45"/>
    </row>
    <row r="92" spans="1:15">
      <c r="A92" s="46"/>
      <c r="B92" s="46"/>
      <c r="C92" s="279"/>
      <c r="D92" s="50"/>
      <c r="E92" s="50"/>
      <c r="F92" s="50" t="s">
        <v>64</v>
      </c>
      <c r="G92" s="68">
        <f>M86</f>
        <v>20.843</v>
      </c>
      <c r="H92" s="50" t="s">
        <v>69</v>
      </c>
      <c r="I92" s="29">
        <f>K89</f>
        <v>0.7857142857142857</v>
      </c>
      <c r="J92" s="50" t="s">
        <v>69</v>
      </c>
      <c r="K92" s="29">
        <f>L91</f>
        <v>1.55</v>
      </c>
      <c r="L92" s="50"/>
      <c r="M92" s="45"/>
      <c r="N92" s="46"/>
      <c r="O92" s="45"/>
    </row>
    <row r="93" spans="1:15">
      <c r="A93" s="46"/>
      <c r="B93" s="46"/>
      <c r="C93" s="279"/>
      <c r="D93" s="50"/>
      <c r="E93" s="50"/>
      <c r="F93" s="50" t="s">
        <v>64</v>
      </c>
      <c r="G93" s="231">
        <f>G92*I92*K92</f>
        <v>25.383796428571433</v>
      </c>
      <c r="H93" s="231"/>
      <c r="I93" s="50" t="s">
        <v>19</v>
      </c>
      <c r="J93" s="50"/>
      <c r="K93" s="50"/>
      <c r="L93" s="50"/>
      <c r="M93" s="45"/>
      <c r="N93" s="64">
        <f>G93</f>
        <v>25.383796428571433</v>
      </c>
      <c r="O93" s="45" t="str">
        <f>I93</f>
        <v>sqm</v>
      </c>
    </row>
    <row r="94" spans="1:15">
      <c r="A94" s="46"/>
      <c r="B94" s="46"/>
      <c r="C94" s="279"/>
      <c r="D94" s="50"/>
      <c r="E94" s="50"/>
      <c r="F94" s="50"/>
      <c r="G94" s="50"/>
      <c r="H94" s="50"/>
      <c r="I94" s="50"/>
      <c r="J94" s="50"/>
      <c r="K94" s="50"/>
      <c r="L94" s="50"/>
      <c r="M94" s="45"/>
      <c r="N94" s="46"/>
      <c r="O94" s="45"/>
    </row>
    <row r="95" spans="1:15">
      <c r="A95" s="46"/>
      <c r="B95" s="46"/>
      <c r="C95" s="279"/>
      <c r="D95" s="50"/>
      <c r="E95" s="50"/>
      <c r="F95" s="50"/>
      <c r="G95" s="50"/>
      <c r="H95" s="50"/>
      <c r="I95" s="50"/>
      <c r="J95" s="50"/>
      <c r="K95" s="50"/>
      <c r="L95" s="50"/>
      <c r="M95" s="45"/>
      <c r="N95" s="45"/>
      <c r="O95" s="45"/>
    </row>
    <row r="96" spans="1:15" hidden="1">
      <c r="A96" s="39"/>
      <c r="B96" s="39"/>
      <c r="C96" s="280"/>
      <c r="D96" s="55"/>
      <c r="E96" s="55"/>
      <c r="F96" s="55"/>
      <c r="G96" s="55"/>
      <c r="H96" s="55"/>
      <c r="I96" s="55"/>
      <c r="J96" s="55"/>
      <c r="K96" s="55"/>
      <c r="L96" s="55"/>
      <c r="M96" s="56"/>
      <c r="N96" s="39"/>
      <c r="O96" s="56"/>
    </row>
    <row r="97" spans="1:15" ht="15" customHeight="1">
      <c r="A97" s="44">
        <v>16</v>
      </c>
      <c r="B97" s="44" t="s">
        <v>20</v>
      </c>
      <c r="C97" s="260" t="s">
        <v>21</v>
      </c>
      <c r="D97" s="48"/>
      <c r="E97" s="48"/>
      <c r="F97" s="48"/>
      <c r="G97" s="48"/>
      <c r="H97" s="48"/>
      <c r="I97" s="48"/>
      <c r="J97" s="48"/>
      <c r="K97" s="48"/>
      <c r="L97" s="48"/>
      <c r="M97" s="49"/>
      <c r="N97" s="44"/>
      <c r="O97" s="49"/>
    </row>
    <row r="98" spans="1:15">
      <c r="A98" s="46"/>
      <c r="B98" s="46"/>
      <c r="C98" s="267"/>
      <c r="D98" s="50"/>
      <c r="E98" s="50" t="s">
        <v>92</v>
      </c>
      <c r="F98" s="50"/>
      <c r="G98" s="50"/>
      <c r="H98" s="50"/>
      <c r="I98" s="50"/>
      <c r="J98" s="50"/>
      <c r="K98" s="50"/>
      <c r="L98" s="50"/>
      <c r="M98" s="45"/>
      <c r="N98" s="46"/>
      <c r="O98" s="45"/>
    </row>
    <row r="99" spans="1:15">
      <c r="A99" s="46"/>
      <c r="B99" s="46"/>
      <c r="C99" s="267"/>
      <c r="D99" s="50"/>
      <c r="E99" s="50"/>
      <c r="F99" s="50"/>
      <c r="G99" s="50"/>
      <c r="H99" s="50"/>
      <c r="I99" s="50"/>
      <c r="J99" s="50"/>
      <c r="K99" s="50"/>
      <c r="L99" s="50"/>
      <c r="M99" s="45"/>
      <c r="N99" s="46"/>
      <c r="O99" s="45"/>
    </row>
    <row r="100" spans="1:15">
      <c r="A100" s="46"/>
      <c r="B100" s="46"/>
      <c r="C100" s="267"/>
      <c r="D100" s="50"/>
      <c r="E100" s="175" t="s">
        <v>64</v>
      </c>
      <c r="G100" s="68">
        <f>G92</f>
        <v>20.843</v>
      </c>
      <c r="H100" s="50" t="s">
        <v>69</v>
      </c>
      <c r="I100" s="50">
        <v>6</v>
      </c>
      <c r="J100" s="50" t="s">
        <v>69</v>
      </c>
      <c r="K100" s="30">
        <f>K92</f>
        <v>1.55</v>
      </c>
      <c r="L100" s="50"/>
      <c r="M100" s="45"/>
      <c r="N100" s="46"/>
      <c r="O100" s="45"/>
    </row>
    <row r="101" spans="1:15">
      <c r="A101" s="46"/>
      <c r="B101" s="46"/>
      <c r="C101" s="267"/>
      <c r="D101" s="50"/>
      <c r="E101" s="175" t="s">
        <v>64</v>
      </c>
      <c r="F101" s="236">
        <f>G100*I100*K100</f>
        <v>193.8399</v>
      </c>
      <c r="G101" s="236"/>
      <c r="H101" s="236"/>
      <c r="I101" s="50" t="s">
        <v>16</v>
      </c>
      <c r="J101" s="50"/>
      <c r="K101" s="50"/>
      <c r="L101" s="50"/>
      <c r="M101" s="45"/>
      <c r="N101" s="46"/>
      <c r="O101" s="45"/>
    </row>
    <row r="102" spans="1:15">
      <c r="A102" s="46"/>
      <c r="B102" s="46"/>
      <c r="C102" s="267"/>
      <c r="D102" s="50"/>
      <c r="E102" s="175" t="s">
        <v>64</v>
      </c>
      <c r="F102" s="243">
        <f>F101</f>
        <v>193.8399</v>
      </c>
      <c r="G102" s="243"/>
      <c r="H102" s="50" t="s">
        <v>69</v>
      </c>
      <c r="I102" s="231">
        <v>0.62</v>
      </c>
      <c r="J102" s="231"/>
      <c r="K102" s="50"/>
      <c r="L102" s="50"/>
      <c r="M102" s="45"/>
      <c r="N102" s="46"/>
      <c r="O102" s="45"/>
    </row>
    <row r="103" spans="1:15">
      <c r="A103" s="46"/>
      <c r="B103" s="46"/>
      <c r="C103" s="267"/>
      <c r="D103" s="50"/>
      <c r="E103" s="183" t="s">
        <v>64</v>
      </c>
      <c r="F103" s="229">
        <f>F102*I102</f>
        <v>120.18073800000001</v>
      </c>
      <c r="G103" s="229"/>
      <c r="H103" s="229"/>
      <c r="I103" s="50" t="s">
        <v>22</v>
      </c>
      <c r="J103" s="50"/>
      <c r="K103" s="50"/>
      <c r="L103" s="50"/>
      <c r="M103" s="45"/>
      <c r="N103" s="64">
        <f>F103</f>
        <v>120.18073800000001</v>
      </c>
      <c r="O103" s="45" t="str">
        <f>I103</f>
        <v>kg</v>
      </c>
    </row>
    <row r="104" spans="1:15">
      <c r="A104" s="39"/>
      <c r="B104" s="39"/>
      <c r="C104" s="261"/>
      <c r="D104" s="59"/>
      <c r="E104" s="184"/>
      <c r="F104" s="172"/>
      <c r="G104" s="172"/>
      <c r="H104" s="172"/>
      <c r="I104" s="55"/>
      <c r="J104" s="55"/>
      <c r="K104" s="55"/>
      <c r="L104" s="55"/>
      <c r="M104" s="56"/>
      <c r="N104" s="185"/>
      <c r="O104" s="56"/>
    </row>
    <row r="105" spans="1:15">
      <c r="A105" s="46">
        <v>17</v>
      </c>
      <c r="B105" s="46" t="s">
        <v>23</v>
      </c>
      <c r="C105" s="267" t="s">
        <v>52</v>
      </c>
      <c r="M105" s="45"/>
      <c r="N105" s="46"/>
      <c r="O105" s="45"/>
    </row>
    <row r="106" spans="1:15">
      <c r="A106" s="46"/>
      <c r="B106" s="46"/>
      <c r="C106" s="267"/>
      <c r="E106" s="50" t="s">
        <v>95</v>
      </c>
      <c r="F106" s="50"/>
      <c r="G106" s="50"/>
      <c r="H106" s="50"/>
      <c r="I106" s="50"/>
      <c r="J106" s="50"/>
      <c r="K106" s="50"/>
      <c r="M106" s="45"/>
      <c r="N106" s="46"/>
      <c r="O106" s="45"/>
    </row>
    <row r="107" spans="1:15">
      <c r="A107" s="46"/>
      <c r="B107" s="46"/>
      <c r="C107" s="267"/>
      <c r="D107" s="33" t="s">
        <v>96</v>
      </c>
      <c r="E107" s="50"/>
      <c r="F107" s="50"/>
      <c r="G107" s="50"/>
      <c r="H107" s="50"/>
      <c r="I107" s="50"/>
      <c r="J107" s="50"/>
      <c r="K107" s="50"/>
      <c r="M107" s="45"/>
      <c r="N107" s="46"/>
      <c r="O107" s="45"/>
    </row>
    <row r="108" spans="1:15">
      <c r="A108" s="46"/>
      <c r="B108" s="46"/>
      <c r="C108" s="267"/>
      <c r="E108" s="50"/>
      <c r="F108" s="50" t="s">
        <v>64</v>
      </c>
      <c r="G108" s="68">
        <f>G100</f>
        <v>20.843</v>
      </c>
      <c r="H108" s="50" t="s">
        <v>69</v>
      </c>
      <c r="I108" s="50">
        <f>8</f>
        <v>8</v>
      </c>
      <c r="J108" s="50" t="s">
        <v>69</v>
      </c>
      <c r="K108" s="30">
        <v>0.68799999999999994</v>
      </c>
      <c r="M108" s="45"/>
      <c r="N108" s="46"/>
      <c r="O108" s="45"/>
    </row>
    <row r="109" spans="1:15">
      <c r="A109" s="46"/>
      <c r="B109" s="46"/>
      <c r="C109" s="267"/>
      <c r="E109" s="50"/>
      <c r="F109" s="50" t="s">
        <v>64</v>
      </c>
      <c r="G109" s="229">
        <f>G108*I108*K108</f>
        <v>114.719872</v>
      </c>
      <c r="H109" s="229"/>
      <c r="I109" s="50" t="s">
        <v>16</v>
      </c>
      <c r="J109" s="50"/>
      <c r="K109" s="50"/>
      <c r="M109" s="45"/>
      <c r="N109" s="46"/>
      <c r="O109" s="45"/>
    </row>
    <row r="110" spans="1:15">
      <c r="A110" s="46"/>
      <c r="B110" s="46"/>
      <c r="C110" s="267"/>
      <c r="E110" s="50"/>
      <c r="F110" s="50" t="s">
        <v>64</v>
      </c>
      <c r="G110" s="50">
        <f>G109</f>
        <v>114.719872</v>
      </c>
      <c r="H110" s="50" t="s">
        <v>69</v>
      </c>
      <c r="I110" s="50">
        <v>0.22</v>
      </c>
      <c r="J110" s="50"/>
      <c r="K110" s="50"/>
      <c r="M110" s="45"/>
      <c r="N110" s="46"/>
      <c r="O110" s="45"/>
    </row>
    <row r="111" spans="1:15">
      <c r="A111" s="46"/>
      <c r="B111" s="46"/>
      <c r="C111" s="267"/>
      <c r="E111" s="50"/>
      <c r="F111" s="54" t="s">
        <v>64</v>
      </c>
      <c r="G111" s="229">
        <f>G110*I110</f>
        <v>25.238371839999999</v>
      </c>
      <c r="H111" s="229"/>
      <c r="I111" s="50" t="s">
        <v>22</v>
      </c>
      <c r="J111" s="50"/>
      <c r="K111" s="50"/>
      <c r="M111" s="45"/>
      <c r="N111" s="64">
        <f>G111</f>
        <v>25.238371839999999</v>
      </c>
      <c r="O111" s="45" t="str">
        <f>I111</f>
        <v>kg</v>
      </c>
    </row>
    <row r="112" spans="1:15">
      <c r="A112" s="46"/>
      <c r="B112" s="46"/>
      <c r="C112" s="267"/>
      <c r="M112" s="45"/>
      <c r="N112" s="46"/>
      <c r="O112" s="45"/>
    </row>
    <row r="113" spans="1:15">
      <c r="A113" s="46"/>
      <c r="B113" s="46"/>
      <c r="C113" s="267"/>
      <c r="M113" s="45"/>
      <c r="N113" s="46"/>
      <c r="O113" s="45"/>
    </row>
    <row r="114" spans="1:15">
      <c r="A114" s="46"/>
      <c r="B114" s="46"/>
      <c r="C114" s="267"/>
      <c r="M114" s="45"/>
      <c r="N114" s="46"/>
      <c r="O114" s="45"/>
    </row>
    <row r="115" spans="1:15">
      <c r="A115" s="44">
        <v>18</v>
      </c>
      <c r="B115" s="44" t="s">
        <v>24</v>
      </c>
      <c r="C115" s="281" t="s">
        <v>57</v>
      </c>
      <c r="D115" s="48"/>
      <c r="E115" s="48"/>
      <c r="F115" s="48"/>
      <c r="G115" s="48"/>
      <c r="H115" s="48"/>
      <c r="I115" s="48"/>
      <c r="J115" s="48"/>
      <c r="K115" s="48"/>
      <c r="L115" s="48"/>
      <c r="M115" s="49"/>
      <c r="N115" s="44"/>
      <c r="O115" s="49"/>
    </row>
    <row r="116" spans="1:15">
      <c r="A116" s="46"/>
      <c r="B116" s="46"/>
      <c r="C116" s="282"/>
      <c r="D116" s="50"/>
      <c r="E116" s="50" t="s">
        <v>97</v>
      </c>
      <c r="F116" s="50"/>
      <c r="G116" s="50"/>
      <c r="H116" s="50"/>
      <c r="I116" s="50"/>
      <c r="J116" s="50"/>
      <c r="K116" s="50"/>
      <c r="L116" s="50"/>
      <c r="M116" s="45"/>
      <c r="N116" s="46"/>
      <c r="O116" s="45"/>
    </row>
    <row r="117" spans="1:15">
      <c r="A117" s="46"/>
      <c r="B117" s="46"/>
      <c r="C117" s="282"/>
      <c r="D117" s="50"/>
      <c r="E117" s="50"/>
      <c r="F117" s="50"/>
      <c r="G117" s="50"/>
      <c r="H117" s="50"/>
      <c r="I117" s="50"/>
      <c r="J117" s="50"/>
      <c r="K117" s="50"/>
      <c r="L117" s="50"/>
      <c r="M117" s="45"/>
      <c r="N117" s="46"/>
      <c r="O117" s="45"/>
    </row>
    <row r="118" spans="1:15">
      <c r="A118" s="46"/>
      <c r="B118" s="46"/>
      <c r="C118" s="282"/>
      <c r="D118" s="50"/>
      <c r="E118" s="50"/>
      <c r="F118" s="50" t="s">
        <v>64</v>
      </c>
      <c r="G118" s="68">
        <f>G108</f>
        <v>20.843</v>
      </c>
      <c r="H118" s="50" t="s">
        <v>98</v>
      </c>
      <c r="I118" s="55">
        <v>22</v>
      </c>
      <c r="J118" s="50" t="s">
        <v>98</v>
      </c>
      <c r="K118" s="30">
        <v>0.25</v>
      </c>
      <c r="L118" s="50" t="s">
        <v>98</v>
      </c>
      <c r="M118" s="67">
        <f>K100</f>
        <v>1.55</v>
      </c>
      <c r="N118" s="46"/>
      <c r="O118" s="45"/>
    </row>
    <row r="119" spans="1:15">
      <c r="A119" s="46"/>
      <c r="B119" s="46"/>
      <c r="C119" s="282"/>
      <c r="D119" s="50"/>
      <c r="E119" s="50"/>
      <c r="F119" s="50"/>
      <c r="G119" s="50"/>
      <c r="H119" s="50"/>
      <c r="I119" s="50">
        <v>7</v>
      </c>
      <c r="J119" s="50"/>
      <c r="K119" s="50"/>
      <c r="L119" s="50"/>
      <c r="M119" s="45"/>
      <c r="N119" s="46"/>
      <c r="O119" s="45"/>
    </row>
    <row r="120" spans="1:15">
      <c r="A120" s="46"/>
      <c r="B120" s="46"/>
      <c r="C120" s="282"/>
      <c r="D120" s="50"/>
      <c r="E120" s="50"/>
      <c r="F120" s="50" t="s">
        <v>64</v>
      </c>
      <c r="G120" s="235">
        <f>G118*(I118/I119)*K118*M118</f>
        <v>25.383796428571433</v>
      </c>
      <c r="H120" s="235"/>
      <c r="I120" s="50" t="s">
        <v>25</v>
      </c>
      <c r="J120" s="50"/>
      <c r="K120" s="50"/>
      <c r="L120" s="50"/>
      <c r="M120" s="45"/>
      <c r="N120" s="64">
        <f>G120</f>
        <v>25.383796428571433</v>
      </c>
      <c r="O120" s="45" t="str">
        <f>I120</f>
        <v>cum</v>
      </c>
    </row>
    <row r="121" spans="1:15">
      <c r="A121" s="46"/>
      <c r="B121" s="46"/>
      <c r="C121" s="282"/>
      <c r="D121" s="50"/>
      <c r="E121" s="50"/>
      <c r="F121" s="50"/>
      <c r="G121" s="50"/>
      <c r="H121" s="50"/>
      <c r="I121" s="50"/>
      <c r="J121" s="50"/>
      <c r="K121" s="50"/>
      <c r="L121" s="50"/>
      <c r="M121" s="45"/>
      <c r="N121" s="46"/>
      <c r="O121" s="45"/>
    </row>
    <row r="122" spans="1:15">
      <c r="A122" s="46"/>
      <c r="B122" s="46"/>
      <c r="C122" s="282"/>
      <c r="D122" s="50"/>
      <c r="E122" s="50"/>
      <c r="F122" s="50"/>
      <c r="G122" s="50"/>
      <c r="H122" s="50"/>
      <c r="I122" s="50"/>
      <c r="J122" s="50"/>
      <c r="K122" s="50"/>
      <c r="L122" s="50"/>
      <c r="M122" s="45"/>
      <c r="N122" s="46"/>
      <c r="O122" s="45"/>
    </row>
    <row r="123" spans="1:15">
      <c r="A123" s="46"/>
      <c r="B123" s="46"/>
      <c r="C123" s="282"/>
      <c r="D123" s="50"/>
      <c r="E123" s="50"/>
      <c r="F123" s="50"/>
      <c r="G123" s="50"/>
      <c r="H123" s="50"/>
      <c r="I123" s="50"/>
      <c r="J123" s="50"/>
      <c r="K123" s="50"/>
      <c r="L123" s="50"/>
      <c r="M123" s="45"/>
      <c r="N123" s="46"/>
      <c r="O123" s="45"/>
    </row>
    <row r="124" spans="1:15">
      <c r="A124" s="46"/>
      <c r="B124" s="46"/>
      <c r="C124" s="282"/>
      <c r="D124" s="50"/>
      <c r="E124" s="50"/>
      <c r="F124" s="50"/>
      <c r="G124" s="50"/>
      <c r="H124" s="50"/>
      <c r="I124" s="50"/>
      <c r="J124" s="50"/>
      <c r="K124" s="50"/>
      <c r="L124" s="50"/>
      <c r="M124" s="45"/>
      <c r="N124" s="46"/>
      <c r="O124" s="45"/>
    </row>
    <row r="125" spans="1:15">
      <c r="A125" s="46"/>
      <c r="B125" s="46"/>
      <c r="C125" s="282"/>
      <c r="D125" s="50"/>
      <c r="E125" s="50"/>
      <c r="F125" s="50"/>
      <c r="G125" s="50"/>
      <c r="H125" s="50"/>
      <c r="I125" s="50"/>
      <c r="J125" s="50"/>
      <c r="K125" s="50"/>
      <c r="L125" s="50"/>
      <c r="M125" s="45"/>
      <c r="N125" s="46"/>
      <c r="O125" s="45"/>
    </row>
    <row r="126" spans="1:15">
      <c r="A126" s="46"/>
      <c r="B126" s="46"/>
      <c r="C126" s="282"/>
      <c r="D126" s="50"/>
      <c r="E126" s="50"/>
      <c r="F126" s="50"/>
      <c r="G126" s="50"/>
      <c r="H126" s="50"/>
      <c r="I126" s="50"/>
      <c r="J126" s="50"/>
      <c r="K126" s="50"/>
      <c r="L126" s="50"/>
      <c r="M126" s="45"/>
      <c r="N126" s="46"/>
      <c r="O126" s="45"/>
    </row>
    <row r="127" spans="1:15">
      <c r="A127" s="39"/>
      <c r="B127" s="39"/>
      <c r="C127" s="283"/>
      <c r="D127" s="59"/>
      <c r="E127" s="55"/>
      <c r="F127" s="55"/>
      <c r="G127" s="55"/>
      <c r="H127" s="55"/>
      <c r="I127" s="55"/>
      <c r="J127" s="55"/>
      <c r="K127" s="55"/>
      <c r="L127" s="55"/>
      <c r="M127" s="56"/>
      <c r="N127" s="39"/>
      <c r="O127" s="56"/>
    </row>
    <row r="128" spans="1:15">
      <c r="A128" s="46">
        <v>19</v>
      </c>
      <c r="B128" s="46" t="s">
        <v>26</v>
      </c>
      <c r="C128" s="267" t="s">
        <v>27</v>
      </c>
      <c r="F128" s="33" t="s">
        <v>170</v>
      </c>
      <c r="M128" s="45"/>
      <c r="N128" s="46"/>
      <c r="O128" s="45"/>
    </row>
    <row r="129" spans="1:15">
      <c r="A129" s="46"/>
      <c r="B129" s="46"/>
      <c r="C129" s="267"/>
      <c r="E129" s="33" t="s">
        <v>99</v>
      </c>
      <c r="M129" s="45"/>
      <c r="N129" s="46"/>
      <c r="O129" s="45"/>
    </row>
    <row r="130" spans="1:15">
      <c r="A130" s="46"/>
      <c r="B130" s="46"/>
      <c r="C130" s="267"/>
      <c r="F130" s="33" t="s">
        <v>64</v>
      </c>
      <c r="G130" s="248">
        <f>I77</f>
        <v>19843</v>
      </c>
      <c r="H130" s="249"/>
      <c r="I130" s="249"/>
      <c r="J130" s="244" t="s">
        <v>66</v>
      </c>
      <c r="K130" s="244">
        <v>1</v>
      </c>
      <c r="M130" s="45"/>
      <c r="N130" s="46"/>
      <c r="O130" s="45"/>
    </row>
    <row r="131" spans="1:15">
      <c r="A131" s="46"/>
      <c r="B131" s="46"/>
      <c r="C131" s="267"/>
      <c r="G131" s="250">
        <v>500</v>
      </c>
      <c r="H131" s="250"/>
      <c r="I131" s="250"/>
      <c r="J131" s="244"/>
      <c r="K131" s="244"/>
      <c r="M131" s="45"/>
      <c r="N131" s="46"/>
      <c r="O131" s="45"/>
    </row>
    <row r="132" spans="1:15">
      <c r="A132" s="46"/>
      <c r="B132" s="46"/>
      <c r="C132" s="267"/>
      <c r="F132" s="33" t="s">
        <v>64</v>
      </c>
      <c r="G132" s="33">
        <f>(G130/G131)+K130</f>
        <v>40.686</v>
      </c>
      <c r="H132" s="245" t="s">
        <v>39</v>
      </c>
      <c r="I132" s="245"/>
      <c r="M132" s="45"/>
      <c r="N132" s="69">
        <f>G132</f>
        <v>40.686</v>
      </c>
      <c r="O132" s="45" t="str">
        <f>H132</f>
        <v>Nos</v>
      </c>
    </row>
    <row r="133" spans="1:15">
      <c r="A133" s="46"/>
      <c r="B133" s="46"/>
      <c r="C133" s="267"/>
      <c r="M133" s="45"/>
      <c r="N133" s="46"/>
      <c r="O133" s="45"/>
    </row>
    <row r="134" spans="1:15">
      <c r="A134" s="46"/>
      <c r="B134" s="46"/>
      <c r="C134" s="267"/>
      <c r="M134" s="45"/>
      <c r="N134" s="46"/>
      <c r="O134" s="45"/>
    </row>
    <row r="135" spans="1:15">
      <c r="A135" s="39"/>
      <c r="B135" s="39"/>
      <c r="C135" s="261"/>
      <c r="D135" s="59"/>
      <c r="E135" s="55"/>
      <c r="F135" s="55"/>
      <c r="G135" s="55"/>
      <c r="H135" s="55"/>
      <c r="I135" s="55"/>
      <c r="J135" s="55"/>
      <c r="K135" s="55"/>
      <c r="L135" s="55"/>
      <c r="M135" s="56"/>
      <c r="N135" s="39"/>
      <c r="O135" s="56"/>
    </row>
    <row r="136" spans="1:15">
      <c r="A136" s="46">
        <v>20</v>
      </c>
      <c r="B136" s="46" t="s">
        <v>38</v>
      </c>
      <c r="C136" s="257" t="s">
        <v>55</v>
      </c>
      <c r="D136" s="33" t="s">
        <v>161</v>
      </c>
      <c r="M136" s="45"/>
      <c r="N136" s="46"/>
      <c r="O136" s="45"/>
    </row>
    <row r="137" spans="1:15">
      <c r="A137" s="46"/>
      <c r="B137" s="46"/>
      <c r="C137" s="257"/>
      <c r="F137" s="33" t="s">
        <v>64</v>
      </c>
      <c r="G137" s="247">
        <f>E67</f>
        <v>19843</v>
      </c>
      <c r="H137" s="247"/>
      <c r="I137" s="247"/>
      <c r="J137" s="33" t="s">
        <v>69</v>
      </c>
      <c r="K137" s="28">
        <v>0.5</v>
      </c>
      <c r="M137" s="45"/>
      <c r="N137" s="46"/>
      <c r="O137" s="45"/>
    </row>
    <row r="138" spans="1:15">
      <c r="A138" s="46"/>
      <c r="B138" s="46"/>
      <c r="C138" s="257"/>
      <c r="F138" s="33" t="s">
        <v>64</v>
      </c>
      <c r="G138" s="245">
        <f>G137*K137</f>
        <v>9921.5</v>
      </c>
      <c r="H138" s="245"/>
      <c r="I138" s="245"/>
      <c r="J138" s="33" t="s">
        <v>16</v>
      </c>
      <c r="M138" s="45"/>
      <c r="N138" s="46"/>
      <c r="O138" s="45"/>
    </row>
    <row r="139" spans="1:15">
      <c r="A139" s="46"/>
      <c r="B139" s="46"/>
      <c r="C139" s="257"/>
      <c r="E139" s="33" t="s">
        <v>101</v>
      </c>
      <c r="H139" s="33" t="s">
        <v>64</v>
      </c>
      <c r="I139" s="62">
        <v>0.8</v>
      </c>
      <c r="J139" s="33" t="s">
        <v>16</v>
      </c>
      <c r="M139" s="45"/>
      <c r="N139" s="46">
        <f>M141</f>
        <v>12403</v>
      </c>
      <c r="O139" s="45" t="str">
        <f>M142</f>
        <v>Nos</v>
      </c>
    </row>
    <row r="140" spans="1:15">
      <c r="A140" s="46"/>
      <c r="B140" s="46"/>
      <c r="C140" s="257"/>
      <c r="D140" s="33" t="s">
        <v>100</v>
      </c>
      <c r="M140" s="45"/>
      <c r="N140" s="46"/>
      <c r="O140" s="45"/>
    </row>
    <row r="141" spans="1:15">
      <c r="A141" s="46"/>
      <c r="B141" s="46"/>
      <c r="C141" s="257"/>
      <c r="F141" s="33" t="s">
        <v>64</v>
      </c>
      <c r="G141" s="242">
        <f>G138</f>
        <v>9921.5</v>
      </c>
      <c r="H141" s="242"/>
      <c r="I141" s="242"/>
      <c r="J141" s="33" t="s">
        <v>66</v>
      </c>
      <c r="K141" s="62">
        <v>1</v>
      </c>
      <c r="L141" s="33" t="s">
        <v>64</v>
      </c>
      <c r="M141" s="76">
        <f>ROUND((G141/G142)+K141,0)</f>
        <v>12403</v>
      </c>
      <c r="N141" s="46"/>
      <c r="O141" s="45"/>
    </row>
    <row r="142" spans="1:15">
      <c r="A142" s="39"/>
      <c r="B142" s="39"/>
      <c r="C142" s="61"/>
      <c r="D142" s="55"/>
      <c r="E142" s="55"/>
      <c r="F142" s="55"/>
      <c r="G142" s="246">
        <f>I139</f>
        <v>0.8</v>
      </c>
      <c r="H142" s="246"/>
      <c r="I142" s="246"/>
      <c r="J142" s="55"/>
      <c r="K142" s="55"/>
      <c r="L142" s="55"/>
      <c r="M142" s="56" t="s">
        <v>39</v>
      </c>
      <c r="N142" s="39"/>
      <c r="O142" s="56"/>
    </row>
    <row r="143" spans="1:15">
      <c r="A143" s="46">
        <v>21</v>
      </c>
      <c r="B143" s="46" t="s">
        <v>40</v>
      </c>
      <c r="C143" s="267" t="s">
        <v>54</v>
      </c>
      <c r="E143" s="33" t="s">
        <v>102</v>
      </c>
      <c r="M143" s="45"/>
      <c r="N143" s="46"/>
      <c r="O143" s="45"/>
    </row>
    <row r="144" spans="1:15">
      <c r="A144" s="46"/>
      <c r="B144" s="46"/>
      <c r="C144" s="267"/>
      <c r="E144" s="33" t="s">
        <v>93</v>
      </c>
      <c r="F144" s="33" t="s">
        <v>64</v>
      </c>
      <c r="G144" s="33">
        <v>1.5</v>
      </c>
      <c r="I144" s="33" t="s">
        <v>16</v>
      </c>
      <c r="M144" s="45"/>
      <c r="N144" s="46"/>
      <c r="O144" s="45"/>
    </row>
    <row r="145" spans="1:15">
      <c r="A145" s="46"/>
      <c r="B145" s="46"/>
      <c r="C145" s="267"/>
      <c r="F145" s="33" t="s">
        <v>64</v>
      </c>
      <c r="G145" s="247">
        <f>M141</f>
        <v>12403</v>
      </c>
      <c r="H145" s="247"/>
      <c r="I145" s="247"/>
      <c r="J145" s="33" t="s">
        <v>69</v>
      </c>
      <c r="K145" s="33">
        <v>1.2</v>
      </c>
      <c r="M145" s="45"/>
      <c r="N145" s="64">
        <f>G146</f>
        <v>14883.599999999999</v>
      </c>
      <c r="O145" s="45" t="str">
        <f>J146</f>
        <v>m</v>
      </c>
    </row>
    <row r="146" spans="1:15">
      <c r="A146" s="46"/>
      <c r="B146" s="46"/>
      <c r="C146" s="267"/>
      <c r="F146" s="33" t="s">
        <v>64</v>
      </c>
      <c r="G146" s="247">
        <f>G145*K145</f>
        <v>14883.599999999999</v>
      </c>
      <c r="H146" s="247"/>
      <c r="I146" s="247"/>
      <c r="J146" s="33" t="s">
        <v>16</v>
      </c>
      <c r="M146" s="45"/>
      <c r="N146" s="46"/>
      <c r="O146" s="45"/>
    </row>
    <row r="147" spans="1:15">
      <c r="A147" s="46"/>
      <c r="B147" s="46"/>
      <c r="C147" s="267"/>
      <c r="M147" s="45"/>
      <c r="N147" s="46"/>
      <c r="O147" s="45"/>
    </row>
    <row r="148" spans="1:15" ht="9" customHeight="1">
      <c r="A148" s="39"/>
      <c r="B148" s="39"/>
      <c r="C148" s="261"/>
      <c r="D148" s="59"/>
      <c r="E148" s="55"/>
      <c r="F148" s="55"/>
      <c r="G148" s="55"/>
      <c r="H148" s="55"/>
      <c r="I148" s="55"/>
      <c r="J148" s="55"/>
      <c r="K148" s="55"/>
      <c r="L148" s="55"/>
      <c r="M148" s="56"/>
      <c r="N148" s="39"/>
      <c r="O148" s="56"/>
    </row>
    <row r="149" spans="1:15" ht="15" customHeight="1">
      <c r="A149" s="44">
        <v>22</v>
      </c>
      <c r="B149" s="44" t="s">
        <v>41</v>
      </c>
      <c r="C149" s="260" t="s">
        <v>53</v>
      </c>
      <c r="D149" s="48"/>
      <c r="E149" s="48" t="s">
        <v>104</v>
      </c>
      <c r="F149" s="48"/>
      <c r="G149" s="48"/>
      <c r="H149" s="48"/>
      <c r="I149" s="48"/>
      <c r="J149" s="48"/>
      <c r="K149" s="48"/>
      <c r="L149" s="48"/>
      <c r="M149" s="49"/>
      <c r="N149" s="44"/>
      <c r="O149" s="49"/>
    </row>
    <row r="150" spans="1:15">
      <c r="A150" s="46"/>
      <c r="B150" s="46"/>
      <c r="C150" s="267"/>
      <c r="D150" s="50"/>
      <c r="E150" s="50" t="s">
        <v>103</v>
      </c>
      <c r="F150" s="50"/>
      <c r="G150" s="50"/>
      <c r="H150" s="50"/>
      <c r="I150" s="50"/>
      <c r="J150" s="50"/>
      <c r="K150" s="50"/>
      <c r="L150" s="50"/>
      <c r="M150" s="45"/>
      <c r="N150" s="46"/>
      <c r="O150" s="45"/>
    </row>
    <row r="151" spans="1:15">
      <c r="A151" s="46"/>
      <c r="B151" s="46"/>
      <c r="C151" s="267"/>
      <c r="D151" s="50"/>
      <c r="E151" s="50"/>
      <c r="F151" s="50" t="s">
        <v>64</v>
      </c>
      <c r="G151" s="230">
        <f>G138</f>
        <v>9921.5</v>
      </c>
      <c r="H151" s="230"/>
      <c r="I151" s="230"/>
      <c r="J151" s="50" t="s">
        <v>69</v>
      </c>
      <c r="K151" s="57">
        <v>2</v>
      </c>
      <c r="L151" s="50" t="s">
        <v>69</v>
      </c>
      <c r="M151" s="168">
        <v>2</v>
      </c>
      <c r="N151" s="64">
        <f>G152</f>
        <v>39686</v>
      </c>
      <c r="O151" s="45" t="str">
        <f>J152</f>
        <v>m</v>
      </c>
    </row>
    <row r="152" spans="1:15">
      <c r="A152" s="46"/>
      <c r="B152" s="46"/>
      <c r="C152" s="267"/>
      <c r="D152" s="50"/>
      <c r="E152" s="50"/>
      <c r="F152" s="50" t="s">
        <v>64</v>
      </c>
      <c r="G152" s="230">
        <f>G151*K151*M151</f>
        <v>39686</v>
      </c>
      <c r="H152" s="230"/>
      <c r="I152" s="230"/>
      <c r="J152" s="50" t="s">
        <v>16</v>
      </c>
      <c r="K152" s="50"/>
      <c r="L152" s="50"/>
      <c r="M152" s="45"/>
      <c r="N152" s="46"/>
      <c r="O152" s="45"/>
    </row>
    <row r="153" spans="1:15">
      <c r="A153" s="46"/>
      <c r="B153" s="46"/>
      <c r="C153" s="267"/>
      <c r="D153" s="50"/>
      <c r="E153" s="50"/>
      <c r="F153" s="50"/>
      <c r="G153" s="50"/>
      <c r="H153" s="50"/>
      <c r="I153" s="50"/>
      <c r="J153" s="50"/>
      <c r="K153" s="50"/>
      <c r="L153" s="50"/>
      <c r="M153" s="45"/>
      <c r="N153" s="46"/>
      <c r="O153" s="45"/>
    </row>
    <row r="154" spans="1:15">
      <c r="A154" s="46"/>
      <c r="B154" s="46"/>
      <c r="C154" s="267"/>
      <c r="D154" s="50"/>
      <c r="E154" s="50"/>
      <c r="F154" s="50"/>
      <c r="G154" s="50"/>
      <c r="H154" s="50"/>
      <c r="I154" s="50"/>
      <c r="J154" s="50"/>
      <c r="K154" s="50"/>
      <c r="L154" s="50"/>
      <c r="M154" s="45"/>
      <c r="N154" s="46"/>
      <c r="O154" s="45"/>
    </row>
    <row r="155" spans="1:15">
      <c r="A155" s="44">
        <v>23</v>
      </c>
      <c r="B155" s="44" t="s">
        <v>42</v>
      </c>
      <c r="C155" s="260" t="s">
        <v>43</v>
      </c>
      <c r="D155" s="48"/>
      <c r="E155" s="48" t="s">
        <v>105</v>
      </c>
      <c r="F155" s="48"/>
      <c r="G155" s="48"/>
      <c r="H155" s="48"/>
      <c r="I155" s="48"/>
      <c r="J155" s="48"/>
      <c r="K155" s="48"/>
      <c r="L155" s="48"/>
      <c r="M155" s="49"/>
      <c r="N155" s="44"/>
      <c r="O155" s="49"/>
    </row>
    <row r="156" spans="1:15">
      <c r="A156" s="46"/>
      <c r="B156" s="46"/>
      <c r="C156" s="267"/>
      <c r="D156" s="50"/>
      <c r="E156" s="50" t="s">
        <v>106</v>
      </c>
      <c r="F156" s="50"/>
      <c r="G156" s="50"/>
      <c r="H156" s="50"/>
      <c r="I156" s="50"/>
      <c r="J156" s="50" t="s">
        <v>107</v>
      </c>
      <c r="K156" s="50"/>
      <c r="L156" s="50"/>
      <c r="M156" s="174">
        <v>1.5</v>
      </c>
      <c r="N156" s="46"/>
      <c r="O156" s="45"/>
    </row>
    <row r="157" spans="1:15">
      <c r="A157" s="46"/>
      <c r="B157" s="46"/>
      <c r="C157" s="267"/>
      <c r="D157" s="50"/>
      <c r="E157" s="50"/>
      <c r="F157" s="50" t="s">
        <v>64</v>
      </c>
      <c r="G157" s="230">
        <f>G151</f>
        <v>9921.5</v>
      </c>
      <c r="H157" s="230"/>
      <c r="I157" s="230"/>
      <c r="J157" s="50" t="s">
        <v>69</v>
      </c>
      <c r="K157" s="50">
        <f>M156</f>
        <v>1.5</v>
      </c>
      <c r="L157" s="50"/>
      <c r="M157" s="45"/>
      <c r="N157" s="46"/>
      <c r="O157" s="45"/>
    </row>
    <row r="158" spans="1:15">
      <c r="A158" s="46"/>
      <c r="B158" s="46"/>
      <c r="C158" s="267"/>
      <c r="D158" s="50"/>
      <c r="E158" s="50"/>
      <c r="F158" s="50" t="s">
        <v>64</v>
      </c>
      <c r="G158" s="230">
        <f>G157*K157</f>
        <v>14882.25</v>
      </c>
      <c r="H158" s="230"/>
      <c r="I158" s="230"/>
      <c r="J158" s="50" t="s">
        <v>19</v>
      </c>
      <c r="K158" s="50"/>
      <c r="L158" s="50"/>
      <c r="M158" s="45"/>
      <c r="N158" s="64">
        <f>G158</f>
        <v>14882.25</v>
      </c>
      <c r="O158" s="45" t="str">
        <f>J158</f>
        <v>sqm</v>
      </c>
    </row>
    <row r="159" spans="1:15" ht="20.25" customHeight="1">
      <c r="A159" s="39"/>
      <c r="B159" s="39"/>
      <c r="C159" s="261"/>
      <c r="D159" s="59"/>
      <c r="E159" s="55"/>
      <c r="F159" s="55"/>
      <c r="G159" s="55"/>
      <c r="H159" s="55"/>
      <c r="I159" s="55"/>
      <c r="J159" s="55"/>
      <c r="K159" s="55"/>
      <c r="L159" s="55"/>
      <c r="M159" s="56"/>
      <c r="N159" s="39"/>
      <c r="O159" s="56"/>
    </row>
    <row r="160" spans="1:15" ht="39" customHeight="1">
      <c r="A160" s="38">
        <v>24</v>
      </c>
      <c r="B160" s="23" t="s">
        <v>37</v>
      </c>
      <c r="C160" s="281" t="s">
        <v>44</v>
      </c>
      <c r="D160" s="48"/>
      <c r="E160" s="48"/>
      <c r="F160" s="48"/>
      <c r="G160" s="48"/>
      <c r="H160" s="48"/>
      <c r="I160" s="48"/>
      <c r="J160" s="48"/>
      <c r="K160" s="48"/>
      <c r="L160" s="48"/>
      <c r="M160" s="49"/>
      <c r="N160" s="44"/>
      <c r="O160" s="49"/>
    </row>
    <row r="161" spans="1:15">
      <c r="A161" s="46"/>
      <c r="B161" s="65"/>
      <c r="C161" s="282"/>
      <c r="D161" s="50"/>
      <c r="E161" s="50"/>
      <c r="F161" s="50"/>
      <c r="G161" s="50"/>
      <c r="H161" s="50"/>
      <c r="I161" s="50"/>
      <c r="J161" s="50"/>
      <c r="K161" s="50"/>
      <c r="L161" s="50"/>
      <c r="M161" s="45"/>
      <c r="N161" s="46"/>
      <c r="O161" s="45"/>
    </row>
    <row r="162" spans="1:15">
      <c r="A162" s="46"/>
      <c r="B162" s="65"/>
      <c r="C162" s="282"/>
      <c r="D162" s="50"/>
      <c r="E162" s="50"/>
      <c r="F162" s="50"/>
      <c r="G162" s="50"/>
      <c r="H162" s="50"/>
      <c r="I162" s="50"/>
      <c r="J162" s="50"/>
      <c r="K162" s="50"/>
      <c r="L162" s="50"/>
      <c r="M162" s="45"/>
      <c r="N162" s="46"/>
      <c r="O162" s="45"/>
    </row>
    <row r="163" spans="1:15">
      <c r="A163" s="46"/>
      <c r="B163" s="65"/>
      <c r="C163" s="282"/>
      <c r="D163" s="50"/>
      <c r="E163" s="50"/>
      <c r="F163" s="50"/>
      <c r="G163" s="50"/>
      <c r="H163" s="50"/>
      <c r="I163" s="50"/>
      <c r="J163" s="50"/>
      <c r="K163" s="50"/>
      <c r="L163" s="50"/>
      <c r="M163" s="45"/>
      <c r="N163" s="46"/>
      <c r="O163" s="45"/>
    </row>
    <row r="164" spans="1:15">
      <c r="A164" s="46"/>
      <c r="B164" s="65"/>
      <c r="C164" s="282"/>
      <c r="D164" s="50"/>
      <c r="E164" s="50"/>
      <c r="F164" s="50"/>
      <c r="G164" s="50"/>
      <c r="H164" s="50"/>
      <c r="I164" s="50"/>
      <c r="J164" s="50"/>
      <c r="K164" s="50"/>
      <c r="L164" s="50"/>
      <c r="M164" s="45"/>
      <c r="N164" s="46"/>
      <c r="O164" s="45"/>
    </row>
    <row r="165" spans="1:15">
      <c r="A165" s="46"/>
      <c r="B165" s="65"/>
      <c r="C165" s="282"/>
      <c r="D165" s="50"/>
      <c r="E165" s="50"/>
      <c r="F165" s="50"/>
      <c r="G165" s="57">
        <v>1</v>
      </c>
      <c r="H165" s="50"/>
      <c r="I165" s="50" t="s">
        <v>108</v>
      </c>
      <c r="J165" s="50"/>
      <c r="K165" s="50"/>
      <c r="L165" s="50"/>
      <c r="M165" s="45"/>
      <c r="N165" s="70">
        <f>G165</f>
        <v>1</v>
      </c>
      <c r="O165" s="45" t="str">
        <f>I165</f>
        <v>item</v>
      </c>
    </row>
    <row r="166" spans="1:15">
      <c r="A166" s="46"/>
      <c r="B166" s="65"/>
      <c r="C166" s="282"/>
      <c r="D166" s="50"/>
      <c r="E166" s="50"/>
      <c r="F166" s="50"/>
      <c r="G166" s="50"/>
      <c r="H166" s="50"/>
      <c r="I166" s="50"/>
      <c r="J166" s="50"/>
      <c r="K166" s="50"/>
      <c r="L166" s="50"/>
      <c r="M166" s="45"/>
      <c r="N166" s="46"/>
      <c r="O166" s="45"/>
    </row>
    <row r="167" spans="1:15">
      <c r="A167" s="46"/>
      <c r="B167" s="65"/>
      <c r="C167" s="282"/>
      <c r="D167" s="50"/>
      <c r="E167" s="50"/>
      <c r="F167" s="50"/>
      <c r="G167" s="50"/>
      <c r="H167" s="50"/>
      <c r="I167" s="50"/>
      <c r="J167" s="50"/>
      <c r="K167" s="50"/>
      <c r="L167" s="50"/>
      <c r="M167" s="45"/>
      <c r="N167" s="46"/>
      <c r="O167" s="45"/>
    </row>
    <row r="168" spans="1:15">
      <c r="A168" s="46"/>
      <c r="B168" s="65"/>
      <c r="C168" s="282"/>
      <c r="D168" s="50"/>
      <c r="E168" s="50"/>
      <c r="F168" s="50"/>
      <c r="G168" s="50"/>
      <c r="H168" s="50"/>
      <c r="I168" s="50"/>
      <c r="J168" s="50"/>
      <c r="K168" s="50"/>
      <c r="L168" s="50"/>
      <c r="M168" s="45"/>
      <c r="N168" s="46"/>
      <c r="O168" s="45"/>
    </row>
    <row r="169" spans="1:15">
      <c r="A169" s="46"/>
      <c r="B169" s="65"/>
      <c r="C169" s="282"/>
      <c r="D169" s="50"/>
      <c r="E169" s="50"/>
      <c r="F169" s="50"/>
      <c r="G169" s="50"/>
      <c r="H169" s="50"/>
      <c r="I169" s="50"/>
      <c r="J169" s="50"/>
      <c r="K169" s="50"/>
      <c r="L169" s="50"/>
      <c r="M169" s="45"/>
      <c r="N169" s="46"/>
      <c r="O169" s="45"/>
    </row>
    <row r="170" spans="1:15">
      <c r="A170" s="46"/>
      <c r="B170" s="65"/>
      <c r="C170" s="282"/>
      <c r="D170" s="50"/>
      <c r="E170" s="50"/>
      <c r="F170" s="50"/>
      <c r="G170" s="50"/>
      <c r="H170" s="50"/>
      <c r="I170" s="50"/>
      <c r="J170" s="50"/>
      <c r="K170" s="50"/>
      <c r="L170" s="50"/>
      <c r="M170" s="45"/>
      <c r="N170" s="46"/>
      <c r="O170" s="45"/>
    </row>
    <row r="171" spans="1:15">
      <c r="A171" s="39"/>
      <c r="B171" s="59"/>
      <c r="C171" s="283"/>
      <c r="D171" s="55"/>
      <c r="E171" s="55"/>
      <c r="F171" s="55"/>
      <c r="G171" s="55"/>
      <c r="H171" s="55"/>
      <c r="I171" s="55"/>
      <c r="J171" s="55"/>
      <c r="K171" s="55"/>
      <c r="L171" s="55"/>
      <c r="M171" s="56"/>
      <c r="N171" s="39"/>
      <c r="O171" s="56"/>
    </row>
    <row r="172" spans="1:15" ht="47.25">
      <c r="A172" s="66">
        <v>25</v>
      </c>
      <c r="B172" s="71" t="s">
        <v>37</v>
      </c>
      <c r="C172" s="267" t="s">
        <v>45</v>
      </c>
      <c r="M172" s="45"/>
      <c r="N172" s="46"/>
      <c r="O172" s="45"/>
    </row>
    <row r="173" spans="1:15">
      <c r="A173" s="46"/>
      <c r="B173" s="65"/>
      <c r="C173" s="267"/>
      <c r="M173" s="45"/>
      <c r="N173" s="46"/>
      <c r="O173" s="45"/>
    </row>
    <row r="174" spans="1:15">
      <c r="A174" s="46"/>
      <c r="B174" s="65"/>
      <c r="C174" s="267"/>
      <c r="F174" s="33" t="s">
        <v>64</v>
      </c>
      <c r="G174" s="245">
        <v>120</v>
      </c>
      <c r="H174" s="245"/>
      <c r="I174" s="33" t="s">
        <v>109</v>
      </c>
      <c r="M174" s="45"/>
      <c r="N174" s="46">
        <f>G174</f>
        <v>120</v>
      </c>
      <c r="O174" s="45" t="str">
        <f>I174</f>
        <v>days</v>
      </c>
    </row>
    <row r="175" spans="1:15">
      <c r="A175" s="46"/>
      <c r="B175" s="65"/>
      <c r="C175" s="267"/>
      <c r="M175" s="45"/>
      <c r="N175" s="46"/>
      <c r="O175" s="45"/>
    </row>
    <row r="176" spans="1:15">
      <c r="A176" s="39"/>
      <c r="B176" s="39"/>
      <c r="C176" s="261"/>
      <c r="D176" s="59"/>
      <c r="E176" s="55"/>
      <c r="F176" s="55"/>
      <c r="G176" s="55"/>
      <c r="H176" s="55"/>
      <c r="I176" s="55"/>
      <c r="J176" s="55"/>
      <c r="K176" s="55"/>
      <c r="L176" s="55"/>
      <c r="M176" s="56"/>
      <c r="N176" s="39"/>
      <c r="O176" s="56"/>
    </row>
    <row r="177" spans="1:15" ht="47.25">
      <c r="A177" s="66">
        <v>26</v>
      </c>
      <c r="B177" s="71" t="s">
        <v>37</v>
      </c>
      <c r="C177" s="267" t="s">
        <v>47</v>
      </c>
      <c r="M177" s="45"/>
      <c r="N177" s="46"/>
      <c r="O177" s="45"/>
    </row>
    <row r="178" spans="1:15">
      <c r="A178" s="39"/>
      <c r="B178" s="39"/>
      <c r="C178" s="261"/>
      <c r="D178" s="59"/>
      <c r="E178" s="55"/>
      <c r="F178" s="55"/>
      <c r="G178" s="60">
        <v>1</v>
      </c>
      <c r="H178" s="55"/>
      <c r="I178" s="55" t="s">
        <v>108</v>
      </c>
      <c r="J178" s="55"/>
      <c r="K178" s="55"/>
      <c r="L178" s="55"/>
      <c r="M178" s="56"/>
      <c r="N178" s="81">
        <f>G178</f>
        <v>1</v>
      </c>
      <c r="O178" s="56" t="str">
        <f>I178</f>
        <v>item</v>
      </c>
    </row>
    <row r="179" spans="1:15" ht="47.25">
      <c r="A179" s="66">
        <v>27</v>
      </c>
      <c r="B179" s="71" t="s">
        <v>37</v>
      </c>
      <c r="C179" s="267" t="s">
        <v>48</v>
      </c>
      <c r="M179" s="45"/>
      <c r="N179" s="44"/>
      <c r="O179" s="45"/>
    </row>
    <row r="180" spans="1:15">
      <c r="A180" s="46"/>
      <c r="B180" s="65"/>
      <c r="C180" s="267"/>
      <c r="M180" s="45"/>
      <c r="N180" s="46"/>
    </row>
    <row r="181" spans="1:15">
      <c r="A181" s="46"/>
      <c r="B181" s="65"/>
      <c r="C181" s="267"/>
      <c r="G181" s="57">
        <v>1</v>
      </c>
      <c r="H181" s="50"/>
      <c r="I181" s="50" t="s">
        <v>108</v>
      </c>
      <c r="J181" s="50"/>
      <c r="K181" s="50"/>
      <c r="L181" s="50"/>
      <c r="M181" s="45"/>
      <c r="N181" s="70">
        <f>G181</f>
        <v>1</v>
      </c>
      <c r="O181" s="45" t="str">
        <f>I181</f>
        <v>item</v>
      </c>
    </row>
    <row r="182" spans="1:15">
      <c r="A182" s="39"/>
      <c r="B182" s="39"/>
      <c r="C182" s="261"/>
      <c r="D182" s="59"/>
      <c r="E182" s="55"/>
      <c r="F182" s="55"/>
      <c r="G182" s="55"/>
      <c r="H182" s="55"/>
      <c r="I182" s="55"/>
      <c r="J182" s="55"/>
      <c r="K182" s="55"/>
      <c r="L182" s="55"/>
      <c r="M182" s="56"/>
      <c r="N182" s="56"/>
      <c r="O182" s="39"/>
    </row>
    <row r="183" spans="1:15" ht="15" customHeight="1">
      <c r="A183" s="46">
        <v>28</v>
      </c>
      <c r="B183" s="277" t="s">
        <v>37</v>
      </c>
      <c r="C183" s="267" t="s">
        <v>49</v>
      </c>
      <c r="D183" s="50"/>
      <c r="E183" s="50"/>
      <c r="F183" s="50"/>
      <c r="G183" s="50"/>
      <c r="H183" s="50"/>
      <c r="I183" s="50"/>
      <c r="J183" s="50"/>
      <c r="K183" s="50"/>
      <c r="L183" s="50"/>
      <c r="M183" s="45"/>
      <c r="N183" s="46"/>
      <c r="O183" s="45"/>
    </row>
    <row r="184" spans="1:15">
      <c r="A184" s="46"/>
      <c r="B184" s="277"/>
      <c r="C184" s="267"/>
      <c r="D184" s="50"/>
      <c r="E184" s="50"/>
      <c r="F184" s="50"/>
      <c r="G184" s="50"/>
      <c r="H184" s="50"/>
      <c r="I184" s="50"/>
      <c r="J184" s="50"/>
      <c r="K184" s="50"/>
      <c r="L184" s="50"/>
      <c r="M184" s="45"/>
      <c r="N184" s="46"/>
      <c r="O184" s="45"/>
    </row>
    <row r="185" spans="1:15">
      <c r="A185" s="46"/>
      <c r="B185" s="277"/>
      <c r="C185" s="267"/>
      <c r="D185" s="50"/>
      <c r="E185" s="50"/>
      <c r="F185" s="50"/>
      <c r="G185" s="50"/>
      <c r="H185" s="50"/>
      <c r="I185" s="50"/>
      <c r="J185" s="50"/>
      <c r="K185" s="50"/>
      <c r="L185" s="50"/>
      <c r="M185" s="45"/>
      <c r="N185" s="46"/>
      <c r="O185" s="45"/>
    </row>
    <row r="186" spans="1:15">
      <c r="A186" s="46"/>
      <c r="B186" s="277"/>
      <c r="C186" s="267"/>
      <c r="D186" s="50"/>
      <c r="E186" s="50"/>
      <c r="F186" s="50"/>
      <c r="G186" s="57">
        <v>1</v>
      </c>
      <c r="H186" s="50"/>
      <c r="I186" s="50" t="s">
        <v>108</v>
      </c>
      <c r="J186" s="50"/>
      <c r="K186" s="50"/>
      <c r="L186" s="50"/>
      <c r="M186" s="45"/>
      <c r="N186" s="70">
        <f>G186</f>
        <v>1</v>
      </c>
      <c r="O186" s="45" t="str">
        <f>I186</f>
        <v>item</v>
      </c>
    </row>
    <row r="187" spans="1:15">
      <c r="A187" s="46"/>
      <c r="B187" s="65"/>
      <c r="C187" s="267"/>
      <c r="D187" s="50"/>
      <c r="E187" s="50"/>
      <c r="F187" s="50"/>
      <c r="G187" s="50"/>
      <c r="H187" s="50"/>
      <c r="I187" s="50"/>
      <c r="J187" s="50"/>
      <c r="K187" s="50"/>
      <c r="L187" s="50"/>
      <c r="M187" s="45"/>
      <c r="N187" s="46"/>
      <c r="O187" s="45"/>
    </row>
    <row r="188" spans="1:15">
      <c r="A188" s="46"/>
      <c r="B188" s="65"/>
      <c r="C188" s="267"/>
      <c r="D188" s="50"/>
      <c r="E188" s="50"/>
      <c r="F188" s="50"/>
      <c r="G188" s="50"/>
      <c r="H188" s="50"/>
      <c r="I188" s="50"/>
      <c r="J188" s="50"/>
      <c r="K188" s="50"/>
      <c r="L188" s="50"/>
      <c r="M188" s="45"/>
      <c r="N188" s="46"/>
      <c r="O188" s="45"/>
    </row>
    <row r="189" spans="1:15">
      <c r="A189" s="46"/>
      <c r="B189" s="65"/>
      <c r="C189" s="267"/>
      <c r="D189" s="50"/>
      <c r="E189" s="50"/>
      <c r="F189" s="50"/>
      <c r="G189" s="50"/>
      <c r="H189" s="50"/>
      <c r="I189" s="50"/>
      <c r="J189" s="50"/>
      <c r="K189" s="50"/>
      <c r="L189" s="50"/>
      <c r="M189" s="45"/>
      <c r="N189" s="46"/>
      <c r="O189" s="45"/>
    </row>
    <row r="190" spans="1:15">
      <c r="A190" s="46"/>
      <c r="B190" s="65"/>
      <c r="C190" s="267"/>
      <c r="D190" s="50"/>
      <c r="E190" s="50"/>
      <c r="F190" s="50"/>
      <c r="G190" s="50"/>
      <c r="H190" s="50"/>
      <c r="I190" s="50"/>
      <c r="J190" s="50"/>
      <c r="K190" s="50"/>
      <c r="L190" s="50"/>
      <c r="M190" s="45"/>
      <c r="N190" s="46"/>
      <c r="O190" s="45"/>
    </row>
    <row r="191" spans="1:15">
      <c r="A191" s="46"/>
      <c r="B191" s="65"/>
      <c r="C191" s="267"/>
      <c r="D191" s="50"/>
      <c r="E191" s="50"/>
      <c r="F191" s="50"/>
      <c r="G191" s="50"/>
      <c r="H191" s="50"/>
      <c r="I191" s="50"/>
      <c r="J191" s="50"/>
      <c r="K191" s="50"/>
      <c r="L191" s="50"/>
      <c r="M191" s="45"/>
      <c r="N191" s="46"/>
      <c r="O191" s="45"/>
    </row>
    <row r="192" spans="1:15">
      <c r="A192" s="46"/>
      <c r="B192" s="65"/>
      <c r="C192" s="267"/>
      <c r="D192" s="50"/>
      <c r="E192" s="50"/>
      <c r="F192" s="50"/>
      <c r="G192" s="50"/>
      <c r="H192" s="50"/>
      <c r="I192" s="50"/>
      <c r="J192" s="50"/>
      <c r="K192" s="50"/>
      <c r="L192" s="50"/>
      <c r="M192" s="45"/>
      <c r="N192" s="46"/>
      <c r="O192" s="45"/>
    </row>
    <row r="193" spans="1:16">
      <c r="A193" s="46"/>
      <c r="B193" s="65"/>
      <c r="C193" s="267"/>
      <c r="D193" s="50"/>
      <c r="E193" s="50"/>
      <c r="F193" s="50"/>
      <c r="G193" s="50"/>
      <c r="H193" s="50"/>
      <c r="I193" s="50"/>
      <c r="J193" s="50"/>
      <c r="K193" s="50"/>
      <c r="L193" s="50"/>
      <c r="M193" s="45"/>
      <c r="N193" s="46"/>
      <c r="O193" s="45"/>
    </row>
    <row r="194" spans="1:16">
      <c r="A194" s="46"/>
      <c r="B194" s="65"/>
      <c r="C194" s="267"/>
      <c r="D194" s="50"/>
      <c r="E194" s="50"/>
      <c r="F194" s="50"/>
      <c r="G194" s="50"/>
      <c r="H194" s="50"/>
      <c r="I194" s="50"/>
      <c r="J194" s="50"/>
      <c r="K194" s="50"/>
      <c r="L194" s="50"/>
      <c r="M194" s="45"/>
      <c r="N194" s="46"/>
      <c r="O194" s="45"/>
    </row>
    <row r="195" spans="1:16">
      <c r="A195" s="46"/>
      <c r="B195" s="65"/>
      <c r="C195" s="267"/>
      <c r="D195" s="50"/>
      <c r="E195" s="50"/>
      <c r="F195" s="50"/>
      <c r="G195" s="50"/>
      <c r="H195" s="50"/>
      <c r="I195" s="50"/>
      <c r="J195" s="50"/>
      <c r="K195" s="50"/>
      <c r="L195" s="50"/>
      <c r="M195" s="45"/>
      <c r="N195" s="46"/>
      <c r="O195" s="45"/>
    </row>
    <row r="196" spans="1:16" ht="7.5" customHeight="1">
      <c r="A196" s="46"/>
      <c r="B196" s="39"/>
      <c r="C196" s="261"/>
      <c r="D196" s="59"/>
      <c r="E196" s="55"/>
      <c r="F196" s="55"/>
      <c r="G196" s="55"/>
      <c r="H196" s="55"/>
      <c r="I196" s="55"/>
      <c r="J196" s="55"/>
      <c r="K196" s="55"/>
      <c r="L196" s="55"/>
      <c r="M196" s="56"/>
      <c r="N196" s="39"/>
      <c r="O196" s="56"/>
    </row>
    <row r="197" spans="1:16">
      <c r="A197" s="44">
        <v>29</v>
      </c>
      <c r="B197" s="277" t="s">
        <v>37</v>
      </c>
      <c r="C197" s="267" t="s">
        <v>50</v>
      </c>
      <c r="M197" s="45"/>
      <c r="N197" s="46"/>
      <c r="O197" s="45"/>
    </row>
    <row r="198" spans="1:16">
      <c r="A198" s="46"/>
      <c r="B198" s="277"/>
      <c r="C198" s="267"/>
      <c r="M198" s="45"/>
      <c r="N198" s="46"/>
      <c r="O198" s="45"/>
    </row>
    <row r="199" spans="1:16">
      <c r="A199" s="46"/>
      <c r="B199" s="277"/>
      <c r="C199" s="267"/>
      <c r="G199" s="57">
        <v>1</v>
      </c>
      <c r="H199" s="50"/>
      <c r="I199" s="50" t="s">
        <v>108</v>
      </c>
      <c r="J199" s="50"/>
      <c r="K199" s="50"/>
      <c r="L199" s="50"/>
      <c r="M199" s="45"/>
      <c r="N199" s="70">
        <f>G199</f>
        <v>1</v>
      </c>
      <c r="O199" s="45" t="str">
        <f>I199</f>
        <v>item</v>
      </c>
    </row>
    <row r="200" spans="1:16">
      <c r="A200" s="46"/>
      <c r="B200" s="277"/>
      <c r="C200" s="267"/>
      <c r="M200" s="45"/>
      <c r="N200" s="46"/>
      <c r="O200" s="45"/>
    </row>
    <row r="201" spans="1:16">
      <c r="A201" s="39"/>
      <c r="B201" s="39"/>
      <c r="C201" s="261"/>
      <c r="D201" s="59"/>
      <c r="E201" s="55"/>
      <c r="F201" s="55"/>
      <c r="G201" s="55"/>
      <c r="H201" s="55"/>
      <c r="I201" s="55"/>
      <c r="J201" s="55"/>
      <c r="K201" s="55"/>
      <c r="L201" s="55"/>
      <c r="M201" s="56"/>
      <c r="N201" s="39"/>
      <c r="O201" s="56"/>
      <c r="P201" s="55"/>
    </row>
    <row r="202" spans="1:16" ht="110.25">
      <c r="A202" s="191">
        <v>30</v>
      </c>
      <c r="B202" s="191" t="s">
        <v>171</v>
      </c>
      <c r="C202" s="186" t="s">
        <v>172</v>
      </c>
      <c r="D202" s="41"/>
      <c r="E202" s="42"/>
      <c r="F202" s="42"/>
      <c r="G202" s="187">
        <v>1</v>
      </c>
      <c r="H202" s="188"/>
      <c r="I202" s="188" t="s">
        <v>108</v>
      </c>
      <c r="J202" s="42"/>
      <c r="K202" s="42"/>
      <c r="L202" s="42"/>
      <c r="M202" s="43"/>
      <c r="N202" s="189">
        <f>G202</f>
        <v>1</v>
      </c>
      <c r="O202" s="190" t="str">
        <f>I202</f>
        <v>item</v>
      </c>
    </row>
    <row r="203" spans="1:16">
      <c r="A203" s="65"/>
      <c r="B203" s="50"/>
      <c r="C203" s="51"/>
      <c r="D203" s="50"/>
      <c r="E203" s="50"/>
      <c r="F203" s="50"/>
      <c r="G203" s="50"/>
      <c r="H203" s="50"/>
      <c r="I203" s="50"/>
      <c r="J203" s="50"/>
      <c r="K203" s="50"/>
      <c r="L203" s="50"/>
      <c r="M203" s="50"/>
      <c r="N203" s="50"/>
      <c r="O203" s="50"/>
    </row>
    <row r="204" spans="1:16">
      <c r="A204" s="50"/>
      <c r="B204" s="50"/>
      <c r="C204" s="51"/>
      <c r="D204" s="50"/>
      <c r="E204" s="50"/>
      <c r="F204" s="50"/>
      <c r="G204" s="50"/>
      <c r="H204" s="50"/>
      <c r="I204" s="50"/>
      <c r="J204" s="50"/>
      <c r="K204" s="50"/>
      <c r="L204" s="50"/>
      <c r="M204" s="50"/>
      <c r="N204" s="50"/>
      <c r="O204" s="50"/>
    </row>
    <row r="205" spans="1:16">
      <c r="A205" s="50"/>
      <c r="B205" s="50"/>
      <c r="C205" s="51"/>
      <c r="D205" s="50"/>
      <c r="E205" s="50"/>
      <c r="F205" s="50"/>
      <c r="G205" s="50"/>
      <c r="H205" s="50"/>
      <c r="I205" s="50"/>
      <c r="J205" s="50"/>
      <c r="K205" s="50"/>
      <c r="L205" s="50"/>
      <c r="M205" s="50"/>
      <c r="N205" s="50"/>
      <c r="O205" s="50"/>
    </row>
    <row r="206" spans="1:16">
      <c r="A206" s="50"/>
      <c r="B206" s="50"/>
      <c r="C206" s="51"/>
      <c r="D206" s="50"/>
      <c r="E206" s="50"/>
      <c r="F206" s="50"/>
      <c r="G206" s="50"/>
      <c r="H206" s="50"/>
      <c r="I206" s="50"/>
      <c r="J206" s="50"/>
      <c r="K206" s="50"/>
      <c r="L206" s="50"/>
      <c r="M206" s="50"/>
      <c r="N206" s="50"/>
      <c r="O206" s="50"/>
    </row>
    <row r="207" spans="1:16">
      <c r="A207" s="50"/>
      <c r="B207" s="50"/>
      <c r="C207" s="51"/>
      <c r="D207" s="50"/>
      <c r="E207" s="50"/>
      <c r="F207" s="50"/>
      <c r="G207" s="50"/>
      <c r="H207" s="50"/>
      <c r="I207" s="50"/>
      <c r="J207" s="50"/>
      <c r="K207" s="50"/>
      <c r="L207" s="50"/>
      <c r="M207" s="50"/>
      <c r="N207" s="50"/>
      <c r="O207" s="50"/>
    </row>
    <row r="208" spans="1:16">
      <c r="A208" s="50"/>
      <c r="B208" s="50"/>
      <c r="C208" s="51"/>
      <c r="D208" s="50"/>
      <c r="E208" s="50"/>
      <c r="F208" s="50"/>
      <c r="G208" s="50"/>
      <c r="H208" s="50"/>
      <c r="I208" s="50"/>
      <c r="J208" s="50"/>
      <c r="K208" s="50"/>
      <c r="L208" s="50"/>
      <c r="M208" s="50"/>
      <c r="N208" s="50"/>
      <c r="O208" s="50"/>
    </row>
    <row r="209" spans="1:15">
      <c r="A209" s="50"/>
      <c r="B209" s="50"/>
      <c r="C209" s="51"/>
      <c r="D209" s="50"/>
      <c r="E209" s="50"/>
      <c r="F209" s="50"/>
      <c r="G209" s="50"/>
      <c r="H209" s="50"/>
      <c r="I209" s="50"/>
      <c r="J209" s="50"/>
      <c r="K209" s="50"/>
      <c r="L209" s="50"/>
      <c r="M209" s="50"/>
      <c r="N209" s="50"/>
      <c r="O209" s="50"/>
    </row>
    <row r="210" spans="1:15">
      <c r="A210" s="50"/>
      <c r="B210" s="50"/>
      <c r="C210" s="51"/>
      <c r="D210" s="50"/>
      <c r="E210" s="50"/>
      <c r="F210" s="50"/>
      <c r="G210" s="50"/>
      <c r="H210" s="50"/>
      <c r="I210" s="50"/>
      <c r="J210" s="50"/>
      <c r="K210" s="50"/>
      <c r="L210" s="50"/>
      <c r="M210" s="50"/>
      <c r="N210" s="50"/>
      <c r="O210" s="50"/>
    </row>
    <row r="211" spans="1:15">
      <c r="A211" s="50"/>
      <c r="B211" s="50"/>
      <c r="C211" s="51"/>
      <c r="D211" s="50"/>
      <c r="E211" s="50"/>
      <c r="F211" s="50"/>
      <c r="G211" s="50"/>
      <c r="H211" s="50"/>
      <c r="I211" s="50"/>
      <c r="J211" s="50"/>
      <c r="K211" s="50"/>
      <c r="L211" s="50"/>
      <c r="M211" s="50"/>
      <c r="N211" s="50"/>
      <c r="O211" s="50"/>
    </row>
    <row r="212" spans="1:15">
      <c r="A212" s="50"/>
      <c r="B212" s="50"/>
      <c r="C212" s="51"/>
      <c r="D212" s="50"/>
      <c r="E212" s="50"/>
      <c r="F212" s="50"/>
      <c r="G212" s="50"/>
      <c r="H212" s="50"/>
      <c r="I212" s="50"/>
      <c r="J212" s="50"/>
      <c r="K212" s="50"/>
      <c r="L212" s="50"/>
      <c r="M212" s="50"/>
      <c r="N212" s="50"/>
      <c r="O212" s="50"/>
    </row>
    <row r="213" spans="1:15">
      <c r="A213" s="50"/>
      <c r="B213" s="50"/>
      <c r="C213" s="51"/>
      <c r="D213" s="50"/>
      <c r="E213" s="50"/>
      <c r="F213" s="50"/>
      <c r="G213" s="50"/>
      <c r="H213" s="50"/>
      <c r="I213" s="50"/>
      <c r="J213" s="50"/>
      <c r="K213" s="50"/>
      <c r="L213" s="50"/>
      <c r="M213" s="50"/>
      <c r="N213" s="50"/>
      <c r="O213" s="50"/>
    </row>
    <row r="214" spans="1:15">
      <c r="A214" s="50"/>
      <c r="B214" s="50"/>
      <c r="C214" s="51"/>
      <c r="D214" s="50"/>
      <c r="E214" s="50"/>
      <c r="F214" s="50"/>
      <c r="G214" s="50"/>
      <c r="H214" s="50"/>
      <c r="I214" s="50"/>
      <c r="J214" s="50"/>
      <c r="K214" s="50"/>
      <c r="L214" s="50"/>
      <c r="M214" s="50"/>
      <c r="N214" s="50"/>
      <c r="O214" s="50"/>
    </row>
    <row r="215" spans="1:15">
      <c r="A215" s="50"/>
      <c r="B215" s="50"/>
      <c r="C215" s="51"/>
      <c r="D215" s="50"/>
      <c r="E215" s="50"/>
      <c r="F215" s="50"/>
      <c r="G215" s="50"/>
      <c r="H215" s="50"/>
      <c r="I215" s="50"/>
      <c r="J215" s="50"/>
      <c r="K215" s="50"/>
      <c r="L215" s="50"/>
      <c r="M215" s="50"/>
      <c r="N215" s="50"/>
      <c r="O215" s="50"/>
    </row>
    <row r="216" spans="1:15">
      <c r="A216" s="50"/>
      <c r="B216" s="50"/>
      <c r="C216" s="51"/>
      <c r="D216" s="50"/>
      <c r="E216" s="50"/>
      <c r="F216" s="50"/>
      <c r="G216" s="50"/>
      <c r="H216" s="50"/>
      <c r="I216" s="50"/>
      <c r="J216" s="50"/>
      <c r="K216" s="50"/>
      <c r="L216" s="50"/>
      <c r="M216" s="50"/>
      <c r="N216" s="50"/>
      <c r="O216" s="50"/>
    </row>
    <row r="217" spans="1:15">
      <c r="A217" s="50"/>
      <c r="B217" s="50"/>
      <c r="C217" s="51"/>
      <c r="D217" s="50"/>
      <c r="E217" s="50"/>
      <c r="F217" s="50"/>
      <c r="G217" s="50"/>
      <c r="H217" s="50"/>
      <c r="I217" s="50"/>
      <c r="J217" s="50"/>
      <c r="K217" s="50"/>
      <c r="L217" s="50"/>
      <c r="M217" s="50"/>
      <c r="N217" s="50"/>
      <c r="O217" s="50"/>
    </row>
    <row r="218" spans="1:15">
      <c r="A218" s="50"/>
      <c r="B218" s="50"/>
      <c r="C218" s="51"/>
      <c r="D218" s="50"/>
      <c r="E218" s="50"/>
      <c r="F218" s="50"/>
      <c r="G218" s="50"/>
      <c r="H218" s="50"/>
      <c r="I218" s="50"/>
      <c r="J218" s="50"/>
      <c r="K218" s="50"/>
      <c r="L218" s="50"/>
      <c r="M218" s="50"/>
      <c r="N218" s="50"/>
      <c r="O218" s="50"/>
    </row>
    <row r="219" spans="1:15">
      <c r="A219" s="50"/>
      <c r="B219" s="50"/>
      <c r="C219" s="51"/>
      <c r="D219" s="50"/>
      <c r="E219" s="50"/>
      <c r="F219" s="50"/>
      <c r="G219" s="50"/>
      <c r="H219" s="50"/>
      <c r="I219" s="50"/>
      <c r="J219" s="50"/>
      <c r="K219" s="50"/>
      <c r="L219" s="50"/>
      <c r="M219" s="50"/>
      <c r="N219" s="50"/>
      <c r="O219" s="50"/>
    </row>
    <row r="220" spans="1:15">
      <c r="A220" s="50"/>
      <c r="B220" s="50"/>
      <c r="C220" s="51"/>
      <c r="D220" s="50"/>
      <c r="E220" s="50"/>
      <c r="F220" s="50"/>
      <c r="G220" s="50"/>
      <c r="H220" s="50"/>
      <c r="I220" s="50"/>
      <c r="J220" s="50"/>
      <c r="K220" s="50"/>
      <c r="L220" s="50"/>
      <c r="M220" s="50"/>
      <c r="N220" s="50"/>
      <c r="O220" s="50"/>
    </row>
    <row r="221" spans="1:15">
      <c r="A221" s="50"/>
      <c r="B221" s="50"/>
      <c r="C221" s="51"/>
      <c r="D221" s="50"/>
      <c r="E221" s="50"/>
      <c r="F221" s="50"/>
      <c r="G221" s="50"/>
      <c r="H221" s="50"/>
      <c r="I221" s="50"/>
      <c r="J221" s="50"/>
      <c r="K221" s="50"/>
      <c r="L221" s="50"/>
      <c r="M221" s="50"/>
      <c r="N221" s="50"/>
      <c r="O221" s="50"/>
    </row>
    <row r="222" spans="1:15">
      <c r="A222" s="50"/>
      <c r="B222" s="50"/>
      <c r="C222" s="51"/>
      <c r="D222" s="50"/>
      <c r="E222" s="50"/>
      <c r="F222" s="50"/>
      <c r="G222" s="50"/>
      <c r="H222" s="50"/>
      <c r="I222" s="50"/>
      <c r="J222" s="50"/>
      <c r="K222" s="50"/>
      <c r="L222" s="50"/>
      <c r="M222" s="50"/>
      <c r="N222" s="50"/>
      <c r="O222" s="50"/>
    </row>
    <row r="223" spans="1:15">
      <c r="A223" s="50"/>
      <c r="B223" s="50"/>
      <c r="C223" s="51"/>
      <c r="D223" s="50"/>
      <c r="E223" s="50"/>
      <c r="F223" s="50"/>
      <c r="G223" s="50"/>
      <c r="H223" s="50"/>
      <c r="I223" s="50"/>
      <c r="J223" s="50"/>
      <c r="K223" s="50"/>
      <c r="L223" s="50"/>
      <c r="M223" s="50"/>
      <c r="N223" s="50"/>
      <c r="O223" s="50"/>
    </row>
    <row r="224" spans="1:15">
      <c r="A224" s="50"/>
      <c r="B224" s="50"/>
      <c r="C224" s="51"/>
      <c r="D224" s="50"/>
      <c r="E224" s="50"/>
      <c r="F224" s="50"/>
      <c r="G224" s="50"/>
      <c r="H224" s="50"/>
      <c r="I224" s="50"/>
      <c r="J224" s="50"/>
      <c r="K224" s="50"/>
      <c r="L224" s="50"/>
      <c r="M224" s="50"/>
      <c r="N224" s="50"/>
      <c r="O224" s="50"/>
    </row>
    <row r="225" spans="1:15">
      <c r="A225" s="50"/>
      <c r="B225" s="50"/>
      <c r="C225" s="51"/>
      <c r="D225" s="50"/>
      <c r="E225" s="50"/>
      <c r="F225" s="50"/>
      <c r="G225" s="50"/>
      <c r="H225" s="50"/>
      <c r="I225" s="50"/>
      <c r="J225" s="50"/>
      <c r="K225" s="50"/>
      <c r="L225" s="50"/>
      <c r="M225" s="50"/>
      <c r="N225" s="50"/>
      <c r="O225" s="50"/>
    </row>
    <row r="226" spans="1:15">
      <c r="A226" s="50"/>
      <c r="B226" s="50"/>
      <c r="C226" s="51"/>
      <c r="D226" s="50"/>
      <c r="E226" s="50"/>
      <c r="F226" s="50"/>
      <c r="G226" s="50"/>
      <c r="H226" s="50"/>
      <c r="I226" s="50"/>
      <c r="J226" s="50"/>
      <c r="K226" s="50"/>
      <c r="L226" s="50"/>
      <c r="M226" s="50"/>
      <c r="N226" s="50"/>
      <c r="O226" s="50"/>
    </row>
    <row r="227" spans="1:15">
      <c r="A227" s="50"/>
      <c r="B227" s="50"/>
      <c r="C227" s="51"/>
      <c r="D227" s="50"/>
      <c r="E227" s="50"/>
      <c r="F227" s="50"/>
      <c r="G227" s="50"/>
      <c r="H227" s="50"/>
      <c r="I227" s="50"/>
      <c r="J227" s="50"/>
      <c r="K227" s="50"/>
      <c r="L227" s="50"/>
      <c r="M227" s="50"/>
      <c r="N227" s="50"/>
      <c r="O227" s="50"/>
    </row>
    <row r="228" spans="1:15">
      <c r="A228" s="50"/>
      <c r="B228" s="50"/>
      <c r="C228" s="51"/>
      <c r="D228" s="50"/>
      <c r="E228" s="50"/>
      <c r="F228" s="50"/>
      <c r="G228" s="50"/>
      <c r="H228" s="50"/>
      <c r="I228" s="50"/>
      <c r="J228" s="50"/>
      <c r="K228" s="50"/>
      <c r="L228" s="50"/>
      <c r="M228" s="50"/>
      <c r="N228" s="50"/>
      <c r="O228" s="50"/>
    </row>
    <row r="229" spans="1:15">
      <c r="A229" s="50"/>
      <c r="B229" s="50"/>
      <c r="C229" s="51"/>
      <c r="D229" s="50"/>
      <c r="E229" s="50"/>
      <c r="F229" s="50"/>
      <c r="G229" s="50"/>
      <c r="H229" s="50"/>
      <c r="I229" s="50"/>
      <c r="J229" s="50"/>
      <c r="K229" s="50"/>
      <c r="L229" s="50"/>
      <c r="M229" s="50"/>
      <c r="N229" s="50"/>
      <c r="O229" s="50"/>
    </row>
    <row r="230" spans="1:15">
      <c r="A230" s="65"/>
      <c r="O230" s="45"/>
    </row>
    <row r="231" spans="1:15">
      <c r="A231" s="65"/>
      <c r="O231" s="45"/>
    </row>
    <row r="232" spans="1:15">
      <c r="A232" s="65"/>
      <c r="O232" s="45"/>
    </row>
    <row r="233" spans="1:15">
      <c r="A233" s="65"/>
      <c r="O233" s="45"/>
    </row>
    <row r="234" spans="1:15">
      <c r="A234" s="65"/>
      <c r="O234" s="45"/>
    </row>
    <row r="235" spans="1:15">
      <c r="A235" s="65"/>
      <c r="O235" s="45"/>
    </row>
    <row r="236" spans="1:15">
      <c r="A236" s="65"/>
      <c r="O236" s="45"/>
    </row>
    <row r="237" spans="1:15">
      <c r="A237" s="65"/>
      <c r="O237" s="45"/>
    </row>
    <row r="238" spans="1:15">
      <c r="A238" s="65"/>
      <c r="O238" s="45"/>
    </row>
    <row r="239" spans="1:15">
      <c r="A239" s="65"/>
      <c r="O239" s="45"/>
    </row>
    <row r="240" spans="1:15">
      <c r="A240" s="65"/>
      <c r="O240" s="45"/>
    </row>
    <row r="241" spans="1:15">
      <c r="A241" s="65"/>
      <c r="O241" s="45"/>
    </row>
    <row r="242" spans="1:15">
      <c r="A242" s="65"/>
      <c r="O242" s="45"/>
    </row>
    <row r="243" spans="1:15">
      <c r="A243" s="65"/>
      <c r="O243" s="45"/>
    </row>
    <row r="244" spans="1:15">
      <c r="A244" s="65"/>
      <c r="O244" s="45"/>
    </row>
    <row r="245" spans="1:15">
      <c r="A245" s="65"/>
      <c r="O245" s="45"/>
    </row>
    <row r="246" spans="1:15">
      <c r="A246" s="65"/>
      <c r="O246" s="45"/>
    </row>
    <row r="247" spans="1:15">
      <c r="A247" s="65"/>
      <c r="O247" s="45"/>
    </row>
    <row r="248" spans="1:15">
      <c r="A248" s="65"/>
      <c r="O248" s="45"/>
    </row>
    <row r="249" spans="1:15">
      <c r="A249" s="65"/>
      <c r="O249" s="45"/>
    </row>
    <row r="250" spans="1:15">
      <c r="A250" s="65"/>
      <c r="O250" s="45"/>
    </row>
    <row r="251" spans="1:15">
      <c r="A251" s="65"/>
      <c r="O251" s="45"/>
    </row>
    <row r="252" spans="1:15">
      <c r="A252" s="65"/>
      <c r="O252" s="45"/>
    </row>
    <row r="253" spans="1:15">
      <c r="A253" s="65"/>
      <c r="O253" s="45"/>
    </row>
    <row r="254" spans="1:15">
      <c r="A254" s="65"/>
      <c r="O254" s="45"/>
    </row>
    <row r="255" spans="1:15">
      <c r="A255" s="65"/>
      <c r="O255" s="45"/>
    </row>
    <row r="256" spans="1:15">
      <c r="A256" s="65"/>
      <c r="O256" s="45"/>
    </row>
    <row r="257" spans="1:15">
      <c r="A257" s="65"/>
      <c r="O257" s="45"/>
    </row>
    <row r="258" spans="1:15">
      <c r="A258" s="65"/>
      <c r="O258" s="45"/>
    </row>
    <row r="259" spans="1:15">
      <c r="A259" s="65"/>
      <c r="O259" s="45"/>
    </row>
    <row r="260" spans="1:15">
      <c r="A260" s="65"/>
      <c r="O260" s="45"/>
    </row>
    <row r="261" spans="1:15">
      <c r="A261" s="65"/>
      <c r="O261" s="45"/>
    </row>
    <row r="262" spans="1:15">
      <c r="A262" s="65"/>
      <c r="O262" s="45"/>
    </row>
    <row r="263" spans="1:15">
      <c r="A263" s="65"/>
      <c r="O263" s="45"/>
    </row>
    <row r="264" spans="1:15">
      <c r="A264" s="65"/>
      <c r="O264" s="45"/>
    </row>
    <row r="265" spans="1:15">
      <c r="A265" s="65"/>
      <c r="O265" s="45"/>
    </row>
    <row r="266" spans="1:15">
      <c r="O266" s="45"/>
    </row>
    <row r="267" spans="1:15">
      <c r="O267" s="45"/>
    </row>
    <row r="268" spans="1:15">
      <c r="O268" s="45"/>
    </row>
    <row r="269" spans="1:15">
      <c r="O269" s="45"/>
    </row>
    <row r="270" spans="1:15">
      <c r="O270" s="45"/>
    </row>
    <row r="271" spans="1:15">
      <c r="O271" s="45"/>
    </row>
    <row r="272" spans="1:15">
      <c r="O272" s="45"/>
    </row>
    <row r="273" spans="15:15">
      <c r="O273" s="45"/>
    </row>
    <row r="274" spans="15:15">
      <c r="O274" s="45"/>
    </row>
    <row r="275" spans="15:15">
      <c r="O275" s="45"/>
    </row>
    <row r="276" spans="15:15">
      <c r="O276" s="45"/>
    </row>
    <row r="277" spans="15:15">
      <c r="O277" s="45"/>
    </row>
    <row r="278" spans="15:15">
      <c r="O278" s="45"/>
    </row>
    <row r="279" spans="15:15">
      <c r="O279" s="45"/>
    </row>
    <row r="280" spans="15:15">
      <c r="O280" s="45"/>
    </row>
    <row r="281" spans="15:15">
      <c r="O281" s="45"/>
    </row>
    <row r="282" spans="15:15">
      <c r="O282" s="45"/>
    </row>
    <row r="283" spans="15:15">
      <c r="O283" s="45"/>
    </row>
    <row r="284" spans="15:15">
      <c r="O284" s="45"/>
    </row>
    <row r="285" spans="15:15">
      <c r="O285" s="45"/>
    </row>
    <row r="286" spans="15:15">
      <c r="O286" s="45"/>
    </row>
    <row r="287" spans="15:15">
      <c r="O287" s="45"/>
    </row>
    <row r="288" spans="15:15">
      <c r="O288" s="45"/>
    </row>
    <row r="289" spans="15:15">
      <c r="O289" s="45"/>
    </row>
    <row r="290" spans="15:15">
      <c r="O290" s="45"/>
    </row>
    <row r="291" spans="15:15">
      <c r="O291" s="45"/>
    </row>
    <row r="292" spans="15:15">
      <c r="O292" s="45"/>
    </row>
    <row r="293" spans="15:15">
      <c r="O293" s="45"/>
    </row>
    <row r="294" spans="15:15">
      <c r="O294" s="45"/>
    </row>
    <row r="295" spans="15:15">
      <c r="O295" s="45"/>
    </row>
    <row r="296" spans="15:15">
      <c r="O296" s="45"/>
    </row>
    <row r="297" spans="15:15">
      <c r="O297" s="45"/>
    </row>
    <row r="298" spans="15:15">
      <c r="O298" s="45"/>
    </row>
    <row r="299" spans="15:15">
      <c r="O299" s="45"/>
    </row>
    <row r="300" spans="15:15">
      <c r="O300" s="45"/>
    </row>
    <row r="301" spans="15:15">
      <c r="O301" s="45"/>
    </row>
    <row r="302" spans="15:15">
      <c r="O302" s="45"/>
    </row>
    <row r="303" spans="15:15">
      <c r="O303" s="45"/>
    </row>
    <row r="304" spans="15:15">
      <c r="O304" s="45"/>
    </row>
    <row r="305" spans="15:15">
      <c r="O305" s="45"/>
    </row>
    <row r="306" spans="15:15">
      <c r="O306" s="45"/>
    </row>
    <row r="307" spans="15:15">
      <c r="O307" s="45"/>
    </row>
    <row r="308" spans="15:15">
      <c r="O308" s="45"/>
    </row>
    <row r="309" spans="15:15">
      <c r="O309" s="45"/>
    </row>
    <row r="310" spans="15:15">
      <c r="O310" s="45"/>
    </row>
    <row r="311" spans="15:15">
      <c r="O311" s="45"/>
    </row>
    <row r="312" spans="15:15">
      <c r="O312" s="45"/>
    </row>
    <row r="313" spans="15:15">
      <c r="O313" s="45"/>
    </row>
    <row r="314" spans="15:15">
      <c r="O314" s="45"/>
    </row>
    <row r="315" spans="15:15">
      <c r="O315" s="45"/>
    </row>
    <row r="316" spans="15:15">
      <c r="O316" s="45"/>
    </row>
    <row r="317" spans="15:15">
      <c r="O317" s="45"/>
    </row>
    <row r="318" spans="15:15">
      <c r="O318" s="45"/>
    </row>
    <row r="319" spans="15:15">
      <c r="O319" s="45"/>
    </row>
    <row r="320" spans="15:15">
      <c r="O320" s="45"/>
    </row>
    <row r="321" spans="15:15">
      <c r="O321" s="45"/>
    </row>
    <row r="322" spans="15:15">
      <c r="O322" s="45"/>
    </row>
    <row r="323" spans="15:15">
      <c r="O323" s="45"/>
    </row>
    <row r="324" spans="15:15">
      <c r="O324" s="45"/>
    </row>
  </sheetData>
  <mergeCells count="100">
    <mergeCell ref="B197:B200"/>
    <mergeCell ref="C197:C201"/>
    <mergeCell ref="C84:C96"/>
    <mergeCell ref="C97:C104"/>
    <mergeCell ref="C155:C159"/>
    <mergeCell ref="C160:C171"/>
    <mergeCell ref="C177:C178"/>
    <mergeCell ref="C179:C182"/>
    <mergeCell ref="C183:C196"/>
    <mergeCell ref="B183:B186"/>
    <mergeCell ref="C172:C176"/>
    <mergeCell ref="C105:C114"/>
    <mergeCell ref="C115:C127"/>
    <mergeCell ref="C128:C135"/>
    <mergeCell ref="C136:C141"/>
    <mergeCell ref="C143:C148"/>
    <mergeCell ref="E12:G12"/>
    <mergeCell ref="K15:L15"/>
    <mergeCell ref="E16:G16"/>
    <mergeCell ref="C149:C154"/>
    <mergeCell ref="C10:C31"/>
    <mergeCell ref="C74:C79"/>
    <mergeCell ref="G55:J55"/>
    <mergeCell ref="E59:F59"/>
    <mergeCell ref="G69:I69"/>
    <mergeCell ref="G70:J70"/>
    <mergeCell ref="E67:G67"/>
    <mergeCell ref="I24:K24"/>
    <mergeCell ref="G25:J25"/>
    <mergeCell ref="I38:K38"/>
    <mergeCell ref="G39:J39"/>
    <mergeCell ref="C32:C46"/>
    <mergeCell ref="C47:C56"/>
    <mergeCell ref="E49:G49"/>
    <mergeCell ref="C57:C64"/>
    <mergeCell ref="C80:C83"/>
    <mergeCell ref="C65:C73"/>
    <mergeCell ref="D69:E69"/>
    <mergeCell ref="D71:E71"/>
    <mergeCell ref="G71:I71"/>
    <mergeCell ref="G72:J72"/>
    <mergeCell ref="D73:E73"/>
    <mergeCell ref="I77:K77"/>
    <mergeCell ref="I78:K78"/>
    <mergeCell ref="I82:K82"/>
    <mergeCell ref="G83:I83"/>
    <mergeCell ref="G73:J73"/>
    <mergeCell ref="D2:M2"/>
    <mergeCell ref="A1:O1"/>
    <mergeCell ref="B3:C3"/>
    <mergeCell ref="C6:C9"/>
    <mergeCell ref="B4:B5"/>
    <mergeCell ref="C4:C5"/>
    <mergeCell ref="E4:G4"/>
    <mergeCell ref="E8:G8"/>
    <mergeCell ref="E9:G9"/>
    <mergeCell ref="K9:L9"/>
    <mergeCell ref="K130:K131"/>
    <mergeCell ref="H132:I132"/>
    <mergeCell ref="G137:I137"/>
    <mergeCell ref="G138:I138"/>
    <mergeCell ref="G109:H109"/>
    <mergeCell ref="G111:H111"/>
    <mergeCell ref="G120:H120"/>
    <mergeCell ref="G130:I130"/>
    <mergeCell ref="G131:I131"/>
    <mergeCell ref="G158:I158"/>
    <mergeCell ref="G174:H174"/>
    <mergeCell ref="G141:I141"/>
    <mergeCell ref="G142:I142"/>
    <mergeCell ref="G145:I145"/>
    <mergeCell ref="G146:I146"/>
    <mergeCell ref="G151:I151"/>
    <mergeCell ref="F102:G102"/>
    <mergeCell ref="I102:J102"/>
    <mergeCell ref="F103:H103"/>
    <mergeCell ref="G152:I152"/>
    <mergeCell ref="G157:I157"/>
    <mergeCell ref="J130:J131"/>
    <mergeCell ref="F101:H101"/>
    <mergeCell ref="K89:L89"/>
    <mergeCell ref="G93:H93"/>
    <mergeCell ref="L91:M91"/>
    <mergeCell ref="G87:I87"/>
    <mergeCell ref="J86:J87"/>
    <mergeCell ref="K86:K87"/>
    <mergeCell ref="L86:L87"/>
    <mergeCell ref="M86:M87"/>
    <mergeCell ref="G86:I86"/>
    <mergeCell ref="K46:M46"/>
    <mergeCell ref="G21:J21"/>
    <mergeCell ref="E34:G34"/>
    <mergeCell ref="F54:G54"/>
    <mergeCell ref="F38:G38"/>
    <mergeCell ref="I54:K54"/>
    <mergeCell ref="E18:G18"/>
    <mergeCell ref="E41:G41"/>
    <mergeCell ref="F44:G44"/>
    <mergeCell ref="I44:K44"/>
    <mergeCell ref="G45:J45"/>
  </mergeCells>
  <pageMargins left="0.7" right="0.2" top="0.75" bottom="0.75" header="0.3" footer="0.3"/>
  <pageSetup paperSize="9" scale="79" orientation="portrait" r:id="rId1"/>
  <rowBreaks count="8" manualBreakCount="8">
    <brk id="46" max="14" man="1"/>
    <brk id="63" max="14" man="1"/>
    <brk id="114" max="14" man="1"/>
    <brk id="159" max="14" man="1"/>
    <brk id="202" max="14" man="1"/>
    <brk id="203" max="14" man="1"/>
    <brk id="205" max="14" man="1"/>
    <brk id="210" max="14" man="1"/>
  </rowBreaks>
</worksheet>
</file>

<file path=xl/worksheets/sheet3.xml><?xml version="1.0" encoding="utf-8"?>
<worksheet xmlns="http://schemas.openxmlformats.org/spreadsheetml/2006/main" xmlns:r="http://schemas.openxmlformats.org/officeDocument/2006/relationships">
  <dimension ref="A1:S154"/>
  <sheetViews>
    <sheetView view="pageBreakPreview" topLeftCell="A136" zoomScaleSheetLayoutView="100" workbookViewId="0">
      <selection activeCell="C25" sqref="C25:C47"/>
    </sheetView>
  </sheetViews>
  <sheetFormatPr defaultRowHeight="12.75"/>
  <cols>
    <col min="1" max="1" width="4" style="97" customWidth="1"/>
    <col min="2" max="2" width="8.7109375" style="97" customWidth="1"/>
    <col min="3" max="3" width="27" style="97" customWidth="1"/>
    <col min="4" max="4" width="2.7109375" style="97" customWidth="1"/>
    <col min="5" max="5" width="2.140625" style="97" customWidth="1"/>
    <col min="6" max="6" width="4.5703125" style="97" customWidth="1"/>
    <col min="7" max="7" width="2" style="97" customWidth="1"/>
    <col min="8" max="8" width="5.28515625" style="97" customWidth="1"/>
    <col min="9" max="9" width="3" style="97" customWidth="1"/>
    <col min="10" max="10" width="4" style="97" customWidth="1"/>
    <col min="11" max="14" width="9.140625" style="97" hidden="1" customWidth="1"/>
    <col min="15" max="15" width="3.140625" style="97" customWidth="1"/>
    <col min="16" max="16" width="8.85546875" style="97" customWidth="1"/>
    <col min="17" max="17" width="6.7109375" style="97" customWidth="1"/>
    <col min="18" max="18" width="12.42578125" style="97" customWidth="1"/>
    <col min="19" max="19" width="10.85546875" style="97" customWidth="1"/>
    <col min="20" max="16384" width="9.140625" style="97"/>
  </cols>
  <sheetData>
    <row r="1" spans="1:19" ht="25.5" customHeight="1">
      <c r="A1" s="86" t="s">
        <v>0</v>
      </c>
      <c r="B1" s="123" t="s">
        <v>1</v>
      </c>
      <c r="C1" s="86" t="s">
        <v>2</v>
      </c>
      <c r="D1" s="286" t="s">
        <v>59</v>
      </c>
      <c r="E1" s="287"/>
      <c r="F1" s="287"/>
      <c r="G1" s="287"/>
      <c r="H1" s="287"/>
      <c r="I1" s="287"/>
      <c r="J1" s="287"/>
      <c r="K1" s="287"/>
      <c r="L1" s="287"/>
      <c r="M1" s="287"/>
      <c r="N1" s="287"/>
      <c r="O1" s="287"/>
      <c r="P1" s="287"/>
      <c r="Q1" s="288"/>
      <c r="R1" s="87" t="s">
        <v>60</v>
      </c>
      <c r="S1" s="88" t="s">
        <v>4</v>
      </c>
    </row>
    <row r="2" spans="1:19" ht="10.5" customHeight="1">
      <c r="A2" s="92"/>
      <c r="B2" s="255" t="s">
        <v>116</v>
      </c>
      <c r="C2" s="256"/>
      <c r="D2" s="93"/>
      <c r="E2" s="94"/>
      <c r="F2" s="94"/>
      <c r="G2" s="94"/>
      <c r="H2" s="94"/>
      <c r="I2" s="94"/>
      <c r="J2" s="94"/>
      <c r="K2" s="94"/>
      <c r="L2" s="94"/>
      <c r="M2" s="94"/>
      <c r="N2" s="95"/>
      <c r="O2" s="95"/>
      <c r="P2" s="95"/>
      <c r="Q2" s="95"/>
      <c r="R2" s="92"/>
      <c r="S2" s="92"/>
    </row>
    <row r="3" spans="1:19" ht="20.25" customHeight="1">
      <c r="A3" s="114">
        <v>7</v>
      </c>
      <c r="B3" s="108" t="s">
        <v>119</v>
      </c>
      <c r="C3" s="284" t="s">
        <v>120</v>
      </c>
      <c r="D3" s="110"/>
      <c r="E3" s="25"/>
      <c r="F3" s="145"/>
      <c r="G3" s="145"/>
      <c r="H3" s="145"/>
      <c r="I3" s="25"/>
      <c r="J3" s="25"/>
      <c r="K3" s="25"/>
      <c r="L3" s="25"/>
      <c r="M3" s="25"/>
      <c r="N3" s="25"/>
      <c r="O3" s="26"/>
      <c r="P3" s="100"/>
      <c r="Q3" s="177"/>
      <c r="R3" s="176"/>
      <c r="S3" s="26"/>
    </row>
    <row r="4" spans="1:19">
      <c r="A4" s="27"/>
      <c r="B4" s="27"/>
      <c r="C4" s="285"/>
      <c r="D4" s="110"/>
      <c r="E4" s="25"/>
      <c r="F4" s="145" t="s">
        <v>117</v>
      </c>
      <c r="G4" s="145"/>
      <c r="H4" s="145"/>
      <c r="I4" s="145"/>
      <c r="J4" s="25"/>
      <c r="K4" s="25"/>
      <c r="L4" s="25"/>
      <c r="M4" s="25"/>
      <c r="N4" s="25"/>
      <c r="O4" s="26"/>
      <c r="P4" s="26"/>
      <c r="Q4" s="289" t="s">
        <v>25</v>
      </c>
      <c r="R4" s="27"/>
      <c r="S4" s="26"/>
    </row>
    <row r="5" spans="1:19">
      <c r="A5" s="27"/>
      <c r="B5" s="27"/>
      <c r="C5" s="285"/>
      <c r="D5" s="110" t="s">
        <v>121</v>
      </c>
      <c r="E5" s="25"/>
      <c r="F5" s="25"/>
      <c r="G5" s="25"/>
      <c r="H5" s="25"/>
      <c r="I5" s="25"/>
      <c r="J5" s="25"/>
      <c r="K5" s="25"/>
      <c r="L5" s="25"/>
      <c r="M5" s="25"/>
      <c r="N5" s="25"/>
      <c r="O5" s="26"/>
      <c r="P5" s="26"/>
      <c r="Q5" s="289"/>
      <c r="R5" s="27"/>
      <c r="S5" s="26"/>
    </row>
    <row r="6" spans="1:19">
      <c r="A6" s="27"/>
      <c r="B6" s="27"/>
      <c r="C6" s="285"/>
      <c r="D6" s="110"/>
      <c r="E6" s="25"/>
      <c r="F6" s="290"/>
      <c r="G6" s="290"/>
      <c r="H6" s="25" t="s">
        <v>64</v>
      </c>
      <c r="I6" s="291">
        <v>14.3</v>
      </c>
      <c r="J6" s="291"/>
      <c r="K6" s="120"/>
      <c r="L6" s="120"/>
      <c r="M6" s="120"/>
      <c r="N6" s="120"/>
      <c r="O6" s="98" t="s">
        <v>16</v>
      </c>
      <c r="P6" s="26"/>
      <c r="Q6" s="289"/>
      <c r="R6" s="27"/>
      <c r="S6" s="26"/>
    </row>
    <row r="7" spans="1:19">
      <c r="A7" s="27"/>
      <c r="B7" s="27"/>
      <c r="C7" s="285"/>
      <c r="D7" s="110" t="s">
        <v>122</v>
      </c>
      <c r="E7" s="25"/>
      <c r="F7" s="25"/>
      <c r="G7" s="25"/>
      <c r="H7" s="25"/>
      <c r="I7" s="25"/>
      <c r="J7" s="25"/>
      <c r="K7" s="25"/>
      <c r="L7" s="25"/>
      <c r="M7" s="25"/>
      <c r="N7" s="25"/>
      <c r="O7" s="26"/>
      <c r="P7" s="26"/>
      <c r="Q7" s="289"/>
      <c r="R7" s="27"/>
      <c r="S7" s="26"/>
    </row>
    <row r="8" spans="1:19">
      <c r="A8" s="27"/>
      <c r="B8" s="27"/>
      <c r="C8" s="285"/>
      <c r="D8" s="110"/>
      <c r="E8" s="25"/>
      <c r="F8" s="105"/>
      <c r="G8" s="25" t="s">
        <v>64</v>
      </c>
      <c r="H8" s="105">
        <f>I6</f>
        <v>14.3</v>
      </c>
      <c r="I8" s="25" t="s">
        <v>66</v>
      </c>
      <c r="J8" s="105">
        <v>0.8</v>
      </c>
      <c r="K8" s="25"/>
      <c r="L8" s="25"/>
      <c r="M8" s="25"/>
      <c r="N8" s="25"/>
      <c r="O8" s="26" t="s">
        <v>16</v>
      </c>
      <c r="P8" s="26"/>
      <c r="Q8" s="289"/>
      <c r="R8" s="27"/>
      <c r="S8" s="26"/>
    </row>
    <row r="9" spans="1:19">
      <c r="A9" s="27"/>
      <c r="B9" s="27"/>
      <c r="C9" s="285"/>
      <c r="D9" s="110"/>
      <c r="E9" s="25"/>
      <c r="F9" s="25"/>
      <c r="G9" s="25" t="s">
        <v>64</v>
      </c>
      <c r="H9" s="290">
        <f>H8+J8</f>
        <v>15.100000000000001</v>
      </c>
      <c r="I9" s="290"/>
      <c r="J9" s="25" t="s">
        <v>16</v>
      </c>
      <c r="K9" s="25"/>
      <c r="L9" s="25"/>
      <c r="M9" s="25"/>
      <c r="N9" s="25"/>
      <c r="O9" s="26"/>
      <c r="P9" s="26"/>
      <c r="Q9" s="289"/>
      <c r="R9" s="27"/>
      <c r="S9" s="26"/>
    </row>
    <row r="10" spans="1:19">
      <c r="A10" s="27"/>
      <c r="B10" s="27"/>
      <c r="C10" s="285"/>
      <c r="D10" s="110" t="s">
        <v>124</v>
      </c>
      <c r="E10" s="25"/>
      <c r="F10" s="25"/>
      <c r="G10" s="25"/>
      <c r="H10" s="127"/>
      <c r="I10" s="131">
        <v>0.1</v>
      </c>
      <c r="J10" s="25"/>
      <c r="K10" s="25"/>
      <c r="L10" s="25"/>
      <c r="M10" s="25"/>
      <c r="N10" s="25"/>
      <c r="O10" s="26"/>
      <c r="P10" s="26"/>
      <c r="Q10" s="289"/>
      <c r="R10" s="27"/>
      <c r="S10" s="26"/>
    </row>
    <row r="11" spans="1:19">
      <c r="A11" s="27"/>
      <c r="B11" s="27"/>
      <c r="C11" s="285"/>
      <c r="D11" s="110" t="s">
        <v>123</v>
      </c>
      <c r="E11" s="25"/>
      <c r="F11" s="25"/>
      <c r="G11" s="25"/>
      <c r="H11" s="25"/>
      <c r="I11" s="25"/>
      <c r="J11" s="25"/>
      <c r="K11" s="25"/>
      <c r="L11" s="25"/>
      <c r="M11" s="25"/>
      <c r="N11" s="25"/>
      <c r="O11" s="26"/>
      <c r="P11" s="26"/>
      <c r="Q11" s="289"/>
      <c r="R11" s="27"/>
      <c r="S11" s="26"/>
    </row>
    <row r="12" spans="1:19">
      <c r="A12" s="27"/>
      <c r="B12" s="27"/>
      <c r="C12" s="285"/>
      <c r="D12" s="110" t="s">
        <v>64</v>
      </c>
      <c r="E12" s="290">
        <f>H9</f>
        <v>15.100000000000001</v>
      </c>
      <c r="F12" s="290"/>
      <c r="G12" s="25" t="s">
        <v>69</v>
      </c>
      <c r="H12" s="119">
        <v>45</v>
      </c>
      <c r="I12" s="25" t="s">
        <v>125</v>
      </c>
      <c r="J12" s="105">
        <f>I10</f>
        <v>0.1</v>
      </c>
      <c r="K12" s="25"/>
      <c r="L12" s="25"/>
      <c r="M12" s="25"/>
      <c r="N12" s="25"/>
      <c r="O12" s="26" t="s">
        <v>69</v>
      </c>
      <c r="P12" s="26"/>
      <c r="Q12" s="289"/>
      <c r="R12" s="27"/>
      <c r="S12" s="26"/>
    </row>
    <row r="13" spans="1:19">
      <c r="A13" s="27"/>
      <c r="B13" s="27"/>
      <c r="C13" s="124"/>
      <c r="D13" s="110"/>
      <c r="E13" s="119"/>
      <c r="F13" s="25"/>
      <c r="G13" s="25"/>
      <c r="H13" s="25"/>
      <c r="I13" s="25" t="s">
        <v>125</v>
      </c>
      <c r="J13" s="105">
        <v>2</v>
      </c>
      <c r="K13" s="25"/>
      <c r="L13" s="25"/>
      <c r="M13" s="25"/>
      <c r="N13" s="25"/>
      <c r="O13" s="26" t="s">
        <v>64</v>
      </c>
      <c r="P13" s="26">
        <f>E12*H12*J12*J13</f>
        <v>135.90000000000003</v>
      </c>
      <c r="Q13" s="289"/>
      <c r="R13" s="27"/>
      <c r="S13" s="26"/>
    </row>
    <row r="14" spans="1:19">
      <c r="A14" s="27"/>
      <c r="B14" s="27"/>
      <c r="C14" s="124"/>
      <c r="D14" s="110"/>
      <c r="E14" s="25"/>
      <c r="F14" s="145" t="s">
        <v>126</v>
      </c>
      <c r="G14" s="145"/>
      <c r="H14" s="145"/>
      <c r="I14" s="145"/>
      <c r="J14" s="25"/>
      <c r="K14" s="25"/>
      <c r="L14" s="25"/>
      <c r="M14" s="25"/>
      <c r="N14" s="25"/>
      <c r="O14" s="26"/>
      <c r="P14" s="26"/>
      <c r="Q14" s="289" t="s">
        <v>25</v>
      </c>
      <c r="R14" s="27"/>
      <c r="S14" s="26"/>
    </row>
    <row r="15" spans="1:19">
      <c r="A15" s="27"/>
      <c r="B15" s="27"/>
      <c r="C15" s="124"/>
      <c r="D15" s="110" t="s">
        <v>121</v>
      </c>
      <c r="E15" s="25"/>
      <c r="F15" s="25"/>
      <c r="G15" s="25"/>
      <c r="H15" s="25"/>
      <c r="I15" s="25"/>
      <c r="J15" s="25"/>
      <c r="K15" s="25"/>
      <c r="L15" s="25"/>
      <c r="M15" s="25"/>
      <c r="N15" s="25"/>
      <c r="O15" s="26"/>
      <c r="P15" s="26"/>
      <c r="Q15" s="289"/>
      <c r="R15" s="27"/>
      <c r="S15" s="26"/>
    </row>
    <row r="16" spans="1:19">
      <c r="A16" s="27"/>
      <c r="B16" s="27"/>
      <c r="C16" s="124"/>
      <c r="D16" s="110"/>
      <c r="E16" s="25"/>
      <c r="F16" s="290"/>
      <c r="G16" s="290"/>
      <c r="H16" s="25" t="s">
        <v>64</v>
      </c>
      <c r="I16" s="291">
        <v>16.760000000000002</v>
      </c>
      <c r="J16" s="291"/>
      <c r="K16" s="120"/>
      <c r="L16" s="120"/>
      <c r="M16" s="120"/>
      <c r="N16" s="120"/>
      <c r="O16" s="98" t="s">
        <v>16</v>
      </c>
      <c r="P16" s="26"/>
      <c r="Q16" s="289"/>
      <c r="R16" s="27"/>
      <c r="S16" s="26"/>
    </row>
    <row r="17" spans="1:19">
      <c r="A17" s="27"/>
      <c r="B17" s="27"/>
      <c r="C17" s="124"/>
      <c r="D17" s="110" t="s">
        <v>122</v>
      </c>
      <c r="E17" s="25"/>
      <c r="F17" s="25"/>
      <c r="G17" s="25"/>
      <c r="H17" s="25"/>
      <c r="I17" s="25"/>
      <c r="J17" s="25"/>
      <c r="K17" s="25"/>
      <c r="L17" s="25"/>
      <c r="M17" s="25"/>
      <c r="N17" s="25"/>
      <c r="O17" s="26"/>
      <c r="P17" s="26"/>
      <c r="Q17" s="289"/>
      <c r="R17" s="27"/>
      <c r="S17" s="26"/>
    </row>
    <row r="18" spans="1:19">
      <c r="A18" s="27"/>
      <c r="B18" s="27"/>
      <c r="C18" s="124"/>
      <c r="D18" s="110"/>
      <c r="E18" s="25"/>
      <c r="F18" s="105"/>
      <c r="G18" s="25" t="s">
        <v>64</v>
      </c>
      <c r="H18" s="105">
        <f>I16</f>
        <v>16.760000000000002</v>
      </c>
      <c r="I18" s="25" t="s">
        <v>66</v>
      </c>
      <c r="J18" s="105">
        <v>0.8</v>
      </c>
      <c r="K18" s="25"/>
      <c r="L18" s="25"/>
      <c r="M18" s="25"/>
      <c r="N18" s="25"/>
      <c r="O18" s="26" t="s">
        <v>16</v>
      </c>
      <c r="P18" s="26"/>
      <c r="Q18" s="289"/>
      <c r="R18" s="27"/>
      <c r="S18" s="26"/>
    </row>
    <row r="19" spans="1:19">
      <c r="A19" s="27"/>
      <c r="B19" s="27"/>
      <c r="C19" s="124"/>
      <c r="D19" s="110"/>
      <c r="E19" s="25"/>
      <c r="F19" s="25"/>
      <c r="G19" s="25" t="s">
        <v>64</v>
      </c>
      <c r="H19" s="290">
        <f>H18+J18</f>
        <v>17.560000000000002</v>
      </c>
      <c r="I19" s="290"/>
      <c r="J19" s="25" t="s">
        <v>16</v>
      </c>
      <c r="K19" s="25"/>
      <c r="L19" s="25"/>
      <c r="M19" s="25"/>
      <c r="N19" s="25"/>
      <c r="O19" s="26"/>
      <c r="P19" s="26"/>
      <c r="Q19" s="289"/>
      <c r="R19" s="27"/>
      <c r="S19" s="26"/>
    </row>
    <row r="20" spans="1:19">
      <c r="A20" s="27"/>
      <c r="B20" s="27"/>
      <c r="C20" s="124"/>
      <c r="D20" s="110" t="s">
        <v>124</v>
      </c>
      <c r="E20" s="25"/>
      <c r="F20" s="25"/>
      <c r="G20" s="25"/>
      <c r="H20" s="127"/>
      <c r="I20" s="131">
        <v>0.1</v>
      </c>
      <c r="J20" s="25"/>
      <c r="K20" s="25"/>
      <c r="L20" s="25"/>
      <c r="M20" s="25"/>
      <c r="N20" s="25"/>
      <c r="O20" s="26"/>
      <c r="P20" s="26"/>
      <c r="Q20" s="289"/>
      <c r="R20" s="27"/>
      <c r="S20" s="26"/>
    </row>
    <row r="21" spans="1:19">
      <c r="A21" s="27"/>
      <c r="B21" s="27"/>
      <c r="C21" s="124"/>
      <c r="D21" s="110" t="s">
        <v>123</v>
      </c>
      <c r="E21" s="25"/>
      <c r="F21" s="25"/>
      <c r="G21" s="25"/>
      <c r="H21" s="25"/>
      <c r="I21" s="25"/>
      <c r="J21" s="25"/>
      <c r="K21" s="25"/>
      <c r="L21" s="25"/>
      <c r="M21" s="25"/>
      <c r="N21" s="25"/>
      <c r="O21" s="26"/>
      <c r="P21" s="26"/>
      <c r="Q21" s="289"/>
      <c r="R21" s="27"/>
      <c r="S21" s="26"/>
    </row>
    <row r="22" spans="1:19">
      <c r="A22" s="27"/>
      <c r="B22" s="27"/>
      <c r="C22" s="124"/>
      <c r="D22" s="110" t="s">
        <v>64</v>
      </c>
      <c r="E22" s="290">
        <f>H19</f>
        <v>17.560000000000002</v>
      </c>
      <c r="F22" s="290"/>
      <c r="G22" s="25" t="s">
        <v>69</v>
      </c>
      <c r="H22" s="119">
        <v>85</v>
      </c>
      <c r="I22" s="25" t="s">
        <v>125</v>
      </c>
      <c r="J22" s="105">
        <f>I20</f>
        <v>0.1</v>
      </c>
      <c r="K22" s="25"/>
      <c r="L22" s="25"/>
      <c r="M22" s="25"/>
      <c r="N22" s="25"/>
      <c r="O22" s="26" t="s">
        <v>69</v>
      </c>
      <c r="P22" s="26"/>
      <c r="Q22" s="289"/>
      <c r="R22" s="27"/>
      <c r="S22" s="26"/>
    </row>
    <row r="23" spans="1:19">
      <c r="A23" s="27"/>
      <c r="B23" s="27"/>
      <c r="C23" s="124"/>
      <c r="D23" s="110"/>
      <c r="E23" s="119"/>
      <c r="F23" s="25"/>
      <c r="G23" s="25"/>
      <c r="H23" s="25"/>
      <c r="I23" s="25" t="s">
        <v>125</v>
      </c>
      <c r="J23" s="105">
        <v>2</v>
      </c>
      <c r="K23" s="25"/>
      <c r="L23" s="25"/>
      <c r="M23" s="25"/>
      <c r="N23" s="25"/>
      <c r="O23" s="26" t="s">
        <v>64</v>
      </c>
      <c r="P23" s="26">
        <f>E22*H22*J22*J23</f>
        <v>298.52000000000004</v>
      </c>
      <c r="Q23" s="289"/>
      <c r="R23" s="27"/>
      <c r="S23" s="26"/>
    </row>
    <row r="24" spans="1:19">
      <c r="A24" s="102"/>
      <c r="B24" s="102"/>
      <c r="C24" s="125"/>
      <c r="D24" s="106"/>
      <c r="E24" s="158"/>
      <c r="F24" s="103"/>
      <c r="G24" s="112"/>
      <c r="H24" s="112"/>
      <c r="I24" s="112" t="s">
        <v>118</v>
      </c>
      <c r="J24" s="159"/>
      <c r="K24" s="112"/>
      <c r="L24" s="112"/>
      <c r="M24" s="112"/>
      <c r="N24" s="112"/>
      <c r="O24" s="113"/>
      <c r="P24" s="113">
        <f>P23+P13</f>
        <v>434.42000000000007</v>
      </c>
      <c r="Q24" s="134" t="str">
        <f>Q14</f>
        <v>cum</v>
      </c>
      <c r="R24" s="152">
        <f>P24</f>
        <v>434.42000000000007</v>
      </c>
      <c r="S24" s="104" t="str">
        <f>Q24</f>
        <v>cum</v>
      </c>
    </row>
    <row r="25" spans="1:19" ht="15" customHeight="1">
      <c r="A25" s="27">
        <v>8</v>
      </c>
      <c r="B25" s="27" t="s">
        <v>127</v>
      </c>
      <c r="C25" s="284" t="s">
        <v>128</v>
      </c>
      <c r="D25" s="110"/>
      <c r="E25" s="25"/>
      <c r="F25" s="145"/>
      <c r="G25" s="145"/>
      <c r="H25" s="145"/>
      <c r="I25" s="25"/>
      <c r="J25" s="25"/>
      <c r="K25" s="25"/>
      <c r="L25" s="25"/>
      <c r="M25" s="25"/>
      <c r="N25" s="25"/>
      <c r="O25" s="26"/>
      <c r="P25" s="100"/>
      <c r="Q25" s="133"/>
      <c r="R25" s="27"/>
      <c r="S25" s="26"/>
    </row>
    <row r="26" spans="1:19">
      <c r="A26" s="27"/>
      <c r="B26" s="27"/>
      <c r="C26" s="285"/>
      <c r="D26" s="110"/>
      <c r="E26" s="25"/>
      <c r="F26" s="25"/>
      <c r="G26" s="25"/>
      <c r="H26" s="25"/>
      <c r="I26" s="25"/>
      <c r="J26" s="25"/>
      <c r="K26" s="25"/>
      <c r="L26" s="25"/>
      <c r="M26" s="25"/>
      <c r="N26" s="25"/>
      <c r="O26" s="26"/>
      <c r="P26" s="26"/>
      <c r="Q26" s="107"/>
      <c r="R26" s="27"/>
      <c r="S26" s="26"/>
    </row>
    <row r="27" spans="1:19">
      <c r="A27" s="27"/>
      <c r="B27" s="27"/>
      <c r="C27" s="285"/>
      <c r="D27" s="110"/>
      <c r="E27" s="25"/>
      <c r="F27" s="290"/>
      <c r="G27" s="290"/>
      <c r="H27" s="25"/>
      <c r="I27" s="291"/>
      <c r="J27" s="291"/>
      <c r="K27" s="120"/>
      <c r="L27" s="120"/>
      <c r="M27" s="120"/>
      <c r="N27" s="120"/>
      <c r="O27" s="98"/>
      <c r="P27" s="26"/>
      <c r="Q27" s="107"/>
      <c r="R27" s="27"/>
      <c r="S27" s="26"/>
    </row>
    <row r="28" spans="1:19" ht="15.75" customHeight="1">
      <c r="A28" s="27"/>
      <c r="B28" s="107"/>
      <c r="C28" s="285"/>
      <c r="D28" s="110"/>
      <c r="E28" s="25"/>
      <c r="F28" s="145" t="s">
        <v>117</v>
      </c>
      <c r="G28" s="145"/>
      <c r="H28" s="145"/>
      <c r="I28" s="145"/>
      <c r="J28" s="25"/>
      <c r="K28" s="25"/>
      <c r="L28" s="25"/>
      <c r="M28" s="25"/>
      <c r="N28" s="25"/>
      <c r="O28" s="26"/>
      <c r="P28" s="98"/>
      <c r="Q28" s="107"/>
      <c r="R28" s="107"/>
      <c r="S28" s="107"/>
    </row>
    <row r="29" spans="1:19" ht="15.75" customHeight="1">
      <c r="A29" s="27"/>
      <c r="B29" s="107"/>
      <c r="C29" s="285"/>
      <c r="D29" s="110" t="s">
        <v>121</v>
      </c>
      <c r="E29" s="25"/>
      <c r="F29" s="25"/>
      <c r="G29" s="25"/>
      <c r="H29" s="25"/>
      <c r="I29" s="25"/>
      <c r="J29" s="25"/>
      <c r="K29" s="25"/>
      <c r="L29" s="25"/>
      <c r="M29" s="25"/>
      <c r="N29" s="25"/>
      <c r="O29" s="26"/>
      <c r="P29" s="26"/>
      <c r="Q29" s="107"/>
      <c r="R29" s="107"/>
      <c r="S29" s="107"/>
    </row>
    <row r="30" spans="1:19" ht="15.75" customHeight="1">
      <c r="A30" s="27"/>
      <c r="B30" s="107"/>
      <c r="C30" s="285"/>
      <c r="D30" s="110"/>
      <c r="E30" s="25"/>
      <c r="F30" s="290"/>
      <c r="G30" s="290"/>
      <c r="H30" s="25" t="s">
        <v>64</v>
      </c>
      <c r="I30" s="291">
        <v>14.28</v>
      </c>
      <c r="J30" s="291"/>
      <c r="K30" s="120"/>
      <c r="L30" s="120"/>
      <c r="M30" s="120"/>
      <c r="N30" s="120"/>
      <c r="O30" s="98" t="s">
        <v>16</v>
      </c>
      <c r="P30" s="26"/>
      <c r="Q30" s="107"/>
      <c r="R30" s="107"/>
      <c r="S30" s="107"/>
    </row>
    <row r="31" spans="1:19" ht="15.75" customHeight="1">
      <c r="A31" s="27"/>
      <c r="B31" s="107"/>
      <c r="C31" s="285"/>
      <c r="D31" s="110" t="s">
        <v>129</v>
      </c>
      <c r="E31" s="25"/>
      <c r="F31" s="25"/>
      <c r="G31" s="25"/>
      <c r="H31" s="25"/>
      <c r="I31" s="25"/>
      <c r="J31" s="25"/>
      <c r="K31" s="25"/>
      <c r="L31" s="25"/>
      <c r="M31" s="25"/>
      <c r="N31" s="25"/>
      <c r="O31" s="26"/>
      <c r="P31" s="26"/>
      <c r="Q31" s="107"/>
      <c r="R31" s="107"/>
      <c r="S31" s="107"/>
    </row>
    <row r="32" spans="1:19" ht="15.75" customHeight="1">
      <c r="A32" s="27"/>
      <c r="B32" s="107"/>
      <c r="C32" s="285"/>
      <c r="D32" s="110"/>
      <c r="E32" s="25" t="s">
        <v>64</v>
      </c>
      <c r="F32" s="105">
        <f>I30</f>
        <v>14.28</v>
      </c>
      <c r="G32" s="25" t="s">
        <v>66</v>
      </c>
      <c r="H32" s="25">
        <v>1.4</v>
      </c>
      <c r="I32" s="25" t="s">
        <v>66</v>
      </c>
      <c r="J32" s="105">
        <v>1</v>
      </c>
      <c r="K32" s="25"/>
      <c r="L32" s="25"/>
      <c r="M32" s="25"/>
      <c r="N32" s="25"/>
      <c r="O32" s="26" t="s">
        <v>16</v>
      </c>
      <c r="P32" s="26"/>
      <c r="Q32" s="107"/>
      <c r="R32" s="107"/>
      <c r="S32" s="107"/>
    </row>
    <row r="33" spans="1:19" ht="15.75" customHeight="1">
      <c r="A33" s="27"/>
      <c r="B33" s="107"/>
      <c r="C33" s="285"/>
      <c r="D33" s="110"/>
      <c r="E33" s="25"/>
      <c r="F33" s="25"/>
      <c r="G33" s="25" t="s">
        <v>64</v>
      </c>
      <c r="H33" s="290">
        <f>F32+H32+J32</f>
        <v>16.68</v>
      </c>
      <c r="I33" s="290"/>
      <c r="J33" s="25" t="s">
        <v>16</v>
      </c>
      <c r="K33" s="25"/>
      <c r="L33" s="25"/>
      <c r="M33" s="25"/>
      <c r="N33" s="25"/>
      <c r="O33" s="26"/>
      <c r="P33" s="26"/>
      <c r="Q33" s="107"/>
      <c r="R33" s="107"/>
      <c r="S33" s="107"/>
    </row>
    <row r="34" spans="1:19" ht="15.75" customHeight="1">
      <c r="A34" s="27"/>
      <c r="B34" s="107"/>
      <c r="C34" s="285"/>
      <c r="D34" s="110"/>
      <c r="E34" s="25"/>
      <c r="F34" s="25"/>
      <c r="G34" s="25"/>
      <c r="H34" s="127"/>
      <c r="I34" s="131"/>
      <c r="J34" s="25"/>
      <c r="K34" s="25"/>
      <c r="L34" s="25"/>
      <c r="M34" s="25"/>
      <c r="N34" s="25"/>
      <c r="O34" s="26"/>
      <c r="P34" s="26"/>
      <c r="Q34" s="107"/>
      <c r="R34" s="107"/>
      <c r="S34" s="107"/>
    </row>
    <row r="35" spans="1:19" ht="15.75" customHeight="1">
      <c r="A35" s="27"/>
      <c r="B35" s="107"/>
      <c r="C35" s="285"/>
      <c r="D35" s="110" t="s">
        <v>130</v>
      </c>
      <c r="E35" s="25"/>
      <c r="F35" s="25"/>
      <c r="G35" s="25"/>
      <c r="H35" s="25"/>
      <c r="I35" s="25"/>
      <c r="J35" s="25"/>
      <c r="K35" s="25"/>
      <c r="L35" s="25"/>
      <c r="M35" s="25"/>
      <c r="N35" s="25"/>
      <c r="O35" s="26"/>
      <c r="P35" s="26"/>
      <c r="Q35" s="107"/>
      <c r="R35" s="107"/>
      <c r="S35" s="107"/>
    </row>
    <row r="36" spans="1:19" ht="15.75" customHeight="1">
      <c r="A36" s="27"/>
      <c r="B36" s="107"/>
      <c r="C36" s="285"/>
      <c r="D36" s="110" t="s">
        <v>64</v>
      </c>
      <c r="E36" s="290">
        <f>H33</f>
        <v>16.68</v>
      </c>
      <c r="F36" s="290"/>
      <c r="G36" s="25" t="s">
        <v>69</v>
      </c>
      <c r="H36" s="119">
        <v>45</v>
      </c>
      <c r="I36" s="25" t="s">
        <v>125</v>
      </c>
      <c r="J36" s="105">
        <f>2</f>
        <v>2</v>
      </c>
      <c r="K36" s="25"/>
      <c r="L36" s="25"/>
      <c r="M36" s="25"/>
      <c r="N36" s="25"/>
      <c r="O36" s="26" t="s">
        <v>64</v>
      </c>
      <c r="P36" s="26">
        <f>E36*H36*J36</f>
        <v>1501.2</v>
      </c>
      <c r="Q36" s="107" t="s">
        <v>19</v>
      </c>
      <c r="R36" s="107"/>
      <c r="S36" s="107"/>
    </row>
    <row r="37" spans="1:19" ht="15.75" customHeight="1">
      <c r="A37" s="27"/>
      <c r="B37" s="107"/>
      <c r="C37" s="285"/>
      <c r="D37" s="110"/>
      <c r="E37" s="127"/>
      <c r="F37" s="127"/>
      <c r="G37" s="25"/>
      <c r="H37" s="119"/>
      <c r="I37" s="25"/>
      <c r="J37" s="105"/>
      <c r="K37" s="25"/>
      <c r="L37" s="25"/>
      <c r="M37" s="25"/>
      <c r="N37" s="25"/>
      <c r="O37" s="26"/>
      <c r="P37" s="26"/>
      <c r="Q37" s="107"/>
      <c r="R37" s="107"/>
      <c r="S37" s="107"/>
    </row>
    <row r="38" spans="1:19">
      <c r="A38" s="107"/>
      <c r="B38" s="107"/>
      <c r="C38" s="285"/>
      <c r="D38" s="110"/>
      <c r="E38" s="25"/>
      <c r="F38" s="145" t="s">
        <v>126</v>
      </c>
      <c r="G38" s="145"/>
      <c r="H38" s="145"/>
      <c r="I38" s="145"/>
      <c r="J38" s="25"/>
      <c r="K38" s="25"/>
      <c r="L38" s="25"/>
      <c r="M38" s="25"/>
      <c r="N38" s="25"/>
      <c r="O38" s="26"/>
      <c r="P38" s="98"/>
      <c r="Q38" s="107"/>
      <c r="R38" s="107"/>
      <c r="S38" s="107"/>
    </row>
    <row r="39" spans="1:19">
      <c r="A39" s="107"/>
      <c r="B39" s="107"/>
      <c r="C39" s="285"/>
      <c r="D39" s="110" t="s">
        <v>121</v>
      </c>
      <c r="E39" s="25"/>
      <c r="F39" s="25"/>
      <c r="G39" s="25"/>
      <c r="H39" s="25"/>
      <c r="I39" s="25"/>
      <c r="J39" s="25"/>
      <c r="K39" s="25"/>
      <c r="L39" s="25"/>
      <c r="M39" s="25"/>
      <c r="N39" s="25"/>
      <c r="O39" s="26"/>
      <c r="P39" s="26"/>
      <c r="Q39" s="107"/>
      <c r="R39" s="107"/>
      <c r="S39" s="107"/>
    </row>
    <row r="40" spans="1:19">
      <c r="A40" s="107"/>
      <c r="B40" s="107"/>
      <c r="C40" s="285"/>
      <c r="D40" s="110"/>
      <c r="E40" s="25"/>
      <c r="F40" s="290"/>
      <c r="G40" s="290"/>
      <c r="H40" s="25" t="s">
        <v>64</v>
      </c>
      <c r="I40" s="291">
        <v>16.760000000000002</v>
      </c>
      <c r="J40" s="291"/>
      <c r="K40" s="120"/>
      <c r="L40" s="120"/>
      <c r="M40" s="120"/>
      <c r="N40" s="120"/>
      <c r="O40" s="98" t="s">
        <v>16</v>
      </c>
      <c r="P40" s="26"/>
      <c r="Q40" s="107"/>
      <c r="R40" s="107"/>
      <c r="S40" s="107"/>
    </row>
    <row r="41" spans="1:19">
      <c r="A41" s="107"/>
      <c r="B41" s="107"/>
      <c r="C41" s="285"/>
      <c r="D41" s="110" t="s">
        <v>129</v>
      </c>
      <c r="E41" s="25"/>
      <c r="F41" s="25"/>
      <c r="G41" s="25"/>
      <c r="H41" s="25"/>
      <c r="I41" s="25"/>
      <c r="J41" s="25"/>
      <c r="K41" s="25"/>
      <c r="L41" s="25"/>
      <c r="M41" s="25"/>
      <c r="N41" s="25"/>
      <c r="O41" s="26"/>
      <c r="P41" s="26"/>
      <c r="Q41" s="107"/>
      <c r="R41" s="107"/>
      <c r="S41" s="107"/>
    </row>
    <row r="42" spans="1:19">
      <c r="A42" s="107"/>
      <c r="B42" s="107"/>
      <c r="C42" s="285"/>
      <c r="D42" s="110"/>
      <c r="E42" s="25" t="s">
        <v>64</v>
      </c>
      <c r="F42" s="105">
        <f>I40</f>
        <v>16.760000000000002</v>
      </c>
      <c r="G42" s="25" t="s">
        <v>66</v>
      </c>
      <c r="H42" s="25">
        <v>1.4</v>
      </c>
      <c r="I42" s="25" t="s">
        <v>66</v>
      </c>
      <c r="J42" s="105">
        <v>1</v>
      </c>
      <c r="K42" s="25"/>
      <c r="L42" s="25"/>
      <c r="M42" s="25"/>
      <c r="N42" s="25"/>
      <c r="O42" s="26" t="s">
        <v>16</v>
      </c>
      <c r="P42" s="26"/>
      <c r="Q42" s="107"/>
      <c r="R42" s="107"/>
      <c r="S42" s="107"/>
    </row>
    <row r="43" spans="1:19">
      <c r="A43" s="27"/>
      <c r="B43" s="27"/>
      <c r="C43" s="285"/>
      <c r="D43" s="110"/>
      <c r="E43" s="25"/>
      <c r="F43" s="25"/>
      <c r="G43" s="25" t="s">
        <v>64</v>
      </c>
      <c r="H43" s="290">
        <f>F42+H42+J42</f>
        <v>19.16</v>
      </c>
      <c r="I43" s="290"/>
      <c r="J43" s="25" t="s">
        <v>16</v>
      </c>
      <c r="K43" s="25"/>
      <c r="L43" s="25"/>
      <c r="M43" s="25"/>
      <c r="N43" s="25"/>
      <c r="O43" s="26"/>
      <c r="P43" s="26"/>
      <c r="Q43" s="107"/>
      <c r="R43" s="107"/>
      <c r="S43" s="26"/>
    </row>
    <row r="44" spans="1:19">
      <c r="A44" s="27"/>
      <c r="B44" s="27"/>
      <c r="C44" s="285"/>
      <c r="D44" s="110"/>
      <c r="E44" s="25"/>
      <c r="F44" s="25"/>
      <c r="G44" s="25"/>
      <c r="H44" s="127"/>
      <c r="I44" s="127"/>
      <c r="J44" s="25"/>
      <c r="K44" s="25"/>
      <c r="L44" s="25"/>
      <c r="M44" s="25"/>
      <c r="N44" s="25"/>
      <c r="O44" s="26"/>
      <c r="P44" s="26"/>
      <c r="Q44" s="107"/>
      <c r="R44" s="107"/>
      <c r="S44" s="26"/>
    </row>
    <row r="45" spans="1:19">
      <c r="A45" s="27"/>
      <c r="B45" s="27"/>
      <c r="C45" s="285"/>
      <c r="D45" s="110" t="s">
        <v>130</v>
      </c>
      <c r="E45" s="25"/>
      <c r="F45" s="25"/>
      <c r="G45" s="25"/>
      <c r="H45" s="25"/>
      <c r="I45" s="25"/>
      <c r="J45" s="25"/>
      <c r="K45" s="25"/>
      <c r="L45" s="25"/>
      <c r="M45" s="25"/>
      <c r="N45" s="25"/>
      <c r="O45" s="26"/>
      <c r="P45" s="26"/>
      <c r="Q45" s="107"/>
      <c r="R45" s="107"/>
      <c r="S45" s="26"/>
    </row>
    <row r="46" spans="1:19">
      <c r="A46" s="27"/>
      <c r="B46" s="27"/>
      <c r="C46" s="285"/>
      <c r="D46" s="110" t="s">
        <v>64</v>
      </c>
      <c r="E46" s="290">
        <f>H43</f>
        <v>19.16</v>
      </c>
      <c r="F46" s="290"/>
      <c r="G46" s="25" t="s">
        <v>69</v>
      </c>
      <c r="H46" s="158">
        <v>85</v>
      </c>
      <c r="I46" s="103" t="s">
        <v>125</v>
      </c>
      <c r="J46" s="109">
        <f>2</f>
        <v>2</v>
      </c>
      <c r="K46" s="103"/>
      <c r="L46" s="103"/>
      <c r="M46" s="103"/>
      <c r="N46" s="103"/>
      <c r="O46" s="104" t="s">
        <v>64</v>
      </c>
      <c r="P46" s="104">
        <f>E46*H46*J46</f>
        <v>3257.2</v>
      </c>
      <c r="Q46" s="137" t="s">
        <v>19</v>
      </c>
      <c r="R46" s="107"/>
      <c r="S46" s="26"/>
    </row>
    <row r="47" spans="1:19" ht="63" customHeight="1">
      <c r="A47" s="102"/>
      <c r="B47" s="102"/>
      <c r="C47" s="295"/>
      <c r="D47" s="106"/>
      <c r="E47" s="103"/>
      <c r="F47" s="103"/>
      <c r="G47" s="103"/>
      <c r="H47" s="129"/>
      <c r="I47" s="126" t="s">
        <v>118</v>
      </c>
      <c r="J47" s="103"/>
      <c r="K47" s="103"/>
      <c r="L47" s="103"/>
      <c r="M47" s="103"/>
      <c r="N47" s="103"/>
      <c r="O47" s="104"/>
      <c r="P47" s="104">
        <f>P46+P36</f>
        <v>4758.3999999999996</v>
      </c>
      <c r="Q47" s="137" t="s">
        <v>19</v>
      </c>
      <c r="R47" s="152">
        <f>P47</f>
        <v>4758.3999999999996</v>
      </c>
      <c r="S47" s="104" t="str">
        <f>Q47</f>
        <v>sqm</v>
      </c>
    </row>
    <row r="48" spans="1:19" ht="18.75" customHeight="1">
      <c r="A48" s="304" t="s">
        <v>188</v>
      </c>
      <c r="B48" s="115" t="s">
        <v>131</v>
      </c>
      <c r="C48" s="293" t="s">
        <v>132</v>
      </c>
      <c r="D48" s="110" t="s">
        <v>133</v>
      </c>
      <c r="E48" s="127"/>
      <c r="F48" s="127"/>
      <c r="G48" s="25"/>
      <c r="H48" s="119"/>
      <c r="I48" s="25"/>
      <c r="J48" s="105"/>
      <c r="K48" s="25"/>
      <c r="L48" s="25"/>
      <c r="M48" s="25"/>
      <c r="N48" s="25"/>
      <c r="O48" s="26"/>
      <c r="P48" s="26"/>
      <c r="Q48" s="120"/>
      <c r="R48" s="91"/>
      <c r="S48" s="26"/>
    </row>
    <row r="49" spans="1:19">
      <c r="A49" s="305"/>
      <c r="B49" s="27"/>
      <c r="C49" s="294"/>
      <c r="D49" s="110"/>
      <c r="E49" s="127"/>
      <c r="F49" s="145"/>
      <c r="G49" s="145"/>
      <c r="H49" s="145"/>
      <c r="I49" s="25"/>
      <c r="J49" s="105"/>
      <c r="K49" s="25"/>
      <c r="L49" s="25"/>
      <c r="M49" s="25"/>
      <c r="N49" s="25"/>
      <c r="O49" s="26"/>
      <c r="P49" s="26"/>
      <c r="Q49" s="120"/>
      <c r="R49" s="91"/>
      <c r="S49" s="26"/>
    </row>
    <row r="50" spans="1:19">
      <c r="A50" s="27"/>
      <c r="B50" s="27"/>
      <c r="C50" s="294"/>
      <c r="D50" s="110"/>
      <c r="E50" s="25"/>
      <c r="F50" s="25"/>
      <c r="G50" s="25"/>
      <c r="H50" s="25"/>
      <c r="I50" s="127"/>
      <c r="J50" s="127"/>
      <c r="K50" s="25"/>
      <c r="L50" s="25"/>
      <c r="M50" s="25"/>
      <c r="N50" s="25"/>
      <c r="O50" s="26"/>
      <c r="P50" s="118"/>
      <c r="Q50" s="120"/>
      <c r="R50" s="91"/>
      <c r="S50" s="26"/>
    </row>
    <row r="51" spans="1:19">
      <c r="A51" s="27"/>
      <c r="B51" s="27"/>
      <c r="C51" s="294"/>
      <c r="D51" s="110"/>
      <c r="E51" s="127"/>
      <c r="F51" s="145"/>
      <c r="G51" s="145"/>
      <c r="H51" s="145"/>
      <c r="I51" s="25"/>
      <c r="J51" s="105"/>
      <c r="K51" s="25"/>
      <c r="L51" s="25"/>
      <c r="M51" s="25"/>
      <c r="N51" s="25"/>
      <c r="O51" s="26"/>
      <c r="P51" s="26"/>
      <c r="Q51" s="120"/>
      <c r="R51" s="91"/>
      <c r="S51" s="26"/>
    </row>
    <row r="52" spans="1:19">
      <c r="A52" s="27"/>
      <c r="B52" s="27"/>
      <c r="C52" s="294"/>
      <c r="D52" s="110"/>
      <c r="E52" s="25"/>
      <c r="F52" s="25"/>
      <c r="G52" s="25"/>
      <c r="H52" s="25"/>
      <c r="I52" s="127"/>
      <c r="J52" s="127"/>
      <c r="K52" s="25"/>
      <c r="L52" s="25"/>
      <c r="M52" s="25"/>
      <c r="N52" s="25"/>
      <c r="O52" s="26"/>
      <c r="P52" s="118"/>
      <c r="Q52" s="120"/>
      <c r="R52" s="91"/>
      <c r="S52" s="26"/>
    </row>
    <row r="53" spans="1:19">
      <c r="A53" s="27"/>
      <c r="B53" s="27"/>
      <c r="C53" s="294"/>
      <c r="D53" s="110"/>
      <c r="E53" s="127"/>
      <c r="F53" s="145" t="s">
        <v>117</v>
      </c>
      <c r="G53" s="145"/>
      <c r="H53" s="145"/>
      <c r="I53" s="145"/>
      <c r="J53" s="105"/>
      <c r="K53" s="25"/>
      <c r="L53" s="25"/>
      <c r="M53" s="25"/>
      <c r="N53" s="25"/>
      <c r="O53" s="26"/>
      <c r="P53" s="118"/>
      <c r="Q53" s="120"/>
      <c r="R53" s="91"/>
      <c r="S53" s="26"/>
    </row>
    <row r="54" spans="1:19">
      <c r="A54" s="27"/>
      <c r="B54" s="27"/>
      <c r="C54" s="294"/>
      <c r="D54" s="110"/>
      <c r="E54" s="25"/>
      <c r="F54" s="25"/>
      <c r="G54" s="25"/>
      <c r="H54" s="25"/>
      <c r="I54" s="127" t="s">
        <v>60</v>
      </c>
      <c r="J54" s="127"/>
      <c r="K54" s="25"/>
      <c r="L54" s="25"/>
      <c r="M54" s="25"/>
      <c r="N54" s="25"/>
      <c r="O54" s="26" t="s">
        <v>64</v>
      </c>
      <c r="P54" s="118">
        <f>P13</f>
        <v>135.90000000000003</v>
      </c>
      <c r="Q54" s="120" t="str">
        <f>Q57</f>
        <v>cum</v>
      </c>
      <c r="R54" s="91"/>
      <c r="S54" s="26"/>
    </row>
    <row r="55" spans="1:19">
      <c r="A55" s="27"/>
      <c r="B55" s="27"/>
      <c r="C55" s="294"/>
      <c r="D55" s="110"/>
      <c r="E55" s="127"/>
      <c r="F55" s="145" t="s">
        <v>126</v>
      </c>
      <c r="G55" s="145"/>
      <c r="H55" s="145"/>
      <c r="I55" s="145"/>
      <c r="J55" s="105"/>
      <c r="K55" s="25"/>
      <c r="L55" s="25"/>
      <c r="M55" s="25"/>
      <c r="N55" s="25"/>
      <c r="O55" s="26"/>
      <c r="P55" s="26"/>
      <c r="Q55" s="120"/>
      <c r="R55" s="91"/>
      <c r="S55" s="26"/>
    </row>
    <row r="56" spans="1:19">
      <c r="A56" s="27"/>
      <c r="B56" s="27"/>
      <c r="C56" s="294"/>
      <c r="D56" s="110"/>
      <c r="E56" s="25"/>
      <c r="F56" s="25"/>
      <c r="G56" s="103"/>
      <c r="H56" s="103"/>
      <c r="I56" s="129" t="s">
        <v>60</v>
      </c>
      <c r="J56" s="129"/>
      <c r="K56" s="103"/>
      <c r="L56" s="103"/>
      <c r="M56" s="103"/>
      <c r="N56" s="103"/>
      <c r="O56" s="104" t="s">
        <v>64</v>
      </c>
      <c r="P56" s="104">
        <f>P23</f>
        <v>298.52000000000004</v>
      </c>
      <c r="Q56" s="104" t="str">
        <f>Q54</f>
        <v>cum</v>
      </c>
      <c r="R56" s="91"/>
      <c r="S56" s="26"/>
    </row>
    <row r="57" spans="1:19" ht="19.5" customHeight="1">
      <c r="A57" s="27"/>
      <c r="B57" s="27"/>
      <c r="C57" s="294"/>
      <c r="D57" s="110"/>
      <c r="E57" s="25"/>
      <c r="F57" s="120"/>
      <c r="G57" s="25"/>
      <c r="H57" s="120" t="s">
        <v>134</v>
      </c>
      <c r="I57" s="120"/>
      <c r="J57" s="120"/>
      <c r="K57" s="120"/>
      <c r="L57" s="120"/>
      <c r="M57" s="25" t="s">
        <v>25</v>
      </c>
      <c r="N57" s="26"/>
      <c r="O57" s="26" t="s">
        <v>64</v>
      </c>
      <c r="P57" s="26">
        <f>P56+P54+P52+P50</f>
        <v>434.42000000000007</v>
      </c>
      <c r="Q57" s="25" t="s">
        <v>25</v>
      </c>
      <c r="R57" s="91"/>
      <c r="S57" s="26"/>
    </row>
    <row r="58" spans="1:19">
      <c r="A58" s="27"/>
      <c r="B58" s="27"/>
      <c r="C58" s="138"/>
      <c r="D58" s="136" t="s">
        <v>64</v>
      </c>
      <c r="E58" s="290">
        <f>P57</f>
        <v>434.42000000000007</v>
      </c>
      <c r="F58" s="290"/>
      <c r="G58" s="25" t="s">
        <v>69</v>
      </c>
      <c r="H58" s="127">
        <v>0.5</v>
      </c>
      <c r="I58" s="122" t="s">
        <v>64</v>
      </c>
      <c r="J58" s="289">
        <f>E58*H58</f>
        <v>217.21000000000004</v>
      </c>
      <c r="K58" s="296"/>
      <c r="L58" s="296"/>
      <c r="M58" s="296"/>
      <c r="N58" s="296"/>
      <c r="O58" s="297"/>
      <c r="P58" s="26"/>
      <c r="Q58" s="25"/>
      <c r="R58" s="91"/>
      <c r="S58" s="26"/>
    </row>
    <row r="59" spans="1:19">
      <c r="A59" s="102"/>
      <c r="B59" s="102"/>
      <c r="C59" s="141"/>
      <c r="D59" s="146"/>
      <c r="E59" s="121"/>
      <c r="F59" s="121"/>
      <c r="G59" s="103"/>
      <c r="H59" s="129"/>
      <c r="I59" s="128"/>
      <c r="J59" s="128" t="s">
        <v>25</v>
      </c>
      <c r="K59" s="128"/>
      <c r="L59" s="128"/>
      <c r="M59" s="103"/>
      <c r="N59" s="104"/>
      <c r="O59" s="104"/>
      <c r="P59" s="104"/>
      <c r="Q59" s="103"/>
      <c r="R59" s="152">
        <f>J58</f>
        <v>217.21000000000004</v>
      </c>
      <c r="S59" s="104" t="str">
        <f>J59</f>
        <v>cum</v>
      </c>
    </row>
    <row r="60" spans="1:19" ht="15" customHeight="1">
      <c r="A60" s="312" t="s">
        <v>189</v>
      </c>
      <c r="B60" s="27" t="s">
        <v>135</v>
      </c>
      <c r="C60" s="306" t="s">
        <v>146</v>
      </c>
      <c r="D60" s="116" t="s">
        <v>133</v>
      </c>
      <c r="E60" s="160"/>
      <c r="F60" s="160"/>
      <c r="G60" s="99"/>
      <c r="H60" s="161"/>
      <c r="I60" s="99"/>
      <c r="J60" s="162"/>
      <c r="K60" s="99"/>
      <c r="L60" s="99"/>
      <c r="M60" s="99"/>
      <c r="N60" s="99"/>
      <c r="O60" s="100"/>
      <c r="P60" s="100"/>
      <c r="Q60" s="99"/>
      <c r="R60" s="153"/>
      <c r="S60" s="100"/>
    </row>
    <row r="61" spans="1:19">
      <c r="A61" s="313"/>
      <c r="B61" s="27"/>
      <c r="C61" s="307"/>
      <c r="D61" s="110"/>
      <c r="E61" s="25"/>
      <c r="F61" s="25"/>
      <c r="G61" s="25"/>
      <c r="H61" s="120" t="s">
        <v>134</v>
      </c>
      <c r="I61" s="120"/>
      <c r="J61" s="120"/>
      <c r="K61" s="120"/>
      <c r="L61" s="120"/>
      <c r="M61" s="25" t="s">
        <v>25</v>
      </c>
      <c r="N61" s="26"/>
      <c r="O61" s="26" t="s">
        <v>64</v>
      </c>
      <c r="P61" s="26">
        <f>P57</f>
        <v>434.42000000000007</v>
      </c>
      <c r="Q61" s="25" t="s">
        <v>25</v>
      </c>
      <c r="R61" s="91"/>
      <c r="S61" s="26"/>
    </row>
    <row r="62" spans="1:19">
      <c r="A62" s="27"/>
      <c r="B62" s="27"/>
      <c r="C62" s="307"/>
      <c r="D62" s="165" t="s">
        <v>136</v>
      </c>
      <c r="E62" s="145"/>
      <c r="F62" s="145"/>
      <c r="G62" s="145"/>
      <c r="H62" s="166"/>
      <c r="I62" s="166"/>
      <c r="J62" s="142"/>
      <c r="K62" s="25" t="s">
        <v>16</v>
      </c>
      <c r="L62" s="25"/>
      <c r="M62" s="25"/>
      <c r="N62" s="26"/>
      <c r="O62" s="26"/>
      <c r="P62" s="26"/>
      <c r="Q62" s="25"/>
      <c r="R62" s="91"/>
      <c r="S62" s="26"/>
    </row>
    <row r="63" spans="1:19">
      <c r="A63" s="107"/>
      <c r="B63" s="27"/>
      <c r="C63" s="307"/>
      <c r="D63" s="136" t="s">
        <v>64</v>
      </c>
      <c r="E63" s="290">
        <f>P61</f>
        <v>434.42000000000007</v>
      </c>
      <c r="F63" s="290"/>
      <c r="G63" s="25" t="s">
        <v>69</v>
      </c>
      <c r="H63" s="127">
        <v>0.5</v>
      </c>
      <c r="I63" s="122" t="s">
        <v>64</v>
      </c>
      <c r="J63" s="289">
        <f>E63*H63</f>
        <v>217.21000000000004</v>
      </c>
      <c r="K63" s="296"/>
      <c r="L63" s="296"/>
      <c r="M63" s="296"/>
      <c r="N63" s="296"/>
      <c r="O63" s="297"/>
      <c r="P63" s="26"/>
      <c r="Q63" s="25"/>
      <c r="R63" s="91"/>
      <c r="S63" s="26"/>
    </row>
    <row r="64" spans="1:19">
      <c r="A64" s="107"/>
      <c r="B64" s="27"/>
      <c r="C64" s="307"/>
      <c r="D64" s="136"/>
      <c r="E64" s="120"/>
      <c r="F64" s="120"/>
      <c r="G64" s="120"/>
      <c r="H64" s="120"/>
      <c r="I64" s="120"/>
      <c r="J64" s="120"/>
      <c r="K64" s="120"/>
      <c r="L64" s="120"/>
      <c r="M64" s="120"/>
      <c r="N64" s="120"/>
      <c r="O64" s="98"/>
      <c r="P64" s="26"/>
      <c r="Q64" s="27"/>
      <c r="R64" s="91"/>
      <c r="S64" s="26"/>
    </row>
    <row r="65" spans="1:19">
      <c r="A65" s="27"/>
      <c r="B65" s="27"/>
      <c r="C65" s="307"/>
      <c r="D65" s="136"/>
      <c r="E65" s="127"/>
      <c r="F65" s="127"/>
      <c r="G65" s="25"/>
      <c r="H65" s="127"/>
      <c r="I65" s="122"/>
      <c r="J65" s="122"/>
      <c r="K65" s="25"/>
      <c r="L65" s="25"/>
      <c r="M65" s="25"/>
      <c r="N65" s="25"/>
      <c r="O65" s="26"/>
      <c r="P65" s="26"/>
      <c r="Q65" s="25"/>
      <c r="R65" s="91"/>
      <c r="S65" s="26"/>
    </row>
    <row r="66" spans="1:19">
      <c r="A66" s="27"/>
      <c r="B66" s="27"/>
      <c r="C66" s="307"/>
      <c r="D66" s="136"/>
      <c r="E66" s="127"/>
      <c r="F66" s="127"/>
      <c r="G66" s="25"/>
      <c r="H66" s="127"/>
      <c r="I66" s="122"/>
      <c r="J66" s="122"/>
      <c r="K66" s="25"/>
      <c r="L66" s="25"/>
      <c r="M66" s="25"/>
      <c r="N66" s="25"/>
      <c r="O66" s="26"/>
      <c r="P66" s="26"/>
      <c r="Q66" s="25"/>
      <c r="R66" s="91"/>
      <c r="S66" s="26"/>
    </row>
    <row r="67" spans="1:19" ht="74.25" customHeight="1">
      <c r="A67" s="27"/>
      <c r="B67" s="27"/>
      <c r="C67" s="308"/>
      <c r="D67" s="146"/>
      <c r="E67" s="129"/>
      <c r="F67" s="129"/>
      <c r="G67" s="103"/>
      <c r="H67" s="129"/>
      <c r="I67" s="128"/>
      <c r="J67" s="128"/>
      <c r="K67" s="103"/>
      <c r="L67" s="103"/>
      <c r="M67" s="103"/>
      <c r="N67" s="103"/>
      <c r="O67" s="104"/>
      <c r="P67" s="104"/>
      <c r="Q67" s="103"/>
      <c r="R67" s="152">
        <f>J63</f>
        <v>217.21000000000004</v>
      </c>
      <c r="S67" s="104" t="str">
        <f>Q61</f>
        <v>cum</v>
      </c>
    </row>
    <row r="68" spans="1:19">
      <c r="A68" s="304" t="s">
        <v>190</v>
      </c>
      <c r="B68" s="96" t="s">
        <v>156</v>
      </c>
      <c r="C68" s="278" t="s">
        <v>157</v>
      </c>
      <c r="D68" s="110"/>
      <c r="E68" s="25"/>
      <c r="F68" s="145"/>
      <c r="G68" s="145"/>
      <c r="H68" s="145"/>
      <c r="I68" s="25"/>
      <c r="J68" s="25"/>
      <c r="K68" s="25"/>
      <c r="L68" s="25"/>
      <c r="M68" s="25"/>
      <c r="N68" s="25"/>
      <c r="O68" s="26"/>
      <c r="P68" s="26"/>
      <c r="Q68" s="107"/>
      <c r="R68" s="27"/>
      <c r="S68" s="26"/>
    </row>
    <row r="69" spans="1:19">
      <c r="A69" s="305"/>
      <c r="B69" s="27"/>
      <c r="C69" s="279"/>
      <c r="D69" s="110"/>
      <c r="E69" s="25"/>
      <c r="F69" s="25"/>
      <c r="G69" s="25"/>
      <c r="H69" s="25"/>
      <c r="I69" s="25"/>
      <c r="J69" s="25"/>
      <c r="K69" s="25"/>
      <c r="L69" s="25"/>
      <c r="M69" s="25"/>
      <c r="N69" s="25"/>
      <c r="O69" s="26"/>
      <c r="P69" s="26"/>
      <c r="Q69" s="107"/>
      <c r="R69" s="27"/>
      <c r="S69" s="26"/>
    </row>
    <row r="70" spans="1:19">
      <c r="A70" s="27"/>
      <c r="B70" s="27"/>
      <c r="C70" s="279"/>
      <c r="D70" s="110"/>
      <c r="E70" s="25"/>
      <c r="F70" s="145" t="s">
        <v>140</v>
      </c>
      <c r="G70" s="145"/>
      <c r="H70" s="145"/>
      <c r="I70" s="25"/>
      <c r="J70" s="25"/>
      <c r="K70" s="25"/>
      <c r="L70" s="25"/>
      <c r="M70" s="25"/>
      <c r="N70" s="25"/>
      <c r="O70" s="26"/>
      <c r="P70" s="26"/>
      <c r="Q70" s="107"/>
      <c r="R70" s="107"/>
      <c r="S70" s="107"/>
    </row>
    <row r="71" spans="1:19">
      <c r="A71" s="27"/>
      <c r="B71" s="27"/>
      <c r="C71" s="279"/>
      <c r="D71" s="110" t="s">
        <v>121</v>
      </c>
      <c r="E71" s="25"/>
      <c r="F71" s="25"/>
      <c r="G71" s="25"/>
      <c r="H71" s="25"/>
      <c r="I71" s="25"/>
      <c r="J71" s="25"/>
      <c r="K71" s="25"/>
      <c r="L71" s="25"/>
      <c r="M71" s="25"/>
      <c r="N71" s="25"/>
      <c r="O71" s="26"/>
      <c r="P71" s="26"/>
      <c r="Q71" s="107"/>
      <c r="R71" s="107"/>
      <c r="S71" s="107"/>
    </row>
    <row r="72" spans="1:19">
      <c r="A72" s="27"/>
      <c r="B72" s="27"/>
      <c r="C72" s="279"/>
      <c r="D72" s="110"/>
      <c r="E72" s="25"/>
      <c r="F72" s="290"/>
      <c r="G72" s="290"/>
      <c r="H72" s="25" t="s">
        <v>64</v>
      </c>
      <c r="I72" s="291">
        <f>I6</f>
        <v>14.3</v>
      </c>
      <c r="J72" s="291"/>
      <c r="K72" s="120"/>
      <c r="L72" s="120"/>
      <c r="M72" s="120"/>
      <c r="N72" s="120"/>
      <c r="O72" s="98" t="s">
        <v>16</v>
      </c>
      <c r="P72" s="26"/>
      <c r="Q72" s="107"/>
      <c r="R72" s="107"/>
      <c r="S72" s="107"/>
    </row>
    <row r="73" spans="1:19">
      <c r="A73" s="27"/>
      <c r="B73" s="27"/>
      <c r="C73" s="279"/>
      <c r="D73" s="110" t="s">
        <v>129</v>
      </c>
      <c r="E73" s="25"/>
      <c r="F73" s="25"/>
      <c r="G73" s="25"/>
      <c r="H73" s="25"/>
      <c r="I73" s="25"/>
      <c r="J73" s="25"/>
      <c r="K73" s="25"/>
      <c r="L73" s="25"/>
      <c r="M73" s="25"/>
      <c r="N73" s="25"/>
      <c r="O73" s="26"/>
      <c r="P73" s="26"/>
      <c r="Q73" s="107"/>
      <c r="R73" s="107"/>
      <c r="S73" s="107"/>
    </row>
    <row r="74" spans="1:19">
      <c r="A74" s="27"/>
      <c r="B74" s="27"/>
      <c r="C74" s="279"/>
      <c r="D74" s="110"/>
      <c r="E74" s="25"/>
      <c r="F74" s="105"/>
      <c r="G74" s="25" t="s">
        <v>64</v>
      </c>
      <c r="H74" s="105">
        <f>I72</f>
        <v>14.3</v>
      </c>
      <c r="I74" s="25" t="s">
        <v>66</v>
      </c>
      <c r="J74" s="105">
        <v>1.2</v>
      </c>
      <c r="K74" s="25"/>
      <c r="L74" s="25"/>
      <c r="M74" s="25"/>
      <c r="N74" s="25"/>
      <c r="O74" s="26" t="s">
        <v>16</v>
      </c>
      <c r="P74" s="26"/>
      <c r="Q74" s="107"/>
      <c r="R74" s="107"/>
      <c r="S74" s="107"/>
    </row>
    <row r="75" spans="1:19">
      <c r="A75" s="27"/>
      <c r="B75" s="27"/>
      <c r="C75" s="279"/>
      <c r="D75" s="110"/>
      <c r="E75" s="25"/>
      <c r="F75" s="25"/>
      <c r="G75" s="25" t="s">
        <v>64</v>
      </c>
      <c r="H75" s="290">
        <f>F74+H74+J74</f>
        <v>15.5</v>
      </c>
      <c r="I75" s="290"/>
      <c r="J75" s="25" t="s">
        <v>16</v>
      </c>
      <c r="K75" s="25"/>
      <c r="L75" s="25"/>
      <c r="M75" s="25"/>
      <c r="N75" s="25"/>
      <c r="O75" s="26"/>
      <c r="P75" s="98"/>
      <c r="Q75" s="107"/>
      <c r="R75" s="107"/>
      <c r="S75" s="107"/>
    </row>
    <row r="76" spans="1:19">
      <c r="A76" s="27"/>
      <c r="B76" s="27"/>
      <c r="C76" s="279"/>
      <c r="D76" s="110" t="s">
        <v>137</v>
      </c>
      <c r="E76" s="25"/>
      <c r="F76" s="25"/>
      <c r="G76" s="25"/>
      <c r="H76" s="25"/>
      <c r="I76" s="25"/>
      <c r="J76" s="25"/>
      <c r="K76" s="25"/>
      <c r="L76" s="25"/>
      <c r="M76" s="25"/>
      <c r="N76" s="25"/>
      <c r="O76" s="26"/>
      <c r="P76" s="26"/>
      <c r="Q76" s="107"/>
      <c r="R76" s="107"/>
      <c r="S76" s="107"/>
    </row>
    <row r="77" spans="1:19">
      <c r="A77" s="27"/>
      <c r="B77" s="27"/>
      <c r="C77" s="279"/>
      <c r="D77" s="110" t="s">
        <v>64</v>
      </c>
      <c r="E77" s="290">
        <f>H75</f>
        <v>15.5</v>
      </c>
      <c r="F77" s="290"/>
      <c r="G77" s="25" t="s">
        <v>69</v>
      </c>
      <c r="H77" s="119">
        <v>45</v>
      </c>
      <c r="I77" s="25" t="s">
        <v>125</v>
      </c>
      <c r="J77" s="105">
        <f>2</f>
        <v>2</v>
      </c>
      <c r="K77" s="25"/>
      <c r="L77" s="25"/>
      <c r="M77" s="25"/>
      <c r="N77" s="25"/>
      <c r="O77" s="26"/>
      <c r="P77" s="26"/>
      <c r="Q77" s="107"/>
      <c r="R77" s="107"/>
      <c r="S77" s="107"/>
    </row>
    <row r="78" spans="1:19">
      <c r="A78" s="27"/>
      <c r="B78" s="27"/>
      <c r="C78" s="279"/>
      <c r="D78" s="110"/>
      <c r="E78" s="25"/>
      <c r="F78" s="25"/>
      <c r="G78" s="101" t="s">
        <v>64</v>
      </c>
      <c r="H78" s="289">
        <f>E77*H77*J77</f>
        <v>1395</v>
      </c>
      <c r="I78" s="289"/>
      <c r="J78" s="25" t="s">
        <v>19</v>
      </c>
      <c r="K78" s="25"/>
      <c r="L78" s="25"/>
      <c r="M78" s="25"/>
      <c r="N78" s="25"/>
      <c r="O78" s="26"/>
      <c r="P78" s="26"/>
      <c r="Q78" s="107"/>
      <c r="R78" s="107"/>
      <c r="S78" s="107"/>
    </row>
    <row r="79" spans="1:19">
      <c r="A79" s="27"/>
      <c r="B79" s="27"/>
      <c r="C79" s="279"/>
      <c r="D79" s="110" t="s">
        <v>138</v>
      </c>
      <c r="E79" s="119"/>
      <c r="F79" s="25"/>
      <c r="G79" s="25"/>
      <c r="H79" s="25"/>
      <c r="I79" s="25"/>
      <c r="J79" s="105"/>
      <c r="K79" s="25"/>
      <c r="L79" s="25"/>
      <c r="M79" s="25"/>
      <c r="N79" s="25"/>
      <c r="O79" s="26"/>
      <c r="P79" s="26"/>
      <c r="Q79" s="107"/>
      <c r="R79" s="107"/>
      <c r="S79" s="107"/>
    </row>
    <row r="80" spans="1:19">
      <c r="A80" s="27"/>
      <c r="B80" s="27"/>
      <c r="C80" s="279"/>
      <c r="D80" s="110" t="s">
        <v>139</v>
      </c>
      <c r="E80" s="119"/>
      <c r="F80" s="25"/>
      <c r="G80" s="25"/>
      <c r="H80" s="289"/>
      <c r="I80" s="289"/>
      <c r="J80" s="289"/>
      <c r="K80" s="25"/>
      <c r="L80" s="25"/>
      <c r="M80" s="25"/>
      <c r="N80" s="25"/>
      <c r="O80" s="26"/>
      <c r="P80" s="26"/>
      <c r="Q80" s="107"/>
      <c r="R80" s="107"/>
      <c r="S80" s="26"/>
    </row>
    <row r="81" spans="1:19">
      <c r="A81" s="27"/>
      <c r="B81" s="27"/>
      <c r="C81" s="279"/>
      <c r="D81" s="110"/>
      <c r="E81" s="119"/>
      <c r="F81" s="25"/>
      <c r="G81" s="25" t="s">
        <v>64</v>
      </c>
      <c r="H81" s="292">
        <f>H78</f>
        <v>1395</v>
      </c>
      <c r="I81" s="292"/>
      <c r="J81" s="109"/>
      <c r="K81" s="25"/>
      <c r="L81" s="25"/>
      <c r="M81" s="25"/>
      <c r="N81" s="25"/>
      <c r="O81" s="26"/>
      <c r="P81" s="26"/>
      <c r="Q81" s="107"/>
      <c r="R81" s="107"/>
      <c r="S81" s="26"/>
    </row>
    <row r="82" spans="1:19">
      <c r="A82" s="27"/>
      <c r="B82" s="27"/>
      <c r="C82" s="279"/>
      <c r="D82" s="110"/>
      <c r="E82" s="119"/>
      <c r="F82" s="25"/>
      <c r="G82" s="25"/>
      <c r="H82" s="89">
        <v>0.4</v>
      </c>
      <c r="I82" s="25" t="s">
        <v>69</v>
      </c>
      <c r="J82" s="309">
        <v>0.4</v>
      </c>
      <c r="K82" s="309"/>
      <c r="L82" s="309"/>
      <c r="M82" s="309"/>
      <c r="N82" s="309"/>
      <c r="O82" s="310"/>
      <c r="P82" s="26"/>
      <c r="Q82" s="107"/>
      <c r="R82" s="107"/>
      <c r="S82" s="26"/>
    </row>
    <row r="83" spans="1:19">
      <c r="A83" s="27"/>
      <c r="B83" s="27"/>
      <c r="C83" s="279"/>
      <c r="D83" s="110"/>
      <c r="E83" s="119"/>
      <c r="F83" s="25"/>
      <c r="G83" s="25" t="s">
        <v>64</v>
      </c>
      <c r="H83" s="311">
        <f>(H81/(H82*J82))</f>
        <v>8718.7499999999982</v>
      </c>
      <c r="I83" s="311"/>
      <c r="J83" s="105" t="s">
        <v>39</v>
      </c>
      <c r="K83" s="25"/>
      <c r="L83" s="25"/>
      <c r="M83" s="25"/>
      <c r="N83" s="25"/>
      <c r="O83" s="26"/>
      <c r="P83" s="148">
        <f>8719</f>
        <v>8719</v>
      </c>
      <c r="Q83" s="163" t="s">
        <v>39</v>
      </c>
      <c r="R83" s="163"/>
      <c r="S83" s="163"/>
    </row>
    <row r="84" spans="1:19">
      <c r="A84" s="27"/>
      <c r="B84" s="27"/>
      <c r="C84" s="279"/>
      <c r="D84" s="136"/>
      <c r="E84" s="120"/>
      <c r="F84" s="120"/>
      <c r="G84" s="120"/>
      <c r="H84" s="164"/>
      <c r="I84" s="164"/>
      <c r="J84" s="164"/>
      <c r="K84" s="164"/>
      <c r="L84" s="164"/>
      <c r="M84" s="164"/>
      <c r="N84" s="164"/>
      <c r="O84" s="147"/>
      <c r="P84" s="147"/>
      <c r="Q84" s="163"/>
      <c r="R84" s="163"/>
      <c r="S84" s="163"/>
    </row>
    <row r="85" spans="1:19">
      <c r="A85" s="27"/>
      <c r="B85" s="27"/>
      <c r="C85" s="279"/>
      <c r="D85" s="110"/>
      <c r="E85" s="25"/>
      <c r="F85" s="145" t="s">
        <v>141</v>
      </c>
      <c r="G85" s="145"/>
      <c r="H85" s="145"/>
      <c r="I85" s="25"/>
      <c r="J85" s="25"/>
      <c r="K85" s="25"/>
      <c r="L85" s="25"/>
      <c r="M85" s="25"/>
      <c r="N85" s="25"/>
      <c r="O85" s="26"/>
      <c r="P85" s="147"/>
      <c r="Q85" s="164"/>
      <c r="R85" s="163"/>
      <c r="S85" s="147"/>
    </row>
    <row r="86" spans="1:19">
      <c r="A86" s="27"/>
      <c r="B86" s="27"/>
      <c r="C86" s="279"/>
      <c r="D86" s="110" t="s">
        <v>121</v>
      </c>
      <c r="E86" s="25"/>
      <c r="F86" s="25"/>
      <c r="G86" s="25"/>
      <c r="H86" s="25"/>
      <c r="I86" s="25"/>
      <c r="J86" s="25"/>
      <c r="K86" s="25"/>
      <c r="L86" s="25"/>
      <c r="M86" s="25"/>
      <c r="N86" s="25"/>
      <c r="O86" s="26"/>
      <c r="P86" s="147"/>
      <c r="Q86" s="164"/>
      <c r="R86" s="163"/>
      <c r="S86" s="147"/>
    </row>
    <row r="87" spans="1:19">
      <c r="A87" s="27"/>
      <c r="B87" s="27"/>
      <c r="C87" s="279"/>
      <c r="D87" s="110"/>
      <c r="E87" s="25"/>
      <c r="F87" s="290"/>
      <c r="G87" s="290"/>
      <c r="H87" s="25" t="s">
        <v>64</v>
      </c>
      <c r="I87" s="291">
        <v>16.760000000000002</v>
      </c>
      <c r="J87" s="291"/>
      <c r="K87" s="120"/>
      <c r="L87" s="120"/>
      <c r="M87" s="120"/>
      <c r="N87" s="120"/>
      <c r="O87" s="98" t="s">
        <v>16</v>
      </c>
      <c r="P87" s="147"/>
      <c r="Q87" s="164"/>
      <c r="R87" s="163"/>
      <c r="S87" s="147"/>
    </row>
    <row r="88" spans="1:19">
      <c r="A88" s="27"/>
      <c r="B88" s="27"/>
      <c r="C88" s="279"/>
      <c r="D88" s="110" t="s">
        <v>129</v>
      </c>
      <c r="E88" s="25"/>
      <c r="F88" s="25"/>
      <c r="G88" s="25"/>
      <c r="H88" s="25"/>
      <c r="I88" s="25"/>
      <c r="J88" s="25"/>
      <c r="K88" s="25"/>
      <c r="L88" s="25"/>
      <c r="M88" s="25"/>
      <c r="N88" s="25"/>
      <c r="O88" s="26"/>
      <c r="P88" s="147"/>
      <c r="Q88" s="164"/>
      <c r="R88" s="163"/>
      <c r="S88" s="147"/>
    </row>
    <row r="89" spans="1:19">
      <c r="A89" s="27"/>
      <c r="B89" s="27"/>
      <c r="C89" s="279"/>
      <c r="D89" s="110"/>
      <c r="E89" s="25"/>
      <c r="F89" s="105"/>
      <c r="G89" s="25" t="s">
        <v>64</v>
      </c>
      <c r="H89" s="105">
        <f>I87</f>
        <v>16.760000000000002</v>
      </c>
      <c r="I89" s="25" t="s">
        <v>66</v>
      </c>
      <c r="J89" s="105">
        <v>1.2</v>
      </c>
      <c r="K89" s="25"/>
      <c r="L89" s="25"/>
      <c r="M89" s="25"/>
      <c r="N89" s="25"/>
      <c r="O89" s="26" t="s">
        <v>16</v>
      </c>
      <c r="P89" s="147"/>
      <c r="Q89" s="164"/>
      <c r="R89" s="163"/>
      <c r="S89" s="147"/>
    </row>
    <row r="90" spans="1:19">
      <c r="A90" s="27"/>
      <c r="B90" s="27"/>
      <c r="C90" s="279"/>
      <c r="D90" s="110"/>
      <c r="E90" s="25"/>
      <c r="F90" s="25"/>
      <c r="G90" s="25" t="s">
        <v>64</v>
      </c>
      <c r="H90" s="290">
        <f>F89+H89+J89</f>
        <v>17.96</v>
      </c>
      <c r="I90" s="290"/>
      <c r="J90" s="25" t="s">
        <v>16</v>
      </c>
      <c r="K90" s="25"/>
      <c r="L90" s="25"/>
      <c r="M90" s="25"/>
      <c r="N90" s="25"/>
      <c r="O90" s="26"/>
      <c r="P90" s="147"/>
      <c r="Q90" s="164"/>
      <c r="R90" s="163"/>
      <c r="S90" s="147"/>
    </row>
    <row r="91" spans="1:19">
      <c r="A91" s="27"/>
      <c r="B91" s="27"/>
      <c r="C91" s="279"/>
      <c r="D91" s="110" t="s">
        <v>137</v>
      </c>
      <c r="E91" s="25"/>
      <c r="F91" s="25"/>
      <c r="G91" s="25"/>
      <c r="H91" s="25"/>
      <c r="I91" s="25"/>
      <c r="J91" s="25"/>
      <c r="K91" s="25"/>
      <c r="L91" s="25"/>
      <c r="M91" s="25"/>
      <c r="N91" s="25"/>
      <c r="O91" s="26"/>
      <c r="P91" s="147"/>
      <c r="Q91" s="164"/>
      <c r="R91" s="163"/>
      <c r="S91" s="147"/>
    </row>
    <row r="92" spans="1:19">
      <c r="A92" s="27"/>
      <c r="B92" s="27"/>
      <c r="C92" s="279"/>
      <c r="D92" s="110" t="s">
        <v>64</v>
      </c>
      <c r="E92" s="290">
        <f>H90</f>
        <v>17.96</v>
      </c>
      <c r="F92" s="290"/>
      <c r="G92" s="25" t="s">
        <v>69</v>
      </c>
      <c r="H92" s="119">
        <v>85</v>
      </c>
      <c r="I92" s="25" t="s">
        <v>125</v>
      </c>
      <c r="J92" s="105">
        <f>2</f>
        <v>2</v>
      </c>
      <c r="K92" s="25"/>
      <c r="L92" s="25"/>
      <c r="M92" s="25"/>
      <c r="N92" s="25"/>
      <c r="O92" s="26"/>
      <c r="P92" s="147"/>
      <c r="Q92" s="164"/>
      <c r="R92" s="163"/>
      <c r="S92" s="147"/>
    </row>
    <row r="93" spans="1:19">
      <c r="A93" s="27"/>
      <c r="B93" s="27"/>
      <c r="C93" s="279"/>
      <c r="D93" s="110"/>
      <c r="E93" s="25"/>
      <c r="F93" s="25"/>
      <c r="G93" s="101" t="s">
        <v>64</v>
      </c>
      <c r="H93" s="289">
        <f>E92*H92*J92</f>
        <v>3053.2000000000003</v>
      </c>
      <c r="I93" s="289"/>
      <c r="J93" s="25" t="s">
        <v>19</v>
      </c>
      <c r="K93" s="25"/>
      <c r="L93" s="25"/>
      <c r="M93" s="25"/>
      <c r="N93" s="25"/>
      <c r="O93" s="26"/>
      <c r="P93" s="147"/>
      <c r="Q93" s="164"/>
      <c r="R93" s="163"/>
      <c r="S93" s="147"/>
    </row>
    <row r="94" spans="1:19">
      <c r="A94" s="27"/>
      <c r="B94" s="27"/>
      <c r="C94" s="279"/>
      <c r="D94" s="110" t="s">
        <v>138</v>
      </c>
      <c r="E94" s="119"/>
      <c r="F94" s="25"/>
      <c r="G94" s="25"/>
      <c r="H94" s="25"/>
      <c r="I94" s="25"/>
      <c r="J94" s="105"/>
      <c r="K94" s="25"/>
      <c r="L94" s="25"/>
      <c r="M94" s="25"/>
      <c r="N94" s="25"/>
      <c r="O94" s="26"/>
      <c r="P94" s="147"/>
      <c r="Q94" s="164"/>
      <c r="R94" s="163"/>
      <c r="S94" s="147"/>
    </row>
    <row r="95" spans="1:19">
      <c r="A95" s="27"/>
      <c r="B95" s="27"/>
      <c r="C95" s="279"/>
      <c r="D95" s="110" t="s">
        <v>139</v>
      </c>
      <c r="E95" s="119"/>
      <c r="F95" s="25"/>
      <c r="G95" s="25"/>
      <c r="H95" s="289"/>
      <c r="I95" s="289"/>
      <c r="J95" s="289"/>
      <c r="K95" s="25"/>
      <c r="L95" s="25"/>
      <c r="M95" s="25"/>
      <c r="N95" s="25"/>
      <c r="O95" s="26"/>
      <c r="P95" s="147"/>
      <c r="Q95" s="164"/>
      <c r="R95" s="163"/>
      <c r="S95" s="147"/>
    </row>
    <row r="96" spans="1:19">
      <c r="A96" s="27"/>
      <c r="B96" s="27"/>
      <c r="C96" s="279"/>
      <c r="D96" s="110"/>
      <c r="E96" s="119"/>
      <c r="F96" s="25"/>
      <c r="G96" s="25" t="s">
        <v>64</v>
      </c>
      <c r="H96" s="292">
        <f>H93</f>
        <v>3053.2000000000003</v>
      </c>
      <c r="I96" s="292"/>
      <c r="J96" s="109"/>
      <c r="K96" s="25"/>
      <c r="L96" s="25"/>
      <c r="M96" s="25"/>
      <c r="N96" s="25"/>
      <c r="O96" s="26"/>
      <c r="P96" s="147"/>
      <c r="Q96" s="164"/>
      <c r="R96" s="163"/>
      <c r="S96" s="147"/>
    </row>
    <row r="97" spans="1:19">
      <c r="A97" s="27"/>
      <c r="B97" s="27"/>
      <c r="C97" s="279"/>
      <c r="D97" s="110"/>
      <c r="E97" s="119"/>
      <c r="F97" s="25"/>
      <c r="G97" s="25"/>
      <c r="H97" s="89">
        <v>0.4</v>
      </c>
      <c r="I97" s="25" t="s">
        <v>69</v>
      </c>
      <c r="J97" s="309">
        <v>0.4</v>
      </c>
      <c r="K97" s="309"/>
      <c r="L97" s="309"/>
      <c r="M97" s="309"/>
      <c r="N97" s="309"/>
      <c r="O97" s="310"/>
      <c r="P97" s="147"/>
      <c r="Q97" s="164"/>
      <c r="R97" s="163"/>
      <c r="S97" s="147"/>
    </row>
    <row r="98" spans="1:19">
      <c r="A98" s="27"/>
      <c r="B98" s="27"/>
      <c r="C98" s="279"/>
      <c r="D98" s="110"/>
      <c r="E98" s="119"/>
      <c r="F98" s="25"/>
      <c r="G98" s="25" t="s">
        <v>64</v>
      </c>
      <c r="H98" s="311">
        <f>(H96/(H97*J97))</f>
        <v>19082.499999999996</v>
      </c>
      <c r="I98" s="311"/>
      <c r="J98" s="105" t="s">
        <v>39</v>
      </c>
      <c r="K98" s="25"/>
      <c r="L98" s="25"/>
      <c r="M98" s="25"/>
      <c r="N98" s="25"/>
      <c r="O98" s="26"/>
      <c r="P98" s="148">
        <v>19083</v>
      </c>
      <c r="Q98" s="164" t="s">
        <v>39</v>
      </c>
      <c r="R98" s="163"/>
      <c r="S98" s="147"/>
    </row>
    <row r="99" spans="1:19">
      <c r="A99" s="27"/>
      <c r="B99" s="27"/>
      <c r="C99" s="279"/>
      <c r="D99" s="136"/>
      <c r="E99" s="120"/>
      <c r="F99" s="120"/>
      <c r="G99" s="120"/>
      <c r="H99" s="120" t="s">
        <v>142</v>
      </c>
      <c r="I99" s="140"/>
      <c r="J99" s="140"/>
      <c r="K99" s="140"/>
      <c r="L99" s="140"/>
      <c r="M99" s="140"/>
      <c r="N99" s="140"/>
      <c r="O99" s="149" t="s">
        <v>64</v>
      </c>
      <c r="P99" s="150">
        <f>P98+P83</f>
        <v>27802</v>
      </c>
      <c r="Q99" s="151" t="str">
        <f>Q98</f>
        <v>Nos</v>
      </c>
      <c r="R99" s="27"/>
      <c r="S99" s="26"/>
    </row>
    <row r="100" spans="1:19">
      <c r="A100" s="27"/>
      <c r="B100" s="27"/>
      <c r="C100" s="279"/>
      <c r="D100" s="110" t="s">
        <v>143</v>
      </c>
      <c r="E100" s="25"/>
      <c r="F100" s="25"/>
      <c r="G100" s="25"/>
      <c r="H100" s="25"/>
      <c r="I100" s="25"/>
      <c r="J100" s="25"/>
      <c r="K100" s="25"/>
      <c r="L100" s="25"/>
      <c r="M100" s="25"/>
      <c r="N100" s="26"/>
      <c r="O100" s="26" t="s">
        <v>144</v>
      </c>
      <c r="P100" s="26">
        <f>P99*0.05</f>
        <v>1390.1000000000001</v>
      </c>
      <c r="Q100" s="104"/>
      <c r="R100" s="27"/>
      <c r="S100" s="26"/>
    </row>
    <row r="101" spans="1:19">
      <c r="A101" s="27"/>
      <c r="B101" s="27"/>
      <c r="C101" s="279"/>
      <c r="D101" s="111"/>
      <c r="E101" s="112"/>
      <c r="F101" s="112"/>
      <c r="G101" s="112"/>
      <c r="H101" s="112" t="s">
        <v>145</v>
      </c>
      <c r="I101" s="112"/>
      <c r="J101" s="112"/>
      <c r="K101" s="112"/>
      <c r="L101" s="112"/>
      <c r="M101" s="112"/>
      <c r="N101" s="113"/>
      <c r="O101" s="113"/>
      <c r="P101" s="154">
        <f>ROUND(P99-P100,0)</f>
        <v>26412</v>
      </c>
      <c r="Q101" s="25" t="s">
        <v>39</v>
      </c>
      <c r="R101" s="91">
        <f>P101</f>
        <v>26412</v>
      </c>
      <c r="S101" s="26" t="str">
        <f>Q101</f>
        <v>Nos</v>
      </c>
    </row>
    <row r="102" spans="1:19" ht="15" customHeight="1">
      <c r="A102" s="202" t="s">
        <v>191</v>
      </c>
      <c r="B102" s="130" t="s">
        <v>158</v>
      </c>
      <c r="C102" s="284" t="s">
        <v>159</v>
      </c>
      <c r="D102" s="110"/>
      <c r="E102" s="25"/>
      <c r="F102" s="145"/>
      <c r="G102" s="145"/>
      <c r="H102" s="145"/>
      <c r="I102" s="25"/>
      <c r="J102" s="25"/>
      <c r="K102" s="25"/>
      <c r="L102" s="25"/>
      <c r="M102" s="25"/>
      <c r="N102" s="25"/>
      <c r="O102" s="26"/>
      <c r="P102" s="26"/>
      <c r="Q102" s="99"/>
      <c r="R102" s="96"/>
      <c r="S102" s="100"/>
    </row>
    <row r="103" spans="1:19">
      <c r="A103" s="115"/>
      <c r="B103" s="115"/>
      <c r="C103" s="285"/>
      <c r="D103" s="110"/>
      <c r="E103" s="25"/>
      <c r="F103" s="145" t="s">
        <v>117</v>
      </c>
      <c r="G103" s="145"/>
      <c r="H103" s="145"/>
      <c r="I103" s="25"/>
      <c r="J103" s="25"/>
      <c r="K103" s="25"/>
      <c r="L103" s="25"/>
      <c r="M103" s="25"/>
      <c r="N103" s="25"/>
      <c r="O103" s="26"/>
      <c r="P103" s="26"/>
      <c r="Q103" s="25"/>
      <c r="R103" s="27"/>
      <c r="S103" s="26"/>
    </row>
    <row r="104" spans="1:19">
      <c r="A104" s="115"/>
      <c r="B104" s="115"/>
      <c r="C104" s="285"/>
      <c r="D104" s="110" t="s">
        <v>147</v>
      </c>
      <c r="E104" s="25"/>
      <c r="F104" s="25"/>
      <c r="G104" s="25" t="s">
        <v>64</v>
      </c>
      <c r="H104" s="119">
        <f>H77</f>
        <v>45</v>
      </c>
      <c r="I104" s="25" t="s">
        <v>69</v>
      </c>
      <c r="J104" s="105">
        <v>2</v>
      </c>
      <c r="K104" s="25"/>
      <c r="L104" s="25"/>
      <c r="M104" s="25"/>
      <c r="N104" s="25"/>
      <c r="O104" s="26"/>
      <c r="P104" s="26"/>
      <c r="Q104" s="25"/>
      <c r="R104" s="27"/>
      <c r="S104" s="26"/>
    </row>
    <row r="105" spans="1:19">
      <c r="A105" s="115"/>
      <c r="B105" s="115"/>
      <c r="C105" s="285"/>
      <c r="D105" s="110"/>
      <c r="E105" s="25"/>
      <c r="F105" s="142"/>
      <c r="G105" s="142"/>
      <c r="H105" s="25" t="s">
        <v>64</v>
      </c>
      <c r="I105" s="291">
        <f>H104*J104</f>
        <v>90</v>
      </c>
      <c r="J105" s="291"/>
      <c r="K105" s="120"/>
      <c r="L105" s="120"/>
      <c r="M105" s="120"/>
      <c r="N105" s="120"/>
      <c r="O105" s="98" t="s">
        <v>16</v>
      </c>
      <c r="P105" s="26"/>
      <c r="Q105" s="25"/>
      <c r="R105" s="27"/>
      <c r="S105" s="26"/>
    </row>
    <row r="106" spans="1:19">
      <c r="A106" s="115"/>
      <c r="B106" s="115"/>
      <c r="C106" s="285"/>
      <c r="D106" s="110" t="s">
        <v>139</v>
      </c>
      <c r="E106" s="25"/>
      <c r="F106" s="25"/>
      <c r="G106" s="25"/>
      <c r="H106" s="25"/>
      <c r="I106" s="25"/>
      <c r="J106" s="25"/>
      <c r="K106" s="25"/>
      <c r="L106" s="25"/>
      <c r="M106" s="25"/>
      <c r="N106" s="26"/>
      <c r="O106" s="26"/>
      <c r="P106" s="26"/>
      <c r="Q106" s="25"/>
      <c r="R106" s="27"/>
      <c r="S106" s="26"/>
    </row>
    <row r="107" spans="1:19">
      <c r="A107" s="115"/>
      <c r="B107" s="115"/>
      <c r="C107" s="285"/>
      <c r="D107" s="110"/>
      <c r="E107" s="25"/>
      <c r="F107" s="25"/>
      <c r="G107" s="25" t="s">
        <v>64</v>
      </c>
      <c r="H107" s="314">
        <f>I105</f>
        <v>90</v>
      </c>
      <c r="I107" s="292"/>
      <c r="J107" s="25" t="s">
        <v>69</v>
      </c>
      <c r="K107" s="25"/>
      <c r="L107" s="25"/>
      <c r="M107" s="25"/>
      <c r="N107" s="26"/>
      <c r="O107" s="143">
        <v>2</v>
      </c>
      <c r="P107" s="26"/>
      <c r="Q107" s="25"/>
      <c r="R107" s="27"/>
      <c r="S107" s="26"/>
    </row>
    <row r="108" spans="1:19">
      <c r="A108" s="115"/>
      <c r="B108" s="115"/>
      <c r="C108" s="285"/>
      <c r="D108" s="110"/>
      <c r="E108" s="25"/>
      <c r="F108" s="25"/>
      <c r="G108" s="25"/>
      <c r="H108" s="303">
        <v>0.4</v>
      </c>
      <c r="I108" s="303"/>
      <c r="J108" s="25"/>
      <c r="K108" s="25"/>
      <c r="L108" s="25"/>
      <c r="M108" s="25"/>
      <c r="N108" s="26"/>
      <c r="O108" s="26"/>
      <c r="P108" s="26"/>
      <c r="Q108" s="25"/>
      <c r="R108" s="27"/>
      <c r="S108" s="26"/>
    </row>
    <row r="109" spans="1:19">
      <c r="A109" s="115"/>
      <c r="B109" s="115"/>
      <c r="C109" s="285"/>
      <c r="D109" s="110"/>
      <c r="E109" s="25"/>
      <c r="F109" s="25"/>
      <c r="G109" s="25" t="s">
        <v>64</v>
      </c>
      <c r="H109" s="289">
        <f>(H107/H108)*O107</f>
        <v>450</v>
      </c>
      <c r="I109" s="289"/>
      <c r="J109" s="25" t="s">
        <v>39</v>
      </c>
      <c r="K109" s="25"/>
      <c r="L109" s="25"/>
      <c r="M109" s="25"/>
      <c r="N109" s="26"/>
      <c r="O109" s="26"/>
      <c r="P109" s="117">
        <f>H109</f>
        <v>450</v>
      </c>
      <c r="Q109" s="25" t="str">
        <f>J109</f>
        <v>Nos</v>
      </c>
      <c r="R109" s="27"/>
      <c r="S109" s="26"/>
    </row>
    <row r="110" spans="1:19">
      <c r="A110" s="115"/>
      <c r="B110" s="115"/>
      <c r="C110" s="285"/>
      <c r="D110" s="110"/>
      <c r="E110" s="25"/>
      <c r="F110" s="25"/>
      <c r="G110" s="25"/>
      <c r="H110" s="25"/>
      <c r="I110" s="25"/>
      <c r="J110" s="25"/>
      <c r="K110" s="25"/>
      <c r="L110" s="25"/>
      <c r="M110" s="25"/>
      <c r="N110" s="26"/>
      <c r="O110" s="26"/>
      <c r="P110" s="26"/>
      <c r="Q110" s="25"/>
      <c r="R110" s="27"/>
      <c r="S110" s="26"/>
    </row>
    <row r="111" spans="1:19">
      <c r="A111" s="115"/>
      <c r="B111" s="115"/>
      <c r="C111" s="285"/>
      <c r="D111" s="110"/>
      <c r="E111" s="25"/>
      <c r="F111" s="145" t="s">
        <v>126</v>
      </c>
      <c r="G111" s="145"/>
      <c r="H111" s="145"/>
      <c r="I111" s="25"/>
      <c r="J111" s="25"/>
      <c r="K111" s="25"/>
      <c r="L111" s="25"/>
      <c r="M111" s="25"/>
      <c r="N111" s="25"/>
      <c r="O111" s="26"/>
      <c r="P111" s="26"/>
      <c r="Q111" s="25"/>
      <c r="R111" s="27"/>
      <c r="S111" s="26"/>
    </row>
    <row r="112" spans="1:19">
      <c r="A112" s="115"/>
      <c r="B112" s="115"/>
      <c r="C112" s="285"/>
      <c r="D112" s="110" t="s">
        <v>147</v>
      </c>
      <c r="E112" s="25"/>
      <c r="F112" s="25"/>
      <c r="G112" s="25" t="s">
        <v>64</v>
      </c>
      <c r="H112" s="119">
        <f>H92</f>
        <v>85</v>
      </c>
      <c r="I112" s="25" t="s">
        <v>69</v>
      </c>
      <c r="J112" s="105">
        <v>2</v>
      </c>
      <c r="K112" s="25"/>
      <c r="L112" s="25"/>
      <c r="M112" s="25"/>
      <c r="N112" s="25"/>
      <c r="O112" s="26"/>
      <c r="P112" s="26"/>
      <c r="Q112" s="25"/>
      <c r="R112" s="27"/>
      <c r="S112" s="26"/>
    </row>
    <row r="113" spans="1:19">
      <c r="A113" s="115"/>
      <c r="B113" s="115"/>
      <c r="C113" s="285"/>
      <c r="D113" s="110"/>
      <c r="E113" s="25"/>
      <c r="F113" s="142"/>
      <c r="G113" s="142"/>
      <c r="H113" s="25" t="s">
        <v>64</v>
      </c>
      <c r="I113" s="291">
        <f>H112*J112</f>
        <v>170</v>
      </c>
      <c r="J113" s="291"/>
      <c r="K113" s="120"/>
      <c r="L113" s="120"/>
      <c r="M113" s="120"/>
      <c r="N113" s="120"/>
      <c r="O113" s="98" t="s">
        <v>16</v>
      </c>
      <c r="P113" s="26"/>
      <c r="Q113" s="25"/>
      <c r="R113" s="27"/>
      <c r="S113" s="26"/>
    </row>
    <row r="114" spans="1:19">
      <c r="A114" s="115"/>
      <c r="B114" s="115"/>
      <c r="C114" s="285"/>
      <c r="D114" s="110" t="s">
        <v>139</v>
      </c>
      <c r="E114" s="25"/>
      <c r="F114" s="25"/>
      <c r="G114" s="25"/>
      <c r="H114" s="25"/>
      <c r="I114" s="25"/>
      <c r="J114" s="25"/>
      <c r="K114" s="25"/>
      <c r="L114" s="25"/>
      <c r="M114" s="25"/>
      <c r="N114" s="26"/>
      <c r="O114" s="26"/>
      <c r="P114" s="26"/>
      <c r="Q114" s="25"/>
      <c r="R114" s="27"/>
      <c r="S114" s="26"/>
    </row>
    <row r="115" spans="1:19">
      <c r="A115" s="115"/>
      <c r="B115" s="115"/>
      <c r="C115" s="285"/>
      <c r="D115" s="110"/>
      <c r="E115" s="25"/>
      <c r="F115" s="25"/>
      <c r="G115" s="25" t="s">
        <v>64</v>
      </c>
      <c r="H115" s="314">
        <f>I113</f>
        <v>170</v>
      </c>
      <c r="I115" s="292"/>
      <c r="J115" s="25" t="s">
        <v>69</v>
      </c>
      <c r="K115" s="25"/>
      <c r="L115" s="25"/>
      <c r="M115" s="25"/>
      <c r="N115" s="26"/>
      <c r="O115" s="143">
        <v>2</v>
      </c>
      <c r="P115" s="26"/>
      <c r="Q115" s="25"/>
      <c r="R115" s="27"/>
      <c r="S115" s="26"/>
    </row>
    <row r="116" spans="1:19">
      <c r="A116" s="115"/>
      <c r="B116" s="115"/>
      <c r="C116" s="285"/>
      <c r="D116" s="110"/>
      <c r="E116" s="25"/>
      <c r="F116" s="25"/>
      <c r="G116" s="25"/>
      <c r="H116" s="303">
        <v>0.4</v>
      </c>
      <c r="I116" s="303"/>
      <c r="J116" s="25"/>
      <c r="K116" s="25"/>
      <c r="L116" s="25"/>
      <c r="M116" s="25"/>
      <c r="N116" s="26"/>
      <c r="O116" s="26"/>
      <c r="P116" s="26"/>
      <c r="Q116" s="25"/>
      <c r="R116" s="27"/>
      <c r="S116" s="26"/>
    </row>
    <row r="117" spans="1:19">
      <c r="A117" s="115"/>
      <c r="B117" s="115"/>
      <c r="C117" s="285"/>
      <c r="D117" s="106"/>
      <c r="E117" s="103"/>
      <c r="F117" s="103"/>
      <c r="G117" s="103" t="s">
        <v>64</v>
      </c>
      <c r="H117" s="292">
        <f>(H115/H116)*O115</f>
        <v>850</v>
      </c>
      <c r="I117" s="292"/>
      <c r="J117" s="103" t="s">
        <v>39</v>
      </c>
      <c r="K117" s="103"/>
      <c r="L117" s="103"/>
      <c r="M117" s="103"/>
      <c r="N117" s="104"/>
      <c r="O117" s="104"/>
      <c r="P117" s="155">
        <f>H117</f>
        <v>850</v>
      </c>
      <c r="Q117" s="103" t="str">
        <f>J117</f>
        <v>Nos</v>
      </c>
      <c r="R117" s="27"/>
      <c r="S117" s="26"/>
    </row>
    <row r="118" spans="1:19">
      <c r="A118" s="115"/>
      <c r="B118" s="115"/>
      <c r="C118" s="285"/>
      <c r="D118" s="110"/>
      <c r="E118" s="25"/>
      <c r="F118" s="25"/>
      <c r="G118" s="25"/>
      <c r="H118" s="25" t="s">
        <v>88</v>
      </c>
      <c r="I118" s="25"/>
      <c r="J118" s="25"/>
      <c r="K118" s="25"/>
      <c r="L118" s="25"/>
      <c r="M118" s="25"/>
      <c r="N118" s="26"/>
      <c r="O118" s="26" t="s">
        <v>64</v>
      </c>
      <c r="P118" s="117">
        <f>P117+P109</f>
        <v>1300</v>
      </c>
      <c r="Q118" s="25" t="s">
        <v>39</v>
      </c>
      <c r="R118" s="91">
        <f>P118</f>
        <v>1300</v>
      </c>
      <c r="S118" s="26" t="str">
        <f>Q118</f>
        <v>Nos</v>
      </c>
    </row>
    <row r="119" spans="1:19" ht="15" customHeight="1">
      <c r="A119" s="304" t="s">
        <v>193</v>
      </c>
      <c r="B119" s="156" t="s">
        <v>18</v>
      </c>
      <c r="C119" s="284" t="s">
        <v>148</v>
      </c>
      <c r="D119" s="116"/>
      <c r="E119" s="99"/>
      <c r="F119" s="140"/>
      <c r="G119" s="140"/>
      <c r="H119" s="140"/>
      <c r="I119" s="99"/>
      <c r="J119" s="139"/>
      <c r="K119" s="139"/>
      <c r="L119" s="139"/>
      <c r="M119" s="99"/>
      <c r="N119" s="100"/>
      <c r="O119" s="100"/>
      <c r="P119" s="100"/>
      <c r="Q119" s="99"/>
      <c r="R119" s="96"/>
      <c r="S119" s="100"/>
    </row>
    <row r="120" spans="1:19" ht="15.75" customHeight="1">
      <c r="A120" s="305"/>
      <c r="B120" s="27"/>
      <c r="C120" s="285"/>
      <c r="D120" s="110" t="s">
        <v>150</v>
      </c>
      <c r="E120" s="25"/>
      <c r="F120" s="25"/>
      <c r="G120" s="25"/>
      <c r="H120" s="25"/>
      <c r="I120" s="25"/>
      <c r="J120" s="25"/>
      <c r="K120" s="25"/>
      <c r="L120" s="25"/>
      <c r="M120" s="25"/>
      <c r="N120" s="26"/>
      <c r="O120" s="26"/>
      <c r="P120" s="26"/>
      <c r="Q120" s="25"/>
      <c r="R120" s="27"/>
      <c r="S120" s="26"/>
    </row>
    <row r="121" spans="1:19">
      <c r="A121" s="27"/>
      <c r="B121" s="27"/>
      <c r="C121" s="285"/>
      <c r="D121" s="110" t="s">
        <v>151</v>
      </c>
      <c r="E121" s="25"/>
      <c r="F121" s="25"/>
      <c r="G121" s="25"/>
      <c r="H121" s="157"/>
      <c r="I121" s="298"/>
      <c r="J121" s="298"/>
      <c r="K121" s="103"/>
      <c r="L121" s="90"/>
      <c r="M121" s="25"/>
      <c r="N121" s="26"/>
      <c r="O121" s="26"/>
      <c r="P121" s="26"/>
      <c r="Q121" s="25"/>
      <c r="R121" s="27"/>
      <c r="S121" s="26"/>
    </row>
    <row r="122" spans="1:19" ht="12" customHeight="1">
      <c r="A122" s="27"/>
      <c r="B122" s="27"/>
      <c r="C122" s="285"/>
      <c r="D122" s="110"/>
      <c r="E122" s="25"/>
      <c r="F122" s="25" t="s">
        <v>64</v>
      </c>
      <c r="G122" s="291">
        <f>R101</f>
        <v>26412</v>
      </c>
      <c r="H122" s="291"/>
      <c r="I122" s="291"/>
      <c r="J122" s="120" t="s">
        <v>39</v>
      </c>
      <c r="K122" s="25"/>
      <c r="L122" s="25"/>
      <c r="M122" s="25"/>
      <c r="N122" s="26"/>
      <c r="O122" s="26"/>
      <c r="P122" s="26"/>
      <c r="Q122" s="25"/>
      <c r="R122" s="91"/>
      <c r="S122" s="26"/>
    </row>
    <row r="123" spans="1:19">
      <c r="A123" s="27"/>
      <c r="B123" s="27"/>
      <c r="C123" s="285"/>
      <c r="D123" s="110" t="s">
        <v>149</v>
      </c>
      <c r="E123" s="25"/>
      <c r="F123" s="25"/>
      <c r="G123" s="120"/>
      <c r="H123" s="120"/>
      <c r="I123" s="120"/>
      <c r="J123" s="120"/>
      <c r="K123" s="25"/>
      <c r="L123" s="25"/>
      <c r="M123" s="25"/>
      <c r="N123" s="26"/>
      <c r="O123" s="26"/>
      <c r="P123" s="26"/>
      <c r="Q123" s="25"/>
      <c r="R123" s="27"/>
      <c r="S123" s="26"/>
    </row>
    <row r="124" spans="1:19">
      <c r="A124" s="27"/>
      <c r="B124" s="27"/>
      <c r="C124" s="285"/>
      <c r="D124" s="110"/>
      <c r="E124" s="25"/>
      <c r="F124" s="25" t="s">
        <v>64</v>
      </c>
      <c r="G124" s="289">
        <f>0.5*G122</f>
        <v>13206</v>
      </c>
      <c r="H124" s="289"/>
      <c r="I124" s="289"/>
      <c r="J124" s="25" t="s">
        <v>39</v>
      </c>
      <c r="K124" s="25"/>
      <c r="L124" s="25"/>
      <c r="M124" s="25"/>
      <c r="N124" s="26"/>
      <c r="O124" s="26"/>
      <c r="P124" s="26"/>
      <c r="Q124" s="25"/>
      <c r="R124" s="27"/>
      <c r="S124" s="26"/>
    </row>
    <row r="125" spans="1:19">
      <c r="A125" s="27"/>
      <c r="B125" s="27"/>
      <c r="C125" s="285"/>
      <c r="D125" s="110" t="s">
        <v>152</v>
      </c>
      <c r="E125" s="25"/>
      <c r="F125" s="25"/>
      <c r="G125" s="25"/>
      <c r="H125" s="25"/>
      <c r="I125" s="25"/>
      <c r="J125" s="25"/>
      <c r="K125" s="25"/>
      <c r="L125" s="25"/>
      <c r="M125" s="25"/>
      <c r="N125" s="26"/>
      <c r="O125" s="26"/>
      <c r="P125" s="26"/>
      <c r="Q125" s="25"/>
      <c r="R125" s="27"/>
      <c r="S125" s="26"/>
    </row>
    <row r="126" spans="1:19">
      <c r="A126" s="27"/>
      <c r="B126" s="27"/>
      <c r="C126" s="285"/>
      <c r="D126" s="110" t="s">
        <v>64</v>
      </c>
      <c r="E126" s="289">
        <f>G124</f>
        <v>13206</v>
      </c>
      <c r="F126" s="289"/>
      <c r="G126" s="25" t="s">
        <v>69</v>
      </c>
      <c r="H126" s="142">
        <v>0.4</v>
      </c>
      <c r="I126" s="142" t="s">
        <v>69</v>
      </c>
      <c r="J126" s="144">
        <v>0.4</v>
      </c>
      <c r="K126" s="25"/>
      <c r="L126" s="25"/>
      <c r="M126" s="25"/>
      <c r="N126" s="26"/>
      <c r="O126" s="26"/>
      <c r="P126" s="26"/>
      <c r="Q126" s="25"/>
      <c r="R126" s="27"/>
      <c r="S126" s="26"/>
    </row>
    <row r="127" spans="1:19">
      <c r="A127" s="107"/>
      <c r="B127" s="98"/>
      <c r="C127" s="285"/>
      <c r="D127" s="110"/>
      <c r="E127" s="25"/>
      <c r="F127" s="25"/>
      <c r="G127" s="25" t="s">
        <v>69</v>
      </c>
      <c r="H127" s="25">
        <v>0.2</v>
      </c>
      <c r="I127" s="25" t="s">
        <v>64</v>
      </c>
      <c r="J127" s="299">
        <f>H127*J126*H126*E126</f>
        <v>422.5920000000001</v>
      </c>
      <c r="K127" s="296"/>
      <c r="L127" s="296"/>
      <c r="M127" s="296"/>
      <c r="N127" s="296"/>
      <c r="O127" s="297"/>
      <c r="P127" s="117">
        <f>J127</f>
        <v>422.5920000000001</v>
      </c>
      <c r="Q127" s="25" t="s">
        <v>25</v>
      </c>
      <c r="R127" s="27"/>
      <c r="S127" s="27"/>
    </row>
    <row r="128" spans="1:19">
      <c r="A128" s="107"/>
      <c r="B128" s="98"/>
      <c r="C128" s="285"/>
      <c r="D128" s="110" t="s">
        <v>153</v>
      </c>
      <c r="E128" s="25"/>
      <c r="F128" s="25"/>
      <c r="G128" s="25"/>
      <c r="H128" s="25"/>
      <c r="I128" s="25"/>
      <c r="J128" s="25"/>
      <c r="K128" s="25"/>
      <c r="L128" s="25"/>
      <c r="M128" s="25"/>
      <c r="N128" s="25"/>
      <c r="O128" s="26"/>
      <c r="P128" s="26"/>
      <c r="Q128" s="27"/>
      <c r="R128" s="27"/>
      <c r="S128" s="27"/>
    </row>
    <row r="129" spans="1:19">
      <c r="A129" s="27"/>
      <c r="B129" s="27"/>
      <c r="C129" s="124"/>
      <c r="D129" s="110" t="s">
        <v>151</v>
      </c>
      <c r="E129" s="25"/>
      <c r="F129" s="25"/>
      <c r="G129" s="25"/>
      <c r="H129" s="157"/>
      <c r="I129" s="298"/>
      <c r="J129" s="298"/>
      <c r="K129" s="103"/>
      <c r="L129" s="90"/>
      <c r="M129" s="25"/>
      <c r="N129" s="26"/>
      <c r="O129" s="26"/>
      <c r="P129" s="26"/>
      <c r="Q129" s="25"/>
      <c r="R129" s="27"/>
      <c r="S129" s="27"/>
    </row>
    <row r="130" spans="1:19">
      <c r="A130" s="27"/>
      <c r="B130" s="27"/>
      <c r="C130" s="124"/>
      <c r="D130" s="110"/>
      <c r="E130" s="25"/>
      <c r="F130" s="25" t="s">
        <v>64</v>
      </c>
      <c r="G130" s="291">
        <f>R118</f>
        <v>1300</v>
      </c>
      <c r="H130" s="291"/>
      <c r="I130" s="291"/>
      <c r="J130" s="120" t="s">
        <v>39</v>
      </c>
      <c r="K130" s="25"/>
      <c r="L130" s="25"/>
      <c r="M130" s="25"/>
      <c r="N130" s="26"/>
      <c r="O130" s="26"/>
      <c r="P130" s="26"/>
      <c r="Q130" s="25"/>
      <c r="R130" s="27"/>
      <c r="S130" s="26"/>
    </row>
    <row r="131" spans="1:19">
      <c r="A131" s="27"/>
      <c r="B131" s="27"/>
      <c r="C131" s="124"/>
      <c r="D131" s="110" t="s">
        <v>149</v>
      </c>
      <c r="E131" s="25"/>
      <c r="F131" s="25"/>
      <c r="G131" s="120"/>
      <c r="H131" s="120"/>
      <c r="I131" s="120"/>
      <c r="J131" s="120"/>
      <c r="K131" s="25"/>
      <c r="L131" s="25"/>
      <c r="M131" s="25"/>
      <c r="N131" s="26"/>
      <c r="O131" s="26"/>
      <c r="P131" s="26"/>
      <c r="Q131" s="25"/>
      <c r="R131" s="27"/>
      <c r="S131" s="26"/>
    </row>
    <row r="132" spans="1:19">
      <c r="A132" s="27"/>
      <c r="B132" s="27"/>
      <c r="C132" s="124"/>
      <c r="D132" s="110"/>
      <c r="E132" s="25"/>
      <c r="F132" s="25" t="s">
        <v>64</v>
      </c>
      <c r="G132" s="289">
        <f>0.5*G130</f>
        <v>650</v>
      </c>
      <c r="H132" s="289"/>
      <c r="I132" s="289"/>
      <c r="J132" s="25" t="s">
        <v>39</v>
      </c>
      <c r="K132" s="25"/>
      <c r="L132" s="25"/>
      <c r="M132" s="25"/>
      <c r="N132" s="26"/>
      <c r="O132" s="26"/>
      <c r="P132" s="26"/>
      <c r="Q132" s="25"/>
      <c r="R132" s="27"/>
      <c r="S132" s="26"/>
    </row>
    <row r="133" spans="1:19">
      <c r="A133" s="27"/>
      <c r="B133" s="27"/>
      <c r="C133" s="124"/>
      <c r="D133" s="110" t="s">
        <v>152</v>
      </c>
      <c r="E133" s="25"/>
      <c r="F133" s="25"/>
      <c r="G133" s="25"/>
      <c r="H133" s="25"/>
      <c r="I133" s="25"/>
      <c r="J133" s="25"/>
      <c r="K133" s="25"/>
      <c r="L133" s="25"/>
      <c r="M133" s="25"/>
      <c r="N133" s="26"/>
      <c r="O133" s="26"/>
      <c r="P133" s="26"/>
      <c r="Q133" s="25"/>
      <c r="R133" s="27"/>
      <c r="S133" s="26"/>
    </row>
    <row r="134" spans="1:19">
      <c r="A134" s="27"/>
      <c r="B134" s="27"/>
      <c r="C134" s="124"/>
      <c r="D134" s="110" t="s">
        <v>64</v>
      </c>
      <c r="E134" s="289">
        <f>G132</f>
        <v>650</v>
      </c>
      <c r="F134" s="289"/>
      <c r="G134" s="25" t="s">
        <v>69</v>
      </c>
      <c r="H134" s="142">
        <v>0.4</v>
      </c>
      <c r="I134" s="142" t="s">
        <v>69</v>
      </c>
      <c r="J134" s="144">
        <v>0.4</v>
      </c>
      <c r="K134" s="25"/>
      <c r="L134" s="25"/>
      <c r="M134" s="25"/>
      <c r="N134" s="26"/>
      <c r="O134" s="26"/>
      <c r="P134" s="26"/>
      <c r="Q134" s="25"/>
      <c r="R134" s="27"/>
      <c r="S134" s="26"/>
    </row>
    <row r="135" spans="1:19">
      <c r="A135" s="27"/>
      <c r="B135" s="27"/>
      <c r="C135" s="124"/>
      <c r="D135" s="106"/>
      <c r="E135" s="103"/>
      <c r="F135" s="103"/>
      <c r="G135" s="103" t="s">
        <v>69</v>
      </c>
      <c r="H135" s="103">
        <v>0.4</v>
      </c>
      <c r="I135" s="103" t="s">
        <v>64</v>
      </c>
      <c r="J135" s="300">
        <f>H135*J134*H134*E134</f>
        <v>41.600000000000009</v>
      </c>
      <c r="K135" s="301"/>
      <c r="L135" s="301"/>
      <c r="M135" s="301"/>
      <c r="N135" s="301"/>
      <c r="O135" s="302"/>
      <c r="P135" s="155">
        <f>J135</f>
        <v>41.600000000000009</v>
      </c>
      <c r="Q135" s="103" t="s">
        <v>25</v>
      </c>
      <c r="R135" s="27"/>
      <c r="S135" s="26"/>
    </row>
    <row r="136" spans="1:19">
      <c r="A136" s="102"/>
      <c r="B136" s="102"/>
      <c r="C136" s="125"/>
      <c r="D136" s="106"/>
      <c r="E136" s="103"/>
      <c r="F136" s="103"/>
      <c r="G136" s="103"/>
      <c r="H136" s="103" t="s">
        <v>142</v>
      </c>
      <c r="I136" s="103"/>
      <c r="J136" s="128"/>
      <c r="K136" s="128"/>
      <c r="L136" s="128"/>
      <c r="M136" s="128"/>
      <c r="N136" s="128"/>
      <c r="O136" s="135" t="s">
        <v>64</v>
      </c>
      <c r="P136" s="155">
        <f>P135+P127</f>
        <v>464.19200000000012</v>
      </c>
      <c r="Q136" s="103" t="str">
        <f>Q135</f>
        <v>cum</v>
      </c>
      <c r="R136" s="152">
        <f>P136</f>
        <v>464.19200000000012</v>
      </c>
      <c r="S136" s="104" t="str">
        <f>Q136</f>
        <v>cum</v>
      </c>
    </row>
    <row r="137" spans="1:19" ht="14.25" customHeight="1">
      <c r="A137" s="304" t="s">
        <v>192</v>
      </c>
      <c r="B137" s="115" t="s">
        <v>154</v>
      </c>
      <c r="C137" s="293" t="s">
        <v>155</v>
      </c>
      <c r="D137" s="110"/>
      <c r="E137" s="25"/>
      <c r="F137" s="25"/>
      <c r="G137" s="25"/>
      <c r="H137" s="25"/>
      <c r="I137" s="25"/>
      <c r="J137" s="122"/>
      <c r="K137" s="122"/>
      <c r="L137" s="122"/>
      <c r="M137" s="122"/>
      <c r="N137" s="122"/>
      <c r="O137" s="132"/>
      <c r="P137" s="26"/>
      <c r="Q137" s="25"/>
      <c r="R137" s="27"/>
      <c r="S137" s="96"/>
    </row>
    <row r="138" spans="1:19">
      <c r="A138" s="305"/>
      <c r="B138" s="27"/>
      <c r="C138" s="294"/>
      <c r="D138" s="110" t="s">
        <v>150</v>
      </c>
      <c r="E138" s="25"/>
      <c r="F138" s="25"/>
      <c r="G138" s="25"/>
      <c r="H138" s="25"/>
      <c r="I138" s="25"/>
      <c r="J138" s="25"/>
      <c r="K138" s="25"/>
      <c r="L138" s="25"/>
      <c r="M138" s="25"/>
      <c r="N138" s="26"/>
      <c r="O138" s="26"/>
      <c r="P138" s="26"/>
      <c r="Q138" s="25"/>
      <c r="R138" s="27"/>
      <c r="S138" s="27"/>
    </row>
    <row r="139" spans="1:19">
      <c r="A139" s="27"/>
      <c r="B139" s="27"/>
      <c r="C139" s="294"/>
      <c r="D139" s="110" t="s">
        <v>151</v>
      </c>
      <c r="E139" s="25"/>
      <c r="F139" s="25"/>
      <c r="G139" s="25"/>
      <c r="H139" s="157"/>
      <c r="I139" s="298"/>
      <c r="J139" s="298"/>
      <c r="K139" s="103"/>
      <c r="L139" s="90"/>
      <c r="M139" s="25"/>
      <c r="N139" s="26"/>
      <c r="O139" s="26"/>
      <c r="P139" s="26"/>
      <c r="Q139" s="25"/>
      <c r="R139" s="27"/>
      <c r="S139" s="27"/>
    </row>
    <row r="140" spans="1:19">
      <c r="A140" s="27"/>
      <c r="B140" s="27"/>
      <c r="C140" s="294"/>
      <c r="D140" s="110"/>
      <c r="E140" s="25"/>
      <c r="F140" s="25" t="s">
        <v>64</v>
      </c>
      <c r="G140" s="291">
        <f>R101</f>
        <v>26412</v>
      </c>
      <c r="H140" s="291"/>
      <c r="I140" s="291"/>
      <c r="J140" s="120" t="s">
        <v>39</v>
      </c>
      <c r="K140" s="25"/>
      <c r="L140" s="25"/>
      <c r="M140" s="25"/>
      <c r="N140" s="26"/>
      <c r="O140" s="26"/>
      <c r="P140" s="26"/>
      <c r="Q140" s="25"/>
      <c r="R140" s="27"/>
      <c r="S140" s="27"/>
    </row>
    <row r="141" spans="1:19">
      <c r="A141" s="107"/>
      <c r="B141" s="107"/>
      <c r="C141" s="294"/>
      <c r="D141" s="110" t="s">
        <v>149</v>
      </c>
      <c r="E141" s="25"/>
      <c r="F141" s="25"/>
      <c r="G141" s="120"/>
      <c r="H141" s="120"/>
      <c r="I141" s="120"/>
      <c r="J141" s="120"/>
      <c r="K141" s="25"/>
      <c r="L141" s="25"/>
      <c r="M141" s="25"/>
      <c r="N141" s="26"/>
      <c r="O141" s="26"/>
      <c r="P141" s="26"/>
      <c r="Q141" s="25"/>
      <c r="R141" s="107"/>
      <c r="S141" s="107"/>
    </row>
    <row r="142" spans="1:19">
      <c r="A142" s="107"/>
      <c r="B142" s="107"/>
      <c r="C142" s="294"/>
      <c r="D142" s="110"/>
      <c r="E142" s="25"/>
      <c r="F142" s="25" t="s">
        <v>64</v>
      </c>
      <c r="G142" s="289">
        <f>0.5*G140</f>
        <v>13206</v>
      </c>
      <c r="H142" s="289"/>
      <c r="I142" s="289"/>
      <c r="J142" s="25" t="s">
        <v>39</v>
      </c>
      <c r="K142" s="25"/>
      <c r="L142" s="25"/>
      <c r="M142" s="25"/>
      <c r="N142" s="26"/>
      <c r="O142" s="26"/>
      <c r="P142" s="26"/>
      <c r="Q142" s="25"/>
      <c r="R142" s="107"/>
      <c r="S142" s="107"/>
    </row>
    <row r="143" spans="1:19">
      <c r="A143" s="107"/>
      <c r="B143" s="107"/>
      <c r="C143" s="294"/>
      <c r="D143" s="110" t="s">
        <v>152</v>
      </c>
      <c r="E143" s="25"/>
      <c r="F143" s="25"/>
      <c r="G143" s="25"/>
      <c r="H143" s="25"/>
      <c r="I143" s="25"/>
      <c r="J143" s="25"/>
      <c r="K143" s="25"/>
      <c r="L143" s="25"/>
      <c r="M143" s="25"/>
      <c r="N143" s="26"/>
      <c r="O143" s="26"/>
      <c r="P143" s="26"/>
      <c r="Q143" s="25"/>
      <c r="R143" s="107"/>
      <c r="S143" s="107"/>
    </row>
    <row r="144" spans="1:19">
      <c r="A144" s="107"/>
      <c r="B144" s="107"/>
      <c r="C144" s="107"/>
      <c r="D144" s="110" t="s">
        <v>64</v>
      </c>
      <c r="E144" s="289">
        <f>G142</f>
        <v>13206</v>
      </c>
      <c r="F144" s="289"/>
      <c r="G144" s="25" t="s">
        <v>69</v>
      </c>
      <c r="H144" s="142">
        <v>0.4</v>
      </c>
      <c r="I144" s="142" t="s">
        <v>69</v>
      </c>
      <c r="J144" s="144">
        <v>0.4</v>
      </c>
      <c r="K144" s="25"/>
      <c r="L144" s="25"/>
      <c r="M144" s="25"/>
      <c r="N144" s="26"/>
      <c r="O144" s="26"/>
      <c r="P144" s="26"/>
      <c r="Q144" s="25"/>
      <c r="R144" s="107"/>
      <c r="S144" s="107"/>
    </row>
    <row r="145" spans="1:19">
      <c r="A145" s="107"/>
      <c r="B145" s="107"/>
      <c r="C145" s="107"/>
      <c r="D145" s="110"/>
      <c r="E145" s="25"/>
      <c r="F145" s="25"/>
      <c r="G145" s="25" t="s">
        <v>69</v>
      </c>
      <c r="H145" s="25">
        <v>0.2</v>
      </c>
      <c r="I145" s="25" t="s">
        <v>64</v>
      </c>
      <c r="J145" s="299">
        <f>H145*J144*H144*E144</f>
        <v>422.5920000000001</v>
      </c>
      <c r="K145" s="296"/>
      <c r="L145" s="296"/>
      <c r="M145" s="296"/>
      <c r="N145" s="296"/>
      <c r="O145" s="297"/>
      <c r="P145" s="117">
        <f>J145</f>
        <v>422.5920000000001</v>
      </c>
      <c r="Q145" s="25" t="s">
        <v>25</v>
      </c>
      <c r="R145" s="107"/>
      <c r="S145" s="107"/>
    </row>
    <row r="146" spans="1:19">
      <c r="A146" s="107"/>
      <c r="B146" s="107"/>
      <c r="C146" s="107"/>
      <c r="D146" s="110" t="s">
        <v>153</v>
      </c>
      <c r="E146" s="25"/>
      <c r="F146" s="25"/>
      <c r="G146" s="25"/>
      <c r="H146" s="25"/>
      <c r="I146" s="25"/>
      <c r="J146" s="25"/>
      <c r="K146" s="25"/>
      <c r="L146" s="25"/>
      <c r="M146" s="25"/>
      <c r="N146" s="25"/>
      <c r="O146" s="26"/>
      <c r="P146" s="26"/>
      <c r="Q146" s="27"/>
      <c r="R146" s="107"/>
      <c r="S146" s="107"/>
    </row>
    <row r="147" spans="1:19">
      <c r="A147" s="107"/>
      <c r="B147" s="107"/>
      <c r="C147" s="107"/>
      <c r="D147" s="110" t="s">
        <v>151</v>
      </c>
      <c r="E147" s="25"/>
      <c r="F147" s="25"/>
      <c r="G147" s="25"/>
      <c r="H147" s="157"/>
      <c r="I147" s="298"/>
      <c r="J147" s="298"/>
      <c r="K147" s="103"/>
      <c r="L147" s="90"/>
      <c r="M147" s="25"/>
      <c r="N147" s="26"/>
      <c r="O147" s="26"/>
      <c r="P147" s="26"/>
      <c r="Q147" s="25"/>
      <c r="R147" s="107"/>
      <c r="S147" s="107"/>
    </row>
    <row r="148" spans="1:19">
      <c r="A148" s="107"/>
      <c r="B148" s="107"/>
      <c r="C148" s="107"/>
      <c r="D148" s="110"/>
      <c r="E148" s="25"/>
      <c r="F148" s="25" t="s">
        <v>64</v>
      </c>
      <c r="G148" s="291">
        <f>R118</f>
        <v>1300</v>
      </c>
      <c r="H148" s="291"/>
      <c r="I148" s="291"/>
      <c r="J148" s="120" t="s">
        <v>39</v>
      </c>
      <c r="K148" s="25"/>
      <c r="L148" s="25"/>
      <c r="M148" s="25"/>
      <c r="N148" s="26"/>
      <c r="O148" s="26"/>
      <c r="P148" s="26"/>
      <c r="Q148" s="25"/>
      <c r="R148" s="107"/>
      <c r="S148" s="107"/>
    </row>
    <row r="149" spans="1:19">
      <c r="A149" s="107"/>
      <c r="B149" s="107"/>
      <c r="C149" s="107"/>
      <c r="D149" s="110" t="s">
        <v>149</v>
      </c>
      <c r="E149" s="25"/>
      <c r="F149" s="25"/>
      <c r="G149" s="120"/>
      <c r="H149" s="120"/>
      <c r="I149" s="120"/>
      <c r="J149" s="120"/>
      <c r="K149" s="25"/>
      <c r="L149" s="25"/>
      <c r="M149" s="25"/>
      <c r="N149" s="26"/>
      <c r="O149" s="26"/>
      <c r="P149" s="26"/>
      <c r="Q149" s="25"/>
      <c r="R149" s="107"/>
      <c r="S149" s="107"/>
    </row>
    <row r="150" spans="1:19">
      <c r="A150" s="107"/>
      <c r="B150" s="107"/>
      <c r="C150" s="107"/>
      <c r="D150" s="110"/>
      <c r="E150" s="25"/>
      <c r="F150" s="25" t="s">
        <v>64</v>
      </c>
      <c r="G150" s="289">
        <f>0.5*G148</f>
        <v>650</v>
      </c>
      <c r="H150" s="289"/>
      <c r="I150" s="289"/>
      <c r="J150" s="25" t="s">
        <v>39</v>
      </c>
      <c r="K150" s="25"/>
      <c r="L150" s="25"/>
      <c r="M150" s="25"/>
      <c r="N150" s="26"/>
      <c r="O150" s="26"/>
      <c r="P150" s="26"/>
      <c r="Q150" s="25"/>
      <c r="R150" s="107"/>
      <c r="S150" s="107"/>
    </row>
    <row r="151" spans="1:19">
      <c r="A151" s="107"/>
      <c r="B151" s="107"/>
      <c r="C151" s="107"/>
      <c r="D151" s="110" t="s">
        <v>152</v>
      </c>
      <c r="E151" s="25"/>
      <c r="F151" s="25"/>
      <c r="G151" s="25"/>
      <c r="H151" s="25"/>
      <c r="I151" s="25"/>
      <c r="J151" s="25"/>
      <c r="K151" s="25"/>
      <c r="L151" s="25"/>
      <c r="M151" s="25"/>
      <c r="N151" s="26"/>
      <c r="O151" s="26"/>
      <c r="P151" s="26"/>
      <c r="Q151" s="25"/>
      <c r="R151" s="107"/>
      <c r="S151" s="107"/>
    </row>
    <row r="152" spans="1:19">
      <c r="A152" s="107"/>
      <c r="B152" s="107"/>
      <c r="C152" s="107"/>
      <c r="D152" s="110" t="s">
        <v>64</v>
      </c>
      <c r="E152" s="289">
        <f>G150</f>
        <v>650</v>
      </c>
      <c r="F152" s="289"/>
      <c r="G152" s="25" t="s">
        <v>69</v>
      </c>
      <c r="H152" s="142">
        <v>0.4</v>
      </c>
      <c r="I152" s="142" t="s">
        <v>69</v>
      </c>
      <c r="J152" s="144">
        <v>0.4</v>
      </c>
      <c r="K152" s="25"/>
      <c r="L152" s="25"/>
      <c r="M152" s="25"/>
      <c r="N152" s="26"/>
      <c r="O152" s="26"/>
      <c r="P152" s="26"/>
      <c r="Q152" s="25"/>
      <c r="R152" s="107"/>
      <c r="S152" s="107"/>
    </row>
    <row r="153" spans="1:19">
      <c r="A153" s="107"/>
      <c r="B153" s="107"/>
      <c r="C153" s="107"/>
      <c r="D153" s="106"/>
      <c r="E153" s="103"/>
      <c r="F153" s="103"/>
      <c r="G153" s="103" t="s">
        <v>69</v>
      </c>
      <c r="H153" s="103">
        <v>0.4</v>
      </c>
      <c r="I153" s="103" t="s">
        <v>64</v>
      </c>
      <c r="J153" s="300">
        <f>H153*J152*H152*E152</f>
        <v>41.600000000000009</v>
      </c>
      <c r="K153" s="301"/>
      <c r="L153" s="301"/>
      <c r="M153" s="301"/>
      <c r="N153" s="301"/>
      <c r="O153" s="302"/>
      <c r="P153" s="155">
        <f>J153</f>
        <v>41.600000000000009</v>
      </c>
      <c r="Q153" s="103" t="s">
        <v>25</v>
      </c>
      <c r="R153" s="107"/>
      <c r="S153" s="107"/>
    </row>
    <row r="154" spans="1:19">
      <c r="A154" s="137"/>
      <c r="B154" s="137"/>
      <c r="C154" s="137"/>
      <c r="D154" s="106"/>
      <c r="E154" s="103"/>
      <c r="F154" s="103"/>
      <c r="G154" s="103"/>
      <c r="H154" s="103" t="s">
        <v>142</v>
      </c>
      <c r="I154" s="103"/>
      <c r="J154" s="128"/>
      <c r="K154" s="128"/>
      <c r="L154" s="128"/>
      <c r="M154" s="128"/>
      <c r="N154" s="128"/>
      <c r="O154" s="135" t="s">
        <v>64</v>
      </c>
      <c r="P154" s="155">
        <f>P153+P145</f>
        <v>464.19200000000012</v>
      </c>
      <c r="Q154" s="103" t="str">
        <f>Q153</f>
        <v>cum</v>
      </c>
      <c r="R154" s="167">
        <f>P154</f>
        <v>464.19200000000012</v>
      </c>
      <c r="S154" s="137" t="str">
        <f>Q154</f>
        <v>cum</v>
      </c>
    </row>
  </sheetData>
  <mergeCells count="85">
    <mergeCell ref="A119:A120"/>
    <mergeCell ref="A137:A138"/>
    <mergeCell ref="A68:A69"/>
    <mergeCell ref="A60:A61"/>
    <mergeCell ref="I113:J113"/>
    <mergeCell ref="H115:I115"/>
    <mergeCell ref="H116:I116"/>
    <mergeCell ref="H117:I117"/>
    <mergeCell ref="E92:F92"/>
    <mergeCell ref="H93:I93"/>
    <mergeCell ref="H95:J95"/>
    <mergeCell ref="H96:I96"/>
    <mergeCell ref="J97:O97"/>
    <mergeCell ref="H98:I98"/>
    <mergeCell ref="I105:J105"/>
    <mergeCell ref="H107:I107"/>
    <mergeCell ref="H108:I108"/>
    <mergeCell ref="H109:I109"/>
    <mergeCell ref="A48:A49"/>
    <mergeCell ref="C60:C67"/>
    <mergeCell ref="C102:C118"/>
    <mergeCell ref="H90:I90"/>
    <mergeCell ref="F72:G72"/>
    <mergeCell ref="I72:J72"/>
    <mergeCell ref="H75:I75"/>
    <mergeCell ref="J82:O82"/>
    <mergeCell ref="H83:I83"/>
    <mergeCell ref="F87:G87"/>
    <mergeCell ref="I87:J87"/>
    <mergeCell ref="E77:F77"/>
    <mergeCell ref="H78:I78"/>
    <mergeCell ref="H80:J80"/>
    <mergeCell ref="G148:I148"/>
    <mergeCell ref="G150:I150"/>
    <mergeCell ref="E152:F152"/>
    <mergeCell ref="J153:O153"/>
    <mergeCell ref="G130:I130"/>
    <mergeCell ref="G132:I132"/>
    <mergeCell ref="E134:F134"/>
    <mergeCell ref="J135:O135"/>
    <mergeCell ref="E144:F144"/>
    <mergeCell ref="J145:O145"/>
    <mergeCell ref="I147:J147"/>
    <mergeCell ref="C119:C128"/>
    <mergeCell ref="C137:C143"/>
    <mergeCell ref="I139:J139"/>
    <mergeCell ref="G140:I140"/>
    <mergeCell ref="G142:I142"/>
    <mergeCell ref="I121:J121"/>
    <mergeCell ref="G122:I122"/>
    <mergeCell ref="J127:O127"/>
    <mergeCell ref="I129:J129"/>
    <mergeCell ref="G124:I124"/>
    <mergeCell ref="E126:F126"/>
    <mergeCell ref="H81:I81"/>
    <mergeCell ref="C48:C57"/>
    <mergeCell ref="F30:G30"/>
    <mergeCell ref="I30:J30"/>
    <mergeCell ref="H33:I33"/>
    <mergeCell ref="E36:F36"/>
    <mergeCell ref="F40:G40"/>
    <mergeCell ref="I40:J40"/>
    <mergeCell ref="C25:C47"/>
    <mergeCell ref="F27:G27"/>
    <mergeCell ref="I27:J27"/>
    <mergeCell ref="C68:C101"/>
    <mergeCell ref="E63:F63"/>
    <mergeCell ref="J63:O63"/>
    <mergeCell ref="E58:F58"/>
    <mergeCell ref="J58:O58"/>
    <mergeCell ref="H43:I43"/>
    <mergeCell ref="E46:F46"/>
    <mergeCell ref="I16:J16"/>
    <mergeCell ref="H19:I19"/>
    <mergeCell ref="E22:F22"/>
    <mergeCell ref="F16:G16"/>
    <mergeCell ref="C3:C12"/>
    <mergeCell ref="D1:Q1"/>
    <mergeCell ref="B2:C2"/>
    <mergeCell ref="Q4:Q13"/>
    <mergeCell ref="Q14:Q23"/>
    <mergeCell ref="F6:G6"/>
    <mergeCell ref="I6:J6"/>
    <mergeCell ref="H9:I9"/>
    <mergeCell ref="E12:F12"/>
  </mergeCells>
  <pageMargins left="0.7" right="0.2" top="0.75" bottom="0.75" header="0.3" footer="0.3"/>
  <pageSetup scale="85" orientation="portrait" r:id="rId1"/>
  <rowBreaks count="6" manualBreakCount="6">
    <brk id="47" max="18" man="1"/>
    <brk id="101" max="18" man="1"/>
    <brk id="155" max="18" man="1"/>
    <brk id="156" max="18" man="1"/>
    <brk id="157" max="18" man="1"/>
    <brk id="158"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Abstract</vt:lpstr>
      <vt:lpstr>Detailed</vt:lpstr>
      <vt:lpstr>Closure Details</vt:lpstr>
      <vt:lpstr>Abstract!Print_Area</vt:lpstr>
      <vt:lpstr>'Closure Details'!Print_Area</vt:lpstr>
      <vt:lpstr>Detailed!Print_Area</vt:lpstr>
      <vt:lpstr>Abstract!Print_Titles</vt:lpstr>
      <vt:lpstr>'Closure Details'!Print_Titles</vt:lpstr>
      <vt:lpstr>Detailed!Print_Titles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2019-01-17T04:18:50Z</dcterms:modified>
</cp:coreProperties>
</file>