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Final Abstract P-10" sheetId="1" r:id="rId1"/>
    <sheet name="Detail Embankment" sheetId="2" r:id="rId2"/>
    <sheet name="Sheet3" sheetId="3" r:id="rId3"/>
  </sheets>
  <definedNames>
    <definedName name="_xlnm.Print_Titles" localSheetId="1">'Detail Embankment'!$2:$2</definedName>
    <definedName name="_xlnm.Print_Titles" localSheetId="0">'Final Abstract P-10'!$2:$2</definedName>
  </definedNames>
  <calcPr calcId="124519"/>
</workbook>
</file>

<file path=xl/calcChain.xml><?xml version="1.0" encoding="utf-8"?>
<calcChain xmlns="http://schemas.openxmlformats.org/spreadsheetml/2006/main">
  <c r="G122" i="1"/>
  <c r="G143" s="1"/>
  <c r="G94"/>
  <c r="G95"/>
  <c r="G96"/>
  <c r="G97"/>
  <c r="G98"/>
  <c r="G99"/>
  <c r="G100"/>
  <c r="G101"/>
  <c r="G102"/>
  <c r="G103"/>
  <c r="G104"/>
  <c r="G105"/>
  <c r="G106"/>
  <c r="G107"/>
  <c r="G108"/>
  <c r="G109"/>
  <c r="G110"/>
  <c r="G111"/>
  <c r="G112"/>
  <c r="G113"/>
  <c r="G114"/>
  <c r="G115"/>
  <c r="G116"/>
  <c r="G117"/>
  <c r="G118"/>
  <c r="G120"/>
  <c r="G121"/>
  <c r="G123"/>
  <c r="G124"/>
  <c r="G125"/>
  <c r="G126"/>
  <c r="G127"/>
  <c r="G128"/>
  <c r="G129"/>
  <c r="G130"/>
  <c r="G131"/>
  <c r="G132"/>
  <c r="G133"/>
  <c r="G134"/>
  <c r="G135"/>
  <c r="G136"/>
  <c r="G137"/>
  <c r="G138"/>
  <c r="G139"/>
  <c r="G140"/>
  <c r="G141"/>
  <c r="G142"/>
  <c r="G93"/>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41"/>
  <c r="G91" s="1"/>
  <c r="G5"/>
  <c r="G4"/>
  <c r="N220" i="2"/>
  <c r="G195"/>
  <c r="G183"/>
  <c r="O85"/>
  <c r="I45" l="1"/>
  <c r="I58" s="1"/>
  <c r="I84" s="1"/>
  <c r="G85" s="1"/>
  <c r="N85" s="1"/>
  <c r="D12" i="1" s="1"/>
  <c r="G12" s="1"/>
  <c r="O278" i="2"/>
  <c r="N278"/>
  <c r="D36" i="1" s="1"/>
  <c r="G36" s="1"/>
  <c r="O267" i="2" l="1"/>
  <c r="N267"/>
  <c r="D34" i="1" s="1"/>
  <c r="G34" s="1"/>
  <c r="O300" i="2"/>
  <c r="N300"/>
  <c r="D38" i="1" s="1"/>
  <c r="G38" s="1"/>
  <c r="O286" i="2"/>
  <c r="N286"/>
  <c r="D37" i="1" s="1"/>
  <c r="G37" s="1"/>
  <c r="O273" i="2"/>
  <c r="N273"/>
  <c r="D35" i="1" s="1"/>
  <c r="G35" s="1"/>
  <c r="O255" i="2"/>
  <c r="N255"/>
  <c r="D33" i="1" s="1"/>
  <c r="G33" s="1"/>
  <c r="O248" i="2"/>
  <c r="K247"/>
  <c r="O239"/>
  <c r="O233"/>
  <c r="K233"/>
  <c r="O227"/>
  <c r="G225"/>
  <c r="G226" s="1"/>
  <c r="G239" s="1"/>
  <c r="G240" s="1"/>
  <c r="N239" s="1"/>
  <c r="D30" i="1" s="1"/>
  <c r="G30" s="1"/>
  <c r="O220" i="2"/>
  <c r="G220"/>
  <c r="D27" i="1" s="1"/>
  <c r="G27" s="1"/>
  <c r="O206" i="2"/>
  <c r="O195"/>
  <c r="I192"/>
  <c r="O183"/>
  <c r="K167"/>
  <c r="K180" s="1"/>
  <c r="M204" s="1"/>
  <c r="O168"/>
  <c r="K164"/>
  <c r="I167" s="1"/>
  <c r="O155"/>
  <c r="O147"/>
  <c r="O135"/>
  <c r="O122"/>
  <c r="K121"/>
  <c r="L118"/>
  <c r="O111"/>
  <c r="O105"/>
  <c r="I104"/>
  <c r="I110" s="1"/>
  <c r="K146" s="1"/>
  <c r="O98"/>
  <c r="O90"/>
  <c r="O76"/>
  <c r="G75"/>
  <c r="G67"/>
  <c r="E67"/>
  <c r="O59"/>
  <c r="G59"/>
  <c r="N59" s="1"/>
  <c r="D8" i="1" s="1"/>
  <c r="G8" s="1"/>
  <c r="O46" i="2"/>
  <c r="G46"/>
  <c r="N46" s="1"/>
  <c r="N67" s="1"/>
  <c r="N69" s="1"/>
  <c r="D9" i="1" s="1"/>
  <c r="G9" s="1"/>
  <c r="O20" i="2"/>
  <c r="G20"/>
  <c r="N20" s="1"/>
  <c r="D6" i="1" s="1"/>
  <c r="G6" s="1"/>
  <c r="O9" i="2"/>
  <c r="M8"/>
  <c r="E9" s="1"/>
  <c r="K9" s="1"/>
  <c r="M4"/>
  <c r="D9" i="3"/>
  <c r="C9"/>
  <c r="G39" i="1" l="1"/>
  <c r="G76" i="2"/>
  <c r="N76" s="1"/>
  <c r="D11" i="1" s="1"/>
  <c r="G11" s="1"/>
  <c r="I89" i="2"/>
  <c r="D7" i="1"/>
  <c r="G7" s="1"/>
  <c r="D10"/>
  <c r="G10" s="1"/>
  <c r="G247" i="2"/>
  <c r="G248" s="1"/>
  <c r="N248" s="1"/>
  <c r="D31" i="1" s="1"/>
  <c r="G31" s="1"/>
  <c r="G229" i="2"/>
  <c r="M229" s="1"/>
  <c r="N227" s="1"/>
  <c r="D28" i="1" s="1"/>
  <c r="G28" s="1"/>
  <c r="G96" i="2" l="1"/>
  <c r="I90"/>
  <c r="N90" s="1"/>
  <c r="D13" i="1" s="1"/>
  <c r="G13" s="1"/>
  <c r="G14" s="1"/>
  <c r="G233" i="2"/>
  <c r="G234" s="1"/>
  <c r="N233" s="1"/>
  <c r="D29" i="1" s="1"/>
  <c r="G29" s="1"/>
  <c r="G161" i="2" l="1"/>
  <c r="M161" s="1"/>
  <c r="G167" s="1"/>
  <c r="G97"/>
  <c r="E104" l="1"/>
  <c r="E99"/>
  <c r="I100" s="1"/>
  <c r="N98" s="1"/>
  <c r="D16" i="1" s="1"/>
  <c r="G16" s="1"/>
  <c r="G180" i="2"/>
  <c r="G168"/>
  <c r="N168" s="1"/>
  <c r="D23" i="1" s="1"/>
  <c r="G23" s="1"/>
  <c r="E110" i="2" l="1"/>
  <c r="G105"/>
  <c r="N105" s="1"/>
  <c r="D17" i="1" s="1"/>
  <c r="G17" s="1"/>
  <c r="G181" i="2"/>
  <c r="G182" s="1"/>
  <c r="N183" s="1"/>
  <c r="D24" i="1" s="1"/>
  <c r="G24" s="1"/>
  <c r="G192" i="2"/>
  <c r="I117" l="1"/>
  <c r="G121" s="1"/>
  <c r="G111"/>
  <c r="N111" s="1"/>
  <c r="D18" i="1" s="1"/>
  <c r="G18" s="1"/>
  <c r="G204" i="2"/>
  <c r="G206" s="1"/>
  <c r="N206" s="1"/>
  <c r="D26" i="1" s="1"/>
  <c r="G26" s="1"/>
  <c r="G193" i="2"/>
  <c r="G194" s="1"/>
  <c r="N195" s="1"/>
  <c r="D25" i="1" s="1"/>
  <c r="G25" s="1"/>
  <c r="I130" i="2" l="1"/>
  <c r="G123"/>
  <c r="G126" s="1"/>
  <c r="G134" l="1"/>
  <c r="G136" s="1"/>
  <c r="G146"/>
  <c r="G147" s="1"/>
  <c r="N147" s="1"/>
  <c r="D21" i="1" s="1"/>
  <c r="G21" s="1"/>
  <c r="N122" i="2"/>
  <c r="D19" i="1" s="1"/>
  <c r="G19" s="1"/>
  <c r="E153" i="2"/>
  <c r="E154" s="1"/>
  <c r="E156" l="1"/>
  <c r="E157" s="1"/>
  <c r="H158" s="1"/>
  <c r="N155" s="1"/>
  <c r="D22" i="1" s="1"/>
  <c r="G22" s="1"/>
  <c r="N135" i="2"/>
  <c r="D20" i="1" s="1"/>
  <c r="G20" s="1"/>
  <c r="G32" s="1"/>
  <c r="G144" s="1"/>
</calcChain>
</file>

<file path=xl/sharedStrings.xml><?xml version="1.0" encoding="utf-8"?>
<sst xmlns="http://schemas.openxmlformats.org/spreadsheetml/2006/main" count="740" uniqueCount="286">
  <si>
    <t>Sl. No:</t>
  </si>
  <si>
    <t>Item no &amp; Code</t>
  </si>
  <si>
    <t>Item Description</t>
  </si>
  <si>
    <t>Qnty</t>
  </si>
  <si>
    <t>Unit</t>
  </si>
  <si>
    <t>Unit Rate (Tk)</t>
  </si>
  <si>
    <t>Amount (Tk)</t>
  </si>
  <si>
    <t>16-100</t>
  </si>
  <si>
    <t>Erection of bamboo profile with full bamboo posts and pegs not less than 60mm in diameter and coir strings etc. complete as per direction of Engineer in charge.</t>
  </si>
  <si>
    <t>each</t>
  </si>
  <si>
    <t>Cum</t>
  </si>
  <si>
    <t>16-190</t>
  </si>
  <si>
    <t>48-100</t>
  </si>
  <si>
    <t>Sqm</t>
  </si>
  <si>
    <t>48-130</t>
  </si>
  <si>
    <t>m</t>
  </si>
  <si>
    <t>Fine dressing and close turfing of the slopes and the crest of embankment with 75mm thick, good quality durba or charkanta sods of size 200mm x 200mm, with all leads and lifts, including ramming, watering until the turfgrows properly, maintaining etc. complete (measurement will be given onwell grown grass only). as per direction of Engineer in charge.</t>
  </si>
  <si>
    <t>56-100</t>
  </si>
  <si>
    <t>56-110</t>
  </si>
  <si>
    <t>Construction of improved road sub-grade of sand (FM&gt;=0.8) in maximum 150mm thick layer including dressing, levelling, ramming, watering, cambering and compacting to attain minimum CBR-8% by..drawing and direction of Engineer in charge (payment shall be made on compacted volume).</t>
  </si>
  <si>
    <t>Earth work in box cutting up to 1.00 m depth, in all kinds of soil with all leads, removing the spoils to a safe distance, including levelling and dressing, maintaining required cambering etc. complete, as per direction of Engineer in charge.</t>
  </si>
  <si>
    <t>Analysis rate</t>
  </si>
  <si>
    <t>24-310-10</t>
  </si>
  <si>
    <t>40-220-10</t>
  </si>
  <si>
    <t>sqm</t>
  </si>
  <si>
    <t>76-120-10</t>
  </si>
  <si>
    <t>kg</t>
  </si>
  <si>
    <t>76-115-10</t>
  </si>
  <si>
    <t>28-200-10</t>
  </si>
  <si>
    <t>cum</t>
  </si>
  <si>
    <t>04-110</t>
  </si>
  <si>
    <t>Fixing  in  position,  boundary  pillars/bench  mark  pillars/K.M.  post  etc.  of size  110cm  height,  bottom  dia  25cm  and  top  dia  20cm,  embedded  45cm below  G.L.  including  carriage,  earth  cutting,  filling,  ramming,  etc.  complete as  per  direction  of  Engineer  in  charge</t>
  </si>
  <si>
    <t>04-120</t>
  </si>
  <si>
    <t>36-150</t>
  </si>
  <si>
    <t>M</t>
  </si>
  <si>
    <t>Sub-Total</t>
  </si>
  <si>
    <t xml:space="preserve">Sub-Total Sub-mergiable Embankment </t>
  </si>
  <si>
    <t>16-650</t>
  </si>
  <si>
    <t>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16-650-10 : Embankment by Mech. Equipment; ht: 0 to 4m; 85% comp</t>
  </si>
  <si>
    <t>16-410</t>
  </si>
  <si>
    <t>Construction of B.M. Pillars at site with first class bricks in cement mortar (1:4) of size 38cmx38cm 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</si>
  <si>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t>Approved Analysis Rate</t>
  </si>
  <si>
    <t>Preparetion of Bed by cutting and filling including watering to bring moisture+-2% of OMC &amp; compaction by appropiate machanical meands etc to attain minimum compaction 98% oc MDD (standard) to obtain a minimum soaked CBR 4&amp; etc all complete as per direction of the Engineer in charge.</t>
  </si>
  <si>
    <t>No</t>
  </si>
  <si>
    <t>40-540</t>
  </si>
  <si>
    <t>Nos</t>
  </si>
  <si>
    <t>40-550</t>
  </si>
  <si>
    <t>40-560</t>
  </si>
  <si>
    <t>40-580</t>
  </si>
  <si>
    <t>Supplying and placing in position and fitting, fixing single layer tarjah doubly woven matting with necessary ties including the cost of all materials etc. complete as per direction of Engineer in charge.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</si>
  <si>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</si>
  <si>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Peovide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</si>
  <si>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Day</t>
  </si>
  <si>
    <t>Demobilization and clean-up of the site upon completion of the works, as per Technical Specification, Contractor's Method Statement and as per direction of Engineer in Charge.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</si>
  <si>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</si>
  <si>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Mobilize, strengthen required land based consatruction equipment such as excavator, dump truck, chain dozer, vibro-compactor and plants such as gemetor for site electrification, digital camera for taking photographs and digital vedio camera for recording/Taking Photograph as sequences of works etc. for keeping records of the works by providing following information including transfer to site, complete for the purposes stated in the technical specification and Contractor's Method Statement and as per direction of Engineer in Charge.</t>
  </si>
  <si>
    <t>Operate, maintain of plant and equipment such as generator for site electrification for the purpose stated in the  technical specification and Contractor's Method Statement and as per direction of Engineer in Charge.</t>
  </si>
  <si>
    <t>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76-115-10: 6mm  dia .</t>
  </si>
  <si>
    <t>Pld Cum</t>
  </si>
  <si>
    <t>Extra rate for every additional lead of 15m or part thereof beyond the initial lead of 30m upto a maximum of 19 leads (3 m neglected) for all kinds of earth work. 
a) 1 no lead = 1x14.57= 14.57)</t>
  </si>
  <si>
    <t>Block Road :</t>
  </si>
  <si>
    <t>Measurement</t>
  </si>
  <si>
    <t>Quantity</t>
  </si>
  <si>
    <t>16-120-20</t>
  </si>
  <si>
    <t>b) 2 nos lead = 2x14.57= 29.14</t>
  </si>
  <si>
    <t>Submergible Block Road :</t>
  </si>
  <si>
    <t>=</t>
  </si>
  <si>
    <t>/</t>
  </si>
  <si>
    <t>+</t>
  </si>
  <si>
    <t xml:space="preserve">50 m interval &amp; Four (4) </t>
  </si>
  <si>
    <t>Nos Each Section</t>
  </si>
  <si>
    <t>x</t>
  </si>
  <si>
    <t xml:space="preserve">Total Calculated Earth </t>
  </si>
  <si>
    <t>(Attached Calculation)</t>
  </si>
  <si>
    <t xml:space="preserve">Earth work by Mechanical Excavator </t>
  </si>
  <si>
    <t>%</t>
  </si>
  <si>
    <t>of Total Earth</t>
  </si>
  <si>
    <t xml:space="preserve"> cum</t>
  </si>
  <si>
    <t>Earth work by carried earth</t>
  </si>
  <si>
    <t>Earth work by manual labour</t>
  </si>
  <si>
    <t>Lead Calculation for carried earth</t>
  </si>
  <si>
    <t>* top of borrow pit +0.50</t>
  </si>
  <si>
    <t>(0.5</t>
  </si>
  <si>
    <t>filling +dead lead-15 )/30.0</t>
  </si>
  <si>
    <t>~</t>
  </si>
  <si>
    <t>for 50% of carried earth</t>
  </si>
  <si>
    <t>1 no lead for 50% of carried earth</t>
  </si>
  <si>
    <t xml:space="preserve">Length of Embankment </t>
  </si>
  <si>
    <t>Total Turf</t>
  </si>
  <si>
    <t>6 Rows Each Side</t>
  </si>
  <si>
    <t>Submergible Embankment</t>
  </si>
  <si>
    <t>Volume Of Box Cutting</t>
  </si>
  <si>
    <t>Sand Filling,</t>
  </si>
  <si>
    <t>Subgrade Area,</t>
  </si>
  <si>
    <t>length</t>
  </si>
  <si>
    <t>Width</t>
  </si>
  <si>
    <t>Block Size 30x 30x30 cm</t>
  </si>
  <si>
    <t>Nos Of Block</t>
  </si>
  <si>
    <t>nos</t>
  </si>
  <si>
    <t>Deduct 5% for joint</t>
  </si>
  <si>
    <t>Actual nos Of block</t>
  </si>
  <si>
    <t>Block Size 100x 65x 12.5 cm</t>
  </si>
  <si>
    <t>for both side</t>
  </si>
  <si>
    <t>Flush pointing</t>
  </si>
  <si>
    <t>edge block 100x 65x12.50 cm</t>
  </si>
  <si>
    <t xml:space="preserve">Total </t>
  </si>
  <si>
    <t>Nos of post,</t>
  </si>
  <si>
    <t>Suttering</t>
  </si>
  <si>
    <t>Area Of Suttering</t>
  </si>
  <si>
    <t>D-10- 6Nos (Vertical)</t>
  </si>
  <si>
    <t>H</t>
  </si>
  <si>
    <t>H=(m)</t>
  </si>
  <si>
    <t>D-6- 8Nos (Stirrups)</t>
  </si>
  <si>
    <t>Each ring length=0.688 m</t>
  </si>
  <si>
    <t>Volume of RCC</t>
  </si>
  <si>
    <t>X</t>
  </si>
  <si>
    <t>Nos OF Pillar,</t>
  </si>
  <si>
    <t>50% of total Length,</t>
  </si>
  <si>
    <t>Nos of Bamboo pin,</t>
  </si>
  <si>
    <t>Spacing,</t>
  </si>
  <si>
    <t>driving barrack bamboo pins</t>
  </si>
  <si>
    <t>half split walling pieces</t>
  </si>
  <si>
    <t>Two Line Both side of pins,</t>
  </si>
  <si>
    <t>fixing single layer tarjah</t>
  </si>
  <si>
    <t xml:space="preserve"> doubly woven</t>
  </si>
  <si>
    <t>Width=(m)</t>
  </si>
  <si>
    <t>item</t>
  </si>
  <si>
    <t>days</t>
  </si>
  <si>
    <t xml:space="preserve">121988.49cum </t>
  </si>
  <si>
    <t xml:space="preserve">121988.49 cum </t>
  </si>
  <si>
    <r>
      <t xml:space="preserve">(A) Submergible Embankment of Noapara Haor  :                  </t>
    </r>
    <r>
      <rPr>
        <sz val="10"/>
        <color theme="1"/>
        <rFont val="Times New Roman"/>
        <family val="1"/>
      </rPr>
      <t>( km in between 0.020 to km 12.400 = km 11.980)</t>
    </r>
  </si>
  <si>
    <t>(A) Submergible Embankment of Noapara Haor                                                                                                                                          ( km in between 0.020 to km 12.400 = km 11.980)</t>
  </si>
  <si>
    <t xml:space="preserve">Biological protection of bare earth surface by Dholkalmi with minimum 50cm long sapling, planting @ not more than 30 cm apart including supplying, sizing, taping and nursing etc. complete as per direction of the Engineer in charge.              </t>
  </si>
  <si>
    <t>Length of Block Road is 15% of</t>
  </si>
  <si>
    <t xml:space="preserve">Royalty of specified earth taken from private land (with prior permission of the Executive Engineer on production of royalty deeds with the land owner) from the area to be selected by the contractor with mutual agreement. </t>
  </si>
  <si>
    <t>16-300</t>
  </si>
  <si>
    <t>(80% of total Earth)</t>
  </si>
  <si>
    <r>
      <t xml:space="preserve">Manufacturing and supplying of 30cm x 30cm x 30cm C.C Block inleanest mix. 1:2:4, with cement , sand(Fm&gt;=1.5) and stone chips (40mm down graded), to attain a minimum 28 days cylinder strength of 15.0 N/mm2 including grading, washing stone chips, mixing laying in forms, consolidation, curing for at lest 21 days, including preparation of platform, shuttering and stackiing in measureable stacks etc complete including supply of all materials (steel shutter to be used) as per direction of Engineer in Charge.                                        </t>
    </r>
    <r>
      <rPr>
        <b/>
        <sz val="10"/>
        <color theme="1"/>
        <rFont val="Times New Roman"/>
        <family val="1"/>
      </rPr>
      <t>Block size 30cm x 30cm x 30 cm</t>
    </r>
  </si>
  <si>
    <r>
      <t xml:space="preserve">Manufacturing and supplying of trapezoidal size 100cm x 65cm x(10-15)cm C.C. blocks in leanest mix. 1:2:4 with cement, sand (FM&gt;=1.5) and Stone Chips (40mm down graded) to attain a minimum 28 days cylinder strength of 15.0 N/mm² including grading, washing stonechips,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Block size 100cm x 65cm x 12.50cm</t>
    </r>
  </si>
  <si>
    <r>
      <t xml:space="preserve">Flush pointing to brick works, in sand cement mortar (sand of FM&gt;=1.3), including scaffolding, curing, raking out joints, clearing the surface etc. complete in all floors including the cost of all materials and as per direction of Engineer in charge. 
</t>
    </r>
    <r>
      <rPr>
        <b/>
        <sz val="10"/>
        <color theme="1"/>
        <rFont val="Times New Roman"/>
        <family val="1"/>
      </rPr>
      <t>24-310-10: proportion 1:2</t>
    </r>
  </si>
  <si>
    <r>
      <t xml:space="preserve">Detailed  Estimate for the construction of sub-mergible embankment km in between 0.020 to km 12.400 =  11.980 km &amp; construction of New Regulator of 1 vent 1.50m x 1.80m at Jalalpur km 22.64 &amp; 1 vent 1.50m x 1.80m at Gazipur km </t>
    </r>
    <r>
      <rPr>
        <sz val="12"/>
        <color rgb="FFFF0000"/>
        <rFont val="Times New Roman"/>
        <family val="1"/>
      </rPr>
      <t>12.34</t>
    </r>
    <r>
      <rPr>
        <sz val="12"/>
        <color theme="1"/>
        <rFont val="Times New Roman"/>
        <family val="1"/>
      </rPr>
      <t xml:space="preserve">  of Noapara Haor sub-project in C/W Haor Flood Management and Livelihood Improvement Project under Kishoreganj WD Division, BWDB, Kishoreganj during the financial year 2017-18 &amp; 2018-19. Package No. BWDB/Kish/HFMLIP/PW-10</t>
    </r>
  </si>
  <si>
    <t>Abstract cost of Estimate for the construction of sub-mergible embankment km in between 0.020 to km 12.400 =  11.980 km &amp; construction of New Regulator of 1 vent 1.50m x 1.80m at Jalalpur km 22.64 &amp; 1 vent 1.50m x 1.80m at Gazipur km 12.34  of Noapara Haor sub-project in C/W Haor Flood Management and Livelihood Improvement Project under Kishoreganj WD Division, BWDB, Kishoreganj during the financial year 2017-18 &amp; 2018-19. Package No. BWDB/Kish/HFMLIP/PW-10</t>
  </si>
  <si>
    <r>
      <t xml:space="preserve">Earth work by carried earth (by truck/boat or any other means) supplied at contractor's own cost (including royalty)  direction of Engineer in charge.Earth work bymanual labour in all kinds of soil for excavation/ re-excavation of pond/ tank in layers of 150mm includingbreaking clods, dressing, profiling etc. complete with all leads and lifts as per direction of Engineer in charge. 
</t>
    </r>
    <r>
      <rPr>
        <b/>
        <sz val="11"/>
        <color theme="1"/>
        <rFont val="Times New Roman"/>
        <family val="1"/>
      </rPr>
      <t>16-410-10 : 300m to 1.00 km.(85% compaction)</t>
    </r>
  </si>
  <si>
    <r>
      <t xml:space="preserve">Earth work by manual labour in constructing/ resectioning of embankment/canal bank/ road etc. compacted to 85%/90% maximum dry density at optimum moisture content, with reference ..., (compaction will be done by the contractor with approved equipment, including all ancillary charges for compaction and testing) as per direction of Engineer in charge.                 
</t>
    </r>
    <r>
      <rPr>
        <b/>
        <sz val="11"/>
        <color theme="1"/>
        <rFont val="Times New Roman"/>
        <family val="1"/>
      </rPr>
      <t>16-120-10 : 0 m to 3 m height with 85% compaction.</t>
    </r>
  </si>
  <si>
    <t xml:space="preserve">Biological protection of bare earth surface by Dholkalmi with minimum 50cm long sapling, planting @ not more than 30 cm apart including supplying, sizing, taping and nursing etc. complete as per direction of the Engineer in charge.           </t>
  </si>
  <si>
    <r>
      <t xml:space="preserve">Manufacturing and supplying of 30cm x 30cm x 30cm C.C Block inleanest mix. 1:2:4, with cement , sand(Fm&gt;=1.5) and stone chips (40mm down graded), to attain a minimum 28 days cylinder strength of 15.0 N/mm2 including grading, washing stone chips, mixing laying in forms, consolidation, curing for at lest 21 days, including preparation of platform, shuttering and stackiing in measureable stacks etc complete including supply of all materials (steel shutter to be used) as per direction of Engineer in Charge.  </t>
    </r>
    <r>
      <rPr>
        <b/>
        <sz val="11"/>
        <rFont val="Times New Roman"/>
        <family val="1"/>
      </rPr>
      <t>Block size 30cm x 30 cm x 30 cm</t>
    </r>
  </si>
  <si>
    <r>
      <t xml:space="preserve">Manufacturing and supplying of trapezoidal size 100cm x 65cm x(10-15)cm C.C. blocks in leanest mix. 1:2:4 with cement, sand (FM&gt;=1.5) and Stone Chips (40mm down graded) to attain a minimum 28 days cylinder strength of 15.0 N/mm² including grading, washing stonechips, mixing, laying in forms, consolidation, curing for at least 21 days, including preparation of platform, shuttering and stacking in measurable stacks etc. complete including supply of all materials (steel shutter to be used) as per direction of Engineer in charge.                                                                                                  </t>
    </r>
    <r>
      <rPr>
        <b/>
        <sz val="11"/>
        <color theme="1"/>
        <rFont val="Times New Roman"/>
        <family val="1"/>
      </rPr>
      <t>Block size 100 cm x 65 cmx 12.50 cm</t>
    </r>
  </si>
  <si>
    <r>
      <t xml:space="preserve">Flush pointing to brick works, in sand cement mortar (sand of FM&gt;=1.3), including scaffolding, curing, raking out joints, clearing the surface etc. complete in all floors including the cost of all materials and as per direction of Engineer in charge. 
</t>
    </r>
    <r>
      <rPr>
        <b/>
        <sz val="11"/>
        <color theme="1"/>
        <rFont val="Times New Roman"/>
        <family val="1"/>
      </rPr>
      <t>24-310-10: proportion 1:2</t>
    </r>
  </si>
  <si>
    <r>
      <t xml:space="preserve">Labour charge for protective work in laying sand cement blocks of different sizes including preparation of base, ramming of base etc. complete as per direction of the Engineer in charge: 
</t>
    </r>
    <r>
      <rPr>
        <b/>
        <sz val="11"/>
        <color theme="1"/>
        <rFont val="Times New Roman"/>
        <family val="1"/>
      </rPr>
      <t>40-220-20: Beyond 200m.</t>
    </r>
  </si>
  <si>
    <r>
      <t xml:space="preserve">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t>
    </r>
    <r>
      <rPr>
        <b/>
        <sz val="11"/>
        <color theme="1"/>
        <rFont val="Times New Roman"/>
        <family val="1"/>
      </rPr>
      <t>36-150-10: Vertical  and  inclined  walls,  columns,  piers  with  60-80mm  dia  barrack bamboo  props.</t>
    </r>
  </si>
  <si>
    <r>
      <t xml:space="preserve"> 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color theme="1"/>
        <rFont val="Times New Roman"/>
        <family val="1"/>
      </rPr>
      <t xml:space="preserve">  76-120-10: 8mm  dia  to  30mm  dia</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</si>
  <si>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color theme="1"/>
        <rFont val="Times New Roman"/>
        <family val="1"/>
      </rPr>
      <t>28-200-10: with  stone  chips .</t>
    </r>
  </si>
  <si>
    <r>
      <t xml:space="preserve">Labour charge for driving barrack bamboo pins of diameter &gt;= 8.0 cm, by hammer or monkey hammer, as per direction of Engineer in charge.
</t>
    </r>
    <r>
      <rPr>
        <b/>
        <sz val="11"/>
        <color theme="1"/>
        <rFont val="Times New Roman"/>
        <family val="1"/>
      </rPr>
      <t>40-550-10 : &gt;= 1.50 m to &lt;= 2.0 m drive, on dry land.</t>
    </r>
  </si>
  <si>
    <r>
      <t xml:space="preserve">Supplying, sizing and placing of barrack bamboo pins and stays of diameter &gt;= 8.0 cm in position etc. complete as per direction of Engineer in charge.
</t>
    </r>
    <r>
      <rPr>
        <b/>
        <sz val="11"/>
        <color theme="1"/>
        <rFont val="Times New Roman"/>
        <family val="1"/>
      </rPr>
      <t>40-450-20 : Length: &gt;= 2.0 m to &lt; 4.5 m.</t>
    </r>
  </si>
  <si>
    <r>
      <t xml:space="preserve">Supplying, sizing and fitting in position 8.0 cm and above dia in size full barrack bamboo half split walling pieces with nails average 1.00 m apart including supply of all materials as per direction of Engineer in charge.
</t>
    </r>
    <r>
      <rPr>
        <b/>
        <sz val="11"/>
        <color theme="1"/>
        <rFont val="Times New Roman"/>
        <family val="1"/>
      </rPr>
      <t>40-560-10 : Double Walling</t>
    </r>
  </si>
  <si>
    <t>Regulator ( 1 vent of Jalalpur)</t>
  </si>
  <si>
    <t xml:space="preserve">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 </t>
  </si>
  <si>
    <t>04-180</t>
  </si>
  <si>
    <t>Site preparation by manually removing all miscellaneous objectional materials form entire site and removing soil upto 15cm depth including uprooting stumps, jungle clearing, levelling dressing etc. complete as per direction of Engineer in charge.</t>
  </si>
  <si>
    <t>04-620</t>
  </si>
  <si>
    <r>
      <t xml:space="preserve">Filling of expansion joints upto a depth of 40 mm with bitumen mixed with coarse sand (FM&gt;=2.5) in concrete works including supply of all materials etc. complete as per specification and direction of Engineer in charge.                                      
</t>
    </r>
    <r>
      <rPr>
        <b/>
        <sz val="11"/>
        <color theme="1"/>
        <rFont val="Times New Roman"/>
        <family val="1"/>
      </rPr>
      <t>04-620-20 . 20 mm wide.</t>
    </r>
  </si>
  <si>
    <t>12-100</t>
  </si>
  <si>
    <t>Installation of pizeometer including supply of 40mm G.I. pipe, brass strainer, socket, labour, by wash boring, lowering, fixing the elevation and providing cover on the top of the well etc. complete as per direction of Engineer in charge.</t>
  </si>
  <si>
    <t>16-310</t>
  </si>
  <si>
    <r>
      <t xml:space="preserve">Earth work in excavation of foundation trenches in all kinds of soil as per layout plan of foundation excavation with all leads and lifts and placing the spoil earth for constructing the ring bundh/offerdam where necessary as per design and specification or disposing it to a safe distance including pushing, levelling, dressing, etc. complete as per direction of Engineer in charge.
</t>
    </r>
    <r>
      <rPr>
        <b/>
        <sz val="11"/>
        <color theme="1"/>
        <rFont val="Times New Roman"/>
        <family val="1"/>
      </rPr>
      <t xml:space="preserve">
16-310-10 : For moving spoil earth upto a distance of 100m from the centre of the pit</t>
    </r>
  </si>
  <si>
    <t>16-560</t>
  </si>
  <si>
    <r>
      <t xml:space="preserve">Shoring for slope protection of foundation trench, canal, embankment, road, pond etc. as per design slopes, grades including removal of spoils to a safe distance as per direction of Engineer in charge.                                                              </t>
    </r>
    <r>
      <rPr>
        <b/>
        <sz val="11"/>
        <color theme="1"/>
        <rFont val="Times New Roman"/>
        <family val="1"/>
      </rPr>
      <t>16-560-20:  By bamboo post of 6.0m length,  c/c fixed with nails.</t>
    </r>
  </si>
  <si>
    <t>12-310</t>
  </si>
  <si>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1"/>
        <color theme="1"/>
        <rFont val="Times New Roman"/>
        <family val="1"/>
      </rPr>
      <t xml:space="preserve">
12-310-20 : By pump.</t>
    </r>
    <r>
      <rPr>
        <sz val="11"/>
        <color theme="1"/>
        <rFont val="Times New Roman"/>
        <family val="1"/>
      </rPr>
      <t xml:space="preserve">
</t>
    </r>
  </si>
  <si>
    <t>44-240</t>
  </si>
  <si>
    <r>
      <t xml:space="preserve">Supplying at site U-shape hot rolled steel sheet pile of different section of Phosphorus=0.04%(Maximum), Sulphur = 0.04% (Maximum), Copper= 0.25% (Minimum), Tensile strength=&gt; 490 N/mm2 , Yield strength =&gt;296 N/mm2, Elongation =15% (Minimum) including all taxes, freights, incidental charges etc. complete as per direction of the Engineer -in- charge.
</t>
    </r>
    <r>
      <rPr>
        <b/>
        <sz val="11"/>
        <color theme="1"/>
        <rFont val="Times New Roman"/>
        <family val="1"/>
      </rPr>
      <t xml:space="preserve">44-240-30 : </t>
    </r>
    <r>
      <rPr>
        <sz val="11"/>
        <color theme="1"/>
        <rFont val="Times New Roman"/>
        <family val="1"/>
      </rPr>
      <t>U-shape, hot- rolled steel sheet pile width= 400mm to 600mm: height=&gt; 100mm, Th.=&gt; 10.5: wt. per sqm of pile wall =&gt;120 kg/m2: sectional modulus per one meter of pile wall width =&gt; 874 cm3/m</t>
    </r>
  </si>
  <si>
    <t>M ton</t>
  </si>
  <si>
    <t>44-320</t>
  </si>
  <si>
    <r>
      <t xml:space="preserve">Cutting of steel sheet piles to design length and shape as per requirement in design and drawing and as per direction of Engineer in charge. 
</t>
    </r>
    <r>
      <rPr>
        <b/>
        <sz val="11"/>
        <color theme="1"/>
        <rFont val="Times New Roman"/>
        <family val="1"/>
      </rPr>
      <t>44-320-10 : Upto 10mm thick.</t>
    </r>
  </si>
  <si>
    <t>12-300</t>
  </si>
  <si>
    <t>Construction of sump well with dug holes of size 1.80 m x 2.0 m, laying in position the perforated empty diesel/petrol drum sheet of 1.00 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</si>
  <si>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44-270</t>
  </si>
  <si>
    <r>
      <t xml:space="preserve">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t>
    </r>
    <r>
      <rPr>
        <b/>
        <sz val="11"/>
        <color theme="1"/>
        <rFont val="Times New Roman"/>
        <family val="1"/>
      </rPr>
      <t>44-270-20:</t>
    </r>
    <r>
      <rPr>
        <sz val="11"/>
        <color theme="1"/>
        <rFont val="Times New Roman"/>
        <family val="1"/>
      </rPr>
      <t xml:space="preserve"> U-type or any other type : Upto 4.50 m depth.</t>
    </r>
  </si>
  <si>
    <t>72-180</t>
  </si>
  <si>
    <t>Painting of steel sheet piles, 2 coats of bitumen paint, including preparation of surface with sand paper, iron brush etc. including the cost of all materials and labour etc. complete as per direction of Engineer in charge.</t>
  </si>
  <si>
    <t>72-540</t>
  </si>
  <si>
    <t>Epoxy paint 2 coats of approved colour and specification over a priming coat to gate, hoisting device and embedded metal parts including scraping out rust and old paint with chisel, scraper, steel wire brush &amp; emery paper etc. complete in all respect including the cost of all materials as per direction of Engineer in charge.</t>
  </si>
  <si>
    <t>44-310</t>
  </si>
  <si>
    <t>Supplying and placing 20mm thick hessian cloth impregnated with bitumen in expansion joints or on top of sheet piles as per specification and direction of Engineer in charge.</t>
  </si>
  <si>
    <t>44-220</t>
  </si>
  <si>
    <r>
      <t xml:space="preserve">Supplying and laying single layer polythene sheet in floor below cement concrete, RCC slab, on walls etc. complete in all respect as per direction of Engineer in charge. 
</t>
    </r>
    <r>
      <rPr>
        <b/>
        <sz val="11"/>
        <color theme="1"/>
        <rFont val="Times New Roman"/>
        <family val="1"/>
      </rPr>
      <t>44-220-10:</t>
    </r>
    <r>
      <rPr>
        <sz val="11"/>
        <color theme="1"/>
        <rFont val="Times New Roman"/>
        <family val="1"/>
      </rPr>
      <t xml:space="preserve"> Weighing minimum 1.0 kg per 6.50 sqm</t>
    </r>
  </si>
  <si>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</si>
  <si>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color theme="1"/>
        <rFont val="Times New Roman"/>
        <family val="1"/>
      </rPr>
      <t>28-120-20:</t>
    </r>
    <r>
      <rPr>
        <sz val="11"/>
        <color theme="1"/>
        <rFont val="Times New Roman"/>
        <family val="1"/>
      </rPr>
      <t xml:space="preserve"> With 25mm down graded stone chips.</t>
    </r>
  </si>
  <si>
    <t>28-100</t>
  </si>
  <si>
    <r>
      <t xml:space="preserve">Cement concrete work in leanest mix. 1:4:8,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color theme="1"/>
        <rFont val="Times New Roman"/>
        <family val="1"/>
      </rPr>
      <t>28-100-20 : With 25mm down graded stone chips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</si>
  <si>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</si>
  <si>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color theme="1"/>
        <rFont val="Times New Roman"/>
        <family val="1"/>
      </rPr>
      <t>28-200-10 : with stone chips</t>
    </r>
  </si>
  <si>
    <t>76-120</t>
  </si>
  <si>
    <r>
      <t xml:space="preserve">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color theme="1"/>
        <rFont val="Times New Roman"/>
        <family val="1"/>
      </rPr>
      <t>76-120-10: 8mm dia to 30mm dia</t>
    </r>
  </si>
  <si>
    <t>Kg</t>
  </si>
  <si>
    <t>76-115</t>
  </si>
  <si>
    <r>
      <t xml:space="preserve">M.S Work for reinforcement with Standard deformed bar fy=276 N/mm^2 in RCC works including local handling, cutting, forging,bending, cleaning and fabrication with supply of deformed M.S. bar in different sizes and bending with 22 to 18 gages G.I. wire etc. complete including the cost of all materials as per direction of Engineer in charge. 
</t>
    </r>
    <r>
      <rPr>
        <b/>
        <sz val="11"/>
        <color theme="1"/>
        <rFont val="Times New Roman"/>
        <family val="1"/>
      </rPr>
      <t>76-115-10 : 6mm dia</t>
    </r>
  </si>
  <si>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t>
  </si>
  <si>
    <t>(A)</t>
  </si>
  <si>
    <t>36-150-60</t>
  </si>
  <si>
    <t>Footing, footing beams, grade beams, foundation slab with 60-80mm dia barrack bamboo props.</t>
  </si>
  <si>
    <t>(B)</t>
  </si>
  <si>
    <t>36-150-10</t>
  </si>
  <si>
    <t>Vertical and inclined walls, columns, piers with 60-80mm dia barrack
bamboo props.</t>
  </si>
  <si>
    <t>©</t>
  </si>
  <si>
    <t xml:space="preserve"> 36-150-20</t>
  </si>
  <si>
    <t>Deck slab, operating deck slab, top slab of barrel upto 3.5m height with 60-80mm dia barrack bamboo props.</t>
  </si>
  <si>
    <t>76-630</t>
  </si>
  <si>
    <r>
      <t xml:space="preserve">Supply and fitting and fixing 23cm wide P.V.C water stops having minimum strength of 13.80 N/mm² at 225% elongation and of approved quality in cntraction and expansion joints with necessary arrangments for modification in shuttering and kepping the water stop in position etc. complete as per design, specification and direction of Engineer in charge. 
</t>
    </r>
    <r>
      <rPr>
        <b/>
        <sz val="11"/>
        <color theme="1"/>
        <rFont val="Times New Roman"/>
        <family val="1"/>
      </rPr>
      <t>76-630-10 : 3 bulb type.</t>
    </r>
  </si>
  <si>
    <t>16-520</t>
  </si>
  <si>
    <r>
      <t xml:space="preserve">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 </t>
    </r>
    <r>
      <rPr>
        <b/>
        <sz val="11"/>
        <color theme="1"/>
        <rFont val="Times New Roman"/>
        <family val="1"/>
      </rPr>
      <t xml:space="preserve">
16-520-20 : sand of FM&gt;=1.50</t>
    </r>
  </si>
  <si>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</si>
  <si>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</si>
  <si>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40-610-20</t>
  </si>
  <si>
    <t>Well graded between 40mm to 20mm size.</t>
  </si>
  <si>
    <t>40-610-30</t>
  </si>
  <si>
    <t>Well graded between 20mm to 5mm size.
(Combination of sub-item 10 &amp; 30 or 20 &amp; 30 shall be used)</t>
  </si>
  <si>
    <t>40-650</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</si>
  <si>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40-650-20 : FM : 1.5 to 2.0</t>
    </r>
  </si>
  <si>
    <t>40-140</t>
  </si>
  <si>
    <r>
      <t xml:space="preserve">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t>
    </r>
    <r>
      <rPr>
        <b/>
        <sz val="11"/>
        <color theme="1"/>
        <rFont val="Times New Roman"/>
        <family val="1"/>
      </rPr>
      <t>a) 40-140-50 : block size 30cmx30cmx30cm.</t>
    </r>
  </si>
  <si>
    <t>b) 40-140-40 : block size 40cmx40cmx20cm.</t>
  </si>
  <si>
    <t>40-220</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</si>
  <si>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40-220-10 : Within 200 m.</t>
    </r>
  </si>
  <si>
    <t>76-170</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</si>
  <si>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</si>
  <si>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80-230</t>
  </si>
  <si>
    <r>
      <t xml:space="preserve">Supplying, laying, fitting and fixing of different dia G.I. pipes with all special fittings, such as bends, elbows, sockets, tees, unions, jamnuts etc. including cutting foundation trenches upto required depth where necessary and filling the same with earth duly compacted, making holes in floors and walls and mending the damages, fixing in walls with holders and clips, including cutting threads, making necessary connection etc. all complete, and as per direction of Engineer in charge: 
</t>
    </r>
    <r>
      <rPr>
        <b/>
        <sz val="11"/>
        <color theme="1"/>
        <rFont val="Times New Roman"/>
        <family val="1"/>
      </rPr>
      <t>80-230-40 : 40mm dia G.I. pipe line.</t>
    </r>
  </si>
  <si>
    <t>76-240</t>
  </si>
  <si>
    <r>
      <t xml:space="preserve">Manufacturing &amp; Supplying of M.S. Vertical Lift Gate shutter of 8mm thick M.S. skin plate and stiffener with minimum 75mmx75mmx10mm M.S. angle as frame, horizontal &amp; vertical beam, 75mmx25mmx12mm P-type rubber seal, fixed with 10mm dia x 63.5mm M.S. counter shank bolts with nuts and 40mmx10mm M.S. strip as clamp drilled spaces @ 150mm c/c, stem attachment with proper thread, nut, cotter pin and washer as per approved design including the cost of all materials of proper grade &amp; brand new with a prime coat of redoxide where necessary as per specification and direction of Engineer in charge. 
</t>
    </r>
    <r>
      <rPr>
        <b/>
        <sz val="11"/>
        <color theme="1"/>
        <rFont val="Times New Roman"/>
        <family val="1"/>
      </rPr>
      <t>76-240-40 : Size 1.95m x 1.65m.</t>
    </r>
  </si>
  <si>
    <t>76-260</t>
  </si>
  <si>
    <r>
      <t xml:space="preserve">Labour charge for fitting and fixing of M.S. vertical lift gate/ flap gate shutters of different size including making holes in concrete for hooking arrangements with supply of necessary materials, tools and other accessories required for fitting the same to regulator/sluice and mending the damages with CC (1:2:4), removing the spoils etc. complete including the cost of all materials as per direction of Engineer in charge. </t>
    </r>
    <r>
      <rPr>
        <b/>
        <sz val="11"/>
        <color theme="1"/>
        <rFont val="Times New Roman"/>
        <family val="1"/>
      </rPr>
      <t xml:space="preserve">
76-260-20 : Size 1.95m x 1.35m or 1.95m x 1.65m.</t>
    </r>
  </si>
  <si>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</si>
  <si>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</si>
  <si>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16-140</t>
  </si>
  <si>
    <r>
      <t xml:space="preserve">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 
</t>
    </r>
    <r>
      <rPr>
        <b/>
        <sz val="11"/>
        <color theme="1"/>
        <rFont val="Times New Roman"/>
        <family val="1"/>
      </rPr>
      <t>16-140-10: 0 m to 3 m height</t>
    </r>
  </si>
  <si>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</si>
  <si>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</si>
  <si>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16-200</t>
  </si>
  <si>
    <t>Extra rate for every additional lift of 1.0m or part thereof beyond the initial lift of 1.5m (30cm neglected) for all kinds of earth work.</t>
  </si>
  <si>
    <t>Pltcum</t>
  </si>
  <si>
    <t>Extra rate for every additional lead of 15m or part thereof beyond the initial lead of 30m upto a maximum of 19 leads (3m neglected) for all kinds of earth work.</t>
  </si>
  <si>
    <t>Pldcum</t>
  </si>
  <si>
    <t>16-220</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</si>
  <si>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</si>
  <si>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</si>
  <si>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r>
      <t xml:space="preserve">Constructing at site, cement mortar gauge on masonry wall, including engraving in meter, decimeter &amp; centimeter, painting and figuring with
black and red water proof paint, etc. complete as per direction of  Engineer in charge.                            </t>
    </r>
    <r>
      <rPr>
        <b/>
        <sz val="11"/>
        <color theme="1"/>
        <rFont val="Times New Roman"/>
        <family val="1"/>
      </rPr>
      <t xml:space="preserve"> 04-280-10: 150mm x 25mm</t>
    </r>
  </si>
  <si>
    <t>16-240</t>
  </si>
  <si>
    <t>Earth work by manual labour, in all kinds of soil in removing the cross bundh/ ring bundh, including all leads and lifts complete and placing the spoils to a safe distance, (minimun 15m apart from the bank) as per direction of Engineer in charge.</t>
  </si>
  <si>
    <t>16-540</t>
  </si>
  <si>
    <r>
      <t xml:space="preserve">Back filling in hydraulic structures including all leads and lifts in 150mm layer including watering, ramming, compacting to 30% relative density etc. complete by compactor or any other suitable method as per direction of Engineer in charge. 
</t>
    </r>
    <r>
      <rPr>
        <b/>
        <sz val="11"/>
        <color theme="1"/>
        <rFont val="Times New Roman"/>
        <family val="1"/>
      </rPr>
      <t>16-540-20 : Sand of FM&gt;=0.80</t>
    </r>
  </si>
  <si>
    <t>16-530</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</si>
  <si>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</si>
  <si>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68-130</t>
  </si>
  <si>
    <t>Supplying pressure treated wooden fall boards/stop logs of different sizes (not less than 15cm in depth) of sal, sundari, garjan, shishu or equivalent for regulator/ sluices, including fixing in position with eye hook etc. complete as per direction of Engineer in charge.</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</si>
  <si>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t>
  </si>
  <si>
    <t>80-260</t>
  </si>
  <si>
    <r>
      <t xml:space="preserve">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t>
    </r>
    <r>
      <rPr>
        <b/>
        <sz val="11"/>
        <color theme="1"/>
        <rFont val="Times New Roman"/>
        <family val="1"/>
      </rPr>
      <t>80-260-20 : 50 mm dia</t>
    </r>
  </si>
  <si>
    <t>Regulator ( 1 vent of Gazipur)</t>
  </si>
  <si>
    <t>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8mm dia to 30mm dia</t>
  </si>
  <si>
    <r>
      <t xml:space="preserve">Constructing at site, cement mortar gauge on masonry wall, including engraving in meter, decimeter &amp; centimeter, painting and figuring with
black and red water proof paint, etc. complete as per direction of  Engineer in charge.                                 </t>
    </r>
    <r>
      <rPr>
        <b/>
        <sz val="11"/>
        <color theme="1"/>
        <rFont val="Times New Roman"/>
        <family val="1"/>
      </rPr>
      <t>04-280-10: 150mm x 25mm</t>
    </r>
  </si>
  <si>
    <r>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t>
    </r>
    <r>
      <rPr>
        <b/>
        <sz val="11"/>
        <color theme="1"/>
        <rFont val="Times New Roman"/>
        <family val="1"/>
      </rPr>
      <t>: 80-260-20 : 50mm dia</t>
    </r>
  </si>
  <si>
    <t>NSI</t>
  </si>
  <si>
    <t>Part Timr Employment of environmental inspector for Implementation and reporting on environmental management plan provision for first aid box and medical assistant as per specification and direction of engineer in charge.</t>
  </si>
  <si>
    <t>LS</t>
  </si>
  <si>
    <t>Sub-Total (Gazipur Regulator) =</t>
  </si>
  <si>
    <t>Grand Total =</t>
  </si>
  <si>
    <t xml:space="preserve">Extra rate for every additional lead of 15m or part thereof beyond the initial lead of 30m upto a maximum of 19 leads (3 m neglected) for all kinds of earth work. 
a) 1 no lead </t>
  </si>
  <si>
    <t xml:space="preserve">b) 2 nos lead </t>
  </si>
  <si>
    <t>2 Lead Cum</t>
  </si>
  <si>
    <t>16-120</t>
  </si>
  <si>
    <t>Block Road Sub-Total</t>
  </si>
  <si>
    <t>Sub-Total (Jalalpur Regulator) =</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</si>
  <si>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Times New Roman"/>
        <family val="1"/>
      </rPr>
      <t>16-650-10 : Embankment by Mech. Equipment; ht: 0 to 4m; 85% comp</t>
    </r>
  </si>
  <si>
    <r>
      <t xml:space="preserve">Earth work by carried earth (by truck/boat or any other means) supplied at contractor's own cost (including royalty)  direction of Engineer in charge.Earth work bymanual labour in all kinds of soil for excavation/ re-excavation of pond/ tank in layers of 150mm includingbreaking clods, dressing, profiling etc. complete with all leads and lifts as per direction of Engineer in charge. 
</t>
    </r>
    <r>
      <rPr>
        <b/>
        <sz val="10"/>
        <color theme="1"/>
        <rFont val="Times New Roman"/>
        <family val="1"/>
      </rPr>
      <t>16-410-10 : 300m to 1.00 km.(85% compaction)</t>
    </r>
  </si>
  <si>
    <r>
      <t xml:space="preserve">Earth work by manual labour in constructing/ resectioning of embankment/canal bank/ road etc. compacted to 85%/90% maximum dry density at optimum moisture content, with reference ..., (compaction will be done by the contractor with approved equipment, including all ancillary charges for compaction and testing) as per direction of Engineer in charge.                 
</t>
    </r>
    <r>
      <rPr>
        <b/>
        <sz val="10"/>
        <color theme="1"/>
        <rFont val="Times New Roman"/>
        <family val="1"/>
      </rPr>
      <t>16-120-10 : 0 m to 3 m height with 85% compaction.</t>
    </r>
  </si>
  <si>
    <t>2 ld Cum</t>
  </si>
  <si>
    <r>
      <t xml:space="preserve">Labour charge for protective work in laying sand cement blocks of different sizes including preparation of base, ramming of base etc. complete as per direction of the Engineer in charge: 
</t>
    </r>
    <r>
      <rPr>
        <b/>
        <sz val="10"/>
        <color theme="1"/>
        <rFont val="Times New Roman"/>
        <family val="1"/>
      </rPr>
      <t>40-220-20: Beyond 200m.</t>
    </r>
  </si>
  <si>
    <r>
      <t xml:space="preserve">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t>
    </r>
    <r>
      <rPr>
        <b/>
        <sz val="10"/>
        <color theme="1"/>
        <rFont val="Times New Roman"/>
        <family val="1"/>
      </rPr>
      <t>36-150-10: Vertical  and  inclined  walls,  columns,  piers  with  60-80mm  dia  barrack bamboo  props</t>
    </r>
  </si>
  <si>
    <r>
      <t xml:space="preserve"> 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t>
    </r>
    <r>
      <rPr>
        <b/>
        <sz val="10"/>
        <color theme="1"/>
        <rFont val="Times New Roman"/>
        <family val="1"/>
      </rPr>
      <t>120-10: 8mm  dia  to  30mm  di</t>
    </r>
    <r>
      <rPr>
        <sz val="10"/>
        <color theme="1"/>
        <rFont val="Times New Roman"/>
        <family val="1"/>
      </rPr>
      <t>a</t>
    </r>
  </si>
  <si>
    <r>
      <t xml:space="preserve">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t>
    </r>
    <r>
      <rPr>
        <b/>
        <sz val="10"/>
        <color theme="1"/>
        <rFont val="Times New Roman"/>
        <family val="1"/>
      </rPr>
      <t>76-115-10: 6mm  dia .</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</si>
  <si>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color theme="1"/>
        <rFont val="Times New Roman"/>
        <family val="1"/>
      </rPr>
      <t>28-200-10: with  stone  chips .</t>
    </r>
  </si>
  <si>
    <r>
      <t xml:space="preserve">Supplying, sizing and placing of barrack bamboo pins and stays of diameter &gt;= 8.0 cm in position etc. complete as per direction of Engineer in charge.
</t>
    </r>
    <r>
      <rPr>
        <b/>
        <sz val="10"/>
        <color theme="1"/>
        <rFont val="Times New Roman"/>
        <family val="1"/>
      </rPr>
      <t>40-450-20 : Length: &gt;= 2.0 m to &lt; 4.5 m.</t>
    </r>
  </si>
  <si>
    <r>
      <t xml:space="preserve">Labour charge for driving barrack bamboo pins of diameter &gt;= 8.0 cm, by hammer or monkey hammer, as per direction of Engineer in charge.
</t>
    </r>
    <r>
      <rPr>
        <b/>
        <sz val="10"/>
        <color theme="1"/>
        <rFont val="Times New Roman"/>
        <family val="1"/>
      </rPr>
      <t>40-550-10 : &gt;= 1.50 m to &lt;= 2.0 m drive, on dry land.</t>
    </r>
  </si>
  <si>
    <r>
      <t xml:space="preserve">Supplying, sizing and fitting in position 8.0 cm and above dia in size full barrack bamboo half split walling pieces with nails average 1.00 m apart including supply of all materials as per direction of Engineer in charge.
</t>
    </r>
    <r>
      <rPr>
        <b/>
        <sz val="10"/>
        <color theme="1"/>
        <rFont val="Times New Roman"/>
        <family val="1"/>
      </rPr>
      <t>40-560-10 : Double Walling</t>
    </r>
  </si>
  <si>
    <t>40-220-20</t>
  </si>
</sst>
</file>

<file path=xl/styles.xml><?xml version="1.0" encoding="utf-8"?>
<styleSheet xmlns="http://schemas.openxmlformats.org/spreadsheetml/2006/main">
  <numFmts count="3">
    <numFmt numFmtId="164" formatCode="0.000"/>
    <numFmt numFmtId="165" formatCode="0.0"/>
    <numFmt numFmtId="166" formatCode="#,##0.000"/>
  </numFmts>
  <fonts count="12">
    <font>
      <sz val="11"/>
      <color theme="1"/>
      <name val="Calibri"/>
      <family val="2"/>
      <scheme val="minor"/>
    </font>
    <font>
      <b/>
      <sz val="11"/>
      <color theme="1"/>
      <name val="Times New Roman"/>
      <family val="1"/>
    </font>
    <font>
      <sz val="11"/>
      <color theme="1"/>
      <name val="Times New Roman"/>
      <family val="1"/>
    </font>
    <font>
      <sz val="11"/>
      <name val="Times New Roman"/>
      <family val="1"/>
    </font>
    <font>
      <sz val="12"/>
      <color theme="1"/>
      <name val="Times New Roman"/>
      <family val="1"/>
    </font>
    <font>
      <sz val="10"/>
      <color theme="1"/>
      <name val="Times New Roman"/>
      <family val="1"/>
    </font>
    <font>
      <b/>
      <sz val="10"/>
      <color theme="1"/>
      <name val="Times New Roman"/>
      <family val="1"/>
    </font>
    <font>
      <b/>
      <sz val="12"/>
      <color theme="1"/>
      <name val="Times New Roman"/>
      <family val="1"/>
    </font>
    <font>
      <sz val="12"/>
      <color rgb="FFFF0000"/>
      <name val="Times New Roman"/>
      <family val="1"/>
    </font>
    <font>
      <b/>
      <sz val="11"/>
      <name val="Times New Roman"/>
      <family val="1"/>
    </font>
    <font>
      <b/>
      <u/>
      <sz val="11"/>
      <color theme="1"/>
      <name val="Times New Roman"/>
      <family val="1"/>
    </font>
    <font>
      <sz val="11"/>
      <color rgb="FF000000"/>
      <name val="Times New Roman"/>
      <family val="1"/>
    </font>
  </fonts>
  <fills count="3">
    <fill>
      <patternFill patternType="none"/>
    </fill>
    <fill>
      <patternFill patternType="gray125"/>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162">
    <xf numFmtId="0" fontId="0" fillId="0" borderId="0" xfId="0"/>
    <xf numFmtId="0" fontId="2" fillId="0" borderId="0" xfId="0" applyFont="1" applyBorder="1"/>
    <xf numFmtId="0" fontId="1" fillId="0" borderId="1" xfId="0" applyFont="1" applyBorder="1" applyAlignment="1">
      <alignment horizontal="center" vertical="center" wrapText="1"/>
    </xf>
    <xf numFmtId="0" fontId="2" fillId="0" borderId="1" xfId="0" applyFont="1" applyBorder="1" applyAlignment="1">
      <alignment horizontal="center" vertical="top"/>
    </xf>
    <xf numFmtId="0" fontId="1"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2" fillId="0" borderId="1" xfId="0" applyFont="1" applyBorder="1" applyAlignment="1">
      <alignment horizontal="justify" vertical="top" wrapText="1"/>
    </xf>
    <xf numFmtId="4" fontId="2" fillId="0" borderId="1" xfId="0" applyNumberFormat="1" applyFont="1" applyBorder="1" applyAlignment="1">
      <alignment horizontal="center" vertical="top"/>
    </xf>
    <xf numFmtId="0" fontId="2" fillId="0" borderId="1" xfId="0" applyFont="1" applyBorder="1" applyAlignment="1">
      <alignment horizontal="center" vertical="top" wrapText="1"/>
    </xf>
    <xf numFmtId="0" fontId="2" fillId="0" borderId="1" xfId="0" applyFont="1" applyBorder="1"/>
    <xf numFmtId="0" fontId="2" fillId="2" borderId="1" xfId="0" applyFont="1" applyFill="1" applyBorder="1" applyAlignment="1">
      <alignment horizontal="justify" vertical="top" wrapText="1"/>
    </xf>
    <xf numFmtId="0" fontId="2" fillId="0" borderId="1" xfId="0" applyFont="1" applyBorder="1" applyAlignment="1">
      <alignment horizontal="justify" vertical="top"/>
    </xf>
    <xf numFmtId="0" fontId="3" fillId="0" borderId="1" xfId="0" applyFont="1" applyBorder="1" applyAlignment="1">
      <alignment horizontal="justify" vertical="top" wrapText="1"/>
    </xf>
    <xf numFmtId="0" fontId="2" fillId="2" borderId="1" xfId="0" applyFont="1" applyFill="1" applyBorder="1" applyAlignment="1">
      <alignment vertical="top" wrapText="1"/>
    </xf>
    <xf numFmtId="4" fontId="2" fillId="0" borderId="1" xfId="0" applyNumberFormat="1" applyFont="1" applyBorder="1" applyAlignment="1">
      <alignment horizontal="center"/>
    </xf>
    <xf numFmtId="0" fontId="2" fillId="0" borderId="1" xfId="0" applyFont="1" applyBorder="1" applyAlignment="1">
      <alignment horizontal="center"/>
    </xf>
    <xf numFmtId="2" fontId="2" fillId="0" borderId="1" xfId="0" applyNumberFormat="1" applyFont="1" applyBorder="1" applyAlignment="1">
      <alignment horizontal="center"/>
    </xf>
    <xf numFmtId="2" fontId="2" fillId="0" borderId="1" xfId="0" applyNumberFormat="1" applyFont="1" applyBorder="1" applyAlignment="1">
      <alignment horizontal="center" wrapText="1"/>
    </xf>
    <xf numFmtId="0" fontId="2" fillId="2" borderId="1" xfId="0" applyFont="1" applyFill="1" applyBorder="1" applyAlignment="1">
      <alignment horizontal="center" wrapText="1"/>
    </xf>
    <xf numFmtId="2" fontId="2" fillId="2" borderId="1" xfId="0" applyNumberFormat="1" applyFont="1" applyFill="1" applyBorder="1" applyAlignment="1">
      <alignment horizontal="center" wrapText="1"/>
    </xf>
    <xf numFmtId="165" fontId="2" fillId="0" borderId="1" xfId="0" applyNumberFormat="1" applyFont="1" applyBorder="1" applyAlignment="1">
      <alignment horizontal="center" wrapText="1"/>
    </xf>
    <xf numFmtId="0" fontId="0" fillId="0" borderId="0" xfId="0" applyNumberFormat="1" applyAlignment="1">
      <alignment vertical="top"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6" fillId="0" borderId="1" xfId="0" applyFont="1" applyBorder="1" applyAlignment="1">
      <alignment horizontal="center" vertical="center" wrapText="1"/>
    </xf>
    <xf numFmtId="0" fontId="5" fillId="0" borderId="0" xfId="0" applyFont="1"/>
    <xf numFmtId="0" fontId="7" fillId="0" borderId="4" xfId="0" applyFont="1" applyBorder="1" applyAlignment="1">
      <alignment horizontal="center" vertical="center" wrapText="1"/>
    </xf>
    <xf numFmtId="0" fontId="0" fillId="0" borderId="13" xfId="0" applyBorder="1"/>
    <xf numFmtId="0" fontId="5" fillId="0" borderId="9" xfId="0" applyFont="1" applyBorder="1"/>
    <xf numFmtId="0" fontId="5" fillId="0" borderId="11" xfId="0" applyFont="1" applyBorder="1" applyAlignment="1">
      <alignment horizontal="center" wrapText="1"/>
    </xf>
    <xf numFmtId="0" fontId="7" fillId="0" borderId="4" xfId="0" applyFont="1" applyBorder="1" applyAlignment="1">
      <alignment horizontal="center" vertical="center"/>
    </xf>
    <xf numFmtId="0" fontId="5" fillId="0" borderId="0" xfId="0" applyFont="1" applyBorder="1"/>
    <xf numFmtId="0" fontId="5" fillId="0" borderId="13" xfId="0" applyFont="1" applyBorder="1"/>
    <xf numFmtId="2" fontId="5" fillId="0" borderId="15" xfId="0" applyNumberFormat="1" applyFont="1" applyBorder="1" applyAlignment="1">
      <alignment horizontal="right"/>
    </xf>
    <xf numFmtId="0" fontId="5" fillId="0" borderId="6" xfId="0" applyFont="1" applyBorder="1" applyAlignment="1">
      <alignment horizontal="center" vertical="top" wrapText="1"/>
    </xf>
    <xf numFmtId="0" fontId="11" fillId="0" borderId="1" xfId="0" applyFont="1" applyBorder="1" applyAlignment="1">
      <alignment horizontal="center" vertical="top"/>
    </xf>
    <xf numFmtId="0" fontId="2" fillId="0" borderId="1" xfId="0" applyFont="1" applyFill="1" applyBorder="1" applyAlignment="1">
      <alignment horizontal="center"/>
    </xf>
    <xf numFmtId="2" fontId="2" fillId="0" borderId="1" xfId="0" applyNumberFormat="1" applyFont="1" applyFill="1" applyBorder="1" applyAlignment="1">
      <alignment horizontal="center"/>
    </xf>
    <xf numFmtId="0" fontId="2" fillId="0" borderId="1" xfId="0" applyFont="1" applyFill="1" applyBorder="1" applyAlignment="1">
      <alignment horizontal="center" vertical="top"/>
    </xf>
    <xf numFmtId="0" fontId="2" fillId="0" borderId="7" xfId="0" applyFont="1" applyBorder="1" applyAlignment="1">
      <alignment horizontal="center" vertical="top"/>
    </xf>
    <xf numFmtId="0" fontId="2" fillId="0" borderId="7" xfId="0" applyFont="1" applyFill="1" applyBorder="1" applyAlignment="1">
      <alignment horizontal="center" vertical="top"/>
    </xf>
    <xf numFmtId="0" fontId="2" fillId="0" borderId="7" xfId="0" applyFont="1" applyBorder="1" applyAlignment="1">
      <alignment horizontal="justify" vertical="top" wrapText="1"/>
    </xf>
    <xf numFmtId="0" fontId="2" fillId="0" borderId="7" xfId="0" applyFont="1" applyBorder="1" applyAlignment="1">
      <alignment horizontal="center"/>
    </xf>
    <xf numFmtId="2" fontId="2" fillId="0" borderId="7" xfId="0" applyNumberFormat="1" applyFont="1" applyBorder="1" applyAlignment="1">
      <alignment horizontal="center"/>
    </xf>
    <xf numFmtId="0" fontId="1" fillId="0" borderId="1" xfId="0" applyFont="1" applyBorder="1" applyAlignment="1">
      <alignment horizontal="justify" vertical="top" wrapText="1"/>
    </xf>
    <xf numFmtId="0" fontId="1" fillId="0" borderId="0" xfId="0" applyFont="1" applyBorder="1" applyAlignment="1">
      <alignment horizontal="right"/>
    </xf>
    <xf numFmtId="2" fontId="5" fillId="0" borderId="0" xfId="0" applyNumberFormat="1" applyFont="1"/>
    <xf numFmtId="0" fontId="5" fillId="0" borderId="6" xfId="0" applyFont="1" applyBorder="1" applyAlignment="1">
      <alignment horizontal="center" wrapText="1"/>
    </xf>
    <xf numFmtId="2" fontId="5" fillId="0" borderId="5" xfId="0" applyNumberFormat="1" applyFont="1" applyBorder="1"/>
    <xf numFmtId="0" fontId="5" fillId="0" borderId="15" xfId="0" applyFont="1" applyBorder="1" applyAlignment="1">
      <alignment horizontal="center" wrapText="1"/>
    </xf>
    <xf numFmtId="2" fontId="5" fillId="0" borderId="0" xfId="0" applyNumberFormat="1" applyFont="1" applyBorder="1"/>
    <xf numFmtId="0" fontId="5" fillId="0" borderId="14" xfId="0" applyFont="1" applyBorder="1" applyAlignment="1">
      <alignment horizontal="center" wrapText="1"/>
    </xf>
    <xf numFmtId="0" fontId="5" fillId="0" borderId="1" xfId="0" applyFont="1" applyBorder="1"/>
    <xf numFmtId="0" fontId="5" fillId="0" borderId="2" xfId="0" applyFont="1" applyBorder="1" applyAlignment="1">
      <alignment wrapText="1"/>
    </xf>
    <xf numFmtId="0" fontId="5" fillId="0" borderId="3" xfId="0" applyFont="1" applyBorder="1" applyAlignment="1">
      <alignment wrapText="1"/>
    </xf>
    <xf numFmtId="0" fontId="5" fillId="0" borderId="4" xfId="0" applyFont="1" applyBorder="1" applyAlignment="1">
      <alignment wrapText="1"/>
    </xf>
    <xf numFmtId="0" fontId="5" fillId="0" borderId="6" xfId="0" applyFont="1" applyBorder="1" applyAlignment="1">
      <alignment vertical="top"/>
    </xf>
    <xf numFmtId="0" fontId="5" fillId="0" borderId="5" xfId="0" applyFont="1" applyBorder="1" applyAlignment="1">
      <alignment wrapText="1"/>
    </xf>
    <xf numFmtId="0" fontId="5" fillId="0" borderId="0" xfId="0" applyFont="1" applyBorder="1" applyAlignment="1">
      <alignment wrapText="1"/>
    </xf>
    <xf numFmtId="1" fontId="5" fillId="0" borderId="13" xfId="0" applyNumberFormat="1" applyFont="1" applyBorder="1" applyAlignment="1">
      <alignment wrapText="1"/>
    </xf>
    <xf numFmtId="0" fontId="5" fillId="0" borderId="7" xfId="0" applyFont="1" applyBorder="1" applyAlignment="1">
      <alignment vertical="top"/>
    </xf>
    <xf numFmtId="0" fontId="5" fillId="0" borderId="2" xfId="0" applyFont="1" applyBorder="1"/>
    <xf numFmtId="0" fontId="5" fillId="0" borderId="5" xfId="0" applyFont="1" applyBorder="1"/>
    <xf numFmtId="0" fontId="5" fillId="0" borderId="6" xfId="0" applyFont="1" applyBorder="1"/>
    <xf numFmtId="0" fontId="5" fillId="0" borderId="15" xfId="0" applyFont="1" applyBorder="1"/>
    <xf numFmtId="0" fontId="5" fillId="0" borderId="13" xfId="0" applyFont="1" applyBorder="1" applyAlignment="1"/>
    <xf numFmtId="0" fontId="5" fillId="0" borderId="10" xfId="0" applyFont="1" applyBorder="1"/>
    <xf numFmtId="0" fontId="5" fillId="0" borderId="12" xfId="0" applyFont="1" applyBorder="1"/>
    <xf numFmtId="2" fontId="5" fillId="0" borderId="6" xfId="0" applyNumberFormat="1" applyFont="1" applyBorder="1" applyAlignment="1">
      <alignment horizontal="right"/>
    </xf>
    <xf numFmtId="0" fontId="5" fillId="0" borderId="0" xfId="0" applyFont="1" applyFill="1" applyBorder="1"/>
    <xf numFmtId="165" fontId="5" fillId="0" borderId="0" xfId="0" applyNumberFormat="1" applyFont="1" applyBorder="1"/>
    <xf numFmtId="0" fontId="5" fillId="0" borderId="7" xfId="0" applyFont="1" applyBorder="1"/>
    <xf numFmtId="2" fontId="5" fillId="0" borderId="7" xfId="0" applyNumberFormat="1" applyFont="1" applyBorder="1" applyAlignment="1">
      <alignment horizontal="right"/>
    </xf>
    <xf numFmtId="0" fontId="5" fillId="0" borderId="15" xfId="0" applyFont="1" applyBorder="1" applyAlignment="1"/>
    <xf numFmtId="0" fontId="5" fillId="0" borderId="8" xfId="0" applyFont="1" applyBorder="1"/>
    <xf numFmtId="0" fontId="5" fillId="0" borderId="15" xfId="0" applyFont="1" applyBorder="1" applyAlignment="1">
      <alignment horizontal="center" vertical="top"/>
    </xf>
    <xf numFmtId="165" fontId="5" fillId="0" borderId="5" xfId="0" applyNumberFormat="1" applyFont="1" applyBorder="1"/>
    <xf numFmtId="165" fontId="5" fillId="0" borderId="0" xfId="0" applyNumberFormat="1" applyFont="1"/>
    <xf numFmtId="0" fontId="5" fillId="0" borderId="13" xfId="0" applyFont="1" applyBorder="1" applyAlignment="1">
      <alignment horizontal="left"/>
    </xf>
    <xf numFmtId="0" fontId="5" fillId="0" borderId="14" xfId="0" applyFont="1" applyBorder="1"/>
    <xf numFmtId="0" fontId="5" fillId="0" borderId="11" xfId="0" applyFont="1" applyBorder="1"/>
    <xf numFmtId="0" fontId="5" fillId="0" borderId="3" xfId="0" applyFont="1" applyBorder="1"/>
    <xf numFmtId="0" fontId="5" fillId="0" borderId="4" xfId="0" applyFont="1" applyBorder="1"/>
    <xf numFmtId="2" fontId="5" fillId="0" borderId="1" xfId="0" applyNumberFormat="1" applyFont="1" applyBorder="1" applyAlignment="1">
      <alignment horizontal="right"/>
    </xf>
    <xf numFmtId="0" fontId="5" fillId="0" borderId="15" xfId="0" applyFont="1" applyBorder="1" applyAlignment="1">
      <alignment vertical="top"/>
    </xf>
    <xf numFmtId="0" fontId="5" fillId="0" borderId="15" xfId="0" applyFont="1" applyBorder="1" applyAlignment="1">
      <alignment horizontal="left" vertical="top"/>
    </xf>
    <xf numFmtId="165" fontId="5" fillId="0" borderId="13" xfId="0" applyNumberFormat="1" applyFont="1" applyBorder="1"/>
    <xf numFmtId="2" fontId="5" fillId="0" borderId="13" xfId="0" applyNumberFormat="1" applyFont="1" applyBorder="1"/>
    <xf numFmtId="164" fontId="5" fillId="0" borderId="13" xfId="0" applyNumberFormat="1" applyFont="1" applyBorder="1"/>
    <xf numFmtId="2" fontId="5" fillId="0" borderId="5" xfId="0" applyNumberFormat="1" applyFont="1" applyBorder="1" applyAlignment="1"/>
    <xf numFmtId="1" fontId="5" fillId="0" borderId="0" xfId="0" applyNumberFormat="1" applyFont="1" applyBorder="1"/>
    <xf numFmtId="2" fontId="5" fillId="0" borderId="13" xfId="0" applyNumberFormat="1" applyFont="1" applyBorder="1" applyAlignment="1">
      <alignment horizontal="right"/>
    </xf>
    <xf numFmtId="2" fontId="5" fillId="0" borderId="0" xfId="0" applyNumberFormat="1" applyFont="1" applyAlignment="1">
      <alignment horizontal="right"/>
    </xf>
    <xf numFmtId="0" fontId="5" fillId="0" borderId="0" xfId="0" applyFont="1" applyBorder="1" applyAlignment="1">
      <alignment horizontal="center"/>
    </xf>
    <xf numFmtId="166" fontId="1" fillId="0" borderId="1" xfId="0" applyNumberFormat="1" applyFont="1" applyBorder="1" applyAlignment="1">
      <alignment horizontal="center" vertical="top"/>
    </xf>
    <xf numFmtId="164" fontId="1" fillId="0" borderId="1" xfId="0" applyNumberFormat="1" applyFont="1" applyBorder="1"/>
    <xf numFmtId="164" fontId="1" fillId="0" borderId="0" xfId="0" applyNumberFormat="1" applyFont="1" applyBorder="1"/>
    <xf numFmtId="164" fontId="1" fillId="0" borderId="1" xfId="0" applyNumberFormat="1" applyFont="1" applyBorder="1" applyAlignment="1">
      <alignment horizontal="center" vertical="top"/>
    </xf>
    <xf numFmtId="164" fontId="2" fillId="0" borderId="1" xfId="0" applyNumberFormat="1" applyFont="1" applyBorder="1" applyAlignment="1">
      <alignment horizontal="center"/>
    </xf>
    <xf numFmtId="0" fontId="2" fillId="0" borderId="1" xfId="0" applyFont="1" applyBorder="1" applyAlignment="1">
      <alignment horizontal="center" wrapText="1"/>
    </xf>
    <xf numFmtId="0" fontId="5" fillId="0" borderId="1" xfId="0" applyFont="1" applyBorder="1" applyAlignment="1">
      <alignment horizontal="center" wrapText="1"/>
    </xf>
    <xf numFmtId="0" fontId="4" fillId="0" borderId="5" xfId="0" applyFont="1" applyBorder="1" applyAlignment="1">
      <alignment horizontal="justify" vertical="top" wrapText="1"/>
    </xf>
    <xf numFmtId="0" fontId="1" fillId="0" borderId="1" xfId="0" applyFont="1" applyBorder="1" applyAlignment="1">
      <alignment horizontal="right" vertical="top"/>
    </xf>
    <xf numFmtId="0" fontId="1" fillId="0" borderId="8" xfId="0" applyFont="1" applyBorder="1" applyAlignment="1">
      <alignment horizontal="left"/>
    </xf>
    <xf numFmtId="0" fontId="1" fillId="0" borderId="5" xfId="0" applyFont="1" applyBorder="1" applyAlignment="1">
      <alignment horizontal="left"/>
    </xf>
    <xf numFmtId="0" fontId="1" fillId="0" borderId="9" xfId="0" applyFont="1" applyBorder="1" applyAlignment="1">
      <alignment horizontal="left"/>
    </xf>
    <xf numFmtId="0" fontId="1" fillId="2" borderId="1" xfId="0" applyFont="1" applyFill="1" applyBorder="1" applyAlignment="1">
      <alignment horizontal="right" vertical="top" wrapText="1"/>
    </xf>
    <xf numFmtId="0" fontId="1" fillId="0" borderId="2" xfId="0" applyFont="1" applyBorder="1" applyAlignment="1">
      <alignment horizontal="left" vertical="top" wrapText="1"/>
    </xf>
    <xf numFmtId="0" fontId="1" fillId="0" borderId="4" xfId="0" applyFont="1" applyBorder="1" applyAlignment="1">
      <alignment horizontal="left" vertical="top" wrapText="1"/>
    </xf>
    <xf numFmtId="2" fontId="1" fillId="2" borderId="2" xfId="0" applyNumberFormat="1" applyFont="1" applyFill="1" applyBorder="1" applyAlignment="1">
      <alignment horizontal="right" wrapText="1"/>
    </xf>
    <xf numFmtId="2" fontId="1" fillId="2" borderId="3" xfId="0" applyNumberFormat="1" applyFont="1" applyFill="1" applyBorder="1" applyAlignment="1">
      <alignment horizontal="right" wrapText="1"/>
    </xf>
    <xf numFmtId="2" fontId="1" fillId="2" borderId="4" xfId="0" applyNumberFormat="1" applyFont="1" applyFill="1" applyBorder="1" applyAlignment="1">
      <alignment horizontal="right" wrapText="1"/>
    </xf>
    <xf numFmtId="0" fontId="2" fillId="0" borderId="6" xfId="0" applyFont="1" applyBorder="1" applyAlignment="1">
      <alignment horizontal="center" vertical="top"/>
    </xf>
    <xf numFmtId="0" fontId="2" fillId="0" borderId="7" xfId="0" applyFont="1" applyBorder="1" applyAlignment="1">
      <alignment horizontal="center" vertical="top"/>
    </xf>
    <xf numFmtId="0" fontId="1" fillId="0" borderId="2" xfId="0" applyFont="1" applyBorder="1" applyAlignment="1">
      <alignment horizontal="right"/>
    </xf>
    <xf numFmtId="0" fontId="1" fillId="0" borderId="3" xfId="0" applyFont="1" applyBorder="1" applyAlignment="1">
      <alignment horizontal="right"/>
    </xf>
    <xf numFmtId="0" fontId="1" fillId="0" borderId="4" xfId="0" applyFont="1" applyBorder="1" applyAlignment="1">
      <alignment horizontal="right"/>
    </xf>
    <xf numFmtId="0" fontId="1" fillId="0" borderId="10" xfId="0" applyFont="1" applyBorder="1" applyAlignment="1">
      <alignment horizontal="right"/>
    </xf>
    <xf numFmtId="0" fontId="10" fillId="2" borderId="1" xfId="0" applyFont="1" applyFill="1" applyBorder="1" applyAlignment="1">
      <alignment horizontal="left" vertical="top" wrapText="1"/>
    </xf>
    <xf numFmtId="0" fontId="5" fillId="0" borderId="0" xfId="0" applyFont="1" applyAlignment="1">
      <alignment horizontal="center"/>
    </xf>
    <xf numFmtId="2" fontId="5" fillId="0" borderId="5" xfId="0" applyNumberFormat="1" applyFont="1" applyBorder="1" applyAlignment="1">
      <alignment horizontal="center"/>
    </xf>
    <xf numFmtId="165" fontId="5" fillId="0" borderId="3" xfId="0" applyNumberFormat="1" applyFont="1" applyBorder="1" applyAlignment="1">
      <alignment horizontal="center"/>
    </xf>
    <xf numFmtId="2" fontId="5" fillId="0" borderId="0" xfId="0" applyNumberFormat="1" applyFont="1" applyAlignment="1">
      <alignment horizontal="center"/>
    </xf>
    <xf numFmtId="2" fontId="5" fillId="0" borderId="0" xfId="0" applyNumberFormat="1" applyFont="1" applyBorder="1" applyAlignment="1">
      <alignment horizontal="center"/>
    </xf>
    <xf numFmtId="165" fontId="5" fillId="0" borderId="13" xfId="0" applyNumberFormat="1" applyFont="1" applyBorder="1" applyAlignment="1">
      <alignment horizontal="center" vertical="center"/>
    </xf>
    <xf numFmtId="0" fontId="5" fillId="0" borderId="5" xfId="0" applyFont="1" applyBorder="1" applyAlignment="1">
      <alignment horizontal="center"/>
    </xf>
    <xf numFmtId="0" fontId="5" fillId="0" borderId="0" xfId="0" applyFont="1" applyBorder="1" applyAlignment="1">
      <alignment horizontal="center"/>
    </xf>
    <xf numFmtId="0" fontId="5" fillId="0" borderId="0" xfId="0" applyFont="1" applyBorder="1" applyAlignment="1">
      <alignment horizontal="left"/>
    </xf>
    <xf numFmtId="0" fontId="5" fillId="0" borderId="13" xfId="0" applyFont="1" applyBorder="1" applyAlignment="1">
      <alignment horizontal="left"/>
    </xf>
    <xf numFmtId="164" fontId="5" fillId="0" borderId="0" xfId="0" applyNumberFormat="1" applyFont="1" applyBorder="1" applyAlignment="1">
      <alignment horizontal="center"/>
    </xf>
    <xf numFmtId="0" fontId="0" fillId="0" borderId="0" xfId="0" applyAlignment="1">
      <alignment horizontal="center"/>
    </xf>
    <xf numFmtId="0" fontId="5" fillId="0" borderId="0" xfId="0" applyFont="1" applyBorder="1" applyAlignment="1">
      <alignment horizontal="center" vertical="center"/>
    </xf>
    <xf numFmtId="0" fontId="5" fillId="0" borderId="5" xfId="0" applyFont="1" applyBorder="1" applyAlignment="1">
      <alignment horizontal="center" vertical="center"/>
    </xf>
    <xf numFmtId="0" fontId="5" fillId="0" borderId="10" xfId="0" applyFont="1" applyBorder="1" applyAlignment="1">
      <alignment horizontal="center" vertical="center"/>
    </xf>
    <xf numFmtId="0" fontId="5" fillId="0" borderId="10" xfId="0" applyFont="1" applyBorder="1" applyAlignment="1">
      <alignment horizontal="right"/>
    </xf>
    <xf numFmtId="2" fontId="5" fillId="0" borderId="10" xfId="0" applyNumberFormat="1" applyFont="1" applyBorder="1" applyAlignment="1">
      <alignment horizontal="right"/>
    </xf>
    <xf numFmtId="0" fontId="5" fillId="0" borderId="0" xfId="0" applyFont="1" applyBorder="1" applyAlignment="1">
      <alignment horizontal="right"/>
    </xf>
    <xf numFmtId="0" fontId="5" fillId="0" borderId="0" xfId="0" applyFont="1" applyAlignment="1">
      <alignment horizontal="center"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4" fillId="0" borderId="0" xfId="0" applyNumberFormat="1" applyFont="1" applyAlignment="1">
      <alignment horizontal="left" vertical="top" wrapText="1"/>
    </xf>
    <xf numFmtId="0" fontId="5" fillId="0" borderId="2" xfId="0" applyFont="1" applyBorder="1" applyAlignment="1">
      <alignment horizontal="center" vertical="top" wrapText="1"/>
    </xf>
    <xf numFmtId="0" fontId="5" fillId="0" borderId="4" xfId="0" applyFont="1" applyBorder="1" applyAlignment="1">
      <alignment horizontal="center" vertical="top" wrapText="1"/>
    </xf>
    <xf numFmtId="0" fontId="5" fillId="0" borderId="13" xfId="0" applyFont="1" applyBorder="1" applyAlignment="1">
      <alignment horizontal="left" vertical="top" wrapText="1"/>
    </xf>
    <xf numFmtId="0" fontId="5" fillId="0" borderId="6" xfId="0" applyFont="1" applyBorder="1" applyAlignment="1">
      <alignment horizontal="center" vertical="top" wrapText="1"/>
    </xf>
    <xf numFmtId="0" fontId="5" fillId="0" borderId="7" xfId="0" applyFont="1" applyBorder="1" applyAlignment="1">
      <alignment horizontal="center" vertical="top" wrapText="1"/>
    </xf>
    <xf numFmtId="0" fontId="5" fillId="0" borderId="6" xfId="0" applyFont="1" applyBorder="1" applyAlignment="1">
      <alignment horizontal="left" vertical="top" wrapText="1"/>
    </xf>
    <xf numFmtId="0" fontId="5" fillId="0" borderId="7" xfId="0" applyFont="1" applyBorder="1" applyAlignment="1">
      <alignment horizontal="left" vertical="top" wrapText="1"/>
    </xf>
    <xf numFmtId="2" fontId="5" fillId="0" borderId="0" xfId="0" applyNumberFormat="1" applyFont="1" applyBorder="1" applyAlignment="1">
      <alignment horizontal="center" wrapText="1"/>
    </xf>
    <xf numFmtId="2" fontId="5" fillId="0" borderId="6" xfId="0" applyNumberFormat="1" applyFont="1" applyBorder="1" applyAlignment="1">
      <alignment horizontal="right" vertical="center"/>
    </xf>
    <xf numFmtId="2" fontId="5" fillId="0" borderId="7" xfId="0" applyNumberFormat="1" applyFont="1" applyBorder="1" applyAlignment="1">
      <alignment horizontal="right"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15" xfId="0" applyFont="1" applyBorder="1" applyAlignment="1">
      <alignment horizontal="left" vertical="top" wrapText="1"/>
    </xf>
    <xf numFmtId="0" fontId="5" fillId="0" borderId="9" xfId="0" applyFont="1" applyBorder="1" applyAlignment="1">
      <alignment horizontal="left" vertical="top" wrapText="1"/>
    </xf>
    <xf numFmtId="2" fontId="5" fillId="0" borderId="0" xfId="0" applyNumberFormat="1" applyFont="1" applyBorder="1" applyAlignment="1">
      <alignment horizontal="left"/>
    </xf>
    <xf numFmtId="0" fontId="5" fillId="0" borderId="12" xfId="0" applyFont="1" applyBorder="1" applyAlignment="1">
      <alignment horizontal="left" vertical="top" wrapText="1"/>
    </xf>
    <xf numFmtId="0" fontId="5" fillId="0" borderId="2" xfId="0" applyFont="1" applyBorder="1" applyAlignment="1">
      <alignment horizontal="left"/>
    </xf>
    <xf numFmtId="0" fontId="5" fillId="0" borderId="4" xfId="0" applyFont="1" applyBorder="1" applyAlignment="1">
      <alignment horizontal="left"/>
    </xf>
    <xf numFmtId="0" fontId="5" fillId="0" borderId="14" xfId="0" applyFont="1" applyBorder="1" applyAlignment="1">
      <alignment horizontal="center" vertical="top" wrapText="1"/>
    </xf>
    <xf numFmtId="0" fontId="5" fillId="0" borderId="10" xfId="0"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144"/>
  <sheetViews>
    <sheetView tabSelected="1" view="pageBreakPreview" zoomScale="86" zoomScaleNormal="85" zoomScaleSheetLayoutView="86" workbookViewId="0">
      <selection sqref="A1:G1"/>
    </sheetView>
  </sheetViews>
  <sheetFormatPr defaultRowHeight="15"/>
  <cols>
    <col min="1" max="1" width="6" style="1" customWidth="1"/>
    <col min="2" max="2" width="9.5703125" style="1" customWidth="1"/>
    <col min="3" max="3" width="43.7109375" style="1" customWidth="1"/>
    <col min="4" max="4" width="9.85546875" style="1" customWidth="1"/>
    <col min="5" max="5" width="6" style="1" customWidth="1"/>
    <col min="6" max="6" width="10.85546875" style="1" customWidth="1"/>
    <col min="7" max="7" width="16" style="1" customWidth="1"/>
    <col min="8" max="10" width="9.140625" style="1"/>
    <col min="11" max="11" width="31" style="1" customWidth="1"/>
    <col min="12" max="16384" width="9.140625" style="1"/>
  </cols>
  <sheetData>
    <row r="1" spans="1:7" ht="84.75" customHeight="1">
      <c r="A1" s="101" t="s">
        <v>141</v>
      </c>
      <c r="B1" s="101"/>
      <c r="C1" s="101"/>
      <c r="D1" s="101"/>
      <c r="E1" s="101"/>
      <c r="F1" s="101"/>
      <c r="G1" s="101"/>
    </row>
    <row r="2" spans="1:7" ht="31.5" customHeight="1">
      <c r="A2" s="2" t="s">
        <v>0</v>
      </c>
      <c r="B2" s="2" t="s">
        <v>1</v>
      </c>
      <c r="C2" s="2" t="s">
        <v>2</v>
      </c>
      <c r="D2" s="2" t="s">
        <v>3</v>
      </c>
      <c r="E2" s="2" t="s">
        <v>4</v>
      </c>
      <c r="F2" s="2" t="s">
        <v>5</v>
      </c>
      <c r="G2" s="2" t="s">
        <v>6</v>
      </c>
    </row>
    <row r="3" spans="1:7" ht="30" customHeight="1">
      <c r="A3" s="3"/>
      <c r="B3" s="107" t="s">
        <v>130</v>
      </c>
      <c r="C3" s="108"/>
      <c r="D3" s="4"/>
      <c r="E3" s="4"/>
      <c r="F3" s="4"/>
      <c r="G3" s="4"/>
    </row>
    <row r="4" spans="1:7" ht="156.75" customHeight="1">
      <c r="A4" s="3">
        <v>1</v>
      </c>
      <c r="B4" s="8" t="s">
        <v>32</v>
      </c>
      <c r="C4" s="6" t="s">
        <v>40</v>
      </c>
      <c r="D4" s="14">
        <v>25</v>
      </c>
      <c r="E4" s="15" t="s">
        <v>9</v>
      </c>
      <c r="F4" s="16">
        <v>1203.77</v>
      </c>
      <c r="G4" s="98">
        <f>ROUND(D4*F4,3)</f>
        <v>30094.25</v>
      </c>
    </row>
    <row r="5" spans="1:7" ht="62.25" customHeight="1">
      <c r="A5" s="3">
        <v>2</v>
      </c>
      <c r="B5" s="5" t="s">
        <v>7</v>
      </c>
      <c r="C5" s="6" t="s">
        <v>8</v>
      </c>
      <c r="D5" s="15">
        <v>971</v>
      </c>
      <c r="E5" s="15" t="s">
        <v>9</v>
      </c>
      <c r="F5" s="16">
        <v>290.48</v>
      </c>
      <c r="G5" s="98">
        <f t="shared" ref="G5:G13" si="0">ROUND(D5*F5,3)</f>
        <v>282056.08</v>
      </c>
    </row>
    <row r="6" spans="1:7" ht="372" customHeight="1">
      <c r="A6" s="3">
        <v>3</v>
      </c>
      <c r="B6" s="8" t="s">
        <v>37</v>
      </c>
      <c r="C6" s="6" t="s">
        <v>38</v>
      </c>
      <c r="D6" s="14">
        <f>'Detail Embankment'!N20</f>
        <v>73193.093999999997</v>
      </c>
      <c r="E6" s="15" t="s">
        <v>10</v>
      </c>
      <c r="F6" s="16">
        <v>126.32</v>
      </c>
      <c r="G6" s="98">
        <f t="shared" si="0"/>
        <v>9245751.6339999996</v>
      </c>
    </row>
    <row r="7" spans="1:7" ht="163.5">
      <c r="A7" s="3">
        <v>4</v>
      </c>
      <c r="B7" s="8" t="s">
        <v>39</v>
      </c>
      <c r="C7" s="6" t="s">
        <v>142</v>
      </c>
      <c r="D7" s="14">
        <f>'Detail Embankment'!N46</f>
        <v>24397.698000000004</v>
      </c>
      <c r="E7" s="15" t="s">
        <v>10</v>
      </c>
      <c r="F7" s="16">
        <v>346.28</v>
      </c>
      <c r="G7" s="98">
        <f t="shared" si="0"/>
        <v>8448434.8629999999</v>
      </c>
    </row>
    <row r="8" spans="1:7" ht="156" customHeight="1">
      <c r="A8" s="3">
        <v>5</v>
      </c>
      <c r="B8" s="8" t="s">
        <v>270</v>
      </c>
      <c r="C8" s="6" t="s">
        <v>143</v>
      </c>
      <c r="D8" s="14">
        <f>'Detail Embankment'!N59</f>
        <v>24397.698000000004</v>
      </c>
      <c r="E8" s="15" t="s">
        <v>10</v>
      </c>
      <c r="F8" s="16">
        <v>182.93</v>
      </c>
      <c r="G8" s="98">
        <f t="shared" si="0"/>
        <v>4463070.8949999996</v>
      </c>
    </row>
    <row r="9" spans="1:7" ht="75.75" customHeight="1">
      <c r="A9" s="3">
        <v>6</v>
      </c>
      <c r="B9" s="8" t="s">
        <v>11</v>
      </c>
      <c r="C9" s="6" t="s">
        <v>267</v>
      </c>
      <c r="D9" s="14">
        <f>'Detail Embankment'!N69</f>
        <v>12198.849000000002</v>
      </c>
      <c r="E9" s="99" t="s">
        <v>58</v>
      </c>
      <c r="F9" s="16">
        <v>14.57</v>
      </c>
      <c r="G9" s="98">
        <f t="shared" si="0"/>
        <v>177737.23</v>
      </c>
    </row>
    <row r="10" spans="1:7" ht="30" customHeight="1">
      <c r="A10" s="3"/>
      <c r="B10" s="8"/>
      <c r="C10" s="6" t="s">
        <v>268</v>
      </c>
      <c r="D10" s="14">
        <f>'Detail Embankment'!N67</f>
        <v>12198.849000000002</v>
      </c>
      <c r="E10" s="100" t="s">
        <v>269</v>
      </c>
      <c r="F10" s="16">
        <v>29.14</v>
      </c>
      <c r="G10" s="98">
        <f t="shared" si="0"/>
        <v>355474.46</v>
      </c>
    </row>
    <row r="11" spans="1:7" ht="126.75" customHeight="1">
      <c r="A11" s="3">
        <v>7</v>
      </c>
      <c r="B11" s="8" t="s">
        <v>12</v>
      </c>
      <c r="C11" s="6" t="s">
        <v>16</v>
      </c>
      <c r="D11" s="14">
        <f>'Detail Embankment'!N76</f>
        <v>88652</v>
      </c>
      <c r="E11" s="15" t="s">
        <v>13</v>
      </c>
      <c r="F11" s="16">
        <v>26.17</v>
      </c>
      <c r="G11" s="98">
        <f t="shared" si="0"/>
        <v>2320022.84</v>
      </c>
    </row>
    <row r="12" spans="1:7" ht="78.75" customHeight="1">
      <c r="A12" s="3">
        <v>8</v>
      </c>
      <c r="B12" s="8" t="s">
        <v>135</v>
      </c>
      <c r="C12" s="6" t="s">
        <v>134</v>
      </c>
      <c r="D12" s="14">
        <f>'Detail Embankment'!N85</f>
        <v>97590.792000000016</v>
      </c>
      <c r="E12" s="15" t="s">
        <v>29</v>
      </c>
      <c r="F12" s="16">
        <v>14.27</v>
      </c>
      <c r="G12" s="98">
        <f t="shared" si="0"/>
        <v>1392620.602</v>
      </c>
    </row>
    <row r="13" spans="1:7" ht="87.75" customHeight="1">
      <c r="A13" s="3">
        <v>9</v>
      </c>
      <c r="B13" s="8" t="s">
        <v>14</v>
      </c>
      <c r="C13" s="6" t="s">
        <v>144</v>
      </c>
      <c r="D13" s="14">
        <f>'Detail Embankment'!N90</f>
        <v>143760</v>
      </c>
      <c r="E13" s="15" t="s">
        <v>15</v>
      </c>
      <c r="F13" s="16">
        <v>4.47</v>
      </c>
      <c r="G13" s="98">
        <f t="shared" si="0"/>
        <v>642607.19999999995</v>
      </c>
    </row>
    <row r="14" spans="1:7">
      <c r="A14" s="9"/>
      <c r="B14" s="102" t="s">
        <v>36</v>
      </c>
      <c r="C14" s="102"/>
      <c r="D14" s="102"/>
      <c r="E14" s="102"/>
      <c r="F14" s="102"/>
      <c r="G14" s="94">
        <f>SUM(G4:G13)</f>
        <v>27357870.054000001</v>
      </c>
    </row>
    <row r="15" spans="1:7">
      <c r="A15" s="103" t="s">
        <v>60</v>
      </c>
      <c r="B15" s="104"/>
      <c r="C15" s="104"/>
      <c r="D15" s="104"/>
      <c r="E15" s="104"/>
      <c r="F15" s="104"/>
      <c r="G15" s="105"/>
    </row>
    <row r="16" spans="1:7" ht="77.25" customHeight="1">
      <c r="A16" s="3">
        <v>10</v>
      </c>
      <c r="B16" s="8" t="s">
        <v>17</v>
      </c>
      <c r="C16" s="6" t="s">
        <v>20</v>
      </c>
      <c r="D16" s="14">
        <f>'Detail Embankment'!N98</f>
        <v>2425.9500000000003</v>
      </c>
      <c r="E16" s="15" t="s">
        <v>10</v>
      </c>
      <c r="F16" s="16">
        <v>135.05000000000001</v>
      </c>
      <c r="G16" s="98">
        <f t="shared" ref="G16:G38" si="1">ROUND(D16*F16,3)</f>
        <v>327624.54800000001</v>
      </c>
    </row>
    <row r="17" spans="1:7" ht="94.5" customHeight="1">
      <c r="A17" s="3">
        <v>11</v>
      </c>
      <c r="B17" s="8" t="s">
        <v>18</v>
      </c>
      <c r="C17" s="6" t="s">
        <v>19</v>
      </c>
      <c r="D17" s="16">
        <f>'Detail Embankment'!N105</f>
        <v>808.65</v>
      </c>
      <c r="E17" s="15" t="s">
        <v>10</v>
      </c>
      <c r="F17" s="16">
        <v>733.12</v>
      </c>
      <c r="G17" s="98">
        <f t="shared" si="1"/>
        <v>592837.48800000001</v>
      </c>
    </row>
    <row r="18" spans="1:7" ht="116.25" customHeight="1">
      <c r="A18" s="3">
        <v>12</v>
      </c>
      <c r="B18" s="8" t="s">
        <v>41</v>
      </c>
      <c r="C18" s="6" t="s">
        <v>42</v>
      </c>
      <c r="D18" s="15">
        <f>'Detail Embankment'!N111</f>
        <v>5391</v>
      </c>
      <c r="E18" s="15" t="s">
        <v>13</v>
      </c>
      <c r="F18" s="16">
        <v>11.39</v>
      </c>
      <c r="G18" s="98">
        <f t="shared" si="1"/>
        <v>61403.49</v>
      </c>
    </row>
    <row r="19" spans="1:7" ht="179.25">
      <c r="A19" s="3">
        <v>13</v>
      </c>
      <c r="B19" s="8" t="s">
        <v>21</v>
      </c>
      <c r="C19" s="12" t="s">
        <v>145</v>
      </c>
      <c r="D19" s="14">
        <f>'Detail Embankment'!N122</f>
        <v>54059.75</v>
      </c>
      <c r="E19" s="15" t="s">
        <v>43</v>
      </c>
      <c r="F19" s="16">
        <v>340.00200000000001</v>
      </c>
      <c r="G19" s="98">
        <f t="shared" si="1"/>
        <v>18380423.120000001</v>
      </c>
    </row>
    <row r="20" spans="1:7" ht="195" customHeight="1">
      <c r="A20" s="3">
        <v>14</v>
      </c>
      <c r="B20" s="8" t="s">
        <v>21</v>
      </c>
      <c r="C20" s="6" t="s">
        <v>146</v>
      </c>
      <c r="D20" s="14">
        <f>'Detail Embankment'!N135</f>
        <v>3594</v>
      </c>
      <c r="E20" s="15" t="s">
        <v>43</v>
      </c>
      <c r="F20" s="16">
        <v>977.18</v>
      </c>
      <c r="G20" s="98">
        <f t="shared" si="1"/>
        <v>3511984.92</v>
      </c>
    </row>
    <row r="21" spans="1:7" ht="107.25" customHeight="1">
      <c r="A21" s="3">
        <v>15</v>
      </c>
      <c r="B21" s="8" t="s">
        <v>22</v>
      </c>
      <c r="C21" s="6" t="s">
        <v>147</v>
      </c>
      <c r="D21" s="14">
        <f>'Detail Embankment'!N147</f>
        <v>5391</v>
      </c>
      <c r="E21" s="15" t="s">
        <v>13</v>
      </c>
      <c r="F21" s="16">
        <v>162.47</v>
      </c>
      <c r="G21" s="98">
        <f t="shared" si="1"/>
        <v>875875.77</v>
      </c>
    </row>
    <row r="22" spans="1:7" ht="93" customHeight="1">
      <c r="A22" s="3">
        <v>16</v>
      </c>
      <c r="B22" s="8" t="s">
        <v>285</v>
      </c>
      <c r="C22" s="6" t="s">
        <v>148</v>
      </c>
      <c r="D22" s="14">
        <f>'Detail Embankment'!N155</f>
        <v>1751.6257499999999</v>
      </c>
      <c r="E22" s="15" t="s">
        <v>10</v>
      </c>
      <c r="F22" s="16">
        <v>2027.04</v>
      </c>
      <c r="G22" s="98">
        <f t="shared" si="1"/>
        <v>3550615.46</v>
      </c>
    </row>
    <row r="23" spans="1:7" ht="237.75" customHeight="1">
      <c r="A23" s="3">
        <v>17</v>
      </c>
      <c r="B23" s="5" t="s">
        <v>33</v>
      </c>
      <c r="C23" s="10" t="s">
        <v>149</v>
      </c>
      <c r="D23" s="17">
        <f>'Detail Embankment'!N168</f>
        <v>15.807785714285714</v>
      </c>
      <c r="E23" s="18" t="s">
        <v>24</v>
      </c>
      <c r="F23" s="19">
        <v>909.69</v>
      </c>
      <c r="G23" s="98">
        <f t="shared" si="1"/>
        <v>14380.184999999999</v>
      </c>
    </row>
    <row r="24" spans="1:7" ht="150.75" customHeight="1">
      <c r="A24" s="3">
        <v>18</v>
      </c>
      <c r="B24" s="5" t="s">
        <v>25</v>
      </c>
      <c r="C24" s="10" t="s">
        <v>150</v>
      </c>
      <c r="D24" s="17">
        <f>'Detail Embankment'!N183</f>
        <v>72.428399999999996</v>
      </c>
      <c r="E24" s="18" t="s">
        <v>26</v>
      </c>
      <c r="F24" s="19">
        <v>77.34</v>
      </c>
      <c r="G24" s="98">
        <f t="shared" si="1"/>
        <v>5601.6120000000001</v>
      </c>
    </row>
    <row r="25" spans="1:7" ht="138" customHeight="1">
      <c r="A25" s="3">
        <v>19</v>
      </c>
      <c r="B25" s="5" t="s">
        <v>27</v>
      </c>
      <c r="C25" s="10" t="s">
        <v>57</v>
      </c>
      <c r="D25" s="17">
        <f>'Detail Embankment'!N195</f>
        <v>15.717222399999999</v>
      </c>
      <c r="E25" s="18" t="s">
        <v>26</v>
      </c>
      <c r="F25" s="19">
        <v>74.37</v>
      </c>
      <c r="G25" s="98">
        <f t="shared" si="1"/>
        <v>1168.8900000000001</v>
      </c>
    </row>
    <row r="26" spans="1:7" ht="183.75" customHeight="1">
      <c r="A26" s="3">
        <v>20</v>
      </c>
      <c r="B26" s="5" t="s">
        <v>28</v>
      </c>
      <c r="C26" s="10" t="s">
        <v>151</v>
      </c>
      <c r="D26" s="17">
        <f>'Detail Embankment'!N206</f>
        <v>15.807785714285714</v>
      </c>
      <c r="E26" s="18" t="s">
        <v>29</v>
      </c>
      <c r="F26" s="19">
        <v>11674.49</v>
      </c>
      <c r="G26" s="98">
        <f t="shared" si="1"/>
        <v>184547.83600000001</v>
      </c>
    </row>
    <row r="27" spans="1:7" ht="96.75" customHeight="1">
      <c r="A27" s="3">
        <v>21</v>
      </c>
      <c r="B27" s="5" t="s">
        <v>30</v>
      </c>
      <c r="C27" s="10" t="s">
        <v>31</v>
      </c>
      <c r="D27" s="20">
        <f>'Detail Embankment'!N220</f>
        <v>13</v>
      </c>
      <c r="E27" s="18" t="s">
        <v>9</v>
      </c>
      <c r="F27" s="19">
        <v>47.91</v>
      </c>
      <c r="G27" s="98">
        <f t="shared" si="1"/>
        <v>622.83000000000004</v>
      </c>
    </row>
    <row r="28" spans="1:7" ht="82.5" customHeight="1">
      <c r="A28" s="3">
        <v>22</v>
      </c>
      <c r="B28" s="5" t="s">
        <v>44</v>
      </c>
      <c r="C28" s="10" t="s">
        <v>153</v>
      </c>
      <c r="D28" s="18">
        <f>'Detail Embankment'!N227</f>
        <v>5991</v>
      </c>
      <c r="E28" s="18" t="s">
        <v>45</v>
      </c>
      <c r="F28" s="18">
        <v>131.55000000000001</v>
      </c>
      <c r="G28" s="98">
        <f t="shared" si="1"/>
        <v>788116.05</v>
      </c>
    </row>
    <row r="29" spans="1:7" ht="77.25" customHeight="1">
      <c r="A29" s="3">
        <v>23</v>
      </c>
      <c r="B29" s="13" t="s">
        <v>46</v>
      </c>
      <c r="C29" s="10" t="s">
        <v>152</v>
      </c>
      <c r="D29" s="19">
        <f>'Detail Embankment'!N233</f>
        <v>8986.5</v>
      </c>
      <c r="E29" s="18" t="s">
        <v>15</v>
      </c>
      <c r="F29" s="18">
        <v>132.94</v>
      </c>
      <c r="G29" s="98">
        <f t="shared" si="1"/>
        <v>1194665.31</v>
      </c>
    </row>
    <row r="30" spans="1:7" ht="93" customHeight="1">
      <c r="A30" s="3">
        <v>24</v>
      </c>
      <c r="B30" s="5" t="s">
        <v>47</v>
      </c>
      <c r="C30" s="10" t="s">
        <v>154</v>
      </c>
      <c r="D30" s="19">
        <f>'Detail Embankment'!N239</f>
        <v>23960</v>
      </c>
      <c r="E30" s="18" t="s">
        <v>15</v>
      </c>
      <c r="F30" s="19">
        <v>64.53</v>
      </c>
      <c r="G30" s="98">
        <f t="shared" si="1"/>
        <v>1546138.8</v>
      </c>
    </row>
    <row r="31" spans="1:7" ht="87" customHeight="1">
      <c r="A31" s="3">
        <v>25</v>
      </c>
      <c r="B31" s="5" t="s">
        <v>48</v>
      </c>
      <c r="C31" s="10" t="s">
        <v>49</v>
      </c>
      <c r="D31" s="19">
        <f>'Detail Embankment'!N248</f>
        <v>8985</v>
      </c>
      <c r="E31" s="18" t="s">
        <v>13</v>
      </c>
      <c r="F31" s="19">
        <v>162.44999999999999</v>
      </c>
      <c r="G31" s="98">
        <f t="shared" si="1"/>
        <v>1459613.25</v>
      </c>
    </row>
    <row r="32" spans="1:7" ht="16.5" customHeight="1">
      <c r="A32" s="3"/>
      <c r="B32" s="5"/>
      <c r="C32" s="10"/>
      <c r="D32" s="109" t="s">
        <v>271</v>
      </c>
      <c r="E32" s="110"/>
      <c r="F32" s="111"/>
      <c r="G32" s="97">
        <f>SUM(G16:G31)</f>
        <v>32495619.558999997</v>
      </c>
    </row>
    <row r="33" spans="1:7" ht="215.25" customHeight="1">
      <c r="A33" s="3">
        <v>26</v>
      </c>
      <c r="B33" s="8" t="s">
        <v>41</v>
      </c>
      <c r="C33" s="6" t="s">
        <v>50</v>
      </c>
      <c r="D33" s="15">
        <f>'Detail Embankment'!N255</f>
        <v>1</v>
      </c>
      <c r="E33" s="15" t="s">
        <v>264</v>
      </c>
      <c r="F33" s="16">
        <v>967050.85</v>
      </c>
      <c r="G33" s="98">
        <f t="shared" si="1"/>
        <v>967050.85</v>
      </c>
    </row>
    <row r="34" spans="1:7" ht="108.75" customHeight="1">
      <c r="A34" s="3">
        <v>27</v>
      </c>
      <c r="B34" s="8" t="s">
        <v>41</v>
      </c>
      <c r="C34" s="6" t="s">
        <v>51</v>
      </c>
      <c r="D34" s="15">
        <f>'Detail Embankment'!N267</f>
        <v>200</v>
      </c>
      <c r="E34" s="15" t="s">
        <v>52</v>
      </c>
      <c r="F34" s="16">
        <v>2497.86</v>
      </c>
      <c r="G34" s="98">
        <f t="shared" si="1"/>
        <v>499572</v>
      </c>
    </row>
    <row r="35" spans="1:7" ht="60">
      <c r="A35" s="3">
        <v>28</v>
      </c>
      <c r="B35" s="8" t="s">
        <v>41</v>
      </c>
      <c r="C35" s="6" t="s">
        <v>53</v>
      </c>
      <c r="D35" s="15">
        <f>'Detail Embankment'!N273</f>
        <v>1</v>
      </c>
      <c r="E35" s="15" t="s">
        <v>264</v>
      </c>
      <c r="F35" s="16">
        <v>112344.1</v>
      </c>
      <c r="G35" s="98">
        <f t="shared" si="1"/>
        <v>112344.1</v>
      </c>
    </row>
    <row r="36" spans="1:7" ht="105">
      <c r="A36" s="3">
        <v>29</v>
      </c>
      <c r="B36" s="8" t="s">
        <v>41</v>
      </c>
      <c r="C36" s="6" t="s">
        <v>54</v>
      </c>
      <c r="D36" s="15">
        <f>'Detail Embankment'!N278</f>
        <v>1</v>
      </c>
      <c r="E36" s="15" t="s">
        <v>264</v>
      </c>
      <c r="F36" s="16">
        <v>111148.95</v>
      </c>
      <c r="G36" s="98">
        <f t="shared" si="1"/>
        <v>111148.95</v>
      </c>
    </row>
    <row r="37" spans="1:7" ht="186" customHeight="1">
      <c r="A37" s="3">
        <v>30</v>
      </c>
      <c r="B37" s="8" t="s">
        <v>41</v>
      </c>
      <c r="C37" s="6" t="s">
        <v>55</v>
      </c>
      <c r="D37" s="15">
        <f>'Detail Embankment'!N286</f>
        <v>1</v>
      </c>
      <c r="E37" s="15" t="s">
        <v>264</v>
      </c>
      <c r="F37" s="16">
        <v>92026.55</v>
      </c>
      <c r="G37" s="98">
        <f t="shared" si="1"/>
        <v>92026.55</v>
      </c>
    </row>
    <row r="38" spans="1:7" ht="75">
      <c r="A38" s="3">
        <v>31</v>
      </c>
      <c r="B38" s="8" t="s">
        <v>41</v>
      </c>
      <c r="C38" s="11" t="s">
        <v>56</v>
      </c>
      <c r="D38" s="15">
        <f>'Detail Embankment'!N300</f>
        <v>1</v>
      </c>
      <c r="E38" s="15" t="s">
        <v>264</v>
      </c>
      <c r="F38" s="16">
        <v>110909.92</v>
      </c>
      <c r="G38" s="98">
        <f t="shared" si="1"/>
        <v>110909.92</v>
      </c>
    </row>
    <row r="39" spans="1:7" ht="15.75" customHeight="1">
      <c r="A39" s="3"/>
      <c r="B39" s="106" t="s">
        <v>35</v>
      </c>
      <c r="C39" s="106"/>
      <c r="D39" s="106"/>
      <c r="E39" s="106"/>
      <c r="F39" s="106"/>
      <c r="G39" s="94">
        <f>SUM(G33:G38)</f>
        <v>1893052.37</v>
      </c>
    </row>
    <row r="40" spans="1:7">
      <c r="A40" s="9"/>
      <c r="B40" s="118" t="s">
        <v>155</v>
      </c>
      <c r="C40" s="118"/>
      <c r="D40" s="118"/>
      <c r="E40" s="118"/>
      <c r="F40" s="118"/>
      <c r="G40" s="7"/>
    </row>
    <row r="41" spans="1:7" ht="150">
      <c r="A41" s="3">
        <v>32</v>
      </c>
      <c r="B41" s="35" t="s">
        <v>32</v>
      </c>
      <c r="C41" s="6" t="s">
        <v>156</v>
      </c>
      <c r="D41" s="15">
        <v>5</v>
      </c>
      <c r="E41" s="15" t="s">
        <v>9</v>
      </c>
      <c r="F41" s="16">
        <v>1203.77</v>
      </c>
      <c r="G41" s="98">
        <f t="shared" ref="G41:G90" si="2">ROUND(D41*F41,3)</f>
        <v>6018.85</v>
      </c>
    </row>
    <row r="42" spans="1:7" ht="90">
      <c r="A42" s="3">
        <v>33</v>
      </c>
      <c r="B42" s="3" t="s">
        <v>157</v>
      </c>
      <c r="C42" s="6" t="s">
        <v>158</v>
      </c>
      <c r="D42" s="15">
        <v>6000</v>
      </c>
      <c r="E42" s="15" t="s">
        <v>24</v>
      </c>
      <c r="F42" s="16">
        <v>27.72</v>
      </c>
      <c r="G42" s="98">
        <f t="shared" si="2"/>
        <v>166320</v>
      </c>
    </row>
    <row r="43" spans="1:7" ht="89.25">
      <c r="A43" s="3">
        <v>34</v>
      </c>
      <c r="B43" s="8" t="s">
        <v>159</v>
      </c>
      <c r="C43" s="6" t="s">
        <v>160</v>
      </c>
      <c r="D43" s="15">
        <v>19.399999999999999</v>
      </c>
      <c r="E43" s="15" t="s">
        <v>15</v>
      </c>
      <c r="F43" s="16">
        <v>69.540000000000006</v>
      </c>
      <c r="G43" s="98">
        <f t="shared" si="2"/>
        <v>1349.076</v>
      </c>
    </row>
    <row r="44" spans="1:7" ht="75">
      <c r="A44" s="3">
        <v>35</v>
      </c>
      <c r="B44" s="3" t="s">
        <v>161</v>
      </c>
      <c r="C44" s="6" t="s">
        <v>162</v>
      </c>
      <c r="D44" s="15">
        <v>4</v>
      </c>
      <c r="E44" s="15" t="s">
        <v>9</v>
      </c>
      <c r="F44" s="16">
        <v>2584.2199999999998</v>
      </c>
      <c r="G44" s="98">
        <f t="shared" si="2"/>
        <v>10336.879999999999</v>
      </c>
    </row>
    <row r="45" spans="1:7" ht="162.75">
      <c r="A45" s="3">
        <v>36</v>
      </c>
      <c r="B45" s="3" t="s">
        <v>163</v>
      </c>
      <c r="C45" s="6" t="s">
        <v>164</v>
      </c>
      <c r="D45" s="36">
        <v>3422.39</v>
      </c>
      <c r="E45" s="36" t="s">
        <v>10</v>
      </c>
      <c r="F45" s="37">
        <v>246.71</v>
      </c>
      <c r="G45" s="98">
        <f t="shared" si="2"/>
        <v>844337.83700000006</v>
      </c>
    </row>
    <row r="46" spans="1:7" ht="103.5">
      <c r="A46" s="3">
        <v>37</v>
      </c>
      <c r="B46" s="3" t="s">
        <v>165</v>
      </c>
      <c r="C46" s="6" t="s">
        <v>166</v>
      </c>
      <c r="D46" s="15">
        <v>400</v>
      </c>
      <c r="E46" s="15" t="s">
        <v>13</v>
      </c>
      <c r="F46" s="16">
        <v>837.15</v>
      </c>
      <c r="G46" s="98">
        <f t="shared" si="2"/>
        <v>334860</v>
      </c>
    </row>
    <row r="47" spans="1:7" ht="149.25">
      <c r="A47" s="3">
        <v>38</v>
      </c>
      <c r="B47" s="3" t="s">
        <v>167</v>
      </c>
      <c r="C47" s="6" t="s">
        <v>168</v>
      </c>
      <c r="D47" s="15">
        <v>50971.29</v>
      </c>
      <c r="E47" s="15" t="s">
        <v>29</v>
      </c>
      <c r="F47" s="16">
        <v>6.13</v>
      </c>
      <c r="G47" s="98">
        <f t="shared" si="2"/>
        <v>312454.00799999997</v>
      </c>
    </row>
    <row r="48" spans="1:7" ht="210">
      <c r="A48" s="3">
        <v>39</v>
      </c>
      <c r="B48" s="38" t="s">
        <v>169</v>
      </c>
      <c r="C48" s="6" t="s">
        <v>170</v>
      </c>
      <c r="D48" s="36">
        <v>9.7899999999999991</v>
      </c>
      <c r="E48" s="36" t="s">
        <v>171</v>
      </c>
      <c r="F48" s="37">
        <v>145120.53</v>
      </c>
      <c r="G48" s="98">
        <f t="shared" si="2"/>
        <v>1420729.9890000001</v>
      </c>
    </row>
    <row r="49" spans="1:7" ht="74.25">
      <c r="A49" s="3">
        <v>40</v>
      </c>
      <c r="B49" s="38" t="s">
        <v>172</v>
      </c>
      <c r="C49" s="6" t="s">
        <v>173</v>
      </c>
      <c r="D49" s="36">
        <v>44.2</v>
      </c>
      <c r="E49" s="36" t="s">
        <v>15</v>
      </c>
      <c r="F49" s="37">
        <v>39.159999999999997</v>
      </c>
      <c r="G49" s="98">
        <f t="shared" si="2"/>
        <v>1730.8720000000001</v>
      </c>
    </row>
    <row r="50" spans="1:7" ht="180">
      <c r="A50" s="3">
        <v>41</v>
      </c>
      <c r="B50" s="38" t="s">
        <v>174</v>
      </c>
      <c r="C50" s="6" t="s">
        <v>175</v>
      </c>
      <c r="D50" s="36">
        <v>10</v>
      </c>
      <c r="E50" s="36" t="s">
        <v>9</v>
      </c>
      <c r="F50" s="37">
        <v>17211.169999999998</v>
      </c>
      <c r="G50" s="98">
        <f t="shared" si="2"/>
        <v>172111.7</v>
      </c>
    </row>
    <row r="51" spans="1:7" ht="180">
      <c r="A51" s="3">
        <v>42</v>
      </c>
      <c r="B51" s="38" t="s">
        <v>176</v>
      </c>
      <c r="C51" s="6" t="s">
        <v>177</v>
      </c>
      <c r="D51" s="36">
        <v>73.44</v>
      </c>
      <c r="E51" s="36" t="s">
        <v>24</v>
      </c>
      <c r="F51" s="37">
        <v>1250.75</v>
      </c>
      <c r="G51" s="98">
        <f t="shared" si="2"/>
        <v>91855.08</v>
      </c>
    </row>
    <row r="52" spans="1:7" ht="75">
      <c r="A52" s="3">
        <v>43</v>
      </c>
      <c r="B52" s="38" t="s">
        <v>178</v>
      </c>
      <c r="C52" s="6" t="s">
        <v>179</v>
      </c>
      <c r="D52" s="37">
        <v>265.2</v>
      </c>
      <c r="E52" s="36" t="s">
        <v>24</v>
      </c>
      <c r="F52" s="37">
        <v>293.33</v>
      </c>
      <c r="G52" s="98">
        <f t="shared" si="2"/>
        <v>77791.115999999995</v>
      </c>
    </row>
    <row r="53" spans="1:7" ht="105">
      <c r="A53" s="3">
        <v>44</v>
      </c>
      <c r="B53" s="3" t="s">
        <v>180</v>
      </c>
      <c r="C53" s="6" t="s">
        <v>181</v>
      </c>
      <c r="D53" s="15">
        <v>78.81</v>
      </c>
      <c r="E53" s="15" t="s">
        <v>24</v>
      </c>
      <c r="F53" s="16">
        <v>362.7</v>
      </c>
      <c r="G53" s="98">
        <f t="shared" si="2"/>
        <v>28584.386999999999</v>
      </c>
    </row>
    <row r="54" spans="1:7" ht="60">
      <c r="A54" s="3">
        <v>45</v>
      </c>
      <c r="B54" s="38" t="s">
        <v>182</v>
      </c>
      <c r="C54" s="6" t="s">
        <v>183</v>
      </c>
      <c r="D54" s="36">
        <v>33.15</v>
      </c>
      <c r="E54" s="36" t="s">
        <v>24</v>
      </c>
      <c r="F54" s="37">
        <v>461.8</v>
      </c>
      <c r="G54" s="98">
        <f t="shared" si="2"/>
        <v>15308.67</v>
      </c>
    </row>
    <row r="55" spans="1:7" ht="90">
      <c r="A55" s="3">
        <v>46</v>
      </c>
      <c r="B55" s="38" t="s">
        <v>184</v>
      </c>
      <c r="C55" s="6" t="s">
        <v>185</v>
      </c>
      <c r="D55" s="36">
        <v>165.01</v>
      </c>
      <c r="E55" s="36" t="s">
        <v>24</v>
      </c>
      <c r="F55" s="37">
        <v>31.22</v>
      </c>
      <c r="G55" s="98">
        <f t="shared" si="2"/>
        <v>5151.6120000000001</v>
      </c>
    </row>
    <row r="56" spans="1:7" ht="150">
      <c r="A56" s="3">
        <v>47</v>
      </c>
      <c r="B56" s="38" t="s">
        <v>186</v>
      </c>
      <c r="C56" s="6" t="s">
        <v>187</v>
      </c>
      <c r="D56" s="36">
        <v>21.632000000000001</v>
      </c>
      <c r="E56" s="36" t="s">
        <v>10</v>
      </c>
      <c r="F56" s="37">
        <v>10954.48</v>
      </c>
      <c r="G56" s="98">
        <f t="shared" si="2"/>
        <v>236967.31099999999</v>
      </c>
    </row>
    <row r="57" spans="1:7" ht="163.5">
      <c r="A57" s="3">
        <v>48</v>
      </c>
      <c r="B57" s="38" t="s">
        <v>188</v>
      </c>
      <c r="C57" s="6" t="s">
        <v>189</v>
      </c>
      <c r="D57" s="36">
        <v>1.0980000000000001</v>
      </c>
      <c r="E57" s="36" t="s">
        <v>10</v>
      </c>
      <c r="F57" s="37">
        <v>10601.19</v>
      </c>
      <c r="G57" s="98">
        <f t="shared" si="2"/>
        <v>11640.107</v>
      </c>
    </row>
    <row r="58" spans="1:7" ht="179.25">
      <c r="A58" s="3">
        <v>49</v>
      </c>
      <c r="B58" s="38" t="s">
        <v>190</v>
      </c>
      <c r="C58" s="6" t="s">
        <v>191</v>
      </c>
      <c r="D58" s="36">
        <v>155.53299999999999</v>
      </c>
      <c r="E58" s="36" t="s">
        <v>10</v>
      </c>
      <c r="F58" s="37">
        <v>11674.49</v>
      </c>
      <c r="G58" s="98">
        <f t="shared" si="2"/>
        <v>1815768.453</v>
      </c>
    </row>
    <row r="59" spans="1:7" ht="134.25">
      <c r="A59" s="3">
        <v>50</v>
      </c>
      <c r="B59" s="38" t="s">
        <v>192</v>
      </c>
      <c r="C59" s="6" t="s">
        <v>193</v>
      </c>
      <c r="D59" s="36">
        <v>15298.05</v>
      </c>
      <c r="E59" s="36" t="s">
        <v>194</v>
      </c>
      <c r="F59" s="37">
        <v>77.34</v>
      </c>
      <c r="G59" s="98">
        <f t="shared" si="2"/>
        <v>1183151.1869999999</v>
      </c>
    </row>
    <row r="60" spans="1:7" ht="134.25">
      <c r="A60" s="3">
        <v>51</v>
      </c>
      <c r="B60" s="38" t="s">
        <v>195</v>
      </c>
      <c r="C60" s="6" t="s">
        <v>196</v>
      </c>
      <c r="D60" s="36">
        <v>22.704000000000001</v>
      </c>
      <c r="E60" s="36" t="s">
        <v>194</v>
      </c>
      <c r="F60" s="37">
        <v>74.37</v>
      </c>
      <c r="G60" s="98">
        <f t="shared" si="2"/>
        <v>1688.4960000000001</v>
      </c>
    </row>
    <row r="61" spans="1:7" ht="165">
      <c r="A61" s="39">
        <v>52</v>
      </c>
      <c r="B61" s="40" t="s">
        <v>33</v>
      </c>
      <c r="C61" s="41" t="s">
        <v>197</v>
      </c>
      <c r="D61" s="42"/>
      <c r="E61" s="42"/>
      <c r="F61" s="43"/>
      <c r="G61" s="98">
        <f t="shared" si="2"/>
        <v>0</v>
      </c>
    </row>
    <row r="62" spans="1:7" ht="30">
      <c r="A62" s="3"/>
      <c r="B62" s="38" t="s">
        <v>199</v>
      </c>
      <c r="C62" s="6" t="s">
        <v>200</v>
      </c>
      <c r="D62" s="36">
        <v>156.62100000000001</v>
      </c>
      <c r="E62" s="36" t="s">
        <v>24</v>
      </c>
      <c r="F62" s="37">
        <v>735.35</v>
      </c>
      <c r="G62" s="98">
        <f t="shared" si="2"/>
        <v>115171.25199999999</v>
      </c>
    </row>
    <row r="63" spans="1:7" ht="45">
      <c r="A63" s="3"/>
      <c r="B63" s="38" t="s">
        <v>202</v>
      </c>
      <c r="C63" s="6" t="s">
        <v>203</v>
      </c>
      <c r="D63" s="36">
        <v>414.77</v>
      </c>
      <c r="E63" s="36" t="s">
        <v>24</v>
      </c>
      <c r="F63" s="37">
        <v>909.69</v>
      </c>
      <c r="G63" s="98">
        <f t="shared" si="2"/>
        <v>377312.12099999998</v>
      </c>
    </row>
    <row r="64" spans="1:7" ht="45">
      <c r="A64" s="3"/>
      <c r="B64" s="38" t="s">
        <v>205</v>
      </c>
      <c r="C64" s="6" t="s">
        <v>206</v>
      </c>
      <c r="D64" s="36">
        <v>15.11</v>
      </c>
      <c r="E64" s="36" t="s">
        <v>24</v>
      </c>
      <c r="F64" s="37">
        <v>921.99</v>
      </c>
      <c r="G64" s="98">
        <f t="shared" si="2"/>
        <v>13931.269</v>
      </c>
    </row>
    <row r="65" spans="1:7" ht="134.25">
      <c r="A65" s="3">
        <v>53</v>
      </c>
      <c r="B65" s="3" t="s">
        <v>207</v>
      </c>
      <c r="C65" s="6" t="s">
        <v>208</v>
      </c>
      <c r="D65" s="15">
        <v>17.600000000000001</v>
      </c>
      <c r="E65" s="15" t="s">
        <v>15</v>
      </c>
      <c r="F65" s="16">
        <v>1133.75</v>
      </c>
      <c r="G65" s="98">
        <f t="shared" si="2"/>
        <v>19954</v>
      </c>
    </row>
    <row r="66" spans="1:7" ht="119.25">
      <c r="A66" s="3">
        <v>54</v>
      </c>
      <c r="B66" s="3" t="s">
        <v>209</v>
      </c>
      <c r="C66" s="6" t="s">
        <v>210</v>
      </c>
      <c r="D66" s="15">
        <v>93.31</v>
      </c>
      <c r="E66" s="15" t="s">
        <v>10</v>
      </c>
      <c r="F66" s="16">
        <v>1420.06</v>
      </c>
      <c r="G66" s="98">
        <f t="shared" si="2"/>
        <v>132505.799</v>
      </c>
    </row>
    <row r="67" spans="1:7" ht="105">
      <c r="A67" s="3">
        <v>55</v>
      </c>
      <c r="B67" s="3" t="s">
        <v>211</v>
      </c>
      <c r="C67" s="6" t="s">
        <v>212</v>
      </c>
      <c r="D67" s="15"/>
      <c r="E67" s="15"/>
      <c r="F67" s="16"/>
      <c r="G67" s="98">
        <f t="shared" si="2"/>
        <v>0</v>
      </c>
    </row>
    <row r="68" spans="1:7">
      <c r="A68" s="3"/>
      <c r="B68" s="3" t="s">
        <v>213</v>
      </c>
      <c r="C68" s="11" t="s">
        <v>214</v>
      </c>
      <c r="D68" s="15">
        <v>1.377</v>
      </c>
      <c r="E68" s="15" t="s">
        <v>10</v>
      </c>
      <c r="F68" s="16">
        <v>3730.47</v>
      </c>
      <c r="G68" s="98">
        <f t="shared" si="2"/>
        <v>5136.857</v>
      </c>
    </row>
    <row r="69" spans="1:7" ht="45">
      <c r="A69" s="3"/>
      <c r="B69" s="3" t="s">
        <v>215</v>
      </c>
      <c r="C69" s="6" t="s">
        <v>216</v>
      </c>
      <c r="D69" s="15">
        <v>49.162999999999997</v>
      </c>
      <c r="E69" s="15" t="s">
        <v>10</v>
      </c>
      <c r="F69" s="16">
        <v>4076.09</v>
      </c>
      <c r="G69" s="98">
        <f t="shared" si="2"/>
        <v>200392.81299999999</v>
      </c>
    </row>
    <row r="70" spans="1:7" ht="89.25">
      <c r="A70" s="3">
        <v>56</v>
      </c>
      <c r="B70" s="3" t="s">
        <v>217</v>
      </c>
      <c r="C70" s="6" t="s">
        <v>218</v>
      </c>
      <c r="D70" s="16">
        <v>8.3729999999999993</v>
      </c>
      <c r="E70" s="15" t="s">
        <v>10</v>
      </c>
      <c r="F70" s="16">
        <v>1575.84</v>
      </c>
      <c r="G70" s="98">
        <f t="shared" si="2"/>
        <v>13194.508</v>
      </c>
    </row>
    <row r="71" spans="1:7" ht="179.25">
      <c r="A71" s="112">
        <v>57</v>
      </c>
      <c r="B71" s="112" t="s">
        <v>219</v>
      </c>
      <c r="C71" s="6" t="s">
        <v>220</v>
      </c>
      <c r="D71" s="16">
        <v>3724</v>
      </c>
      <c r="E71" s="15" t="s">
        <v>9</v>
      </c>
      <c r="F71" s="16">
        <v>317.01</v>
      </c>
      <c r="G71" s="98">
        <f t="shared" si="2"/>
        <v>1180545.24</v>
      </c>
    </row>
    <row r="72" spans="1:7">
      <c r="A72" s="113"/>
      <c r="B72" s="113"/>
      <c r="C72" s="44" t="s">
        <v>221</v>
      </c>
      <c r="D72" s="16">
        <v>1924</v>
      </c>
      <c r="E72" s="15" t="s">
        <v>9</v>
      </c>
      <c r="F72" s="16">
        <v>381.46</v>
      </c>
      <c r="G72" s="98">
        <f t="shared" si="2"/>
        <v>733929.04</v>
      </c>
    </row>
    <row r="73" spans="1:7" ht="74.25">
      <c r="A73" s="3">
        <v>58</v>
      </c>
      <c r="B73" s="3" t="s">
        <v>222</v>
      </c>
      <c r="C73" s="6" t="s">
        <v>223</v>
      </c>
      <c r="D73" s="15">
        <v>352.9</v>
      </c>
      <c r="E73" s="15" t="s">
        <v>10</v>
      </c>
      <c r="F73" s="16">
        <v>1145.8800000000001</v>
      </c>
      <c r="G73" s="98">
        <f t="shared" si="2"/>
        <v>404381.05200000003</v>
      </c>
    </row>
    <row r="74" spans="1:7" ht="120">
      <c r="A74" s="3">
        <v>59</v>
      </c>
      <c r="B74" s="3" t="s">
        <v>224</v>
      </c>
      <c r="C74" s="6" t="s">
        <v>225</v>
      </c>
      <c r="D74" s="15">
        <v>943.46</v>
      </c>
      <c r="E74" s="15" t="s">
        <v>194</v>
      </c>
      <c r="F74" s="16">
        <v>144.41999999999999</v>
      </c>
      <c r="G74" s="98">
        <f t="shared" si="2"/>
        <v>136254.49299999999</v>
      </c>
    </row>
    <row r="75" spans="1:7" ht="179.25">
      <c r="A75" s="3">
        <v>60</v>
      </c>
      <c r="B75" s="3" t="s">
        <v>226</v>
      </c>
      <c r="C75" s="6" t="s">
        <v>227</v>
      </c>
      <c r="D75" s="16">
        <v>9</v>
      </c>
      <c r="E75" s="15" t="s">
        <v>15</v>
      </c>
      <c r="F75" s="16">
        <v>232.93</v>
      </c>
      <c r="G75" s="98">
        <f t="shared" si="2"/>
        <v>2096.37</v>
      </c>
    </row>
    <row r="76" spans="1:7" ht="224.25">
      <c r="A76" s="3">
        <v>61</v>
      </c>
      <c r="B76" s="3" t="s">
        <v>228</v>
      </c>
      <c r="C76" s="6" t="s">
        <v>229</v>
      </c>
      <c r="D76" s="15">
        <v>1</v>
      </c>
      <c r="E76" s="15" t="s">
        <v>9</v>
      </c>
      <c r="F76" s="16">
        <v>96799.63</v>
      </c>
      <c r="G76" s="98">
        <f t="shared" si="2"/>
        <v>96799.63</v>
      </c>
    </row>
    <row r="77" spans="1:7" ht="163.5">
      <c r="A77" s="3">
        <v>62</v>
      </c>
      <c r="B77" s="3" t="s">
        <v>230</v>
      </c>
      <c r="C77" s="6" t="s">
        <v>231</v>
      </c>
      <c r="D77" s="15">
        <v>1</v>
      </c>
      <c r="E77" s="15" t="s">
        <v>9</v>
      </c>
      <c r="F77" s="16">
        <v>9991.91</v>
      </c>
      <c r="G77" s="98">
        <f t="shared" si="2"/>
        <v>9991.91</v>
      </c>
    </row>
    <row r="78" spans="1:7" ht="135">
      <c r="A78" s="3">
        <v>63</v>
      </c>
      <c r="B78" s="3" t="s">
        <v>232</v>
      </c>
      <c r="C78" s="6" t="s">
        <v>233</v>
      </c>
      <c r="D78" s="15">
        <v>1</v>
      </c>
      <c r="E78" s="15" t="s">
        <v>9</v>
      </c>
      <c r="F78" s="16">
        <v>84135.85</v>
      </c>
      <c r="G78" s="98">
        <f t="shared" si="2"/>
        <v>84135.85</v>
      </c>
    </row>
    <row r="79" spans="1:7" ht="254.25">
      <c r="A79" s="3">
        <v>64</v>
      </c>
      <c r="B79" s="3" t="s">
        <v>234</v>
      </c>
      <c r="C79" s="6" t="s">
        <v>235</v>
      </c>
      <c r="D79" s="16">
        <v>2212.5</v>
      </c>
      <c r="E79" s="15" t="s">
        <v>10</v>
      </c>
      <c r="F79" s="16">
        <v>187.79</v>
      </c>
      <c r="G79" s="98">
        <f t="shared" si="2"/>
        <v>415485.375</v>
      </c>
    </row>
    <row r="80" spans="1:7" ht="120">
      <c r="A80" s="3">
        <v>65</v>
      </c>
      <c r="B80" s="3" t="s">
        <v>236</v>
      </c>
      <c r="C80" s="6" t="s">
        <v>237</v>
      </c>
      <c r="D80" s="16">
        <v>7777.5</v>
      </c>
      <c r="E80" s="15" t="s">
        <v>29</v>
      </c>
      <c r="F80" s="16">
        <v>142.47</v>
      </c>
      <c r="G80" s="98">
        <f t="shared" si="2"/>
        <v>1108060.425</v>
      </c>
    </row>
    <row r="81" spans="1:7" ht="45">
      <c r="A81" s="3">
        <v>66</v>
      </c>
      <c r="B81" s="3" t="s">
        <v>238</v>
      </c>
      <c r="C81" s="6" t="s">
        <v>239</v>
      </c>
      <c r="D81" s="16">
        <v>3888.75</v>
      </c>
      <c r="E81" s="15" t="s">
        <v>240</v>
      </c>
      <c r="F81" s="16">
        <v>10.99</v>
      </c>
      <c r="G81" s="98">
        <f t="shared" si="2"/>
        <v>42737.362999999998</v>
      </c>
    </row>
    <row r="82" spans="1:7" ht="60">
      <c r="A82" s="3">
        <v>67</v>
      </c>
      <c r="B82" s="3" t="s">
        <v>11</v>
      </c>
      <c r="C82" s="6" t="s">
        <v>241</v>
      </c>
      <c r="D82" s="16">
        <v>3888.75</v>
      </c>
      <c r="E82" s="15" t="s">
        <v>242</v>
      </c>
      <c r="F82" s="16">
        <v>14.57</v>
      </c>
      <c r="G82" s="98">
        <f t="shared" si="2"/>
        <v>56659.088000000003</v>
      </c>
    </row>
    <row r="83" spans="1:7" ht="135">
      <c r="A83" s="3">
        <v>68</v>
      </c>
      <c r="B83" s="3" t="s">
        <v>243</v>
      </c>
      <c r="C83" s="6" t="s">
        <v>244</v>
      </c>
      <c r="D83" s="15">
        <v>1447.934</v>
      </c>
      <c r="E83" s="15" t="s">
        <v>10</v>
      </c>
      <c r="F83" s="16">
        <v>142.41999999999999</v>
      </c>
      <c r="G83" s="98">
        <f t="shared" si="2"/>
        <v>206214.76</v>
      </c>
    </row>
    <row r="84" spans="1:7" ht="104.25">
      <c r="A84" s="3">
        <v>69</v>
      </c>
      <c r="B84" s="3" t="s">
        <v>245</v>
      </c>
      <c r="C84" s="6" t="s">
        <v>246</v>
      </c>
      <c r="D84" s="16">
        <v>3.4</v>
      </c>
      <c r="E84" s="15" t="s">
        <v>34</v>
      </c>
      <c r="F84" s="16">
        <v>77.73</v>
      </c>
      <c r="G84" s="98">
        <f t="shared" si="2"/>
        <v>264.28199999999998</v>
      </c>
    </row>
    <row r="85" spans="1:7" ht="75">
      <c r="A85" s="3">
        <v>70</v>
      </c>
      <c r="B85" s="3" t="s">
        <v>247</v>
      </c>
      <c r="C85" s="6" t="s">
        <v>248</v>
      </c>
      <c r="D85" s="15">
        <v>1360.09</v>
      </c>
      <c r="E85" s="15" t="s">
        <v>10</v>
      </c>
      <c r="F85" s="16">
        <v>142.47</v>
      </c>
      <c r="G85" s="98">
        <f t="shared" si="2"/>
        <v>193772.022</v>
      </c>
    </row>
    <row r="86" spans="1:7" ht="89.25">
      <c r="A86" s="3">
        <v>71</v>
      </c>
      <c r="B86" s="3" t="s">
        <v>249</v>
      </c>
      <c r="C86" s="6" t="s">
        <v>250</v>
      </c>
      <c r="D86" s="15">
        <v>438.06</v>
      </c>
      <c r="E86" s="15" t="s">
        <v>10</v>
      </c>
      <c r="F86" s="16">
        <v>757.75</v>
      </c>
      <c r="G86" s="98">
        <f t="shared" si="2"/>
        <v>331939.96500000003</v>
      </c>
    </row>
    <row r="87" spans="1:7" ht="105">
      <c r="A87" s="3">
        <v>72</v>
      </c>
      <c r="B87" s="3" t="s">
        <v>251</v>
      </c>
      <c r="C87" s="6" t="s">
        <v>252</v>
      </c>
      <c r="D87" s="15">
        <v>702.2</v>
      </c>
      <c r="E87" s="15" t="s">
        <v>10</v>
      </c>
      <c r="F87" s="16">
        <v>159.49</v>
      </c>
      <c r="G87" s="98">
        <f t="shared" si="2"/>
        <v>111993.878</v>
      </c>
    </row>
    <row r="88" spans="1:7" ht="90">
      <c r="A88" s="3">
        <v>73</v>
      </c>
      <c r="B88" s="3" t="s">
        <v>253</v>
      </c>
      <c r="C88" s="6" t="s">
        <v>254</v>
      </c>
      <c r="D88" s="15">
        <v>1.6255999999999999</v>
      </c>
      <c r="E88" s="15" t="s">
        <v>10</v>
      </c>
      <c r="F88" s="16">
        <v>60966.400000000001</v>
      </c>
      <c r="G88" s="98">
        <f t="shared" si="2"/>
        <v>99106.98</v>
      </c>
    </row>
    <row r="89" spans="1:7" ht="120">
      <c r="A89" s="3">
        <v>74</v>
      </c>
      <c r="B89" s="3" t="s">
        <v>12</v>
      </c>
      <c r="C89" s="6" t="s">
        <v>255</v>
      </c>
      <c r="D89" s="16">
        <v>1300</v>
      </c>
      <c r="E89" s="15" t="s">
        <v>24</v>
      </c>
      <c r="F89" s="16">
        <v>26.17</v>
      </c>
      <c r="G89" s="98">
        <f t="shared" si="2"/>
        <v>34021</v>
      </c>
    </row>
    <row r="90" spans="1:7" ht="120">
      <c r="A90" s="3">
        <v>75</v>
      </c>
      <c r="B90" s="3" t="s">
        <v>256</v>
      </c>
      <c r="C90" s="6" t="s">
        <v>257</v>
      </c>
      <c r="D90" s="16">
        <v>8.4</v>
      </c>
      <c r="E90" s="15" t="s">
        <v>34</v>
      </c>
      <c r="F90" s="16">
        <v>339.02</v>
      </c>
      <c r="G90" s="98">
        <f t="shared" si="2"/>
        <v>2847.768</v>
      </c>
    </row>
    <row r="91" spans="1:7">
      <c r="A91" s="114" t="s">
        <v>272</v>
      </c>
      <c r="B91" s="115"/>
      <c r="C91" s="115"/>
      <c r="D91" s="115"/>
      <c r="E91" s="115"/>
      <c r="F91" s="116"/>
      <c r="G91" s="95">
        <f>SUM(G41:G90)</f>
        <v>12866990.741</v>
      </c>
    </row>
    <row r="92" spans="1:7">
      <c r="A92" s="9"/>
      <c r="B92" s="118" t="s">
        <v>258</v>
      </c>
      <c r="C92" s="118"/>
      <c r="D92" s="118"/>
      <c r="E92" s="118"/>
      <c r="F92" s="118"/>
      <c r="G92" s="7"/>
    </row>
    <row r="93" spans="1:7" ht="150">
      <c r="A93" s="3">
        <v>75</v>
      </c>
      <c r="B93" s="35" t="s">
        <v>32</v>
      </c>
      <c r="C93" s="6" t="s">
        <v>156</v>
      </c>
      <c r="D93" s="15">
        <v>5</v>
      </c>
      <c r="E93" s="15" t="s">
        <v>9</v>
      </c>
      <c r="F93" s="16">
        <v>1203.77</v>
      </c>
      <c r="G93" s="98">
        <f t="shared" ref="G93:G142" si="3">ROUND(D93*F93,3)</f>
        <v>6018.85</v>
      </c>
    </row>
    <row r="94" spans="1:7" ht="90">
      <c r="A94" s="3">
        <v>77</v>
      </c>
      <c r="B94" s="3" t="s">
        <v>157</v>
      </c>
      <c r="C94" s="6" t="s">
        <v>158</v>
      </c>
      <c r="D94" s="15">
        <v>9000</v>
      </c>
      <c r="E94" s="15" t="s">
        <v>24</v>
      </c>
      <c r="F94" s="16">
        <v>27.72</v>
      </c>
      <c r="G94" s="98">
        <f t="shared" si="3"/>
        <v>249480</v>
      </c>
    </row>
    <row r="95" spans="1:7" ht="89.25">
      <c r="A95" s="3">
        <v>78</v>
      </c>
      <c r="B95" s="8" t="s">
        <v>159</v>
      </c>
      <c r="C95" s="6" t="s">
        <v>160</v>
      </c>
      <c r="D95" s="15">
        <v>19.399999999999999</v>
      </c>
      <c r="E95" s="15" t="s">
        <v>15</v>
      </c>
      <c r="F95" s="16">
        <v>69.540000000000006</v>
      </c>
      <c r="G95" s="98">
        <f t="shared" si="3"/>
        <v>1349.076</v>
      </c>
    </row>
    <row r="96" spans="1:7" ht="75">
      <c r="A96" s="3">
        <v>79</v>
      </c>
      <c r="B96" s="3" t="s">
        <v>161</v>
      </c>
      <c r="C96" s="6" t="s">
        <v>162</v>
      </c>
      <c r="D96" s="15">
        <v>4</v>
      </c>
      <c r="E96" s="15" t="s">
        <v>9</v>
      </c>
      <c r="F96" s="16">
        <v>2584.2199999999998</v>
      </c>
      <c r="G96" s="98">
        <f t="shared" si="3"/>
        <v>10336.879999999999</v>
      </c>
    </row>
    <row r="97" spans="1:7" ht="162.75">
      <c r="A97" s="3">
        <v>80</v>
      </c>
      <c r="B97" s="3" t="s">
        <v>163</v>
      </c>
      <c r="C97" s="6" t="s">
        <v>164</v>
      </c>
      <c r="D97" s="36">
        <v>3502.71</v>
      </c>
      <c r="E97" s="36" t="s">
        <v>10</v>
      </c>
      <c r="F97" s="37">
        <v>246.71</v>
      </c>
      <c r="G97" s="98">
        <f t="shared" si="3"/>
        <v>864153.58400000003</v>
      </c>
    </row>
    <row r="98" spans="1:7" ht="103.5">
      <c r="A98" s="3">
        <v>81</v>
      </c>
      <c r="B98" s="3" t="s">
        <v>165</v>
      </c>
      <c r="C98" s="6" t="s">
        <v>166</v>
      </c>
      <c r="D98" s="15">
        <v>304</v>
      </c>
      <c r="E98" s="15" t="s">
        <v>13</v>
      </c>
      <c r="F98" s="16">
        <v>837.15</v>
      </c>
      <c r="G98" s="98">
        <f t="shared" si="3"/>
        <v>254493.6</v>
      </c>
    </row>
    <row r="99" spans="1:7" ht="149.25">
      <c r="A99" s="3">
        <v>82</v>
      </c>
      <c r="B99" s="3" t="s">
        <v>167</v>
      </c>
      <c r="C99" s="6" t="s">
        <v>168</v>
      </c>
      <c r="D99" s="15">
        <v>50971.29</v>
      </c>
      <c r="E99" s="15" t="s">
        <v>29</v>
      </c>
      <c r="F99" s="16">
        <v>6.13</v>
      </c>
      <c r="G99" s="98">
        <f t="shared" si="3"/>
        <v>312454.00799999997</v>
      </c>
    </row>
    <row r="100" spans="1:7" ht="210">
      <c r="A100" s="3">
        <v>83</v>
      </c>
      <c r="B100" s="38" t="s">
        <v>169</v>
      </c>
      <c r="C100" s="6" t="s">
        <v>170</v>
      </c>
      <c r="D100" s="36">
        <v>13.2</v>
      </c>
      <c r="E100" s="36" t="s">
        <v>171</v>
      </c>
      <c r="F100" s="37">
        <v>145120.53</v>
      </c>
      <c r="G100" s="98">
        <f t="shared" si="3"/>
        <v>1915590.996</v>
      </c>
    </row>
    <row r="101" spans="1:7" ht="74.25">
      <c r="A101" s="3">
        <v>84</v>
      </c>
      <c r="B101" s="38" t="s">
        <v>172</v>
      </c>
      <c r="C101" s="6" t="s">
        <v>173</v>
      </c>
      <c r="D101" s="36">
        <v>45.5</v>
      </c>
      <c r="E101" s="36" t="s">
        <v>15</v>
      </c>
      <c r="F101" s="37">
        <v>39.159999999999997</v>
      </c>
      <c r="G101" s="98">
        <f t="shared" si="3"/>
        <v>1781.78</v>
      </c>
    </row>
    <row r="102" spans="1:7" ht="180">
      <c r="A102" s="3">
        <v>85</v>
      </c>
      <c r="B102" s="38" t="s">
        <v>174</v>
      </c>
      <c r="C102" s="6" t="s">
        <v>175</v>
      </c>
      <c r="D102" s="36">
        <v>10</v>
      </c>
      <c r="E102" s="36" t="s">
        <v>9</v>
      </c>
      <c r="F102" s="37">
        <v>17211.169999999998</v>
      </c>
      <c r="G102" s="98">
        <f t="shared" si="3"/>
        <v>172111.7</v>
      </c>
    </row>
    <row r="103" spans="1:7" ht="180">
      <c r="A103" s="3">
        <v>86</v>
      </c>
      <c r="B103" s="38" t="s">
        <v>176</v>
      </c>
      <c r="C103" s="6" t="s">
        <v>177</v>
      </c>
      <c r="D103" s="36">
        <v>96.69</v>
      </c>
      <c r="E103" s="36" t="s">
        <v>24</v>
      </c>
      <c r="F103" s="37">
        <v>1250.75</v>
      </c>
      <c r="G103" s="98">
        <f t="shared" si="3"/>
        <v>120935.018</v>
      </c>
    </row>
    <row r="104" spans="1:7" ht="75">
      <c r="A104" s="3">
        <v>87</v>
      </c>
      <c r="B104" s="38" t="s">
        <v>178</v>
      </c>
      <c r="C104" s="6" t="s">
        <v>179</v>
      </c>
      <c r="D104" s="37">
        <v>364</v>
      </c>
      <c r="E104" s="36" t="s">
        <v>24</v>
      </c>
      <c r="F104" s="37">
        <v>293.33</v>
      </c>
      <c r="G104" s="98">
        <f t="shared" si="3"/>
        <v>106772.12</v>
      </c>
    </row>
    <row r="105" spans="1:7" ht="105">
      <c r="A105" s="3">
        <v>88</v>
      </c>
      <c r="B105" s="3" t="s">
        <v>180</v>
      </c>
      <c r="C105" s="6" t="s">
        <v>181</v>
      </c>
      <c r="D105" s="15">
        <v>78.81</v>
      </c>
      <c r="E105" s="15" t="s">
        <v>24</v>
      </c>
      <c r="F105" s="16">
        <v>362.7</v>
      </c>
      <c r="G105" s="98">
        <f t="shared" si="3"/>
        <v>28584.386999999999</v>
      </c>
    </row>
    <row r="106" spans="1:7" ht="60">
      <c r="A106" s="3">
        <v>89</v>
      </c>
      <c r="B106" s="38" t="s">
        <v>182</v>
      </c>
      <c r="C106" s="6" t="s">
        <v>183</v>
      </c>
      <c r="D106" s="36">
        <v>34.130000000000003</v>
      </c>
      <c r="E106" s="36" t="s">
        <v>24</v>
      </c>
      <c r="F106" s="37">
        <v>461.8</v>
      </c>
      <c r="G106" s="98">
        <f t="shared" si="3"/>
        <v>15761.234</v>
      </c>
    </row>
    <row r="107" spans="1:7" ht="90">
      <c r="A107" s="3">
        <v>90</v>
      </c>
      <c r="B107" s="38" t="s">
        <v>184</v>
      </c>
      <c r="C107" s="6" t="s">
        <v>185</v>
      </c>
      <c r="D107" s="36">
        <v>184.98</v>
      </c>
      <c r="E107" s="36" t="s">
        <v>24</v>
      </c>
      <c r="F107" s="37">
        <v>31.22</v>
      </c>
      <c r="G107" s="98">
        <f t="shared" si="3"/>
        <v>5775.076</v>
      </c>
    </row>
    <row r="108" spans="1:7" ht="150">
      <c r="A108" s="3">
        <v>91</v>
      </c>
      <c r="B108" s="38" t="s">
        <v>186</v>
      </c>
      <c r="C108" s="6" t="s">
        <v>187</v>
      </c>
      <c r="D108" s="36">
        <v>22.09</v>
      </c>
      <c r="E108" s="36" t="s">
        <v>10</v>
      </c>
      <c r="F108" s="37">
        <v>10954.48</v>
      </c>
      <c r="G108" s="98">
        <f t="shared" si="3"/>
        <v>241984.46299999999</v>
      </c>
    </row>
    <row r="109" spans="1:7" ht="163.5">
      <c r="A109" s="3">
        <v>92</v>
      </c>
      <c r="B109" s="38" t="s">
        <v>188</v>
      </c>
      <c r="C109" s="6" t="s">
        <v>189</v>
      </c>
      <c r="D109" s="36">
        <v>1.08</v>
      </c>
      <c r="E109" s="36" t="s">
        <v>10</v>
      </c>
      <c r="F109" s="37">
        <v>10601.19</v>
      </c>
      <c r="G109" s="98">
        <f t="shared" si="3"/>
        <v>11449.285</v>
      </c>
    </row>
    <row r="110" spans="1:7" ht="179.25">
      <c r="A110" s="3">
        <v>93</v>
      </c>
      <c r="B110" s="38" t="s">
        <v>190</v>
      </c>
      <c r="C110" s="6" t="s">
        <v>191</v>
      </c>
      <c r="D110" s="36">
        <v>164.98500000000001</v>
      </c>
      <c r="E110" s="36" t="s">
        <v>10</v>
      </c>
      <c r="F110" s="37">
        <v>11674.49</v>
      </c>
      <c r="G110" s="98">
        <f t="shared" si="3"/>
        <v>1926115.733</v>
      </c>
    </row>
    <row r="111" spans="1:7" ht="135">
      <c r="A111" s="3">
        <v>94</v>
      </c>
      <c r="B111" s="38" t="s">
        <v>192</v>
      </c>
      <c r="C111" s="6" t="s">
        <v>259</v>
      </c>
      <c r="D111" s="36">
        <v>15298.05</v>
      </c>
      <c r="E111" s="36" t="s">
        <v>194</v>
      </c>
      <c r="F111" s="37">
        <v>77.34</v>
      </c>
      <c r="G111" s="98">
        <f t="shared" si="3"/>
        <v>1183151.1869999999</v>
      </c>
    </row>
    <row r="112" spans="1:7" ht="134.25">
      <c r="A112" s="3">
        <v>95</v>
      </c>
      <c r="B112" s="38" t="s">
        <v>195</v>
      </c>
      <c r="C112" s="6" t="s">
        <v>196</v>
      </c>
      <c r="D112" s="36">
        <v>22.704000000000001</v>
      </c>
      <c r="E112" s="36" t="s">
        <v>194</v>
      </c>
      <c r="F112" s="37">
        <v>74.37</v>
      </c>
      <c r="G112" s="98">
        <f t="shared" si="3"/>
        <v>1688.4960000000001</v>
      </c>
    </row>
    <row r="113" spans="1:7" ht="165">
      <c r="A113" s="3">
        <v>96</v>
      </c>
      <c r="B113" s="38" t="s">
        <v>33</v>
      </c>
      <c r="C113" s="6" t="s">
        <v>197</v>
      </c>
      <c r="D113" s="15"/>
      <c r="E113" s="15"/>
      <c r="F113" s="16"/>
      <c r="G113" s="98">
        <f t="shared" si="3"/>
        <v>0</v>
      </c>
    </row>
    <row r="114" spans="1:7" ht="30">
      <c r="A114" s="3" t="s">
        <v>198</v>
      </c>
      <c r="B114" s="38" t="s">
        <v>199</v>
      </c>
      <c r="C114" s="6" t="s">
        <v>200</v>
      </c>
      <c r="D114" s="36">
        <v>156.62</v>
      </c>
      <c r="E114" s="36" t="s">
        <v>24</v>
      </c>
      <c r="F114" s="37">
        <v>735.35</v>
      </c>
      <c r="G114" s="98">
        <f t="shared" si="3"/>
        <v>115170.51700000001</v>
      </c>
    </row>
    <row r="115" spans="1:7" ht="45">
      <c r="A115" s="3" t="s">
        <v>201</v>
      </c>
      <c r="B115" s="38" t="s">
        <v>202</v>
      </c>
      <c r="C115" s="6" t="s">
        <v>203</v>
      </c>
      <c r="D115" s="36">
        <v>414.77</v>
      </c>
      <c r="E115" s="36" t="s">
        <v>24</v>
      </c>
      <c r="F115" s="37">
        <v>909.69</v>
      </c>
      <c r="G115" s="98">
        <f t="shared" si="3"/>
        <v>377312.12099999998</v>
      </c>
    </row>
    <row r="116" spans="1:7" ht="45">
      <c r="A116" s="3" t="s">
        <v>204</v>
      </c>
      <c r="B116" s="38" t="s">
        <v>205</v>
      </c>
      <c r="C116" s="6" t="s">
        <v>206</v>
      </c>
      <c r="D116" s="36">
        <v>15.11</v>
      </c>
      <c r="E116" s="36" t="s">
        <v>24</v>
      </c>
      <c r="F116" s="37">
        <v>921.99</v>
      </c>
      <c r="G116" s="98">
        <f t="shared" si="3"/>
        <v>13931.269</v>
      </c>
    </row>
    <row r="117" spans="1:7" ht="134.25">
      <c r="A117" s="3">
        <v>97</v>
      </c>
      <c r="B117" s="3" t="s">
        <v>207</v>
      </c>
      <c r="C117" s="6" t="s">
        <v>208</v>
      </c>
      <c r="D117" s="15">
        <v>17.600000000000001</v>
      </c>
      <c r="E117" s="15" t="s">
        <v>15</v>
      </c>
      <c r="F117" s="16">
        <v>1133.75</v>
      </c>
      <c r="G117" s="98">
        <f t="shared" si="3"/>
        <v>19954</v>
      </c>
    </row>
    <row r="118" spans="1:7" ht="119.25">
      <c r="A118" s="3">
        <v>98</v>
      </c>
      <c r="B118" s="3" t="s">
        <v>209</v>
      </c>
      <c r="C118" s="6" t="s">
        <v>210</v>
      </c>
      <c r="D118" s="15">
        <v>149.86000000000001</v>
      </c>
      <c r="E118" s="15" t="s">
        <v>10</v>
      </c>
      <c r="F118" s="16">
        <v>1420.06</v>
      </c>
      <c r="G118" s="98">
        <f t="shared" si="3"/>
        <v>212810.19200000001</v>
      </c>
    </row>
    <row r="119" spans="1:7" ht="105">
      <c r="A119" s="3">
        <v>99</v>
      </c>
      <c r="B119" s="3" t="s">
        <v>211</v>
      </c>
      <c r="C119" s="6" t="s">
        <v>212</v>
      </c>
      <c r="D119" s="15"/>
      <c r="E119" s="15"/>
      <c r="F119" s="16"/>
      <c r="G119" s="98"/>
    </row>
    <row r="120" spans="1:7">
      <c r="A120" s="3" t="s">
        <v>198</v>
      </c>
      <c r="B120" s="3" t="s">
        <v>213</v>
      </c>
      <c r="C120" s="11" t="s">
        <v>214</v>
      </c>
      <c r="D120" s="15">
        <v>1.377</v>
      </c>
      <c r="E120" s="15" t="s">
        <v>10</v>
      </c>
      <c r="F120" s="16">
        <v>3730.47</v>
      </c>
      <c r="G120" s="98">
        <f t="shared" si="3"/>
        <v>5136.857</v>
      </c>
    </row>
    <row r="121" spans="1:7" ht="45">
      <c r="A121" s="3" t="s">
        <v>201</v>
      </c>
      <c r="B121" s="3" t="s">
        <v>215</v>
      </c>
      <c r="C121" s="6" t="s">
        <v>216</v>
      </c>
      <c r="D121" s="15">
        <v>49.162999999999997</v>
      </c>
      <c r="E121" s="15" t="s">
        <v>10</v>
      </c>
      <c r="F121" s="16">
        <v>4076.09</v>
      </c>
      <c r="G121" s="98">
        <f t="shared" si="3"/>
        <v>200392.81299999999</v>
      </c>
    </row>
    <row r="122" spans="1:7" ht="89.25">
      <c r="A122" s="3">
        <v>100</v>
      </c>
      <c r="B122" s="3" t="s">
        <v>217</v>
      </c>
      <c r="C122" s="6" t="s">
        <v>218</v>
      </c>
      <c r="D122" s="16">
        <v>8.3729999999999993</v>
      </c>
      <c r="E122" s="15" t="s">
        <v>10</v>
      </c>
      <c r="F122" s="16">
        <v>1575.84</v>
      </c>
      <c r="G122" s="98">
        <f t="shared" si="3"/>
        <v>13194.508</v>
      </c>
    </row>
    <row r="123" spans="1:7" ht="179.25">
      <c r="A123" s="112">
        <v>101</v>
      </c>
      <c r="B123" s="112" t="s">
        <v>219</v>
      </c>
      <c r="C123" s="6" t="s">
        <v>220</v>
      </c>
      <c r="D123" s="16">
        <v>4815</v>
      </c>
      <c r="E123" s="15" t="s">
        <v>9</v>
      </c>
      <c r="F123" s="16">
        <v>317.01</v>
      </c>
      <c r="G123" s="98">
        <f t="shared" si="3"/>
        <v>1526403.15</v>
      </c>
    </row>
    <row r="124" spans="1:7">
      <c r="A124" s="113"/>
      <c r="B124" s="113"/>
      <c r="C124" s="44" t="s">
        <v>221</v>
      </c>
      <c r="D124" s="16">
        <v>1631</v>
      </c>
      <c r="E124" s="15" t="s">
        <v>9</v>
      </c>
      <c r="F124" s="16">
        <v>381.46</v>
      </c>
      <c r="G124" s="98">
        <f t="shared" si="3"/>
        <v>622161.26</v>
      </c>
    </row>
    <row r="125" spans="1:7" ht="74.25">
      <c r="A125" s="3">
        <v>102</v>
      </c>
      <c r="B125" s="3" t="s">
        <v>222</v>
      </c>
      <c r="C125" s="6" t="s">
        <v>223</v>
      </c>
      <c r="D125" s="15">
        <v>182.2</v>
      </c>
      <c r="E125" s="15" t="s">
        <v>10</v>
      </c>
      <c r="F125" s="16">
        <v>1145.8800000000001</v>
      </c>
      <c r="G125" s="98">
        <f t="shared" si="3"/>
        <v>208779.33600000001</v>
      </c>
    </row>
    <row r="126" spans="1:7" ht="120">
      <c r="A126" s="3">
        <v>103</v>
      </c>
      <c r="B126" s="3" t="s">
        <v>224</v>
      </c>
      <c r="C126" s="6" t="s">
        <v>225</v>
      </c>
      <c r="D126" s="15">
        <v>943.46</v>
      </c>
      <c r="E126" s="15" t="s">
        <v>194</v>
      </c>
      <c r="F126" s="16">
        <v>144.41999999999999</v>
      </c>
      <c r="G126" s="98">
        <f t="shared" si="3"/>
        <v>136254.49299999999</v>
      </c>
    </row>
    <row r="127" spans="1:7" ht="179.25">
      <c r="A127" s="3">
        <v>104</v>
      </c>
      <c r="B127" s="3" t="s">
        <v>226</v>
      </c>
      <c r="C127" s="6" t="s">
        <v>227</v>
      </c>
      <c r="D127" s="16">
        <v>9</v>
      </c>
      <c r="E127" s="15" t="s">
        <v>15</v>
      </c>
      <c r="F127" s="16">
        <v>232.93</v>
      </c>
      <c r="G127" s="98">
        <f t="shared" si="3"/>
        <v>2096.37</v>
      </c>
    </row>
    <row r="128" spans="1:7" ht="224.25">
      <c r="A128" s="3">
        <v>105</v>
      </c>
      <c r="B128" s="3" t="s">
        <v>228</v>
      </c>
      <c r="C128" s="6" t="s">
        <v>229</v>
      </c>
      <c r="D128" s="15">
        <v>1</v>
      </c>
      <c r="E128" s="15" t="s">
        <v>9</v>
      </c>
      <c r="F128" s="16">
        <v>96799.63</v>
      </c>
      <c r="G128" s="98">
        <f t="shared" si="3"/>
        <v>96799.63</v>
      </c>
    </row>
    <row r="129" spans="1:7" ht="163.5">
      <c r="A129" s="3">
        <v>106</v>
      </c>
      <c r="B129" s="3" t="s">
        <v>230</v>
      </c>
      <c r="C129" s="6" t="s">
        <v>231</v>
      </c>
      <c r="D129" s="15">
        <v>1</v>
      </c>
      <c r="E129" s="15" t="s">
        <v>9</v>
      </c>
      <c r="F129" s="16">
        <v>9991.91</v>
      </c>
      <c r="G129" s="98">
        <f t="shared" si="3"/>
        <v>9991.91</v>
      </c>
    </row>
    <row r="130" spans="1:7" ht="135">
      <c r="A130" s="3">
        <v>107</v>
      </c>
      <c r="B130" s="3" t="s">
        <v>232</v>
      </c>
      <c r="C130" s="6" t="s">
        <v>233</v>
      </c>
      <c r="D130" s="15">
        <v>1</v>
      </c>
      <c r="E130" s="15" t="s">
        <v>9</v>
      </c>
      <c r="F130" s="16">
        <v>84135.85</v>
      </c>
      <c r="G130" s="98">
        <f t="shared" si="3"/>
        <v>84135.85</v>
      </c>
    </row>
    <row r="131" spans="1:7" ht="254.25">
      <c r="A131" s="3">
        <v>108</v>
      </c>
      <c r="B131" s="3" t="s">
        <v>234</v>
      </c>
      <c r="C131" s="6" t="s">
        <v>235</v>
      </c>
      <c r="D131" s="16">
        <v>2012.5</v>
      </c>
      <c r="E131" s="15" t="s">
        <v>10</v>
      </c>
      <c r="F131" s="16">
        <v>187.79</v>
      </c>
      <c r="G131" s="98">
        <f t="shared" si="3"/>
        <v>377927.375</v>
      </c>
    </row>
    <row r="132" spans="1:7" ht="120">
      <c r="A132" s="3">
        <v>109</v>
      </c>
      <c r="B132" s="3" t="s">
        <v>236</v>
      </c>
      <c r="C132" s="6" t="s">
        <v>237</v>
      </c>
      <c r="D132" s="16">
        <v>7777.5</v>
      </c>
      <c r="E132" s="15" t="s">
        <v>29</v>
      </c>
      <c r="F132" s="16">
        <v>142.47</v>
      </c>
      <c r="G132" s="98">
        <f t="shared" si="3"/>
        <v>1108060.425</v>
      </c>
    </row>
    <row r="133" spans="1:7" ht="45">
      <c r="A133" s="3">
        <v>110</v>
      </c>
      <c r="B133" s="3" t="s">
        <v>238</v>
      </c>
      <c r="C133" s="6" t="s">
        <v>239</v>
      </c>
      <c r="D133" s="16">
        <v>3888.75</v>
      </c>
      <c r="E133" s="15" t="s">
        <v>240</v>
      </c>
      <c r="F133" s="16">
        <v>10.99</v>
      </c>
      <c r="G133" s="98">
        <f t="shared" si="3"/>
        <v>42737.362999999998</v>
      </c>
    </row>
    <row r="134" spans="1:7" ht="135">
      <c r="A134" s="3">
        <v>111</v>
      </c>
      <c r="B134" s="3" t="s">
        <v>243</v>
      </c>
      <c r="C134" s="6" t="s">
        <v>244</v>
      </c>
      <c r="D134" s="15">
        <v>1367.615</v>
      </c>
      <c r="E134" s="15" t="s">
        <v>10</v>
      </c>
      <c r="F134" s="16">
        <v>142.41999999999999</v>
      </c>
      <c r="G134" s="98">
        <f t="shared" si="3"/>
        <v>194775.728</v>
      </c>
    </row>
    <row r="135" spans="1:7" ht="104.25">
      <c r="A135" s="3">
        <v>112</v>
      </c>
      <c r="B135" s="3" t="s">
        <v>245</v>
      </c>
      <c r="C135" s="6" t="s">
        <v>260</v>
      </c>
      <c r="D135" s="16">
        <v>3.4</v>
      </c>
      <c r="E135" s="15" t="s">
        <v>34</v>
      </c>
      <c r="F135" s="16">
        <v>77.73</v>
      </c>
      <c r="G135" s="98">
        <f t="shared" si="3"/>
        <v>264.28199999999998</v>
      </c>
    </row>
    <row r="136" spans="1:7" ht="75">
      <c r="A136" s="3">
        <v>113</v>
      </c>
      <c r="B136" s="3" t="s">
        <v>247</v>
      </c>
      <c r="C136" s="6" t="s">
        <v>248</v>
      </c>
      <c r="D136" s="15">
        <v>1386.87</v>
      </c>
      <c r="E136" s="15" t="s">
        <v>10</v>
      </c>
      <c r="F136" s="16">
        <v>142.47</v>
      </c>
      <c r="G136" s="98">
        <f t="shared" si="3"/>
        <v>197587.36900000001</v>
      </c>
    </row>
    <row r="137" spans="1:7" ht="89.25">
      <c r="A137" s="3">
        <v>114</v>
      </c>
      <c r="B137" s="3" t="s">
        <v>249</v>
      </c>
      <c r="C137" s="6" t="s">
        <v>250</v>
      </c>
      <c r="D137" s="15">
        <v>438.06</v>
      </c>
      <c r="E137" s="15" t="s">
        <v>10</v>
      </c>
      <c r="F137" s="16">
        <v>757.75</v>
      </c>
      <c r="G137" s="98">
        <f t="shared" si="3"/>
        <v>331939.96500000003</v>
      </c>
    </row>
    <row r="138" spans="1:7" ht="105">
      <c r="A138" s="3">
        <v>115</v>
      </c>
      <c r="B138" s="3" t="s">
        <v>251</v>
      </c>
      <c r="C138" s="6" t="s">
        <v>252</v>
      </c>
      <c r="D138" s="15">
        <v>728.97</v>
      </c>
      <c r="E138" s="15" t="s">
        <v>10</v>
      </c>
      <c r="F138" s="16">
        <v>159.49</v>
      </c>
      <c r="G138" s="98">
        <f t="shared" si="3"/>
        <v>116263.425</v>
      </c>
    </row>
    <row r="139" spans="1:7" ht="90">
      <c r="A139" s="3">
        <v>116</v>
      </c>
      <c r="B139" s="3" t="s">
        <v>253</v>
      </c>
      <c r="C139" s="6" t="s">
        <v>254</v>
      </c>
      <c r="D139" s="15">
        <v>1.6255999999999999</v>
      </c>
      <c r="E139" s="15" t="s">
        <v>10</v>
      </c>
      <c r="F139" s="16">
        <v>60966.400000000001</v>
      </c>
      <c r="G139" s="98">
        <f t="shared" si="3"/>
        <v>99106.98</v>
      </c>
    </row>
    <row r="140" spans="1:7" ht="120">
      <c r="A140" s="3">
        <v>117</v>
      </c>
      <c r="B140" s="3" t="s">
        <v>12</v>
      </c>
      <c r="C140" s="6" t="s">
        <v>255</v>
      </c>
      <c r="D140" s="16">
        <v>1300</v>
      </c>
      <c r="E140" s="15" t="s">
        <v>24</v>
      </c>
      <c r="F140" s="16">
        <v>26.17</v>
      </c>
      <c r="G140" s="98">
        <f t="shared" si="3"/>
        <v>34021</v>
      </c>
    </row>
    <row r="141" spans="1:7" ht="120">
      <c r="A141" s="3">
        <v>118</v>
      </c>
      <c r="B141" s="3" t="s">
        <v>256</v>
      </c>
      <c r="C141" s="6" t="s">
        <v>261</v>
      </c>
      <c r="D141" s="16">
        <v>8.4</v>
      </c>
      <c r="E141" s="15" t="s">
        <v>34</v>
      </c>
      <c r="F141" s="16">
        <v>339.02</v>
      </c>
      <c r="G141" s="98">
        <f t="shared" si="3"/>
        <v>2847.768</v>
      </c>
    </row>
    <row r="142" spans="1:7" ht="75">
      <c r="A142" s="3">
        <v>119</v>
      </c>
      <c r="B142" s="8" t="s">
        <v>262</v>
      </c>
      <c r="C142" s="6" t="s">
        <v>263</v>
      </c>
      <c r="D142" s="16">
        <v>1</v>
      </c>
      <c r="E142" s="15" t="s">
        <v>264</v>
      </c>
      <c r="F142" s="16">
        <v>200000</v>
      </c>
      <c r="G142" s="98">
        <f t="shared" si="3"/>
        <v>200000</v>
      </c>
    </row>
    <row r="143" spans="1:7">
      <c r="A143" s="114" t="s">
        <v>265</v>
      </c>
      <c r="B143" s="115"/>
      <c r="C143" s="115"/>
      <c r="D143" s="115"/>
      <c r="E143" s="115"/>
      <c r="F143" s="116"/>
      <c r="G143" s="95">
        <f>SUM(G93:G142)</f>
        <v>13780043.429000001</v>
      </c>
    </row>
    <row r="144" spans="1:7">
      <c r="A144" s="45"/>
      <c r="B144" s="45"/>
      <c r="C144" s="45"/>
      <c r="D144" s="117" t="s">
        <v>266</v>
      </c>
      <c r="E144" s="117"/>
      <c r="F144" s="117"/>
      <c r="G144" s="96">
        <f>G14+G32+G39+G91+G143</f>
        <v>88393576.152999997</v>
      </c>
    </row>
  </sheetData>
  <mergeCells count="15">
    <mergeCell ref="A123:A124"/>
    <mergeCell ref="B123:B124"/>
    <mergeCell ref="A143:F143"/>
    <mergeCell ref="D144:F144"/>
    <mergeCell ref="B40:F40"/>
    <mergeCell ref="A71:A72"/>
    <mergeCell ref="B71:B72"/>
    <mergeCell ref="A91:F91"/>
    <mergeCell ref="B92:F92"/>
    <mergeCell ref="A1:G1"/>
    <mergeCell ref="B14:F14"/>
    <mergeCell ref="A15:G15"/>
    <mergeCell ref="B39:F39"/>
    <mergeCell ref="B3:C3"/>
    <mergeCell ref="D32:F32"/>
  </mergeCells>
  <pageMargins left="0.75" right="0.25" top="0.5" bottom="0.25" header="0.3" footer="0.3"/>
  <pageSetup paperSize="9" scale="90" orientation="portrait" r:id="rId1"/>
  <rowBreaks count="1" manualBreakCount="1">
    <brk id="39" max="16383" man="1"/>
  </rowBreaks>
</worksheet>
</file>

<file path=xl/worksheets/sheet2.xml><?xml version="1.0" encoding="utf-8"?>
<worksheet xmlns="http://schemas.openxmlformats.org/spreadsheetml/2006/main" xmlns:r="http://schemas.openxmlformats.org/officeDocument/2006/relationships">
  <dimension ref="A1:S426"/>
  <sheetViews>
    <sheetView view="pageBreakPreview" topLeftCell="A277" zoomScaleSheetLayoutView="100" workbookViewId="0">
      <selection activeCell="N311" sqref="N311"/>
    </sheetView>
  </sheetViews>
  <sheetFormatPr defaultRowHeight="15"/>
  <cols>
    <col min="1" max="1" width="4.7109375" customWidth="1"/>
    <col min="2" max="2" width="9.140625" customWidth="1"/>
    <col min="3" max="3" width="27.7109375" style="25" customWidth="1"/>
    <col min="4" max="4" width="2.140625" customWidth="1"/>
    <col min="5" max="5" width="3.5703125" customWidth="1"/>
    <col min="6" max="6" width="1.7109375" customWidth="1"/>
    <col min="7" max="7" width="4.140625" customWidth="1"/>
    <col min="8" max="8" width="1.7109375" customWidth="1"/>
    <col min="9" max="9" width="3.85546875" customWidth="1"/>
    <col min="10" max="10" width="1.85546875" customWidth="1"/>
    <col min="11" max="11" width="4.140625" customWidth="1"/>
    <col min="12" max="12" width="2" customWidth="1"/>
    <col min="13" max="13" width="5.140625" customWidth="1"/>
    <col min="14" max="14" width="9.5703125" customWidth="1"/>
  </cols>
  <sheetData>
    <row r="1" spans="1:19" ht="84.75" customHeight="1">
      <c r="A1" s="141" t="s">
        <v>140</v>
      </c>
      <c r="B1" s="141"/>
      <c r="C1" s="141"/>
      <c r="D1" s="141"/>
      <c r="E1" s="141"/>
      <c r="F1" s="141"/>
      <c r="G1" s="141"/>
      <c r="H1" s="141"/>
      <c r="I1" s="141"/>
      <c r="J1" s="141"/>
      <c r="K1" s="141"/>
      <c r="L1" s="141"/>
      <c r="M1" s="141"/>
      <c r="N1" s="141"/>
      <c r="O1" s="141"/>
      <c r="P1" s="21"/>
      <c r="Q1" s="21"/>
      <c r="R1" s="21"/>
      <c r="S1" s="21"/>
    </row>
    <row r="2" spans="1:19" ht="31.5" customHeight="1">
      <c r="A2" s="22" t="s">
        <v>0</v>
      </c>
      <c r="B2" s="26" t="s">
        <v>1</v>
      </c>
      <c r="C2" s="24" t="s">
        <v>2</v>
      </c>
      <c r="D2" s="138" t="s">
        <v>61</v>
      </c>
      <c r="E2" s="139"/>
      <c r="F2" s="139"/>
      <c r="G2" s="139"/>
      <c r="H2" s="139"/>
      <c r="I2" s="139"/>
      <c r="J2" s="139"/>
      <c r="K2" s="139"/>
      <c r="L2" s="139"/>
      <c r="M2" s="140"/>
      <c r="N2" s="23" t="s">
        <v>62</v>
      </c>
      <c r="O2" s="30" t="s">
        <v>4</v>
      </c>
    </row>
    <row r="3" spans="1:19" ht="32.25" customHeight="1">
      <c r="A3" s="52"/>
      <c r="B3" s="142" t="s">
        <v>131</v>
      </c>
      <c r="C3" s="143"/>
      <c r="D3" s="53"/>
      <c r="E3" s="54"/>
      <c r="F3" s="54"/>
      <c r="G3" s="54"/>
      <c r="H3" s="54"/>
      <c r="I3" s="54"/>
      <c r="J3" s="54"/>
      <c r="K3" s="54"/>
      <c r="L3" s="54"/>
      <c r="M3" s="55"/>
      <c r="N3" s="52"/>
      <c r="O3" s="52"/>
    </row>
    <row r="4" spans="1:19" ht="107.25" customHeight="1">
      <c r="A4" s="56">
        <v>1</v>
      </c>
      <c r="B4" s="145" t="s">
        <v>32</v>
      </c>
      <c r="C4" s="147" t="s">
        <v>40</v>
      </c>
      <c r="D4" s="57" t="s">
        <v>66</v>
      </c>
      <c r="E4" s="149">
        <v>11750</v>
      </c>
      <c r="F4" s="149"/>
      <c r="G4" s="149"/>
      <c r="H4" s="58" t="s">
        <v>67</v>
      </c>
      <c r="I4" s="58">
        <v>500</v>
      </c>
      <c r="J4" s="58" t="s">
        <v>68</v>
      </c>
      <c r="K4" s="58">
        <v>1</v>
      </c>
      <c r="L4" s="58" t="s">
        <v>66</v>
      </c>
      <c r="M4" s="59">
        <f>(E4/I4)+1</f>
        <v>24.5</v>
      </c>
      <c r="N4" s="150">
        <v>25</v>
      </c>
      <c r="O4" s="152" t="s">
        <v>45</v>
      </c>
    </row>
    <row r="5" spans="1:19" ht="72.75" customHeight="1">
      <c r="A5" s="60"/>
      <c r="B5" s="146"/>
      <c r="C5" s="148"/>
      <c r="D5" s="61"/>
      <c r="E5" s="62"/>
      <c r="F5" s="62"/>
      <c r="G5" s="62"/>
      <c r="H5" s="62"/>
      <c r="I5" s="62"/>
      <c r="J5" s="62"/>
      <c r="K5" s="62"/>
      <c r="L5" s="62"/>
      <c r="M5" s="28"/>
      <c r="N5" s="151"/>
      <c r="O5" s="153"/>
    </row>
    <row r="6" spans="1:19" ht="15" customHeight="1">
      <c r="A6" s="63">
        <v>2</v>
      </c>
      <c r="B6" s="63" t="s">
        <v>7</v>
      </c>
      <c r="C6" s="144" t="s">
        <v>8</v>
      </c>
      <c r="D6" s="25"/>
      <c r="E6" s="25" t="s">
        <v>69</v>
      </c>
      <c r="F6" s="25"/>
      <c r="G6" s="25"/>
      <c r="H6" s="25"/>
      <c r="I6" s="25"/>
      <c r="J6" s="25"/>
      <c r="K6" s="25"/>
      <c r="L6" s="25"/>
      <c r="M6" s="32"/>
      <c r="N6" s="33"/>
      <c r="O6" s="32"/>
    </row>
    <row r="7" spans="1:19">
      <c r="A7" s="64"/>
      <c r="B7" s="64"/>
      <c r="C7" s="144"/>
      <c r="D7" s="25"/>
      <c r="E7" s="25" t="s">
        <v>70</v>
      </c>
      <c r="F7" s="25"/>
      <c r="G7" s="25"/>
      <c r="H7" s="25"/>
      <c r="I7" s="25"/>
      <c r="J7" s="25"/>
      <c r="K7" s="25"/>
      <c r="L7" s="25"/>
      <c r="M7" s="32"/>
      <c r="N7" s="33"/>
      <c r="O7" s="32"/>
    </row>
    <row r="8" spans="1:19">
      <c r="A8" s="64"/>
      <c r="B8" s="64"/>
      <c r="C8" s="144"/>
      <c r="D8" s="25" t="s">
        <v>66</v>
      </c>
      <c r="E8" s="119">
        <v>11980</v>
      </c>
      <c r="F8" s="119"/>
      <c r="G8" s="119"/>
      <c r="H8" s="57" t="s">
        <v>67</v>
      </c>
      <c r="I8" s="25">
        <v>50</v>
      </c>
      <c r="J8" s="25" t="s">
        <v>68</v>
      </c>
      <c r="K8" s="25">
        <v>3</v>
      </c>
      <c r="L8" s="25" t="s">
        <v>66</v>
      </c>
      <c r="M8" s="32">
        <f>((E8/I8)+K8)</f>
        <v>242.6</v>
      </c>
      <c r="N8" s="33"/>
      <c r="O8" s="32"/>
    </row>
    <row r="9" spans="1:19">
      <c r="A9" s="64"/>
      <c r="B9" s="64"/>
      <c r="C9" s="144"/>
      <c r="D9" s="25" t="s">
        <v>66</v>
      </c>
      <c r="E9" s="119">
        <f>M8</f>
        <v>242.6</v>
      </c>
      <c r="F9" s="119"/>
      <c r="G9" s="119"/>
      <c r="H9" s="25" t="s">
        <v>71</v>
      </c>
      <c r="I9" s="25">
        <v>4</v>
      </c>
      <c r="J9" s="25" t="s">
        <v>66</v>
      </c>
      <c r="K9" s="119">
        <f>E9*I9</f>
        <v>970.4</v>
      </c>
      <c r="L9" s="119"/>
      <c r="M9" s="65" t="s">
        <v>45</v>
      </c>
      <c r="N9" s="33">
        <v>971</v>
      </c>
      <c r="O9" s="32" t="str">
        <f>M9</f>
        <v>Nos</v>
      </c>
    </row>
    <row r="10" spans="1:19" ht="9.75" customHeight="1">
      <c r="A10" s="64"/>
      <c r="B10" s="64"/>
      <c r="C10" s="144"/>
      <c r="D10" s="25"/>
      <c r="E10" s="25"/>
      <c r="F10" s="25"/>
      <c r="G10" s="25"/>
      <c r="H10" s="25"/>
      <c r="I10" s="25"/>
      <c r="J10" s="25"/>
      <c r="K10" s="25"/>
      <c r="L10" s="25"/>
      <c r="M10" s="32"/>
      <c r="N10" s="33"/>
      <c r="O10" s="32"/>
    </row>
    <row r="11" spans="1:19" ht="7.5" customHeight="1">
      <c r="A11" s="64"/>
      <c r="B11" s="64"/>
      <c r="C11" s="144"/>
      <c r="D11" s="25"/>
      <c r="E11" s="25"/>
      <c r="F11" s="25"/>
      <c r="G11" s="25"/>
      <c r="H11" s="25"/>
      <c r="I11" s="25"/>
      <c r="J11" s="25"/>
      <c r="K11" s="25"/>
      <c r="L11" s="25"/>
      <c r="M11" s="32"/>
      <c r="N11" s="33"/>
      <c r="O11" s="32"/>
    </row>
    <row r="12" spans="1:19" ht="15" customHeight="1">
      <c r="A12" s="63">
        <v>3</v>
      </c>
      <c r="B12" s="63" t="s">
        <v>37</v>
      </c>
      <c r="C12" s="157" t="s">
        <v>273</v>
      </c>
      <c r="D12" s="66"/>
      <c r="E12" s="66"/>
      <c r="F12" s="66"/>
      <c r="G12" s="66"/>
      <c r="H12" s="66"/>
      <c r="I12" s="66"/>
      <c r="J12" s="66"/>
      <c r="K12" s="66"/>
      <c r="L12" s="66"/>
      <c r="M12" s="67"/>
      <c r="N12" s="68"/>
      <c r="O12" s="67"/>
    </row>
    <row r="13" spans="1:19">
      <c r="A13" s="64"/>
      <c r="B13" s="64"/>
      <c r="C13" s="144"/>
      <c r="D13" s="31"/>
      <c r="E13" s="31" t="s">
        <v>72</v>
      </c>
      <c r="F13" s="31"/>
      <c r="G13" s="31"/>
      <c r="H13" s="31"/>
      <c r="I13" s="31"/>
      <c r="J13" s="31"/>
      <c r="K13" s="31"/>
      <c r="L13" s="31"/>
      <c r="M13" s="32"/>
      <c r="N13" s="33"/>
      <c r="O13" s="32"/>
    </row>
    <row r="14" spans="1:19">
      <c r="A14" s="64"/>
      <c r="B14" s="64"/>
      <c r="C14" s="144"/>
      <c r="D14" s="31" t="s">
        <v>66</v>
      </c>
      <c r="E14" s="31" t="s">
        <v>128</v>
      </c>
      <c r="F14" s="31"/>
      <c r="G14" s="31"/>
      <c r="H14" s="31"/>
      <c r="I14" s="31"/>
      <c r="J14" s="31"/>
      <c r="K14" s="31"/>
      <c r="L14" s="31"/>
      <c r="M14" s="32"/>
      <c r="N14" s="33"/>
      <c r="O14" s="32"/>
    </row>
    <row r="15" spans="1:19">
      <c r="A15" s="64"/>
      <c r="B15" s="64"/>
      <c r="C15" s="144"/>
      <c r="D15" s="31" t="s">
        <v>73</v>
      </c>
      <c r="E15" s="31"/>
      <c r="F15" s="31"/>
      <c r="G15" s="31"/>
      <c r="H15" s="31"/>
      <c r="I15" s="31"/>
      <c r="J15" s="31"/>
      <c r="K15" s="31"/>
      <c r="L15" s="31"/>
      <c r="M15" s="32"/>
      <c r="N15" s="33"/>
      <c r="O15" s="32"/>
    </row>
    <row r="16" spans="1:19">
      <c r="A16" s="64"/>
      <c r="B16" s="64"/>
      <c r="C16" s="144"/>
      <c r="D16" s="31" t="s">
        <v>74</v>
      </c>
      <c r="E16" s="31"/>
      <c r="F16" s="31"/>
      <c r="G16" s="31"/>
      <c r="H16" s="31"/>
      <c r="I16" s="31"/>
      <c r="J16" s="31"/>
      <c r="K16" s="31"/>
      <c r="L16" s="31"/>
      <c r="M16" s="32"/>
      <c r="N16" s="33"/>
      <c r="O16" s="32"/>
    </row>
    <row r="17" spans="1:15">
      <c r="A17" s="64"/>
      <c r="B17" s="64"/>
      <c r="C17" s="144"/>
      <c r="D17" s="69" t="s">
        <v>66</v>
      </c>
      <c r="E17" s="31">
        <v>60</v>
      </c>
      <c r="F17" s="31" t="s">
        <v>75</v>
      </c>
      <c r="G17" s="31" t="s">
        <v>76</v>
      </c>
      <c r="H17" s="31"/>
      <c r="I17" s="31"/>
      <c r="J17" s="31"/>
      <c r="K17" s="31"/>
      <c r="L17" s="31"/>
      <c r="M17" s="32"/>
      <c r="N17" s="33"/>
      <c r="O17" s="32"/>
    </row>
    <row r="18" spans="1:15">
      <c r="A18" s="64"/>
      <c r="B18" s="64"/>
      <c r="C18" s="144"/>
      <c r="D18" s="31"/>
      <c r="E18" s="31"/>
      <c r="F18" s="31"/>
      <c r="G18" s="31"/>
      <c r="H18" s="31"/>
      <c r="I18" s="31"/>
      <c r="J18" s="31"/>
      <c r="K18" s="31"/>
      <c r="L18" s="31"/>
      <c r="M18" s="32"/>
      <c r="N18" s="33"/>
      <c r="O18" s="32"/>
    </row>
    <row r="19" spans="1:15">
      <c r="A19" s="64"/>
      <c r="B19" s="64"/>
      <c r="C19" s="144"/>
      <c r="D19" s="31"/>
      <c r="E19" s="31"/>
      <c r="F19" s="31" t="s">
        <v>66</v>
      </c>
      <c r="G19" s="31">
        <v>0.6</v>
      </c>
      <c r="H19" s="31" t="s">
        <v>71</v>
      </c>
      <c r="I19" s="126">
        <v>121988.49</v>
      </c>
      <c r="J19" s="126"/>
      <c r="K19" s="126"/>
      <c r="L19" s="31" t="s">
        <v>29</v>
      </c>
      <c r="M19" s="32"/>
      <c r="N19" s="33"/>
      <c r="O19" s="32"/>
    </row>
    <row r="20" spans="1:15">
      <c r="A20" s="64"/>
      <c r="B20" s="64"/>
      <c r="C20" s="144"/>
      <c r="D20" s="31"/>
      <c r="E20" s="31"/>
      <c r="F20" s="31" t="s">
        <v>66</v>
      </c>
      <c r="G20" s="126">
        <f>G19*I19</f>
        <v>73193.093999999997</v>
      </c>
      <c r="H20" s="126"/>
      <c r="I20" s="126"/>
      <c r="J20" s="126"/>
      <c r="K20" s="31" t="s">
        <v>77</v>
      </c>
      <c r="L20" s="31"/>
      <c r="M20" s="32"/>
      <c r="N20" s="33">
        <f>G20</f>
        <v>73193.093999999997</v>
      </c>
      <c r="O20" s="32" t="str">
        <f>K20</f>
        <v xml:space="preserve"> cum</v>
      </c>
    </row>
    <row r="21" spans="1:15">
      <c r="A21" s="64"/>
      <c r="B21" s="64"/>
      <c r="C21" s="144"/>
      <c r="D21" s="31"/>
      <c r="E21" s="31"/>
      <c r="F21" s="31"/>
      <c r="G21" s="31"/>
      <c r="H21" s="31"/>
      <c r="I21" s="31"/>
      <c r="J21" s="31"/>
      <c r="K21" s="31"/>
      <c r="L21" s="31"/>
      <c r="M21" s="32"/>
      <c r="N21" s="33"/>
      <c r="O21" s="32"/>
    </row>
    <row r="22" spans="1:15">
      <c r="A22" s="64"/>
      <c r="B22" s="64"/>
      <c r="C22" s="144"/>
      <c r="D22" s="31"/>
      <c r="E22" s="31"/>
      <c r="F22" s="31"/>
      <c r="G22" s="31"/>
      <c r="H22" s="31"/>
      <c r="I22" s="31"/>
      <c r="J22" s="31"/>
      <c r="K22" s="31"/>
      <c r="L22" s="31"/>
      <c r="M22" s="32"/>
      <c r="N22" s="33"/>
      <c r="O22" s="32"/>
    </row>
    <row r="23" spans="1:15">
      <c r="A23" s="64"/>
      <c r="B23" s="64"/>
      <c r="C23" s="144"/>
      <c r="D23" s="31"/>
      <c r="E23" s="31"/>
      <c r="F23" s="31"/>
      <c r="G23" s="31"/>
      <c r="H23" s="31"/>
      <c r="I23" s="31"/>
      <c r="J23" s="31"/>
      <c r="K23" s="31"/>
      <c r="L23" s="31"/>
      <c r="M23" s="32"/>
      <c r="N23" s="33"/>
      <c r="O23" s="32"/>
    </row>
    <row r="24" spans="1:15">
      <c r="A24" s="64"/>
      <c r="B24" s="64"/>
      <c r="C24" s="144"/>
      <c r="D24" s="31"/>
      <c r="E24" s="31"/>
      <c r="F24" s="31"/>
      <c r="G24" s="31"/>
      <c r="H24" s="31"/>
      <c r="I24" s="31"/>
      <c r="J24" s="31"/>
      <c r="K24" s="31"/>
      <c r="L24" s="31"/>
      <c r="M24" s="32"/>
      <c r="N24" s="33"/>
      <c r="O24" s="32"/>
    </row>
    <row r="25" spans="1:15">
      <c r="A25" s="64"/>
      <c r="B25" s="64"/>
      <c r="C25" s="144"/>
      <c r="D25" s="31"/>
      <c r="E25" s="31"/>
      <c r="F25" s="31"/>
      <c r="G25" s="31"/>
      <c r="H25" s="31"/>
      <c r="I25" s="31"/>
      <c r="J25" s="31"/>
      <c r="K25" s="31"/>
      <c r="L25" s="31"/>
      <c r="M25" s="32"/>
      <c r="N25" s="33"/>
      <c r="O25" s="32"/>
    </row>
    <row r="26" spans="1:15">
      <c r="A26" s="64"/>
      <c r="B26" s="64"/>
      <c r="C26" s="144"/>
      <c r="D26" s="31"/>
      <c r="E26" s="31"/>
      <c r="F26" s="31"/>
      <c r="G26" s="31"/>
      <c r="H26" s="31"/>
      <c r="I26" s="31"/>
      <c r="J26" s="31"/>
      <c r="K26" s="31"/>
      <c r="L26" s="31"/>
      <c r="M26" s="32"/>
      <c r="N26" s="33"/>
      <c r="O26" s="32"/>
    </row>
    <row r="27" spans="1:15">
      <c r="A27" s="64"/>
      <c r="B27" s="64"/>
      <c r="C27" s="144"/>
      <c r="D27" s="31"/>
      <c r="E27" s="31"/>
      <c r="F27" s="31"/>
      <c r="G27" s="31"/>
      <c r="H27" s="31"/>
      <c r="I27" s="31"/>
      <c r="J27" s="31"/>
      <c r="K27" s="31"/>
      <c r="L27" s="31"/>
      <c r="M27" s="32"/>
      <c r="N27" s="33"/>
      <c r="O27" s="32"/>
    </row>
    <row r="28" spans="1:15">
      <c r="A28" s="64"/>
      <c r="B28" s="64"/>
      <c r="C28" s="144"/>
      <c r="D28" s="31"/>
      <c r="E28" s="31"/>
      <c r="F28" s="31"/>
      <c r="G28" s="31"/>
      <c r="H28" s="31"/>
      <c r="I28" s="31"/>
      <c r="J28" s="31"/>
      <c r="K28" s="31"/>
      <c r="L28" s="31"/>
      <c r="M28" s="32"/>
      <c r="N28" s="33"/>
      <c r="O28" s="32"/>
    </row>
    <row r="29" spans="1:15">
      <c r="A29" s="64"/>
      <c r="B29" s="64"/>
      <c r="C29" s="144"/>
      <c r="D29" s="31"/>
      <c r="E29" s="31"/>
      <c r="F29" s="31"/>
      <c r="G29" s="31"/>
      <c r="H29" s="31"/>
      <c r="I29" s="31"/>
      <c r="J29" s="31"/>
      <c r="K29" s="31"/>
      <c r="L29" s="31"/>
      <c r="M29" s="32"/>
      <c r="N29" s="33"/>
      <c r="O29" s="32"/>
    </row>
    <row r="30" spans="1:15">
      <c r="A30" s="64"/>
      <c r="B30" s="64"/>
      <c r="C30" s="144"/>
      <c r="D30" s="31"/>
      <c r="E30" s="31"/>
      <c r="F30" s="31"/>
      <c r="G30" s="31"/>
      <c r="H30" s="31"/>
      <c r="I30" s="31"/>
      <c r="J30" s="31"/>
      <c r="K30" s="31"/>
      <c r="L30" s="31"/>
      <c r="M30" s="32"/>
      <c r="N30" s="33"/>
      <c r="O30" s="32"/>
    </row>
    <row r="31" spans="1:15">
      <c r="A31" s="64"/>
      <c r="B31" s="64"/>
      <c r="C31" s="144"/>
      <c r="D31" s="31"/>
      <c r="E31" s="31"/>
      <c r="F31" s="31"/>
      <c r="G31" s="31"/>
      <c r="H31" s="31"/>
      <c r="I31" s="31"/>
      <c r="J31" s="31"/>
      <c r="K31" s="31"/>
      <c r="L31" s="31"/>
      <c r="M31" s="32"/>
      <c r="N31" s="33"/>
      <c r="O31" s="32"/>
    </row>
    <row r="32" spans="1:15">
      <c r="A32" s="64"/>
      <c r="B32" s="64"/>
      <c r="C32" s="144"/>
      <c r="D32" s="31"/>
      <c r="E32" s="31"/>
      <c r="F32" s="31"/>
      <c r="G32" s="31"/>
      <c r="H32" s="31"/>
      <c r="I32" s="31"/>
      <c r="J32" s="31"/>
      <c r="K32" s="31"/>
      <c r="L32" s="31"/>
      <c r="M32" s="32"/>
      <c r="N32" s="33"/>
      <c r="O32" s="32"/>
    </row>
    <row r="33" spans="1:15">
      <c r="A33" s="64"/>
      <c r="B33" s="64"/>
      <c r="C33" s="144"/>
      <c r="D33" s="31"/>
      <c r="E33" s="31"/>
      <c r="F33" s="31"/>
      <c r="G33" s="31"/>
      <c r="H33" s="31"/>
      <c r="I33" s="31"/>
      <c r="J33" s="31"/>
      <c r="K33" s="31"/>
      <c r="L33" s="31"/>
      <c r="M33" s="32"/>
      <c r="N33" s="33"/>
      <c r="O33" s="32"/>
    </row>
    <row r="34" spans="1:15">
      <c r="A34" s="64"/>
      <c r="B34" s="64"/>
      <c r="C34" s="144"/>
      <c r="D34" s="31"/>
      <c r="E34" s="31"/>
      <c r="F34" s="31"/>
      <c r="G34" s="31"/>
      <c r="H34" s="31"/>
      <c r="I34" s="31"/>
      <c r="J34" s="31"/>
      <c r="K34" s="31"/>
      <c r="L34" s="31"/>
      <c r="M34" s="32"/>
      <c r="N34" s="33"/>
      <c r="O34" s="32"/>
    </row>
    <row r="35" spans="1:15">
      <c r="A35" s="64"/>
      <c r="B35" s="64"/>
      <c r="C35" s="144"/>
      <c r="D35" s="31"/>
      <c r="E35" s="31"/>
      <c r="F35" s="31"/>
      <c r="G35" s="31"/>
      <c r="H35" s="31"/>
      <c r="I35" s="31"/>
      <c r="J35" s="31"/>
      <c r="K35" s="31"/>
      <c r="L35" s="31"/>
      <c r="M35" s="32"/>
      <c r="N35" s="33"/>
      <c r="O35" s="32"/>
    </row>
    <row r="36" spans="1:15">
      <c r="A36" s="64"/>
      <c r="B36" s="64"/>
      <c r="C36" s="144"/>
      <c r="D36" s="31"/>
      <c r="E36" s="31"/>
      <c r="F36" s="31"/>
      <c r="G36" s="31"/>
      <c r="H36" s="31"/>
      <c r="I36" s="31"/>
      <c r="J36" s="31"/>
      <c r="K36" s="31"/>
      <c r="L36" s="31"/>
      <c r="M36" s="32"/>
      <c r="N36" s="33"/>
      <c r="O36" s="32"/>
    </row>
    <row r="37" spans="1:15" ht="80.25" customHeight="1">
      <c r="A37" s="64"/>
      <c r="B37" s="64"/>
      <c r="C37" s="144"/>
      <c r="D37" s="31"/>
      <c r="E37" s="31"/>
      <c r="F37" s="31"/>
      <c r="G37" s="31"/>
      <c r="H37" s="31"/>
      <c r="I37" s="31"/>
      <c r="J37" s="31"/>
      <c r="K37" s="31"/>
      <c r="L37" s="31"/>
      <c r="M37" s="32"/>
      <c r="N37" s="33"/>
      <c r="O37" s="32"/>
    </row>
    <row r="38" spans="1:15">
      <c r="A38" s="64">
        <v>4</v>
      </c>
      <c r="B38" s="64" t="s">
        <v>39</v>
      </c>
      <c r="C38" s="144" t="s">
        <v>274</v>
      </c>
      <c r="D38" s="31"/>
      <c r="E38" s="31"/>
      <c r="F38" s="31"/>
      <c r="G38" s="31"/>
      <c r="H38" s="31"/>
      <c r="I38" s="31"/>
      <c r="J38" s="31"/>
      <c r="K38" s="31"/>
      <c r="L38" s="31"/>
      <c r="M38" s="32"/>
      <c r="N38" s="33"/>
      <c r="O38" s="32"/>
    </row>
    <row r="39" spans="1:15">
      <c r="A39" s="64"/>
      <c r="B39" s="64"/>
      <c r="C39" s="144"/>
      <c r="D39" s="31"/>
      <c r="E39" s="31" t="s">
        <v>72</v>
      </c>
      <c r="F39" s="31"/>
      <c r="G39" s="31"/>
      <c r="H39" s="31"/>
      <c r="I39" s="31"/>
      <c r="J39" s="31"/>
      <c r="K39" s="31"/>
      <c r="L39" s="31"/>
      <c r="M39" s="32"/>
      <c r="N39" s="33"/>
      <c r="O39" s="32"/>
    </row>
    <row r="40" spans="1:15">
      <c r="A40" s="64"/>
      <c r="B40" s="64"/>
      <c r="C40" s="144"/>
      <c r="D40" s="31" t="s">
        <v>66</v>
      </c>
      <c r="E40" s="31" t="s">
        <v>129</v>
      </c>
      <c r="F40" s="31"/>
      <c r="G40" s="31"/>
      <c r="H40" s="31"/>
      <c r="I40" s="31"/>
      <c r="J40" s="31"/>
      <c r="K40" s="31"/>
      <c r="L40" s="31"/>
      <c r="M40" s="32"/>
      <c r="N40" s="33"/>
      <c r="O40" s="32"/>
    </row>
    <row r="41" spans="1:15">
      <c r="A41" s="64"/>
      <c r="B41" s="64"/>
      <c r="C41" s="144"/>
      <c r="D41" s="31" t="s">
        <v>73</v>
      </c>
      <c r="E41" s="31"/>
      <c r="F41" s="31"/>
      <c r="G41" s="31"/>
      <c r="H41" s="31"/>
      <c r="I41" s="31"/>
      <c r="J41" s="31"/>
      <c r="K41" s="31"/>
      <c r="L41" s="31"/>
      <c r="M41" s="32"/>
      <c r="N41" s="33"/>
      <c r="O41" s="32"/>
    </row>
    <row r="42" spans="1:15">
      <c r="A42" s="64"/>
      <c r="B42" s="64"/>
      <c r="C42" s="144"/>
      <c r="D42" s="31" t="s">
        <v>78</v>
      </c>
      <c r="E42" s="31"/>
      <c r="F42" s="31"/>
      <c r="G42" s="31"/>
      <c r="H42" s="31"/>
      <c r="I42" s="31"/>
      <c r="J42" s="31"/>
      <c r="K42" s="31"/>
      <c r="L42" s="31"/>
      <c r="M42" s="32"/>
      <c r="N42" s="33"/>
      <c r="O42" s="32"/>
    </row>
    <row r="43" spans="1:15">
      <c r="A43" s="64"/>
      <c r="B43" s="64"/>
      <c r="C43" s="144"/>
      <c r="D43" s="69" t="s">
        <v>66</v>
      </c>
      <c r="E43" s="31">
        <v>20</v>
      </c>
      <c r="F43" s="31" t="s">
        <v>75</v>
      </c>
      <c r="G43" s="31" t="s">
        <v>76</v>
      </c>
      <c r="H43" s="31"/>
      <c r="I43" s="31"/>
      <c r="J43" s="31"/>
      <c r="K43" s="31"/>
      <c r="L43" s="31"/>
      <c r="M43" s="32"/>
      <c r="N43" s="33"/>
      <c r="O43" s="32"/>
    </row>
    <row r="44" spans="1:15">
      <c r="A44" s="64"/>
      <c r="B44" s="64"/>
      <c r="C44" s="144"/>
      <c r="D44" s="31"/>
      <c r="E44" s="31"/>
      <c r="F44" s="31"/>
      <c r="G44" s="31"/>
      <c r="H44" s="31"/>
      <c r="I44" s="31"/>
      <c r="J44" s="31"/>
      <c r="K44" s="31"/>
      <c r="L44" s="31"/>
      <c r="M44" s="32"/>
      <c r="N44" s="33"/>
      <c r="O44" s="32"/>
    </row>
    <row r="45" spans="1:15">
      <c r="A45" s="64"/>
      <c r="B45" s="64"/>
      <c r="C45" s="144"/>
      <c r="D45" s="31"/>
      <c r="E45" s="31"/>
      <c r="F45" s="31" t="s">
        <v>66</v>
      </c>
      <c r="G45" s="70">
        <v>0.2</v>
      </c>
      <c r="H45" s="31" t="s">
        <v>71</v>
      </c>
      <c r="I45" s="126">
        <f>I19</f>
        <v>121988.49</v>
      </c>
      <c r="J45" s="126"/>
      <c r="K45" s="126"/>
      <c r="L45" s="31" t="s">
        <v>29</v>
      </c>
      <c r="M45" s="32"/>
      <c r="N45" s="33"/>
      <c r="O45" s="32"/>
    </row>
    <row r="46" spans="1:15">
      <c r="A46" s="64"/>
      <c r="B46" s="64"/>
      <c r="C46" s="144"/>
      <c r="D46" s="31"/>
      <c r="E46" s="31"/>
      <c r="F46" s="31" t="s">
        <v>66</v>
      </c>
      <c r="G46" s="126">
        <f>G45*I45</f>
        <v>24397.698000000004</v>
      </c>
      <c r="H46" s="126"/>
      <c r="I46" s="126"/>
      <c r="J46" s="126"/>
      <c r="K46" s="31" t="s">
        <v>77</v>
      </c>
      <c r="L46" s="31"/>
      <c r="M46" s="32"/>
      <c r="N46" s="33">
        <f>G46</f>
        <v>24397.698000000004</v>
      </c>
      <c r="O46" s="32" t="str">
        <f>K46</f>
        <v xml:space="preserve"> cum</v>
      </c>
    </row>
    <row r="47" spans="1:15">
      <c r="A47" s="64"/>
      <c r="B47" s="64"/>
      <c r="C47" s="144"/>
      <c r="D47" s="31"/>
      <c r="E47" s="31"/>
      <c r="F47" s="31"/>
      <c r="G47" s="31"/>
      <c r="H47" s="31"/>
      <c r="I47" s="31"/>
      <c r="J47" s="31"/>
      <c r="K47" s="31"/>
      <c r="L47" s="31"/>
      <c r="M47" s="32"/>
      <c r="N47" s="33"/>
      <c r="O47" s="32"/>
    </row>
    <row r="48" spans="1:15">
      <c r="A48" s="64"/>
      <c r="B48" s="64"/>
      <c r="C48" s="144"/>
      <c r="D48" s="31"/>
      <c r="E48" s="31"/>
      <c r="F48" s="31"/>
      <c r="G48" s="31"/>
      <c r="H48" s="31"/>
      <c r="I48" s="31"/>
      <c r="J48" s="31"/>
      <c r="K48" s="31"/>
      <c r="L48" s="31"/>
      <c r="M48" s="32"/>
      <c r="N48" s="33"/>
      <c r="O48" s="32"/>
    </row>
    <row r="49" spans="1:15">
      <c r="A49" s="64"/>
      <c r="B49" s="64"/>
      <c r="C49" s="144"/>
      <c r="D49" s="31"/>
      <c r="E49" s="31"/>
      <c r="F49" s="31"/>
      <c r="G49" s="31"/>
      <c r="H49" s="31"/>
      <c r="I49" s="31"/>
      <c r="J49" s="31"/>
      <c r="K49" s="31"/>
      <c r="L49" s="31"/>
      <c r="M49" s="32"/>
      <c r="N49" s="33"/>
      <c r="O49" s="32"/>
    </row>
    <row r="50" spans="1:15">
      <c r="A50" s="71"/>
      <c r="B50" s="71"/>
      <c r="C50" s="155"/>
      <c r="D50" s="62"/>
      <c r="E50" s="62"/>
      <c r="F50" s="62"/>
      <c r="G50" s="62"/>
      <c r="H50" s="62"/>
      <c r="I50" s="62"/>
      <c r="J50" s="62"/>
      <c r="K50" s="62"/>
      <c r="L50" s="62"/>
      <c r="M50" s="28"/>
      <c r="N50" s="72"/>
      <c r="O50" s="28"/>
    </row>
    <row r="51" spans="1:15" ht="15" customHeight="1">
      <c r="A51" s="64">
        <v>5</v>
      </c>
      <c r="B51" s="73" t="s">
        <v>63</v>
      </c>
      <c r="C51" s="144" t="s">
        <v>275</v>
      </c>
      <c r="D51" s="25"/>
      <c r="E51" s="25"/>
      <c r="F51" s="25"/>
      <c r="G51" s="25"/>
      <c r="H51" s="25"/>
      <c r="I51" s="25"/>
      <c r="J51" s="25"/>
      <c r="K51" s="25"/>
      <c r="L51" s="25"/>
      <c r="M51" s="32"/>
      <c r="N51" s="33"/>
      <c r="O51" s="32"/>
    </row>
    <row r="52" spans="1:15">
      <c r="A52" s="64"/>
      <c r="B52" s="64"/>
      <c r="C52" s="144"/>
      <c r="D52" s="31"/>
      <c r="E52" s="31" t="s">
        <v>72</v>
      </c>
      <c r="F52" s="31"/>
      <c r="G52" s="31"/>
      <c r="H52" s="31"/>
      <c r="I52" s="31"/>
      <c r="J52" s="31"/>
      <c r="K52" s="31"/>
      <c r="L52" s="31"/>
      <c r="M52" s="32"/>
      <c r="N52" s="33"/>
      <c r="O52" s="32"/>
    </row>
    <row r="53" spans="1:15">
      <c r="A53" s="64"/>
      <c r="B53" s="64"/>
      <c r="C53" s="144"/>
      <c r="D53" s="31" t="s">
        <v>66</v>
      </c>
      <c r="E53" s="31" t="s">
        <v>128</v>
      </c>
      <c r="F53" s="31"/>
      <c r="G53" s="31"/>
      <c r="H53" s="31"/>
      <c r="I53" s="31"/>
      <c r="J53" s="31"/>
      <c r="K53" s="31"/>
      <c r="L53" s="31"/>
      <c r="M53" s="32"/>
      <c r="N53" s="33"/>
      <c r="O53" s="32"/>
    </row>
    <row r="54" spans="1:15">
      <c r="A54" s="64"/>
      <c r="B54" s="64"/>
      <c r="C54" s="144"/>
      <c r="D54" s="31" t="s">
        <v>73</v>
      </c>
      <c r="E54" s="31"/>
      <c r="F54" s="31"/>
      <c r="G54" s="31"/>
      <c r="H54" s="31"/>
      <c r="I54" s="31"/>
      <c r="J54" s="31"/>
      <c r="K54" s="31"/>
      <c r="L54" s="31"/>
      <c r="M54" s="32"/>
      <c r="N54" s="33"/>
      <c r="O54" s="32"/>
    </row>
    <row r="55" spans="1:15">
      <c r="A55" s="64"/>
      <c r="B55" s="64"/>
      <c r="C55" s="144"/>
      <c r="D55" s="31" t="s">
        <v>79</v>
      </c>
      <c r="E55" s="31"/>
      <c r="F55" s="31"/>
      <c r="G55" s="31"/>
      <c r="H55" s="31"/>
      <c r="I55" s="31"/>
      <c r="J55" s="31"/>
      <c r="K55" s="31"/>
      <c r="L55" s="31"/>
      <c r="M55" s="32"/>
      <c r="N55" s="33"/>
      <c r="O55" s="32"/>
    </row>
    <row r="56" spans="1:15">
      <c r="A56" s="64"/>
      <c r="B56" s="64"/>
      <c r="C56" s="144"/>
      <c r="D56" s="69" t="s">
        <v>66</v>
      </c>
      <c r="E56" s="31">
        <v>20</v>
      </c>
      <c r="F56" s="31" t="s">
        <v>75</v>
      </c>
      <c r="G56" s="31" t="s">
        <v>76</v>
      </c>
      <c r="H56" s="31"/>
      <c r="I56" s="31"/>
      <c r="J56" s="31"/>
      <c r="K56" s="31"/>
      <c r="L56" s="31"/>
      <c r="M56" s="32"/>
      <c r="N56" s="33"/>
      <c r="O56" s="32"/>
    </row>
    <row r="57" spans="1:15">
      <c r="A57" s="64"/>
      <c r="B57" s="64"/>
      <c r="C57" s="144"/>
      <c r="D57" s="31"/>
      <c r="E57" s="31"/>
      <c r="F57" s="31"/>
      <c r="G57" s="31"/>
      <c r="H57" s="31"/>
      <c r="I57" s="31"/>
      <c r="J57" s="31"/>
      <c r="K57" s="31"/>
      <c r="L57" s="31"/>
      <c r="M57" s="32"/>
      <c r="N57" s="33"/>
      <c r="O57" s="32"/>
    </row>
    <row r="58" spans="1:15">
      <c r="A58" s="64"/>
      <c r="B58" s="64"/>
      <c r="C58" s="144"/>
      <c r="D58" s="31"/>
      <c r="E58" s="31"/>
      <c r="F58" s="31" t="s">
        <v>66</v>
      </c>
      <c r="G58" s="70">
        <v>0.2</v>
      </c>
      <c r="H58" s="31" t="s">
        <v>71</v>
      </c>
      <c r="I58" s="126">
        <f>I45</f>
        <v>121988.49</v>
      </c>
      <c r="J58" s="126"/>
      <c r="K58" s="126"/>
      <c r="L58" s="31" t="s">
        <v>29</v>
      </c>
      <c r="M58" s="32"/>
      <c r="N58" s="33"/>
      <c r="O58" s="32"/>
    </row>
    <row r="59" spans="1:15">
      <c r="A59" s="64"/>
      <c r="B59" s="64"/>
      <c r="C59" s="144"/>
      <c r="D59" s="31"/>
      <c r="E59" s="31"/>
      <c r="F59" s="31" t="s">
        <v>66</v>
      </c>
      <c r="G59" s="126">
        <f>G58*I58</f>
        <v>24397.698000000004</v>
      </c>
      <c r="H59" s="126"/>
      <c r="I59" s="126"/>
      <c r="J59" s="126"/>
      <c r="K59" s="31" t="s">
        <v>77</v>
      </c>
      <c r="L59" s="31"/>
      <c r="M59" s="32"/>
      <c r="N59" s="33">
        <f>G59</f>
        <v>24397.698000000004</v>
      </c>
      <c r="O59" s="32" t="str">
        <f>K59</f>
        <v xml:space="preserve"> cum</v>
      </c>
    </row>
    <row r="60" spans="1:15">
      <c r="A60" s="64"/>
      <c r="B60" s="64"/>
      <c r="C60" s="144"/>
      <c r="D60" s="25"/>
      <c r="E60" s="25"/>
      <c r="F60" s="25"/>
      <c r="G60" s="25"/>
      <c r="H60" s="25"/>
      <c r="I60" s="25"/>
      <c r="J60" s="25"/>
      <c r="K60" s="25"/>
      <c r="L60" s="25"/>
      <c r="M60" s="32"/>
      <c r="N60" s="33"/>
      <c r="O60" s="32"/>
    </row>
    <row r="61" spans="1:15">
      <c r="A61" s="64"/>
      <c r="B61" s="64"/>
      <c r="C61" s="144"/>
      <c r="D61" s="25"/>
      <c r="E61" s="25"/>
      <c r="F61" s="25"/>
      <c r="G61" s="25"/>
      <c r="H61" s="25"/>
      <c r="I61" s="25"/>
      <c r="J61" s="25"/>
      <c r="K61" s="25"/>
      <c r="L61" s="25"/>
      <c r="M61" s="32"/>
      <c r="N61" s="33"/>
      <c r="O61" s="32"/>
    </row>
    <row r="62" spans="1:15">
      <c r="A62" s="71"/>
      <c r="B62" s="71"/>
      <c r="C62" s="144"/>
      <c r="D62" s="74"/>
      <c r="E62" s="62"/>
      <c r="F62" s="62"/>
      <c r="G62" s="62"/>
      <c r="H62" s="62"/>
      <c r="I62" s="62"/>
      <c r="J62" s="62"/>
      <c r="K62" s="62"/>
      <c r="L62" s="62"/>
      <c r="M62" s="28"/>
      <c r="N62" s="72"/>
      <c r="O62" s="28"/>
    </row>
    <row r="63" spans="1:15">
      <c r="A63" s="64">
        <v>6</v>
      </c>
      <c r="B63" s="75" t="s">
        <v>11</v>
      </c>
      <c r="C63" s="157" t="s">
        <v>59</v>
      </c>
      <c r="D63" s="25" t="s">
        <v>80</v>
      </c>
      <c r="E63" s="25"/>
      <c r="F63" s="25"/>
      <c r="G63" s="25"/>
      <c r="H63" s="25"/>
      <c r="I63" s="25"/>
      <c r="J63" s="25"/>
      <c r="K63" s="25"/>
      <c r="L63" s="25"/>
      <c r="M63" s="32"/>
      <c r="N63" s="33"/>
      <c r="O63" s="32"/>
    </row>
    <row r="64" spans="1:15">
      <c r="A64" s="64"/>
      <c r="B64" s="64"/>
      <c r="C64" s="144"/>
      <c r="D64" s="25" t="s">
        <v>85</v>
      </c>
      <c r="E64" s="25"/>
      <c r="F64" s="25"/>
      <c r="G64" s="25"/>
      <c r="H64" s="25"/>
      <c r="I64" s="25"/>
      <c r="J64" s="25"/>
      <c r="K64" s="25"/>
      <c r="L64" s="25"/>
      <c r="M64" s="32"/>
      <c r="N64" s="33"/>
      <c r="O64" s="32"/>
    </row>
    <row r="65" spans="1:15">
      <c r="A65" s="64"/>
      <c r="B65" s="64"/>
      <c r="C65" s="144"/>
      <c r="D65" s="25" t="s">
        <v>66</v>
      </c>
      <c r="E65" s="122" t="s">
        <v>82</v>
      </c>
      <c r="F65" s="122"/>
      <c r="G65" s="25" t="s">
        <v>81</v>
      </c>
      <c r="H65" s="25"/>
      <c r="I65" s="25"/>
      <c r="J65" s="25"/>
      <c r="K65" s="25"/>
      <c r="L65" s="25"/>
      <c r="M65" s="32"/>
      <c r="N65" s="33"/>
      <c r="O65" s="32"/>
    </row>
    <row r="66" spans="1:15">
      <c r="A66" s="64"/>
      <c r="B66" s="64"/>
      <c r="C66" s="144"/>
      <c r="D66" s="25"/>
      <c r="E66" s="25" t="s">
        <v>83</v>
      </c>
      <c r="F66" s="25"/>
      <c r="G66" s="25"/>
      <c r="H66" s="25"/>
      <c r="I66" s="25"/>
      <c r="J66" s="25"/>
      <c r="K66" s="25"/>
      <c r="L66" s="25"/>
      <c r="M66" s="32"/>
      <c r="N66" s="33"/>
      <c r="O66" s="32"/>
    </row>
    <row r="67" spans="1:15">
      <c r="A67" s="64"/>
      <c r="B67" s="64"/>
      <c r="C67" s="144"/>
      <c r="D67" s="74" t="s">
        <v>66</v>
      </c>
      <c r="E67" s="76">
        <f>(0.5*12.5+0.5*12.5+60-15)/30</f>
        <v>1.9166666666666667</v>
      </c>
      <c r="F67" s="62" t="s">
        <v>84</v>
      </c>
      <c r="G67" s="62">
        <f>2</f>
        <v>2</v>
      </c>
      <c r="H67" s="62"/>
      <c r="I67" s="62" t="s">
        <v>45</v>
      </c>
      <c r="J67" s="62"/>
      <c r="K67" s="62"/>
      <c r="L67" s="62"/>
      <c r="M67" s="28"/>
      <c r="N67" s="72">
        <f>0.5*N46</f>
        <v>12198.849000000002</v>
      </c>
      <c r="O67" s="28" t="s">
        <v>276</v>
      </c>
    </row>
    <row r="68" spans="1:15">
      <c r="A68" s="64"/>
      <c r="B68" s="64"/>
      <c r="C68" s="144"/>
      <c r="D68" s="25"/>
      <c r="E68" s="25"/>
      <c r="F68" s="25"/>
      <c r="G68" s="25"/>
      <c r="H68" s="25"/>
      <c r="I68" s="25"/>
      <c r="J68" s="25"/>
      <c r="K68" s="25"/>
      <c r="L68" s="25"/>
      <c r="M68" s="32"/>
      <c r="N68" s="33"/>
      <c r="O68" s="32"/>
    </row>
    <row r="69" spans="1:15" ht="12.75" customHeight="1">
      <c r="A69" s="64"/>
      <c r="B69" s="64"/>
      <c r="C69" s="144"/>
      <c r="D69" s="25" t="s">
        <v>86</v>
      </c>
      <c r="E69" s="25"/>
      <c r="F69" s="25"/>
      <c r="G69" s="25"/>
      <c r="H69" s="25"/>
      <c r="I69" s="25"/>
      <c r="J69" s="25"/>
      <c r="K69" s="25"/>
      <c r="L69" s="32"/>
      <c r="M69" s="64"/>
      <c r="N69" s="33">
        <f>N67</f>
        <v>12198.849000000002</v>
      </c>
      <c r="O69" s="32" t="s">
        <v>58</v>
      </c>
    </row>
    <row r="70" spans="1:15" ht="16.5" customHeight="1">
      <c r="A70" s="71"/>
      <c r="B70" s="71"/>
      <c r="C70" s="28" t="s">
        <v>64</v>
      </c>
      <c r="D70" s="62"/>
      <c r="E70" s="62"/>
      <c r="F70" s="62"/>
      <c r="G70" s="62"/>
      <c r="H70" s="62"/>
      <c r="I70" s="62"/>
      <c r="J70" s="62"/>
      <c r="K70" s="62"/>
      <c r="L70" s="62"/>
      <c r="M70" s="28"/>
      <c r="N70" s="72"/>
      <c r="O70" s="28"/>
    </row>
    <row r="71" spans="1:15" ht="15" customHeight="1">
      <c r="A71" s="64">
        <v>7</v>
      </c>
      <c r="B71" s="64" t="s">
        <v>12</v>
      </c>
      <c r="C71" s="154" t="s">
        <v>16</v>
      </c>
      <c r="D71" s="25"/>
      <c r="E71" s="25"/>
      <c r="F71" s="25"/>
      <c r="G71" s="25"/>
      <c r="H71" s="25"/>
      <c r="I71" s="25"/>
      <c r="J71" s="25"/>
      <c r="K71" s="25"/>
      <c r="L71" s="25"/>
      <c r="M71" s="32"/>
      <c r="N71" s="33"/>
      <c r="O71" s="32"/>
    </row>
    <row r="72" spans="1:15">
      <c r="A72" s="64"/>
      <c r="B72" s="64"/>
      <c r="C72" s="154"/>
      <c r="D72" s="25"/>
      <c r="E72" s="25" t="s">
        <v>87</v>
      </c>
      <c r="F72" s="25"/>
      <c r="G72" s="25"/>
      <c r="H72" s="25"/>
      <c r="I72" s="25"/>
      <c r="J72" s="25"/>
      <c r="K72" s="25"/>
      <c r="L72" s="25"/>
      <c r="M72" s="32"/>
      <c r="N72" s="33"/>
      <c r="O72" s="32"/>
    </row>
    <row r="73" spans="1:15">
      <c r="A73" s="64"/>
      <c r="B73" s="64"/>
      <c r="C73" s="154"/>
      <c r="D73" s="25" t="s">
        <v>66</v>
      </c>
      <c r="E73" s="122">
        <v>11980</v>
      </c>
      <c r="F73" s="122"/>
      <c r="G73" s="122"/>
      <c r="H73" s="25" t="s">
        <v>15</v>
      </c>
      <c r="I73" s="25"/>
      <c r="J73" s="25"/>
      <c r="K73" s="25"/>
      <c r="L73" s="25"/>
      <c r="M73" s="32"/>
      <c r="N73" s="33"/>
      <c r="O73" s="32"/>
    </row>
    <row r="74" spans="1:15">
      <c r="A74" s="64"/>
      <c r="B74" s="64"/>
      <c r="C74" s="154"/>
      <c r="D74" s="25" t="s">
        <v>88</v>
      </c>
      <c r="E74" s="25"/>
      <c r="F74" s="25"/>
      <c r="G74" s="25"/>
      <c r="H74" s="25"/>
      <c r="I74" s="25"/>
      <c r="J74" s="25"/>
      <c r="K74" s="25"/>
      <c r="L74" s="25"/>
      <c r="M74" s="32"/>
      <c r="N74" s="33"/>
      <c r="O74" s="32"/>
    </row>
    <row r="75" spans="1:15">
      <c r="A75" s="64"/>
      <c r="B75" s="64"/>
      <c r="C75" s="154"/>
      <c r="D75" s="25"/>
      <c r="E75" s="25"/>
      <c r="F75" s="25" t="s">
        <v>66</v>
      </c>
      <c r="G75" s="119">
        <f>E73</f>
        <v>11980</v>
      </c>
      <c r="H75" s="119"/>
      <c r="I75" s="119"/>
      <c r="J75" s="25" t="s">
        <v>71</v>
      </c>
      <c r="K75" s="77">
        <v>3.7</v>
      </c>
      <c r="L75" s="25" t="s">
        <v>71</v>
      </c>
      <c r="M75" s="78">
        <v>2</v>
      </c>
      <c r="N75" s="33"/>
      <c r="O75" s="32"/>
    </row>
    <row r="76" spans="1:15">
      <c r="A76" s="64"/>
      <c r="B76" s="64"/>
      <c r="C76" s="154"/>
      <c r="D76" s="25"/>
      <c r="E76" s="25"/>
      <c r="F76" s="25" t="s">
        <v>66</v>
      </c>
      <c r="G76" s="122">
        <f>G75*K75*M75</f>
        <v>88652</v>
      </c>
      <c r="H76" s="122"/>
      <c r="I76" s="122"/>
      <c r="J76" s="122"/>
      <c r="K76" s="25" t="s">
        <v>24</v>
      </c>
      <c r="L76" s="25"/>
      <c r="M76" s="32"/>
      <c r="N76" s="33">
        <f>G76</f>
        <v>88652</v>
      </c>
      <c r="O76" s="32" t="str">
        <f>K76</f>
        <v>sqm</v>
      </c>
    </row>
    <row r="77" spans="1:15">
      <c r="A77" s="64"/>
      <c r="B77" s="64"/>
      <c r="C77" s="154"/>
      <c r="D77" s="25"/>
      <c r="E77" s="25"/>
      <c r="F77" s="25"/>
      <c r="G77" s="25"/>
      <c r="H77" s="25"/>
      <c r="I77" s="25"/>
      <c r="J77" s="25"/>
      <c r="K77" s="25"/>
      <c r="L77" s="25"/>
      <c r="M77" s="32"/>
      <c r="N77" s="33"/>
      <c r="O77" s="32"/>
    </row>
    <row r="78" spans="1:15">
      <c r="A78" s="64"/>
      <c r="B78" s="64"/>
      <c r="C78" s="154"/>
      <c r="D78" s="25"/>
      <c r="E78" s="25"/>
      <c r="F78" s="25"/>
      <c r="G78" s="25"/>
      <c r="H78" s="25"/>
      <c r="I78" s="25"/>
      <c r="J78" s="25"/>
      <c r="K78" s="25"/>
      <c r="L78" s="25"/>
      <c r="M78" s="32"/>
      <c r="N78" s="33"/>
      <c r="O78" s="32"/>
    </row>
    <row r="79" spans="1:15">
      <c r="A79" s="64"/>
      <c r="B79" s="64"/>
      <c r="C79" s="154"/>
      <c r="D79" s="25"/>
      <c r="E79" s="25"/>
      <c r="F79" s="25"/>
      <c r="G79" s="25"/>
      <c r="H79" s="25"/>
      <c r="I79" s="25"/>
      <c r="J79" s="25"/>
      <c r="K79" s="25"/>
      <c r="L79" s="25"/>
      <c r="M79" s="32"/>
      <c r="N79" s="33"/>
      <c r="O79" s="32"/>
    </row>
    <row r="80" spans="1:15">
      <c r="A80" s="71"/>
      <c r="B80" s="71"/>
      <c r="C80" s="148"/>
      <c r="D80" s="74"/>
      <c r="E80" s="62"/>
      <c r="F80" s="62"/>
      <c r="G80" s="62"/>
      <c r="H80" s="62"/>
      <c r="I80" s="62"/>
      <c r="J80" s="62"/>
      <c r="K80" s="62"/>
      <c r="L80" s="62"/>
      <c r="M80" s="28"/>
      <c r="N80" s="72"/>
      <c r="O80" s="28"/>
    </row>
    <row r="81" spans="1:15" ht="17.25" customHeight="1">
      <c r="A81" s="64">
        <v>8</v>
      </c>
      <c r="B81" s="64" t="s">
        <v>135</v>
      </c>
      <c r="C81" s="154" t="s">
        <v>134</v>
      </c>
      <c r="D81" s="79"/>
      <c r="E81" s="25"/>
      <c r="F81" s="25"/>
      <c r="G81" s="25"/>
      <c r="H81" s="25"/>
      <c r="I81" s="25"/>
      <c r="J81" s="25"/>
      <c r="K81" s="25"/>
      <c r="L81" s="31"/>
      <c r="M81" s="32"/>
      <c r="N81" s="33"/>
      <c r="O81" s="32"/>
    </row>
    <row r="82" spans="1:15" ht="20.25" customHeight="1">
      <c r="A82" s="64"/>
      <c r="B82" s="64"/>
      <c r="C82" s="154"/>
      <c r="D82" s="79"/>
      <c r="E82" s="31" t="s">
        <v>136</v>
      </c>
      <c r="F82" s="31"/>
      <c r="G82" s="31"/>
      <c r="H82" s="31"/>
      <c r="I82" s="31"/>
      <c r="J82" s="31"/>
      <c r="K82" s="31"/>
      <c r="L82" s="31"/>
      <c r="M82" s="32"/>
      <c r="N82" s="33"/>
      <c r="O82" s="32"/>
    </row>
    <row r="83" spans="1:15" ht="18.75" customHeight="1">
      <c r="A83" s="64"/>
      <c r="B83" s="64"/>
      <c r="C83" s="154"/>
      <c r="D83" s="79"/>
      <c r="E83" s="31"/>
      <c r="F83" s="31"/>
      <c r="G83" s="31"/>
      <c r="H83" s="31"/>
      <c r="I83" s="31"/>
      <c r="J83" s="31"/>
      <c r="K83" s="31"/>
      <c r="L83" s="31"/>
      <c r="M83" s="32"/>
      <c r="N83" s="33"/>
      <c r="O83" s="32"/>
    </row>
    <row r="84" spans="1:15" ht="17.25" customHeight="1">
      <c r="A84" s="64"/>
      <c r="B84" s="64"/>
      <c r="C84" s="154"/>
      <c r="D84" s="79"/>
      <c r="E84" s="31"/>
      <c r="F84" s="31" t="s">
        <v>66</v>
      </c>
      <c r="G84" s="31">
        <v>80</v>
      </c>
      <c r="H84" s="31" t="s">
        <v>75</v>
      </c>
      <c r="I84" s="126">
        <f>I58</f>
        <v>121988.49</v>
      </c>
      <c r="J84" s="126"/>
      <c r="K84" s="126"/>
      <c r="L84" s="31" t="s">
        <v>29</v>
      </c>
      <c r="M84" s="32"/>
      <c r="N84" s="33"/>
      <c r="O84" s="32"/>
    </row>
    <row r="85" spans="1:15" ht="17.25" customHeight="1">
      <c r="A85" s="71"/>
      <c r="B85" s="71"/>
      <c r="C85" s="148"/>
      <c r="D85" s="74"/>
      <c r="E85" s="62"/>
      <c r="F85" s="62" t="s">
        <v>66</v>
      </c>
      <c r="G85" s="125">
        <f>((G84)/100)*I84</f>
        <v>97590.792000000016</v>
      </c>
      <c r="H85" s="125"/>
      <c r="I85" s="125"/>
      <c r="J85" s="62" t="s">
        <v>29</v>
      </c>
      <c r="K85" s="62"/>
      <c r="L85" s="62"/>
      <c r="M85" s="28"/>
      <c r="N85" s="72">
        <f>G85</f>
        <v>97590.792000000016</v>
      </c>
      <c r="O85" s="28" t="str">
        <f>J85</f>
        <v>cum</v>
      </c>
    </row>
    <row r="86" spans="1:15">
      <c r="A86" s="64">
        <v>9</v>
      </c>
      <c r="B86" s="64" t="s">
        <v>14</v>
      </c>
      <c r="C86" s="144" t="s">
        <v>132</v>
      </c>
      <c r="D86" s="79"/>
      <c r="E86" s="25"/>
      <c r="F86" s="25"/>
      <c r="G86" s="25"/>
      <c r="H86" s="25"/>
      <c r="I86" s="25"/>
      <c r="J86" s="25"/>
      <c r="K86" s="25"/>
      <c r="L86" s="25"/>
      <c r="M86" s="32"/>
      <c r="N86" s="33"/>
      <c r="O86" s="32"/>
    </row>
    <row r="87" spans="1:15">
      <c r="A87" s="64"/>
      <c r="B87" s="64"/>
      <c r="C87" s="144"/>
      <c r="D87" s="79"/>
      <c r="E87" s="25" t="s">
        <v>89</v>
      </c>
      <c r="F87" s="25"/>
      <c r="G87" s="25"/>
      <c r="H87" s="25"/>
      <c r="I87" s="25"/>
      <c r="J87" s="25"/>
      <c r="K87" s="25"/>
      <c r="L87" s="25"/>
      <c r="M87" s="32"/>
      <c r="N87" s="33"/>
      <c r="O87" s="32"/>
    </row>
    <row r="88" spans="1:15">
      <c r="A88" s="64"/>
      <c r="B88" s="64"/>
      <c r="C88" s="144"/>
      <c r="D88" s="79"/>
      <c r="E88" s="25"/>
      <c r="F88" s="25"/>
      <c r="G88" s="25"/>
      <c r="H88" s="25"/>
      <c r="I88" s="25"/>
      <c r="J88" s="25"/>
      <c r="K88" s="25"/>
      <c r="L88" s="25"/>
      <c r="M88" s="32"/>
      <c r="N88" s="33"/>
      <c r="O88" s="32"/>
    </row>
    <row r="89" spans="1:15">
      <c r="A89" s="64"/>
      <c r="B89" s="64"/>
      <c r="C89" s="144"/>
      <c r="D89" s="25" t="s">
        <v>66</v>
      </c>
      <c r="E89" s="25">
        <v>6</v>
      </c>
      <c r="F89" s="25" t="s">
        <v>71</v>
      </c>
      <c r="G89" s="25">
        <v>2</v>
      </c>
      <c r="H89" s="25" t="s">
        <v>71</v>
      </c>
      <c r="I89" s="122">
        <f>G75</f>
        <v>11980</v>
      </c>
      <c r="J89" s="122"/>
      <c r="K89" s="122"/>
      <c r="L89" s="25"/>
      <c r="M89" s="32"/>
      <c r="N89" s="33"/>
      <c r="O89" s="32"/>
    </row>
    <row r="90" spans="1:15">
      <c r="A90" s="64"/>
      <c r="B90" s="64"/>
      <c r="C90" s="144"/>
      <c r="D90" s="25"/>
      <c r="E90" s="25"/>
      <c r="F90" s="25"/>
      <c r="G90" s="25"/>
      <c r="H90" s="25" t="s">
        <v>66</v>
      </c>
      <c r="I90" s="122">
        <f>E89*G89*I89</f>
        <v>143760</v>
      </c>
      <c r="J90" s="122"/>
      <c r="K90" s="122"/>
      <c r="L90" s="25" t="s">
        <v>15</v>
      </c>
      <c r="M90" s="32"/>
      <c r="N90" s="33">
        <f>I90</f>
        <v>143760</v>
      </c>
      <c r="O90" s="32" t="str">
        <f>L90</f>
        <v>m</v>
      </c>
    </row>
    <row r="91" spans="1:15">
      <c r="A91" s="64"/>
      <c r="B91" s="64"/>
      <c r="C91" s="144"/>
      <c r="D91" s="25"/>
      <c r="E91" s="25"/>
      <c r="F91" s="25"/>
      <c r="G91" s="25"/>
      <c r="H91" s="25"/>
      <c r="I91" s="25"/>
      <c r="J91" s="25"/>
      <c r="K91" s="25"/>
      <c r="L91" s="25"/>
      <c r="M91" s="32"/>
      <c r="N91" s="33"/>
      <c r="O91" s="32"/>
    </row>
    <row r="92" spans="1:15" ht="6" customHeight="1">
      <c r="A92" s="64"/>
      <c r="B92" s="32"/>
      <c r="C92" s="144"/>
      <c r="D92" s="25"/>
      <c r="E92" s="25"/>
      <c r="F92" s="25"/>
      <c r="G92" s="25"/>
      <c r="H92" s="25"/>
      <c r="I92" s="25"/>
      <c r="J92" s="25"/>
      <c r="K92" s="25"/>
      <c r="L92" s="25"/>
      <c r="M92" s="32"/>
      <c r="N92" s="33"/>
      <c r="O92" s="32"/>
    </row>
    <row r="93" spans="1:15">
      <c r="A93" s="52"/>
      <c r="B93" s="158" t="s">
        <v>65</v>
      </c>
      <c r="C93" s="159"/>
      <c r="D93" s="61"/>
      <c r="E93" s="81"/>
      <c r="F93" s="81"/>
      <c r="G93" s="81"/>
      <c r="H93" s="81"/>
      <c r="I93" s="81"/>
      <c r="J93" s="81"/>
      <c r="K93" s="81"/>
      <c r="L93" s="81"/>
      <c r="M93" s="82"/>
      <c r="N93" s="83"/>
      <c r="O93" s="82"/>
    </row>
    <row r="94" spans="1:15" ht="15" customHeight="1">
      <c r="A94" s="64">
        <v>10</v>
      </c>
      <c r="B94" s="63" t="s">
        <v>17</v>
      </c>
      <c r="C94" s="144" t="s">
        <v>20</v>
      </c>
      <c r="D94" s="25" t="s">
        <v>133</v>
      </c>
      <c r="E94" s="25"/>
      <c r="F94" s="25"/>
      <c r="G94" s="25"/>
      <c r="H94" s="25"/>
      <c r="I94" s="25"/>
      <c r="J94" s="25"/>
      <c r="K94" s="25"/>
      <c r="L94" s="25"/>
      <c r="M94" s="32"/>
      <c r="N94" s="33"/>
      <c r="O94" s="32"/>
    </row>
    <row r="95" spans="1:15">
      <c r="A95" s="64"/>
      <c r="B95" s="64"/>
      <c r="C95" s="144"/>
      <c r="D95" s="25" t="s">
        <v>90</v>
      </c>
      <c r="E95" s="25"/>
      <c r="F95" s="25"/>
      <c r="G95" s="25"/>
      <c r="H95" s="25"/>
      <c r="I95" s="25"/>
      <c r="J95" s="25"/>
      <c r="K95" s="25"/>
      <c r="L95" s="25"/>
      <c r="M95" s="32"/>
      <c r="N95" s="33"/>
      <c r="O95" s="32"/>
    </row>
    <row r="96" spans="1:15">
      <c r="A96" s="64"/>
      <c r="B96" s="64"/>
      <c r="C96" s="144"/>
      <c r="D96" s="25" t="s">
        <v>66</v>
      </c>
      <c r="E96" s="25">
        <v>15</v>
      </c>
      <c r="F96" s="25" t="s">
        <v>75</v>
      </c>
      <c r="G96" s="122">
        <f>I89</f>
        <v>11980</v>
      </c>
      <c r="H96" s="122"/>
      <c r="I96" s="122"/>
      <c r="J96" s="25" t="s">
        <v>15</v>
      </c>
      <c r="K96" s="25"/>
      <c r="L96" s="25"/>
      <c r="M96" s="32"/>
      <c r="N96" s="33"/>
      <c r="O96" s="32"/>
    </row>
    <row r="97" spans="1:15">
      <c r="A97" s="64"/>
      <c r="B97" s="64"/>
      <c r="C97" s="144"/>
      <c r="D97" s="25"/>
      <c r="E97" s="25"/>
      <c r="F97" s="25" t="s">
        <v>66</v>
      </c>
      <c r="G97" s="122">
        <f>(E96/100)*G96</f>
        <v>1797</v>
      </c>
      <c r="H97" s="122"/>
      <c r="I97" s="122"/>
      <c r="J97" s="25" t="s">
        <v>15</v>
      </c>
      <c r="K97" s="25"/>
      <c r="L97" s="25"/>
      <c r="M97" s="32"/>
      <c r="N97" s="33"/>
      <c r="O97" s="32"/>
    </row>
    <row r="98" spans="1:15">
      <c r="A98" s="64"/>
      <c r="B98" s="64"/>
      <c r="C98" s="144"/>
      <c r="D98" s="25" t="s">
        <v>91</v>
      </c>
      <c r="E98" s="25"/>
      <c r="F98" s="25"/>
      <c r="G98" s="25"/>
      <c r="H98" s="25"/>
      <c r="I98" s="25"/>
      <c r="J98" s="25"/>
      <c r="K98" s="25"/>
      <c r="L98" s="25"/>
      <c r="M98" s="32"/>
      <c r="N98" s="33">
        <f>I100</f>
        <v>2425.9500000000003</v>
      </c>
      <c r="O98" s="32" t="str">
        <f>L99</f>
        <v>cum</v>
      </c>
    </row>
    <row r="99" spans="1:15">
      <c r="A99" s="64"/>
      <c r="B99" s="64"/>
      <c r="C99" s="144"/>
      <c r="D99" s="25" t="s">
        <v>66</v>
      </c>
      <c r="E99" s="122">
        <f>G97</f>
        <v>1797</v>
      </c>
      <c r="F99" s="122"/>
      <c r="G99" s="122"/>
      <c r="H99" s="25" t="s">
        <v>71</v>
      </c>
      <c r="I99" s="46">
        <v>3</v>
      </c>
      <c r="J99" s="46" t="s">
        <v>71</v>
      </c>
      <c r="K99" s="46">
        <v>0.45</v>
      </c>
      <c r="L99" s="25" t="s">
        <v>29</v>
      </c>
      <c r="M99" s="32"/>
      <c r="N99" s="33"/>
      <c r="O99" s="32"/>
    </row>
    <row r="100" spans="1:15">
      <c r="A100" s="71"/>
      <c r="B100" s="71"/>
      <c r="C100" s="155"/>
      <c r="D100" s="62"/>
      <c r="E100" s="62"/>
      <c r="F100" s="62"/>
      <c r="G100" s="62"/>
      <c r="H100" s="62" t="s">
        <v>66</v>
      </c>
      <c r="I100" s="125">
        <f>E99*I99*K99</f>
        <v>2425.9500000000003</v>
      </c>
      <c r="J100" s="125"/>
      <c r="K100" s="125"/>
      <c r="L100" s="62" t="s">
        <v>29</v>
      </c>
      <c r="M100" s="28"/>
      <c r="N100" s="72"/>
      <c r="O100" s="28"/>
    </row>
    <row r="101" spans="1:15" ht="15" customHeight="1">
      <c r="A101" s="64">
        <v>11</v>
      </c>
      <c r="B101" s="64"/>
      <c r="C101" s="144" t="s">
        <v>19</v>
      </c>
      <c r="D101" s="25"/>
      <c r="E101" s="25"/>
      <c r="F101" s="25"/>
      <c r="G101" s="25"/>
      <c r="H101" s="25"/>
      <c r="I101" s="25"/>
      <c r="J101" s="25"/>
      <c r="K101" s="25"/>
      <c r="L101" s="25"/>
      <c r="M101" s="32"/>
      <c r="N101" s="33"/>
      <c r="O101" s="32"/>
    </row>
    <row r="102" spans="1:15">
      <c r="A102" s="64"/>
      <c r="B102" s="64"/>
      <c r="C102" s="144"/>
      <c r="D102" s="25" t="s">
        <v>92</v>
      </c>
      <c r="E102" s="25"/>
      <c r="F102" s="25"/>
      <c r="G102" s="25"/>
      <c r="H102" s="25"/>
      <c r="I102" s="25"/>
      <c r="J102" s="25"/>
      <c r="K102" s="25"/>
      <c r="L102" s="25"/>
      <c r="M102" s="32"/>
      <c r="N102" s="33"/>
      <c r="O102" s="32"/>
    </row>
    <row r="103" spans="1:15">
      <c r="A103" s="64"/>
      <c r="B103" s="64"/>
      <c r="C103" s="144"/>
      <c r="D103" s="25"/>
      <c r="E103" s="25"/>
      <c r="F103" s="25"/>
      <c r="G103" s="25"/>
      <c r="H103" s="25"/>
      <c r="I103" s="25"/>
      <c r="J103" s="25"/>
      <c r="K103" s="25"/>
      <c r="L103" s="25"/>
      <c r="M103" s="32"/>
      <c r="N103" s="33"/>
      <c r="O103" s="32"/>
    </row>
    <row r="104" spans="1:15">
      <c r="A104" s="64"/>
      <c r="B104" s="64"/>
      <c r="C104" s="144"/>
      <c r="D104" s="25" t="s">
        <v>66</v>
      </c>
      <c r="E104" s="122">
        <f>G97</f>
        <v>1797</v>
      </c>
      <c r="F104" s="122"/>
      <c r="G104" s="122"/>
      <c r="H104" s="25" t="s">
        <v>71</v>
      </c>
      <c r="I104" s="46">
        <f>I99</f>
        <v>3</v>
      </c>
      <c r="J104" s="25" t="s">
        <v>71</v>
      </c>
      <c r="K104" s="46">
        <v>0.15</v>
      </c>
      <c r="L104" s="25" t="s">
        <v>29</v>
      </c>
      <c r="M104" s="32"/>
      <c r="N104" s="33"/>
      <c r="O104" s="32"/>
    </row>
    <row r="105" spans="1:15">
      <c r="A105" s="64"/>
      <c r="B105" s="64"/>
      <c r="C105" s="144"/>
      <c r="D105" s="25"/>
      <c r="E105" s="25"/>
      <c r="F105" s="25" t="s">
        <v>66</v>
      </c>
      <c r="G105" s="122">
        <f>E104*I104*K104</f>
        <v>808.65</v>
      </c>
      <c r="H105" s="122"/>
      <c r="I105" s="122"/>
      <c r="J105" s="25" t="s">
        <v>29</v>
      </c>
      <c r="K105" s="25"/>
      <c r="L105" s="25"/>
      <c r="M105" s="32"/>
      <c r="N105" s="33">
        <f>G105</f>
        <v>808.65</v>
      </c>
      <c r="O105" s="32" t="str">
        <f>J105</f>
        <v>cum</v>
      </c>
    </row>
    <row r="106" spans="1:15">
      <c r="A106" s="64"/>
      <c r="B106" s="64"/>
      <c r="C106" s="144"/>
      <c r="D106" s="25"/>
      <c r="E106" s="25"/>
      <c r="F106" s="25"/>
      <c r="G106" s="25"/>
      <c r="H106" s="25"/>
      <c r="I106" s="25"/>
      <c r="J106" s="25"/>
      <c r="K106" s="25"/>
      <c r="L106" s="25"/>
      <c r="M106" s="32"/>
      <c r="N106" s="33"/>
      <c r="O106" s="32"/>
    </row>
    <row r="107" spans="1:15">
      <c r="A107" s="64"/>
      <c r="B107" s="64"/>
      <c r="C107" s="144"/>
      <c r="D107" s="25"/>
      <c r="E107" s="25"/>
      <c r="F107" s="25"/>
      <c r="G107" s="25"/>
      <c r="H107" s="25"/>
      <c r="I107" s="25"/>
      <c r="J107" s="25"/>
      <c r="K107" s="25"/>
      <c r="L107" s="25"/>
      <c r="M107" s="32"/>
      <c r="N107" s="33"/>
      <c r="O107" s="32"/>
    </row>
    <row r="108" spans="1:15">
      <c r="A108" s="64"/>
      <c r="B108" s="64"/>
      <c r="C108" s="144"/>
      <c r="D108" s="25"/>
      <c r="E108" s="25"/>
      <c r="F108" s="25"/>
      <c r="G108" s="25"/>
      <c r="H108" s="25"/>
      <c r="I108" s="25"/>
      <c r="J108" s="25"/>
      <c r="K108" s="25"/>
      <c r="L108" s="25"/>
      <c r="M108" s="32"/>
      <c r="N108" s="33"/>
      <c r="O108" s="32"/>
    </row>
    <row r="109" spans="1:15" ht="38.25">
      <c r="A109" s="56">
        <v>12</v>
      </c>
      <c r="B109" s="34" t="s">
        <v>41</v>
      </c>
      <c r="C109" s="147" t="s">
        <v>42</v>
      </c>
      <c r="D109" s="66" t="s">
        <v>93</v>
      </c>
      <c r="E109" s="66"/>
      <c r="F109" s="66"/>
      <c r="G109" s="66"/>
      <c r="H109" s="66"/>
      <c r="I109" s="66"/>
      <c r="J109" s="66"/>
      <c r="K109" s="66"/>
      <c r="L109" s="66"/>
      <c r="M109" s="67"/>
      <c r="N109" s="68"/>
      <c r="O109" s="67"/>
    </row>
    <row r="110" spans="1:15">
      <c r="A110" s="84"/>
      <c r="B110" s="84"/>
      <c r="C110" s="154"/>
      <c r="D110" s="31" t="s">
        <v>66</v>
      </c>
      <c r="E110" s="123">
        <f>E104</f>
        <v>1797</v>
      </c>
      <c r="F110" s="123"/>
      <c r="G110" s="123"/>
      <c r="H110" s="31" t="s">
        <v>71</v>
      </c>
      <c r="I110" s="50">
        <f>I104</f>
        <v>3</v>
      </c>
      <c r="J110" s="31" t="s">
        <v>24</v>
      </c>
      <c r="K110" s="31"/>
      <c r="L110" s="31"/>
      <c r="M110" s="32"/>
      <c r="N110" s="33"/>
      <c r="O110" s="32"/>
    </row>
    <row r="111" spans="1:15">
      <c r="A111" s="84"/>
      <c r="B111" s="84"/>
      <c r="C111" s="154"/>
      <c r="D111" s="31"/>
      <c r="E111" s="31"/>
      <c r="F111" s="31" t="s">
        <v>66</v>
      </c>
      <c r="G111" s="156">
        <f>E110*I110</f>
        <v>5391</v>
      </c>
      <c r="H111" s="156"/>
      <c r="I111" s="156"/>
      <c r="J111" s="31" t="s">
        <v>24</v>
      </c>
      <c r="K111" s="31"/>
      <c r="L111" s="31"/>
      <c r="M111" s="32"/>
      <c r="N111" s="33">
        <f>G111</f>
        <v>5391</v>
      </c>
      <c r="O111" s="32" t="str">
        <f>J110</f>
        <v>sqm</v>
      </c>
    </row>
    <row r="112" spans="1:15">
      <c r="A112" s="84"/>
      <c r="B112" s="84"/>
      <c r="C112" s="154"/>
      <c r="D112" s="31"/>
      <c r="E112" s="31"/>
      <c r="F112" s="31"/>
      <c r="G112" s="31"/>
      <c r="H112" s="31"/>
      <c r="I112" s="31"/>
      <c r="J112" s="31"/>
      <c r="K112" s="31"/>
      <c r="L112" s="31"/>
      <c r="M112" s="32"/>
      <c r="N112" s="33"/>
      <c r="O112" s="32"/>
    </row>
    <row r="113" spans="1:15">
      <c r="A113" s="84"/>
      <c r="B113" s="84"/>
      <c r="C113" s="154"/>
      <c r="D113" s="31"/>
      <c r="E113" s="31"/>
      <c r="F113" s="31"/>
      <c r="G113" s="31"/>
      <c r="H113" s="31"/>
      <c r="I113" s="31"/>
      <c r="J113" s="31"/>
      <c r="K113" s="31"/>
      <c r="L113" s="31"/>
      <c r="M113" s="32"/>
      <c r="N113" s="33"/>
      <c r="O113" s="32"/>
    </row>
    <row r="114" spans="1:15">
      <c r="A114" s="84"/>
      <c r="B114" s="84"/>
      <c r="C114" s="154"/>
      <c r="D114" s="31"/>
      <c r="E114" s="31"/>
      <c r="F114" s="31"/>
      <c r="G114" s="31"/>
      <c r="H114" s="31"/>
      <c r="I114" s="31"/>
      <c r="J114" s="31"/>
      <c r="K114" s="31"/>
      <c r="L114" s="31"/>
      <c r="M114" s="32"/>
      <c r="N114" s="33"/>
      <c r="O114" s="32"/>
    </row>
    <row r="115" spans="1:15">
      <c r="A115" s="84"/>
      <c r="B115" s="84"/>
      <c r="C115" s="154"/>
      <c r="D115" s="31"/>
      <c r="E115" s="31"/>
      <c r="F115" s="31"/>
      <c r="G115" s="31"/>
      <c r="H115" s="31"/>
      <c r="I115" s="31"/>
      <c r="J115" s="31"/>
      <c r="K115" s="31"/>
      <c r="L115" s="31"/>
      <c r="M115" s="32"/>
      <c r="N115" s="33"/>
      <c r="O115" s="32"/>
    </row>
    <row r="116" spans="1:15" ht="6" customHeight="1">
      <c r="A116" s="60"/>
      <c r="B116" s="60"/>
      <c r="C116" s="148"/>
      <c r="D116" s="74"/>
      <c r="E116" s="62"/>
      <c r="F116" s="62"/>
      <c r="G116" s="62"/>
      <c r="H116" s="62"/>
      <c r="I116" s="62"/>
      <c r="J116" s="62"/>
      <c r="K116" s="62"/>
      <c r="L116" s="62"/>
      <c r="M116" s="28"/>
      <c r="N116" s="72"/>
      <c r="O116" s="28"/>
    </row>
    <row r="117" spans="1:15" ht="39" customHeight="1">
      <c r="A117" s="63">
        <v>13</v>
      </c>
      <c r="B117" s="47" t="s">
        <v>41</v>
      </c>
      <c r="C117" s="147" t="s">
        <v>137</v>
      </c>
      <c r="D117" s="80"/>
      <c r="E117" s="134" t="s">
        <v>94</v>
      </c>
      <c r="F117" s="134"/>
      <c r="G117" s="134"/>
      <c r="H117" s="66" t="s">
        <v>66</v>
      </c>
      <c r="I117" s="135">
        <f>E110</f>
        <v>1797</v>
      </c>
      <c r="J117" s="135"/>
      <c r="K117" s="135"/>
      <c r="L117" s="66" t="s">
        <v>15</v>
      </c>
      <c r="M117" s="67"/>
      <c r="N117" s="68"/>
      <c r="O117" s="67"/>
    </row>
    <row r="118" spans="1:15">
      <c r="A118" s="64"/>
      <c r="B118" s="64"/>
      <c r="C118" s="154"/>
      <c r="D118" s="79"/>
      <c r="E118" s="136" t="s">
        <v>95</v>
      </c>
      <c r="F118" s="136"/>
      <c r="G118" s="136"/>
      <c r="H118" s="31" t="s">
        <v>66</v>
      </c>
      <c r="I118" s="123">
        <v>2.85</v>
      </c>
      <c r="J118" s="123"/>
      <c r="K118" s="123"/>
      <c r="L118" s="31" t="str">
        <f>L117</f>
        <v>m</v>
      </c>
      <c r="M118" s="32"/>
      <c r="N118" s="33"/>
      <c r="O118" s="32"/>
    </row>
    <row r="119" spans="1:15">
      <c r="A119" s="64"/>
      <c r="B119" s="64"/>
      <c r="C119" s="154"/>
      <c r="D119" s="79"/>
      <c r="E119" s="31" t="s">
        <v>96</v>
      </c>
      <c r="F119" s="31"/>
      <c r="G119" s="31"/>
      <c r="H119" s="31"/>
      <c r="I119" s="31"/>
      <c r="J119" s="31"/>
      <c r="K119" s="31"/>
      <c r="L119" s="31"/>
      <c r="M119" s="32"/>
      <c r="N119" s="33"/>
      <c r="O119" s="32"/>
    </row>
    <row r="120" spans="1:15">
      <c r="A120" s="64"/>
      <c r="B120" s="64"/>
      <c r="C120" s="154"/>
      <c r="D120" s="79" t="s">
        <v>97</v>
      </c>
      <c r="E120" s="31"/>
      <c r="F120" s="31"/>
      <c r="G120" s="31"/>
      <c r="H120" s="31"/>
      <c r="I120" s="31"/>
      <c r="J120" s="31"/>
      <c r="K120" s="31"/>
      <c r="L120" s="31"/>
      <c r="M120" s="32"/>
      <c r="N120" s="33"/>
      <c r="O120" s="32"/>
    </row>
    <row r="121" spans="1:15">
      <c r="A121" s="64"/>
      <c r="B121" s="64"/>
      <c r="C121" s="154"/>
      <c r="D121" s="79"/>
      <c r="E121" s="31"/>
      <c r="F121" s="31" t="s">
        <v>66</v>
      </c>
      <c r="G121" s="120">
        <f>I117</f>
        <v>1797</v>
      </c>
      <c r="H121" s="120"/>
      <c r="I121" s="120"/>
      <c r="J121" s="62" t="s">
        <v>71</v>
      </c>
      <c r="K121" s="48">
        <f>I118</f>
        <v>2.85</v>
      </c>
      <c r="L121" s="31"/>
      <c r="M121" s="32"/>
      <c r="N121" s="33"/>
      <c r="O121" s="32"/>
    </row>
    <row r="122" spans="1:15">
      <c r="A122" s="64"/>
      <c r="B122" s="64"/>
      <c r="C122" s="154"/>
      <c r="D122" s="79"/>
      <c r="E122" s="31"/>
      <c r="F122" s="31"/>
      <c r="G122" s="31">
        <v>0.3</v>
      </c>
      <c r="H122" s="31" t="s">
        <v>71</v>
      </c>
      <c r="I122" s="31">
        <v>0.3</v>
      </c>
      <c r="J122" s="31"/>
      <c r="K122" s="31"/>
      <c r="L122" s="31"/>
      <c r="M122" s="32"/>
      <c r="N122" s="33">
        <f>G126</f>
        <v>54059.75</v>
      </c>
      <c r="O122" s="32" t="str">
        <f>J126</f>
        <v>nos</v>
      </c>
    </row>
    <row r="123" spans="1:15">
      <c r="A123" s="64"/>
      <c r="B123" s="64"/>
      <c r="C123" s="154"/>
      <c r="D123" s="79"/>
      <c r="E123" s="31"/>
      <c r="F123" s="31" t="s">
        <v>66</v>
      </c>
      <c r="G123" s="126">
        <f>(G121*K121)/(G122*I122)</f>
        <v>56905</v>
      </c>
      <c r="H123" s="126"/>
      <c r="I123" s="126"/>
      <c r="J123" s="31" t="s">
        <v>98</v>
      </c>
      <c r="K123" s="31"/>
      <c r="L123" s="31"/>
      <c r="M123" s="32"/>
      <c r="N123" s="33"/>
      <c r="O123" s="32"/>
    </row>
    <row r="124" spans="1:15">
      <c r="A124" s="64"/>
      <c r="B124" s="64"/>
      <c r="C124" s="154"/>
      <c r="D124" s="31" t="s">
        <v>99</v>
      </c>
      <c r="E124" s="31"/>
      <c r="F124" s="31"/>
      <c r="G124" s="31"/>
      <c r="H124" s="31"/>
      <c r="I124" s="31"/>
      <c r="J124" s="31"/>
      <c r="K124" s="31"/>
      <c r="L124" s="31"/>
      <c r="M124" s="32"/>
      <c r="N124" s="33"/>
      <c r="O124" s="32"/>
    </row>
    <row r="125" spans="1:15">
      <c r="A125" s="64"/>
      <c r="B125" s="64"/>
      <c r="C125" s="154"/>
      <c r="D125" s="31" t="s">
        <v>100</v>
      </c>
      <c r="E125" s="31"/>
      <c r="F125" s="31"/>
      <c r="G125" s="31"/>
      <c r="H125" s="31"/>
      <c r="I125" s="31"/>
      <c r="J125" s="31"/>
      <c r="K125" s="31"/>
      <c r="L125" s="31"/>
      <c r="M125" s="32"/>
      <c r="N125" s="33"/>
      <c r="O125" s="32"/>
    </row>
    <row r="126" spans="1:15">
      <c r="A126" s="64"/>
      <c r="B126" s="64"/>
      <c r="C126" s="154"/>
      <c r="D126" s="31"/>
      <c r="E126" s="31"/>
      <c r="F126" s="31" t="s">
        <v>66</v>
      </c>
      <c r="G126" s="123">
        <f>G123*0.95</f>
        <v>54059.75</v>
      </c>
      <c r="H126" s="123"/>
      <c r="I126" s="123"/>
      <c r="J126" s="31" t="s">
        <v>98</v>
      </c>
      <c r="K126" s="31"/>
      <c r="L126" s="31"/>
      <c r="M126" s="32"/>
      <c r="N126" s="33"/>
      <c r="O126" s="32"/>
    </row>
    <row r="127" spans="1:15">
      <c r="A127" s="64"/>
      <c r="B127" s="64"/>
      <c r="C127" s="154"/>
      <c r="D127" s="31"/>
      <c r="E127" s="31"/>
      <c r="F127" s="31"/>
      <c r="G127" s="31"/>
      <c r="H127" s="31"/>
      <c r="I127" s="31"/>
      <c r="J127" s="31"/>
      <c r="K127" s="31"/>
      <c r="L127" s="31"/>
      <c r="M127" s="32"/>
      <c r="N127" s="33"/>
      <c r="O127" s="32"/>
    </row>
    <row r="128" spans="1:15">
      <c r="A128" s="64"/>
      <c r="B128" s="64"/>
      <c r="C128" s="154"/>
      <c r="D128" s="31"/>
      <c r="E128" s="31"/>
      <c r="F128" s="31"/>
      <c r="G128" s="31"/>
      <c r="H128" s="31"/>
      <c r="I128" s="31"/>
      <c r="J128" s="31"/>
      <c r="K128" s="31"/>
      <c r="L128" s="31"/>
      <c r="M128" s="32"/>
      <c r="N128" s="33"/>
      <c r="O128" s="32"/>
    </row>
    <row r="129" spans="1:15">
      <c r="A129" s="71"/>
      <c r="B129" s="71"/>
      <c r="C129" s="148"/>
      <c r="D129" s="74"/>
      <c r="E129" s="62"/>
      <c r="F129" s="62"/>
      <c r="G129" s="62"/>
      <c r="H129" s="62"/>
      <c r="I129" s="62"/>
      <c r="J129" s="62"/>
      <c r="K129" s="62"/>
      <c r="L129" s="62"/>
      <c r="M129" s="28"/>
      <c r="N129" s="72"/>
      <c r="O129" s="28"/>
    </row>
    <row r="130" spans="1:15" ht="26.25" customHeight="1">
      <c r="A130" s="64">
        <v>14</v>
      </c>
      <c r="B130" s="49" t="s">
        <v>21</v>
      </c>
      <c r="C130" s="147" t="s">
        <v>138</v>
      </c>
      <c r="D130" s="80"/>
      <c r="E130" s="134" t="s">
        <v>94</v>
      </c>
      <c r="F130" s="134"/>
      <c r="G130" s="134"/>
      <c r="H130" s="66" t="s">
        <v>66</v>
      </c>
      <c r="I130" s="135">
        <f>G121</f>
        <v>1797</v>
      </c>
      <c r="J130" s="135"/>
      <c r="K130" s="135"/>
      <c r="L130" s="66" t="s">
        <v>15</v>
      </c>
      <c r="M130" s="67"/>
      <c r="N130" s="33"/>
      <c r="O130" s="32"/>
    </row>
    <row r="131" spans="1:15">
      <c r="A131" s="64"/>
      <c r="B131" s="64"/>
      <c r="C131" s="154"/>
      <c r="D131" s="79"/>
      <c r="E131" s="136"/>
      <c r="F131" s="136"/>
      <c r="G131" s="136"/>
      <c r="H131" s="31"/>
      <c r="I131" s="123"/>
      <c r="J131" s="123"/>
      <c r="K131" s="123"/>
      <c r="L131" s="31"/>
      <c r="M131" s="32"/>
      <c r="N131" s="33"/>
      <c r="O131" s="32"/>
    </row>
    <row r="132" spans="1:15">
      <c r="A132" s="64"/>
      <c r="B132" s="64"/>
      <c r="C132" s="154"/>
      <c r="D132" s="79"/>
      <c r="E132" s="31" t="s">
        <v>101</v>
      </c>
      <c r="F132" s="31"/>
      <c r="G132" s="31"/>
      <c r="H132" s="31"/>
      <c r="I132" s="31"/>
      <c r="J132" s="31"/>
      <c r="K132" s="31"/>
      <c r="L132" s="31"/>
      <c r="M132" s="32"/>
      <c r="N132" s="33"/>
      <c r="O132" s="32"/>
    </row>
    <row r="133" spans="1:15">
      <c r="A133" s="64"/>
      <c r="B133" s="64"/>
      <c r="C133" s="154"/>
      <c r="D133" s="79" t="s">
        <v>97</v>
      </c>
      <c r="E133" s="31"/>
      <c r="F133" s="31"/>
      <c r="G133" s="31"/>
      <c r="H133" s="31" t="s">
        <v>102</v>
      </c>
      <c r="I133" s="31"/>
      <c r="J133" s="31"/>
      <c r="K133" s="31"/>
      <c r="L133" s="31"/>
      <c r="M133" s="32"/>
      <c r="N133" s="33"/>
      <c r="O133" s="32"/>
    </row>
    <row r="134" spans="1:15">
      <c r="A134" s="64"/>
      <c r="B134" s="64"/>
      <c r="C134" s="154"/>
      <c r="D134" s="79"/>
      <c r="E134" s="31"/>
      <c r="F134" s="31" t="s">
        <v>66</v>
      </c>
      <c r="G134" s="120">
        <f>I130</f>
        <v>1797</v>
      </c>
      <c r="H134" s="120"/>
      <c r="I134" s="120"/>
      <c r="J134" s="62" t="s">
        <v>71</v>
      </c>
      <c r="K134" s="48">
        <v>2</v>
      </c>
      <c r="L134" s="31"/>
      <c r="M134" s="32"/>
      <c r="N134" s="33"/>
      <c r="O134" s="32"/>
    </row>
    <row r="135" spans="1:15">
      <c r="A135" s="64"/>
      <c r="B135" s="64"/>
      <c r="C135" s="154"/>
      <c r="D135" s="79"/>
      <c r="E135" s="31"/>
      <c r="F135" s="31"/>
      <c r="G135" s="31">
        <v>1</v>
      </c>
      <c r="H135" s="31" t="s">
        <v>71</v>
      </c>
      <c r="I135" s="31">
        <v>1</v>
      </c>
      <c r="J135" s="31"/>
      <c r="K135" s="31"/>
      <c r="L135" s="31"/>
      <c r="M135" s="32"/>
      <c r="N135" s="33">
        <f>G136</f>
        <v>3594</v>
      </c>
      <c r="O135" s="32" t="str">
        <f>J136</f>
        <v>nos</v>
      </c>
    </row>
    <row r="136" spans="1:15">
      <c r="A136" s="64"/>
      <c r="B136" s="64"/>
      <c r="C136" s="154"/>
      <c r="D136" s="79"/>
      <c r="E136" s="31"/>
      <c r="F136" s="31" t="s">
        <v>66</v>
      </c>
      <c r="G136" s="126">
        <f>(G134*K134)/(G135*I135)</f>
        <v>3594</v>
      </c>
      <c r="H136" s="126"/>
      <c r="I136" s="126"/>
      <c r="J136" s="31" t="s">
        <v>98</v>
      </c>
      <c r="K136" s="31"/>
      <c r="L136" s="31"/>
      <c r="M136" s="32"/>
      <c r="N136" s="33"/>
      <c r="O136" s="32"/>
    </row>
    <row r="137" spans="1:15">
      <c r="A137" s="64"/>
      <c r="B137" s="64"/>
      <c r="C137" s="154"/>
      <c r="D137" s="25"/>
      <c r="E137" s="25"/>
      <c r="F137" s="25"/>
      <c r="G137" s="25"/>
      <c r="H137" s="25"/>
      <c r="I137" s="25"/>
      <c r="J137" s="25"/>
      <c r="K137" s="25"/>
      <c r="L137" s="25"/>
      <c r="M137" s="32"/>
      <c r="N137" s="33"/>
      <c r="O137" s="32"/>
    </row>
    <row r="138" spans="1:15">
      <c r="A138" s="64"/>
      <c r="B138" s="64"/>
      <c r="C138" s="154"/>
      <c r="D138" s="25"/>
      <c r="E138" s="25"/>
      <c r="F138" s="25"/>
      <c r="G138" s="25"/>
      <c r="H138" s="25"/>
      <c r="I138" s="25"/>
      <c r="J138" s="25"/>
      <c r="K138" s="25"/>
      <c r="L138" s="25"/>
      <c r="M138" s="32"/>
      <c r="N138" s="33"/>
      <c r="O138" s="32"/>
    </row>
    <row r="139" spans="1:15">
      <c r="A139" s="64"/>
      <c r="B139" s="64"/>
      <c r="C139" s="154"/>
      <c r="D139" s="25"/>
      <c r="E139" s="25"/>
      <c r="F139" s="25"/>
      <c r="G139" s="25"/>
      <c r="H139" s="25"/>
      <c r="I139" s="25"/>
      <c r="J139" s="25"/>
      <c r="K139" s="25"/>
      <c r="L139" s="25"/>
      <c r="M139" s="32"/>
      <c r="N139" s="33"/>
      <c r="O139" s="32"/>
    </row>
    <row r="140" spans="1:15">
      <c r="A140" s="64"/>
      <c r="B140" s="64"/>
      <c r="C140" s="154"/>
      <c r="D140" s="25"/>
      <c r="E140" s="25"/>
      <c r="F140" s="25"/>
      <c r="G140" s="25"/>
      <c r="H140" s="25"/>
      <c r="I140" s="25"/>
      <c r="J140" s="25"/>
      <c r="K140" s="25"/>
      <c r="L140" s="25"/>
      <c r="M140" s="32"/>
      <c r="N140" s="33"/>
      <c r="O140" s="32"/>
    </row>
    <row r="141" spans="1:15">
      <c r="A141" s="64"/>
      <c r="B141" s="64"/>
      <c r="C141" s="154"/>
      <c r="D141" s="25"/>
      <c r="E141" s="25"/>
      <c r="F141" s="25"/>
      <c r="G141" s="25"/>
      <c r="H141" s="25"/>
      <c r="I141" s="25"/>
      <c r="J141" s="25"/>
      <c r="K141" s="25"/>
      <c r="L141" s="25"/>
      <c r="M141" s="32"/>
      <c r="N141" s="33"/>
      <c r="O141" s="32"/>
    </row>
    <row r="142" spans="1:15">
      <c r="A142" s="64"/>
      <c r="B142" s="64"/>
      <c r="C142" s="154"/>
      <c r="D142" s="25"/>
      <c r="E142" s="25"/>
      <c r="F142" s="25"/>
      <c r="G142" s="25"/>
      <c r="H142" s="25"/>
      <c r="I142" s="25"/>
      <c r="J142" s="25"/>
      <c r="K142" s="25"/>
      <c r="L142" s="25"/>
      <c r="M142" s="32"/>
      <c r="N142" s="33"/>
      <c r="O142" s="32"/>
    </row>
    <row r="143" spans="1:15" ht="24.75" customHeight="1">
      <c r="A143" s="71"/>
      <c r="B143" s="71"/>
      <c r="C143" s="148"/>
      <c r="D143" s="74"/>
      <c r="E143" s="62"/>
      <c r="F143" s="62"/>
      <c r="G143" s="62"/>
      <c r="H143" s="62"/>
      <c r="I143" s="62"/>
      <c r="J143" s="62"/>
      <c r="K143" s="62"/>
      <c r="L143" s="62"/>
      <c r="M143" s="28"/>
      <c r="N143" s="72"/>
      <c r="O143" s="28"/>
    </row>
    <row r="144" spans="1:15">
      <c r="A144" s="85">
        <v>15</v>
      </c>
      <c r="B144" s="85" t="s">
        <v>22</v>
      </c>
      <c r="C144" s="154" t="s">
        <v>139</v>
      </c>
      <c r="D144" s="80"/>
      <c r="E144" s="25" t="s">
        <v>103</v>
      </c>
      <c r="F144" s="25"/>
      <c r="G144" s="25"/>
      <c r="H144" s="25"/>
      <c r="I144" s="25"/>
      <c r="J144" s="25"/>
      <c r="K144" s="25"/>
      <c r="L144" s="25"/>
      <c r="M144" s="32"/>
      <c r="N144" s="33"/>
      <c r="O144" s="32"/>
    </row>
    <row r="145" spans="1:15">
      <c r="A145" s="64"/>
      <c r="B145" s="64"/>
      <c r="C145" s="154"/>
      <c r="D145" s="79"/>
      <c r="E145" s="25"/>
      <c r="F145" s="25"/>
      <c r="G145" s="25"/>
      <c r="H145" s="25"/>
      <c r="I145" s="25"/>
      <c r="J145" s="25"/>
      <c r="K145" s="25"/>
      <c r="L145" s="25"/>
      <c r="M145" s="32"/>
      <c r="N145" s="33"/>
      <c r="O145" s="32"/>
    </row>
    <row r="146" spans="1:15">
      <c r="A146" s="64"/>
      <c r="B146" s="64"/>
      <c r="C146" s="154"/>
      <c r="D146" s="79"/>
      <c r="E146" s="25"/>
      <c r="F146" s="25" t="s">
        <v>66</v>
      </c>
      <c r="G146" s="122">
        <f>I130</f>
        <v>1797</v>
      </c>
      <c r="H146" s="122"/>
      <c r="I146" s="122"/>
      <c r="J146" s="25" t="s">
        <v>71</v>
      </c>
      <c r="K146" s="46">
        <f>I110</f>
        <v>3</v>
      </c>
      <c r="L146" s="25"/>
      <c r="M146" s="32"/>
      <c r="N146" s="33"/>
      <c r="O146" s="32"/>
    </row>
    <row r="147" spans="1:15">
      <c r="A147" s="64"/>
      <c r="B147" s="64"/>
      <c r="C147" s="154"/>
      <c r="D147" s="79"/>
      <c r="E147" s="25"/>
      <c r="F147" s="25" t="s">
        <v>66</v>
      </c>
      <c r="G147" s="119">
        <f>G146*K146</f>
        <v>5391</v>
      </c>
      <c r="H147" s="119"/>
      <c r="I147" s="119"/>
      <c r="J147" s="25" t="s">
        <v>24</v>
      </c>
      <c r="K147" s="25"/>
      <c r="L147" s="25"/>
      <c r="M147" s="32"/>
      <c r="N147" s="33">
        <f>G147</f>
        <v>5391</v>
      </c>
      <c r="O147" s="32" t="str">
        <f>J147</f>
        <v>sqm</v>
      </c>
    </row>
    <row r="148" spans="1:15">
      <c r="A148" s="64"/>
      <c r="B148" s="64"/>
      <c r="C148" s="154"/>
      <c r="D148" s="79"/>
      <c r="E148" s="25"/>
      <c r="F148" s="25"/>
      <c r="G148" s="25"/>
      <c r="H148" s="25"/>
      <c r="I148" s="25"/>
      <c r="J148" s="25"/>
      <c r="K148" s="25"/>
      <c r="L148" s="25"/>
      <c r="M148" s="32"/>
      <c r="N148" s="33"/>
      <c r="O148" s="32"/>
    </row>
    <row r="149" spans="1:15">
      <c r="A149" s="64"/>
      <c r="B149" s="64"/>
      <c r="C149" s="154"/>
      <c r="D149" s="79"/>
      <c r="E149" s="25"/>
      <c r="F149" s="25"/>
      <c r="G149" s="25"/>
      <c r="H149" s="25"/>
      <c r="I149" s="25"/>
      <c r="J149" s="25"/>
      <c r="K149" s="25"/>
      <c r="L149" s="25"/>
      <c r="M149" s="32"/>
      <c r="N149" s="33"/>
      <c r="O149" s="32"/>
    </row>
    <row r="150" spans="1:15">
      <c r="A150" s="64"/>
      <c r="B150" s="64"/>
      <c r="C150" s="154"/>
      <c r="D150" s="25"/>
      <c r="E150" s="25"/>
      <c r="F150" s="25"/>
      <c r="G150" s="25"/>
      <c r="H150" s="25"/>
      <c r="I150" s="25"/>
      <c r="J150" s="25"/>
      <c r="K150" s="25"/>
      <c r="L150" s="25"/>
      <c r="M150" s="32"/>
      <c r="N150" s="33"/>
      <c r="O150" s="32"/>
    </row>
    <row r="151" spans="1:15">
      <c r="A151" s="71"/>
      <c r="B151" s="71"/>
      <c r="C151" s="148"/>
      <c r="D151" s="74"/>
      <c r="E151" s="62"/>
      <c r="F151" s="62"/>
      <c r="G151" s="62"/>
      <c r="H151" s="62"/>
      <c r="I151" s="62"/>
      <c r="J151" s="62"/>
      <c r="K151" s="62"/>
      <c r="L151" s="62"/>
      <c r="M151" s="28"/>
      <c r="N151" s="72"/>
      <c r="O151" s="28"/>
    </row>
    <row r="152" spans="1:15">
      <c r="A152" s="64">
        <v>16</v>
      </c>
      <c r="B152" s="64" t="s">
        <v>23</v>
      </c>
      <c r="C152" s="154" t="s">
        <v>277</v>
      </c>
      <c r="D152" s="25"/>
      <c r="E152" s="31" t="s">
        <v>96</v>
      </c>
      <c r="F152" s="31"/>
      <c r="G152" s="31"/>
      <c r="H152" s="31"/>
      <c r="I152" s="31"/>
      <c r="J152" s="31"/>
      <c r="K152" s="31"/>
      <c r="L152" s="25"/>
      <c r="M152" s="32"/>
      <c r="N152" s="33"/>
      <c r="O152" s="32"/>
    </row>
    <row r="153" spans="1:15">
      <c r="A153" s="64"/>
      <c r="B153" s="64"/>
      <c r="C153" s="154"/>
      <c r="D153" s="25" t="s">
        <v>66</v>
      </c>
      <c r="E153" s="122">
        <f>G126</f>
        <v>54059.75</v>
      </c>
      <c r="F153" s="122"/>
      <c r="G153" s="122"/>
      <c r="H153" s="25" t="s">
        <v>71</v>
      </c>
      <c r="I153" s="77">
        <v>0.3</v>
      </c>
      <c r="J153" s="77" t="s">
        <v>71</v>
      </c>
      <c r="K153" s="77">
        <v>0.3</v>
      </c>
      <c r="L153" s="77" t="s">
        <v>71</v>
      </c>
      <c r="M153" s="86">
        <v>0.3</v>
      </c>
      <c r="N153" s="33"/>
      <c r="O153" s="32"/>
    </row>
    <row r="154" spans="1:15">
      <c r="A154" s="64"/>
      <c r="B154" s="64"/>
      <c r="C154" s="154"/>
      <c r="D154" s="25" t="s">
        <v>66</v>
      </c>
      <c r="E154" s="119">
        <f>E153*I153*K153*M153</f>
        <v>1459.6132499999999</v>
      </c>
      <c r="F154" s="119"/>
      <c r="G154" s="119"/>
      <c r="H154" s="25" t="s">
        <v>29</v>
      </c>
      <c r="I154" s="25"/>
      <c r="J154" s="25"/>
      <c r="K154" s="25"/>
      <c r="L154" s="25"/>
      <c r="M154" s="32"/>
      <c r="N154" s="33"/>
      <c r="O154" s="32"/>
    </row>
    <row r="155" spans="1:15">
      <c r="A155" s="64"/>
      <c r="B155" s="64"/>
      <c r="C155" s="154"/>
      <c r="D155" s="25"/>
      <c r="E155" s="31" t="s">
        <v>104</v>
      </c>
      <c r="F155" s="31"/>
      <c r="G155" s="31"/>
      <c r="H155" s="31"/>
      <c r="I155" s="31"/>
      <c r="J155" s="31"/>
      <c r="K155" s="31"/>
      <c r="L155" s="25"/>
      <c r="M155" s="32"/>
      <c r="N155" s="33">
        <f>H158</f>
        <v>1751.6257499999999</v>
      </c>
      <c r="O155" s="87" t="str">
        <f>K158</f>
        <v>Cum</v>
      </c>
    </row>
    <row r="156" spans="1:15">
      <c r="A156" s="64"/>
      <c r="B156" s="64"/>
      <c r="C156" s="154"/>
      <c r="D156" s="25" t="s">
        <v>66</v>
      </c>
      <c r="E156" s="122">
        <f>G136</f>
        <v>3594</v>
      </c>
      <c r="F156" s="122"/>
      <c r="G156" s="122"/>
      <c r="H156" s="25" t="s">
        <v>71</v>
      </c>
      <c r="I156" s="77">
        <v>1</v>
      </c>
      <c r="J156" s="77" t="s">
        <v>71</v>
      </c>
      <c r="K156" s="46">
        <v>0.65</v>
      </c>
      <c r="L156" s="77" t="s">
        <v>71</v>
      </c>
      <c r="M156" s="88">
        <v>0.125</v>
      </c>
      <c r="N156" s="33"/>
      <c r="O156" s="32"/>
    </row>
    <row r="157" spans="1:15">
      <c r="A157" s="64"/>
      <c r="B157" s="64"/>
      <c r="C157" s="154"/>
      <c r="D157" s="25" t="s">
        <v>66</v>
      </c>
      <c r="E157" s="119">
        <f>E156*I156*K156*M156</f>
        <v>292.01249999999999</v>
      </c>
      <c r="F157" s="119"/>
      <c r="G157" s="119"/>
      <c r="H157" s="25" t="s">
        <v>29</v>
      </c>
      <c r="I157" s="25"/>
      <c r="J157" s="25"/>
      <c r="K157" s="25"/>
      <c r="L157" s="25"/>
      <c r="M157" s="32"/>
      <c r="N157" s="33"/>
      <c r="O157" s="32"/>
    </row>
    <row r="158" spans="1:15">
      <c r="A158" s="71"/>
      <c r="B158" s="71"/>
      <c r="C158" s="148"/>
      <c r="D158" s="74"/>
      <c r="E158" s="125" t="s">
        <v>105</v>
      </c>
      <c r="F158" s="125"/>
      <c r="G158" s="125"/>
      <c r="H158" s="120">
        <f>E154+E157</f>
        <v>1751.6257499999999</v>
      </c>
      <c r="I158" s="120"/>
      <c r="J158" s="120"/>
      <c r="K158" s="89" t="s">
        <v>10</v>
      </c>
      <c r="L158" s="62"/>
      <c r="M158" s="28"/>
      <c r="N158" s="72"/>
      <c r="O158" s="28"/>
    </row>
    <row r="159" spans="1:15" ht="15" customHeight="1">
      <c r="A159" s="64">
        <v>17</v>
      </c>
      <c r="B159" s="64" t="s">
        <v>33</v>
      </c>
      <c r="C159" s="154" t="s">
        <v>278</v>
      </c>
      <c r="D159" s="31"/>
      <c r="E159" s="31"/>
      <c r="F159" s="31"/>
      <c r="G159" s="31"/>
      <c r="H159" s="31"/>
      <c r="I159" s="31"/>
      <c r="J159" s="31"/>
      <c r="K159" s="31"/>
      <c r="L159" s="31"/>
      <c r="M159" s="32"/>
      <c r="N159" s="33"/>
      <c r="O159" s="32"/>
    </row>
    <row r="160" spans="1:15">
      <c r="A160" s="64"/>
      <c r="B160" s="64"/>
      <c r="C160" s="154"/>
      <c r="D160" s="31"/>
      <c r="E160" s="31" t="s">
        <v>106</v>
      </c>
      <c r="F160" s="31"/>
      <c r="G160" s="31"/>
      <c r="H160" s="31"/>
      <c r="I160" s="31"/>
      <c r="J160" s="31"/>
      <c r="K160" s="31"/>
      <c r="L160" s="31"/>
      <c r="M160" s="32"/>
      <c r="N160" s="33"/>
      <c r="O160" s="32"/>
    </row>
    <row r="161" spans="1:15">
      <c r="A161" s="64"/>
      <c r="B161" s="64"/>
      <c r="C161" s="154"/>
      <c r="D161" s="31"/>
      <c r="E161" s="31"/>
      <c r="F161" s="31" t="s">
        <v>66</v>
      </c>
      <c r="G161" s="120">
        <f>G96</f>
        <v>11980</v>
      </c>
      <c r="H161" s="120"/>
      <c r="I161" s="120"/>
      <c r="J161" s="131" t="s">
        <v>68</v>
      </c>
      <c r="K161" s="131">
        <v>1</v>
      </c>
      <c r="L161" s="131" t="s">
        <v>66</v>
      </c>
      <c r="M161" s="124">
        <f>(G161/G162)+1</f>
        <v>12.98</v>
      </c>
      <c r="N161" s="33"/>
      <c r="O161" s="32"/>
    </row>
    <row r="162" spans="1:15">
      <c r="A162" s="64"/>
      <c r="B162" s="64"/>
      <c r="C162" s="154"/>
      <c r="D162" s="31"/>
      <c r="E162" s="31"/>
      <c r="F162" s="31"/>
      <c r="G162" s="161">
        <v>1000</v>
      </c>
      <c r="H162" s="161"/>
      <c r="I162" s="161"/>
      <c r="J162" s="131"/>
      <c r="K162" s="131"/>
      <c r="L162" s="131"/>
      <c r="M162" s="124"/>
      <c r="N162" s="33"/>
      <c r="O162" s="32"/>
    </row>
    <row r="163" spans="1:15">
      <c r="A163" s="64"/>
      <c r="B163" s="64"/>
      <c r="C163" s="154"/>
      <c r="D163" s="31" t="s">
        <v>107</v>
      </c>
      <c r="E163" s="31"/>
      <c r="F163" s="31"/>
      <c r="G163" s="31"/>
      <c r="H163" s="31"/>
      <c r="I163" s="31"/>
      <c r="J163" s="31"/>
      <c r="K163" s="31"/>
      <c r="L163" s="31"/>
      <c r="M163" s="32"/>
      <c r="N163" s="33"/>
      <c r="O163" s="32"/>
    </row>
    <row r="164" spans="1:15">
      <c r="A164" s="64"/>
      <c r="B164" s="64"/>
      <c r="C164" s="154"/>
      <c r="D164" s="31"/>
      <c r="E164" s="31"/>
      <c r="F164" s="31" t="s">
        <v>66</v>
      </c>
      <c r="G164" s="62">
        <v>22</v>
      </c>
      <c r="H164" s="31" t="s">
        <v>71</v>
      </c>
      <c r="I164" s="50">
        <v>0.25</v>
      </c>
      <c r="J164" s="31" t="s">
        <v>66</v>
      </c>
      <c r="K164" s="126">
        <f>I164*(G164/G165)</f>
        <v>0.7857142857142857</v>
      </c>
      <c r="L164" s="126"/>
      <c r="M164" s="32" t="s">
        <v>15</v>
      </c>
      <c r="N164" s="33"/>
      <c r="O164" s="32"/>
    </row>
    <row r="165" spans="1:15">
      <c r="A165" s="64"/>
      <c r="B165" s="64"/>
      <c r="C165" s="154"/>
      <c r="D165" s="31"/>
      <c r="E165" s="31"/>
      <c r="F165" s="31"/>
      <c r="G165" s="31">
        <v>7</v>
      </c>
      <c r="H165" s="31"/>
      <c r="I165" s="31"/>
      <c r="J165" s="31"/>
      <c r="K165" s="31"/>
      <c r="L165" s="31"/>
      <c r="M165" s="32"/>
      <c r="N165" s="33"/>
      <c r="O165" s="32"/>
    </row>
    <row r="166" spans="1:15">
      <c r="A166" s="64"/>
      <c r="B166" s="64"/>
      <c r="C166" s="154"/>
      <c r="D166" s="31" t="s">
        <v>108</v>
      </c>
      <c r="E166" s="31"/>
      <c r="F166" s="31"/>
      <c r="G166" s="31"/>
      <c r="H166" s="31"/>
      <c r="I166" s="31"/>
      <c r="J166" s="31" t="s">
        <v>111</v>
      </c>
      <c r="K166" s="25"/>
      <c r="L166" s="127">
        <v>1.55</v>
      </c>
      <c r="M166" s="128"/>
      <c r="N166" s="33"/>
      <c r="O166" s="32"/>
    </row>
    <row r="167" spans="1:15">
      <c r="A167" s="64"/>
      <c r="B167" s="64"/>
      <c r="C167" s="154"/>
      <c r="D167" s="31"/>
      <c r="E167" s="31"/>
      <c r="F167" s="31" t="s">
        <v>66</v>
      </c>
      <c r="G167" s="90">
        <f>M161</f>
        <v>12.98</v>
      </c>
      <c r="H167" s="31" t="s">
        <v>71</v>
      </c>
      <c r="I167" s="50">
        <f>K164</f>
        <v>0.7857142857142857</v>
      </c>
      <c r="J167" s="31" t="s">
        <v>71</v>
      </c>
      <c r="K167" s="50">
        <f>L166</f>
        <v>1.55</v>
      </c>
      <c r="L167" s="31"/>
      <c r="M167" s="32"/>
      <c r="N167" s="33"/>
      <c r="O167" s="32"/>
    </row>
    <row r="168" spans="1:15">
      <c r="A168" s="64"/>
      <c r="B168" s="64"/>
      <c r="C168" s="154"/>
      <c r="D168" s="31"/>
      <c r="E168" s="31"/>
      <c r="F168" s="31" t="s">
        <v>66</v>
      </c>
      <c r="G168" s="126">
        <f>G167*I167*K167</f>
        <v>15.807785714285714</v>
      </c>
      <c r="H168" s="126"/>
      <c r="I168" s="31" t="s">
        <v>24</v>
      </c>
      <c r="J168" s="31"/>
      <c r="K168" s="31"/>
      <c r="L168" s="31"/>
      <c r="M168" s="32"/>
      <c r="N168" s="33">
        <f>G168</f>
        <v>15.807785714285714</v>
      </c>
      <c r="O168" s="32" t="str">
        <f>I168</f>
        <v>sqm</v>
      </c>
    </row>
    <row r="169" spans="1:15">
      <c r="A169" s="64"/>
      <c r="B169" s="64"/>
      <c r="C169" s="154"/>
      <c r="D169" s="31"/>
      <c r="E169" s="31"/>
      <c r="F169" s="31"/>
      <c r="G169" s="31"/>
      <c r="H169" s="31"/>
      <c r="I169" s="31"/>
      <c r="J169" s="31"/>
      <c r="K169" s="31"/>
      <c r="L169" s="31"/>
      <c r="M169" s="32"/>
      <c r="N169" s="33"/>
      <c r="O169" s="32"/>
    </row>
    <row r="170" spans="1:15">
      <c r="A170" s="64"/>
      <c r="B170" s="64"/>
      <c r="C170" s="154"/>
      <c r="D170" s="31"/>
      <c r="E170" s="31"/>
      <c r="F170" s="31"/>
      <c r="G170" s="31"/>
      <c r="H170" s="31"/>
      <c r="I170" s="31"/>
      <c r="J170" s="31"/>
      <c r="K170" s="31"/>
      <c r="L170" s="31"/>
      <c r="M170" s="32"/>
      <c r="N170" s="91"/>
      <c r="O170" s="32"/>
    </row>
    <row r="171" spans="1:15">
      <c r="A171" s="64"/>
      <c r="B171" s="64"/>
      <c r="C171" s="154"/>
      <c r="D171" s="31"/>
      <c r="E171" s="31"/>
      <c r="F171" s="31"/>
      <c r="G171" s="31"/>
      <c r="H171" s="31"/>
      <c r="I171" s="31"/>
      <c r="J171" s="31"/>
      <c r="K171" s="31"/>
      <c r="L171" s="31"/>
      <c r="M171" s="32"/>
      <c r="N171" s="91"/>
      <c r="O171" s="32"/>
    </row>
    <row r="172" spans="1:15">
      <c r="A172" s="64"/>
      <c r="B172" s="64"/>
      <c r="C172" s="154"/>
      <c r="D172" s="31"/>
      <c r="E172" s="31"/>
      <c r="F172" s="31"/>
      <c r="G172" s="31"/>
      <c r="H172" s="31"/>
      <c r="I172" s="31"/>
      <c r="J172" s="31"/>
      <c r="K172" s="31"/>
      <c r="L172" s="31"/>
      <c r="M172" s="32"/>
      <c r="N172" s="33"/>
      <c r="O172" s="32"/>
    </row>
    <row r="173" spans="1:15">
      <c r="A173" s="64"/>
      <c r="B173" s="64"/>
      <c r="C173" s="154"/>
      <c r="D173" s="31"/>
      <c r="E173" s="31"/>
      <c r="F173" s="31"/>
      <c r="G173" s="31"/>
      <c r="H173" s="31"/>
      <c r="I173" s="31"/>
      <c r="J173" s="31"/>
      <c r="K173" s="31"/>
      <c r="L173" s="31"/>
      <c r="M173" s="32"/>
      <c r="N173" s="33"/>
      <c r="O173" s="32"/>
    </row>
    <row r="174" spans="1:15">
      <c r="A174" s="64"/>
      <c r="B174" s="64"/>
      <c r="C174" s="154"/>
      <c r="D174" s="31"/>
      <c r="E174" s="31"/>
      <c r="F174" s="31"/>
      <c r="G174" s="31"/>
      <c r="H174" s="31"/>
      <c r="I174" s="31"/>
      <c r="J174" s="31"/>
      <c r="K174" s="31"/>
      <c r="L174" s="31"/>
      <c r="M174" s="32"/>
      <c r="N174" s="33"/>
      <c r="O174" s="32"/>
    </row>
    <row r="175" spans="1:15">
      <c r="A175" s="64"/>
      <c r="B175" s="64"/>
      <c r="C175" s="154"/>
      <c r="D175" s="31"/>
      <c r="E175" s="31"/>
      <c r="F175" s="31"/>
      <c r="G175" s="31"/>
      <c r="H175" s="31"/>
      <c r="I175" s="31"/>
      <c r="J175" s="31"/>
      <c r="K175" s="31"/>
      <c r="L175" s="31"/>
      <c r="M175" s="32"/>
      <c r="N175" s="33"/>
      <c r="O175" s="32"/>
    </row>
    <row r="176" spans="1:15">
      <c r="A176" s="71"/>
      <c r="B176" s="71"/>
      <c r="C176" s="148"/>
      <c r="D176" s="74"/>
      <c r="E176" s="62"/>
      <c r="F176" s="62"/>
      <c r="G176" s="62"/>
      <c r="H176" s="62"/>
      <c r="I176" s="62"/>
      <c r="J176" s="62"/>
      <c r="K176" s="62"/>
      <c r="L176" s="62"/>
      <c r="M176" s="28"/>
      <c r="N176" s="72"/>
      <c r="O176" s="28"/>
    </row>
    <row r="177" spans="1:15" ht="15" customHeight="1">
      <c r="A177" s="63">
        <v>18</v>
      </c>
      <c r="B177" s="63" t="s">
        <v>25</v>
      </c>
      <c r="C177" s="157" t="s">
        <v>279</v>
      </c>
      <c r="D177" s="66"/>
      <c r="E177" s="66"/>
      <c r="F177" s="66"/>
      <c r="G177" s="66"/>
      <c r="H177" s="66"/>
      <c r="I177" s="66"/>
      <c r="J177" s="66"/>
      <c r="K177" s="66"/>
      <c r="L177" s="66"/>
      <c r="M177" s="67"/>
      <c r="N177" s="68"/>
      <c r="O177" s="67"/>
    </row>
    <row r="178" spans="1:15">
      <c r="A178" s="64"/>
      <c r="B178" s="64"/>
      <c r="C178" s="144"/>
      <c r="D178" s="31"/>
      <c r="E178" s="31" t="s">
        <v>109</v>
      </c>
      <c r="F178" s="31"/>
      <c r="G178" s="31"/>
      <c r="H178" s="31"/>
      <c r="I178" s="31"/>
      <c r="J178" s="31"/>
      <c r="K178" s="31"/>
      <c r="L178" s="31"/>
      <c r="M178" s="32"/>
      <c r="N178" s="33"/>
      <c r="O178" s="32"/>
    </row>
    <row r="179" spans="1:15">
      <c r="A179" s="64"/>
      <c r="B179" s="64"/>
      <c r="C179" s="144"/>
      <c r="D179" s="31"/>
      <c r="E179" s="31"/>
      <c r="F179" s="31"/>
      <c r="G179" s="31"/>
      <c r="H179" s="31"/>
      <c r="I179" s="31"/>
      <c r="J179" s="31"/>
      <c r="K179" s="31"/>
      <c r="L179" s="31"/>
      <c r="M179" s="32"/>
      <c r="N179" s="33"/>
      <c r="O179" s="32"/>
    </row>
    <row r="180" spans="1:15">
      <c r="A180" s="64"/>
      <c r="B180" s="64"/>
      <c r="C180" s="144"/>
      <c r="D180" s="31"/>
      <c r="E180" s="31"/>
      <c r="F180" s="31" t="s">
        <v>66</v>
      </c>
      <c r="G180" s="90">
        <f>G167</f>
        <v>12.98</v>
      </c>
      <c r="H180" s="31" t="s">
        <v>71</v>
      </c>
      <c r="I180" s="31">
        <v>6</v>
      </c>
      <c r="J180" s="31" t="s">
        <v>71</v>
      </c>
      <c r="K180" s="50">
        <f>K167</f>
        <v>1.55</v>
      </c>
      <c r="L180" s="31"/>
      <c r="M180" s="32"/>
      <c r="N180" s="33"/>
      <c r="O180" s="32"/>
    </row>
    <row r="181" spans="1:15">
      <c r="A181" s="64"/>
      <c r="B181" s="64"/>
      <c r="C181" s="144"/>
      <c r="D181" s="31"/>
      <c r="E181" s="31"/>
      <c r="F181" s="31" t="s">
        <v>66</v>
      </c>
      <c r="G181" s="126">
        <f>G180*I180*K180</f>
        <v>120.714</v>
      </c>
      <c r="H181" s="126"/>
      <c r="I181" s="126"/>
      <c r="J181" s="31" t="s">
        <v>15</v>
      </c>
      <c r="K181" s="31"/>
      <c r="L181" s="31"/>
      <c r="M181" s="32"/>
      <c r="N181" s="33"/>
      <c r="O181" s="32"/>
    </row>
    <row r="182" spans="1:15">
      <c r="A182" s="64"/>
      <c r="B182" s="64"/>
      <c r="C182" s="144"/>
      <c r="D182" s="31"/>
      <c r="E182" s="31"/>
      <c r="F182" s="31" t="s">
        <v>66</v>
      </c>
      <c r="G182" s="126">
        <f>G181</f>
        <v>120.714</v>
      </c>
      <c r="H182" s="126"/>
      <c r="I182" s="93" t="s">
        <v>71</v>
      </c>
      <c r="J182" s="127">
        <v>0.6</v>
      </c>
      <c r="K182" s="127"/>
      <c r="L182" s="31"/>
      <c r="M182" s="32"/>
      <c r="N182" s="33"/>
      <c r="O182" s="32"/>
    </row>
    <row r="183" spans="1:15">
      <c r="A183" s="64"/>
      <c r="B183" s="64"/>
      <c r="C183" s="144"/>
      <c r="D183" s="31"/>
      <c r="E183" s="31"/>
      <c r="F183" s="69" t="s">
        <v>66</v>
      </c>
      <c r="G183" s="126">
        <f>G182*J182</f>
        <v>72.428399999999996</v>
      </c>
      <c r="H183" s="126"/>
      <c r="I183" s="126"/>
      <c r="J183" s="31" t="s">
        <v>26</v>
      </c>
      <c r="K183" s="31"/>
      <c r="L183" s="31"/>
      <c r="M183" s="32"/>
      <c r="N183" s="33">
        <f>G183</f>
        <v>72.428399999999996</v>
      </c>
      <c r="O183" s="32" t="str">
        <f>J183</f>
        <v>kg</v>
      </c>
    </row>
    <row r="184" spans="1:15">
      <c r="A184" s="64"/>
      <c r="B184" s="64"/>
      <c r="C184" s="144"/>
      <c r="D184" s="31"/>
      <c r="E184" s="31"/>
      <c r="F184" s="31"/>
      <c r="G184" s="31"/>
      <c r="H184" s="31"/>
      <c r="I184" s="31"/>
      <c r="J184" s="31"/>
      <c r="K184" s="31"/>
      <c r="L184" s="31"/>
      <c r="M184" s="32"/>
      <c r="N184" s="33"/>
      <c r="O184" s="32"/>
    </row>
    <row r="185" spans="1:15">
      <c r="A185" s="64"/>
      <c r="B185" s="64"/>
      <c r="C185" s="144"/>
      <c r="D185" s="31"/>
      <c r="E185" s="31"/>
      <c r="F185" s="31"/>
      <c r="G185" s="31"/>
      <c r="H185" s="31"/>
      <c r="I185" s="31"/>
      <c r="J185" s="31"/>
      <c r="K185" s="31"/>
      <c r="L185" s="31"/>
      <c r="M185" s="32"/>
      <c r="N185" s="33"/>
      <c r="O185" s="32"/>
    </row>
    <row r="186" spans="1:15">
      <c r="A186" s="64"/>
      <c r="B186" s="64"/>
      <c r="C186" s="144"/>
      <c r="D186" s="31"/>
      <c r="E186" s="31"/>
      <c r="F186" s="31"/>
      <c r="G186" s="31"/>
      <c r="H186" s="31"/>
      <c r="I186" s="31"/>
      <c r="J186" s="31"/>
      <c r="K186" s="31"/>
      <c r="L186" s="31"/>
      <c r="M186" s="32"/>
      <c r="N186" s="33"/>
      <c r="O186" s="32"/>
    </row>
    <row r="187" spans="1:15">
      <c r="A187" s="64"/>
      <c r="B187" s="64"/>
      <c r="C187" s="144"/>
      <c r="D187" s="31"/>
      <c r="E187" s="31"/>
      <c r="F187" s="31"/>
      <c r="G187" s="31"/>
      <c r="H187" s="31"/>
      <c r="I187" s="31"/>
      <c r="J187" s="31"/>
      <c r="K187" s="31"/>
      <c r="L187" s="31"/>
      <c r="M187" s="32"/>
      <c r="N187" s="33"/>
      <c r="O187" s="32"/>
    </row>
    <row r="188" spans="1:15">
      <c r="A188" s="71"/>
      <c r="B188" s="71"/>
      <c r="C188" s="155"/>
      <c r="D188" s="62"/>
      <c r="E188" s="62"/>
      <c r="F188" s="62"/>
      <c r="G188" s="62"/>
      <c r="H188" s="62"/>
      <c r="I188" s="62"/>
      <c r="J188" s="62"/>
      <c r="K188" s="62"/>
      <c r="L188" s="62"/>
      <c r="M188" s="28"/>
      <c r="N188" s="72"/>
      <c r="O188" s="28"/>
    </row>
    <row r="189" spans="1:15">
      <c r="A189" s="64">
        <v>19</v>
      </c>
      <c r="B189" s="64" t="s">
        <v>27</v>
      </c>
      <c r="C189" s="154" t="s">
        <v>280</v>
      </c>
      <c r="D189" s="25"/>
      <c r="E189" s="25"/>
      <c r="F189" s="25"/>
      <c r="G189" s="25"/>
      <c r="H189" s="25"/>
      <c r="I189" s="25"/>
      <c r="J189" s="25"/>
      <c r="K189" s="25"/>
      <c r="L189" s="25"/>
      <c r="M189" s="32"/>
      <c r="N189" s="33"/>
      <c r="O189" s="32"/>
    </row>
    <row r="190" spans="1:15">
      <c r="A190" s="64"/>
      <c r="B190" s="64"/>
      <c r="C190" s="154"/>
      <c r="D190" s="25"/>
      <c r="E190" s="31" t="s">
        <v>112</v>
      </c>
      <c r="F190" s="31"/>
      <c r="G190" s="31"/>
      <c r="H190" s="31"/>
      <c r="I190" s="31"/>
      <c r="J190" s="31"/>
      <c r="K190" s="31"/>
      <c r="L190" s="25"/>
      <c r="M190" s="32"/>
      <c r="N190" s="33"/>
      <c r="O190" s="32"/>
    </row>
    <row r="191" spans="1:15">
      <c r="A191" s="64"/>
      <c r="B191" s="64"/>
      <c r="C191" s="154"/>
      <c r="D191" s="25" t="s">
        <v>113</v>
      </c>
      <c r="E191" s="31"/>
      <c r="F191" s="31"/>
      <c r="G191" s="31"/>
      <c r="H191" s="31"/>
      <c r="I191" s="31"/>
      <c r="J191" s="31"/>
      <c r="K191" s="31"/>
      <c r="L191" s="25"/>
      <c r="M191" s="32"/>
      <c r="N191" s="33"/>
      <c r="O191" s="32"/>
    </row>
    <row r="192" spans="1:15">
      <c r="A192" s="64"/>
      <c r="B192" s="64"/>
      <c r="C192" s="154"/>
      <c r="D192" s="25"/>
      <c r="E192" s="31"/>
      <c r="F192" s="31" t="s">
        <v>66</v>
      </c>
      <c r="G192" s="90">
        <f>G180</f>
        <v>12.98</v>
      </c>
      <c r="H192" s="31" t="s">
        <v>71</v>
      </c>
      <c r="I192" s="31">
        <f>8</f>
        <v>8</v>
      </c>
      <c r="J192" s="31" t="s">
        <v>71</v>
      </c>
      <c r="K192" s="129">
        <v>0.68799999999999994</v>
      </c>
      <c r="L192" s="129"/>
      <c r="M192" s="32" t="s">
        <v>15</v>
      </c>
      <c r="N192" s="33"/>
      <c r="O192" s="32"/>
    </row>
    <row r="193" spans="1:15">
      <c r="A193" s="64"/>
      <c r="B193" s="64"/>
      <c r="C193" s="154"/>
      <c r="D193" s="25"/>
      <c r="E193" s="31"/>
      <c r="F193" s="31" t="s">
        <v>66</v>
      </c>
      <c r="G193" s="126">
        <f>G192*I192*K192</f>
        <v>71.441919999999996</v>
      </c>
      <c r="H193" s="126"/>
      <c r="I193" s="31" t="s">
        <v>15</v>
      </c>
      <c r="J193" s="31"/>
      <c r="K193" s="31"/>
      <c r="L193" s="25"/>
      <c r="M193" s="32"/>
      <c r="N193" s="33"/>
      <c r="O193" s="32"/>
    </row>
    <row r="194" spans="1:15">
      <c r="A194" s="64"/>
      <c r="B194" s="64"/>
      <c r="C194" s="154"/>
      <c r="D194" s="25"/>
      <c r="E194" s="31"/>
      <c r="F194" s="31" t="s">
        <v>66</v>
      </c>
      <c r="G194" s="126">
        <f>G193</f>
        <v>71.441919999999996</v>
      </c>
      <c r="H194" s="126"/>
      <c r="I194" s="93" t="s">
        <v>71</v>
      </c>
      <c r="J194" s="130">
        <v>0.22</v>
      </c>
      <c r="K194" s="130"/>
      <c r="L194" s="25"/>
      <c r="M194" s="32"/>
      <c r="N194" s="33"/>
      <c r="O194" s="32"/>
    </row>
    <row r="195" spans="1:15">
      <c r="A195" s="64"/>
      <c r="B195" s="64"/>
      <c r="C195" s="154"/>
      <c r="D195" s="25"/>
      <c r="E195" s="31"/>
      <c r="F195" s="69" t="s">
        <v>66</v>
      </c>
      <c r="G195" s="126">
        <f>G194*J194</f>
        <v>15.717222399999999</v>
      </c>
      <c r="H195" s="126"/>
      <c r="I195" s="31" t="s">
        <v>26</v>
      </c>
      <c r="J195" s="31"/>
      <c r="K195" s="31"/>
      <c r="L195" s="25"/>
      <c r="M195" s="32"/>
      <c r="N195" s="33">
        <f>G195</f>
        <v>15.717222399999999</v>
      </c>
      <c r="O195" s="32" t="str">
        <f>I195</f>
        <v>kg</v>
      </c>
    </row>
    <row r="196" spans="1:15">
      <c r="A196" s="64"/>
      <c r="B196" s="64"/>
      <c r="C196" s="154"/>
      <c r="D196" s="25"/>
      <c r="E196" s="25"/>
      <c r="F196" s="25"/>
      <c r="G196" s="25"/>
      <c r="H196" s="25"/>
      <c r="I196" s="25"/>
      <c r="J196" s="25"/>
      <c r="K196" s="25"/>
      <c r="L196" s="25"/>
      <c r="M196" s="32"/>
      <c r="N196" s="33"/>
      <c r="O196" s="32"/>
    </row>
    <row r="197" spans="1:15">
      <c r="A197" s="64"/>
      <c r="B197" s="64"/>
      <c r="C197" s="154"/>
      <c r="D197" s="25"/>
      <c r="E197" s="25"/>
      <c r="F197" s="25"/>
      <c r="G197" s="25"/>
      <c r="H197" s="25"/>
      <c r="I197" s="25"/>
      <c r="J197" s="25"/>
      <c r="K197" s="25"/>
      <c r="L197" s="25"/>
      <c r="M197" s="32"/>
      <c r="N197" s="33"/>
      <c r="O197" s="32"/>
    </row>
    <row r="198" spans="1:15">
      <c r="A198" s="64"/>
      <c r="B198" s="64"/>
      <c r="C198" s="154"/>
      <c r="D198" s="25"/>
      <c r="E198" s="25"/>
      <c r="F198" s="25"/>
      <c r="G198" s="25"/>
      <c r="H198" s="25"/>
      <c r="I198" s="25"/>
      <c r="J198" s="25"/>
      <c r="K198" s="25"/>
      <c r="L198" s="25"/>
      <c r="M198" s="32"/>
      <c r="N198" s="33"/>
      <c r="O198" s="32"/>
    </row>
    <row r="199" spans="1:15">
      <c r="A199" s="64"/>
      <c r="B199" s="64"/>
      <c r="C199" s="154"/>
      <c r="D199" s="25"/>
      <c r="E199" s="25"/>
      <c r="F199" s="25"/>
      <c r="G199" s="25"/>
      <c r="H199" s="25"/>
      <c r="I199" s="25"/>
      <c r="J199" s="25"/>
      <c r="K199" s="25"/>
      <c r="L199" s="25"/>
      <c r="M199" s="32"/>
      <c r="N199" s="33"/>
      <c r="O199" s="32"/>
    </row>
    <row r="200" spans="1:15" ht="6" customHeight="1">
      <c r="A200" s="71"/>
      <c r="B200" s="71"/>
      <c r="C200" s="148"/>
      <c r="D200" s="74"/>
      <c r="E200" s="62"/>
      <c r="F200" s="62"/>
      <c r="G200" s="62"/>
      <c r="H200" s="62"/>
      <c r="I200" s="62"/>
      <c r="J200" s="62"/>
      <c r="K200" s="62"/>
      <c r="L200" s="62"/>
      <c r="M200" s="28"/>
      <c r="N200" s="72"/>
      <c r="O200" s="28"/>
    </row>
    <row r="201" spans="1:15">
      <c r="A201" s="63">
        <v>20</v>
      </c>
      <c r="B201" s="63" t="s">
        <v>28</v>
      </c>
      <c r="C201" s="147" t="s">
        <v>281</v>
      </c>
      <c r="D201" s="66"/>
      <c r="E201" s="66"/>
      <c r="F201" s="66"/>
      <c r="G201" s="66"/>
      <c r="H201" s="66"/>
      <c r="I201" s="66"/>
      <c r="J201" s="66"/>
      <c r="K201" s="66"/>
      <c r="L201" s="66"/>
      <c r="M201" s="67"/>
      <c r="N201" s="68"/>
      <c r="O201" s="67"/>
    </row>
    <row r="202" spans="1:15">
      <c r="A202" s="64"/>
      <c r="B202" s="64"/>
      <c r="C202" s="154"/>
      <c r="D202" s="31"/>
      <c r="E202" s="31" t="s">
        <v>114</v>
      </c>
      <c r="F202" s="31"/>
      <c r="G202" s="31"/>
      <c r="H202" s="31"/>
      <c r="I202" s="31"/>
      <c r="J202" s="31"/>
      <c r="K202" s="31"/>
      <c r="L202" s="31"/>
      <c r="M202" s="32"/>
      <c r="N202" s="33"/>
      <c r="O202" s="32"/>
    </row>
    <row r="203" spans="1:15">
      <c r="A203" s="64"/>
      <c r="B203" s="64"/>
      <c r="C203" s="154"/>
      <c r="D203" s="31"/>
      <c r="E203" s="31"/>
      <c r="F203" s="31"/>
      <c r="G203" s="31"/>
      <c r="H203" s="31"/>
      <c r="I203" s="31"/>
      <c r="J203" s="31"/>
      <c r="K203" s="31"/>
      <c r="L203" s="31"/>
      <c r="M203" s="32"/>
      <c r="N203" s="33"/>
      <c r="O203" s="32"/>
    </row>
    <row r="204" spans="1:15">
      <c r="A204" s="64"/>
      <c r="B204" s="64"/>
      <c r="C204" s="154"/>
      <c r="D204" s="31"/>
      <c r="E204" s="31"/>
      <c r="F204" s="31" t="s">
        <v>66</v>
      </c>
      <c r="G204" s="90">
        <f>G192</f>
        <v>12.98</v>
      </c>
      <c r="H204" s="31" t="s">
        <v>115</v>
      </c>
      <c r="I204" s="62">
        <v>22</v>
      </c>
      <c r="J204" s="31" t="s">
        <v>115</v>
      </c>
      <c r="K204" s="50">
        <v>0.25</v>
      </c>
      <c r="L204" s="31" t="s">
        <v>115</v>
      </c>
      <c r="M204" s="87">
        <f>K180</f>
        <v>1.55</v>
      </c>
      <c r="N204" s="33"/>
      <c r="O204" s="32"/>
    </row>
    <row r="205" spans="1:15">
      <c r="A205" s="64"/>
      <c r="B205" s="64"/>
      <c r="C205" s="154"/>
      <c r="D205" s="31"/>
      <c r="E205" s="31"/>
      <c r="F205" s="31"/>
      <c r="G205" s="31"/>
      <c r="H205" s="31"/>
      <c r="I205" s="31">
        <v>7</v>
      </c>
      <c r="J205" s="31"/>
      <c r="K205" s="31"/>
      <c r="L205" s="31"/>
      <c r="M205" s="32"/>
      <c r="N205" s="33"/>
      <c r="O205" s="32"/>
    </row>
    <row r="206" spans="1:15">
      <c r="A206" s="64"/>
      <c r="B206" s="64"/>
      <c r="C206" s="154"/>
      <c r="D206" s="31"/>
      <c r="E206" s="31"/>
      <c r="F206" s="31" t="s">
        <v>66</v>
      </c>
      <c r="G206" s="126">
        <f>G204*(I204/I205)*K204*M204</f>
        <v>15.807785714285714</v>
      </c>
      <c r="H206" s="126"/>
      <c r="I206" s="31" t="s">
        <v>29</v>
      </c>
      <c r="J206" s="31"/>
      <c r="K206" s="31"/>
      <c r="L206" s="31"/>
      <c r="M206" s="32"/>
      <c r="N206" s="33">
        <f>G206</f>
        <v>15.807785714285714</v>
      </c>
      <c r="O206" s="32" t="str">
        <f>I206</f>
        <v>cum</v>
      </c>
    </row>
    <row r="207" spans="1:15">
      <c r="A207" s="64"/>
      <c r="B207" s="64"/>
      <c r="C207" s="154"/>
      <c r="D207" s="31"/>
      <c r="E207" s="31"/>
      <c r="F207" s="31"/>
      <c r="G207" s="31"/>
      <c r="H207" s="31"/>
      <c r="I207" s="31"/>
      <c r="J207" s="31"/>
      <c r="K207" s="31"/>
      <c r="L207" s="31"/>
      <c r="M207" s="32"/>
      <c r="N207" s="33"/>
      <c r="O207" s="32"/>
    </row>
    <row r="208" spans="1:15">
      <c r="A208" s="64"/>
      <c r="B208" s="64"/>
      <c r="C208" s="154"/>
      <c r="D208" s="31"/>
      <c r="E208" s="31"/>
      <c r="F208" s="31"/>
      <c r="G208" s="31"/>
      <c r="H208" s="31"/>
      <c r="I208" s="31"/>
      <c r="J208" s="31"/>
      <c r="K208" s="31"/>
      <c r="L208" s="31"/>
      <c r="M208" s="32"/>
      <c r="N208" s="33"/>
      <c r="O208" s="32"/>
    </row>
    <row r="209" spans="1:15">
      <c r="A209" s="64"/>
      <c r="B209" s="64"/>
      <c r="C209" s="154"/>
      <c r="D209" s="31"/>
      <c r="E209" s="31"/>
      <c r="F209" s="31"/>
      <c r="G209" s="31"/>
      <c r="H209" s="31"/>
      <c r="I209" s="31"/>
      <c r="J209" s="31"/>
      <c r="K209" s="31"/>
      <c r="L209" s="31"/>
      <c r="M209" s="32"/>
      <c r="N209" s="33"/>
      <c r="O209" s="32"/>
    </row>
    <row r="210" spans="1:15">
      <c r="A210" s="64"/>
      <c r="B210" s="64"/>
      <c r="C210" s="154"/>
      <c r="D210" s="31"/>
      <c r="E210" s="31"/>
      <c r="F210" s="31"/>
      <c r="G210" s="31"/>
      <c r="H210" s="31"/>
      <c r="I210" s="31"/>
      <c r="J210" s="31"/>
      <c r="K210" s="31"/>
      <c r="L210" s="31"/>
      <c r="M210" s="32"/>
      <c r="N210" s="33"/>
      <c r="O210" s="32"/>
    </row>
    <row r="211" spans="1:15">
      <c r="A211" s="64"/>
      <c r="B211" s="64"/>
      <c r="C211" s="154"/>
      <c r="D211" s="31"/>
      <c r="E211" s="31"/>
      <c r="F211" s="31"/>
      <c r="G211" s="31"/>
      <c r="H211" s="31"/>
      <c r="I211" s="31"/>
      <c r="J211" s="31"/>
      <c r="K211" s="31"/>
      <c r="L211" s="31"/>
      <c r="M211" s="32"/>
      <c r="N211" s="33"/>
      <c r="O211" s="32"/>
    </row>
    <row r="212" spans="1:15">
      <c r="A212" s="64"/>
      <c r="B212" s="64"/>
      <c r="C212" s="154"/>
      <c r="D212" s="31"/>
      <c r="E212" s="31"/>
      <c r="F212" s="31"/>
      <c r="G212" s="31"/>
      <c r="H212" s="31"/>
      <c r="I212" s="31"/>
      <c r="J212" s="31"/>
      <c r="K212" s="31"/>
      <c r="L212" s="31"/>
      <c r="M212" s="32"/>
      <c r="N212" s="33"/>
      <c r="O212" s="32"/>
    </row>
    <row r="213" spans="1:15">
      <c r="A213" s="64"/>
      <c r="B213" s="64"/>
      <c r="C213" s="154"/>
      <c r="D213" s="31"/>
      <c r="E213" s="31"/>
      <c r="F213" s="31"/>
      <c r="G213" s="31"/>
      <c r="H213" s="31"/>
      <c r="I213" s="31"/>
      <c r="J213" s="31"/>
      <c r="K213" s="31"/>
      <c r="L213" s="31"/>
      <c r="M213" s="32"/>
      <c r="N213" s="33"/>
      <c r="O213" s="32"/>
    </row>
    <row r="214" spans="1:15">
      <c r="A214" s="64"/>
      <c r="B214" s="64"/>
      <c r="C214" s="154"/>
      <c r="D214" s="31"/>
      <c r="E214" s="31"/>
      <c r="F214" s="31"/>
      <c r="G214" s="31"/>
      <c r="H214" s="31"/>
      <c r="I214" s="31"/>
      <c r="J214" s="31"/>
      <c r="K214" s="31"/>
      <c r="L214" s="31"/>
      <c r="M214" s="32"/>
      <c r="N214" s="33"/>
      <c r="O214" s="32"/>
    </row>
    <row r="215" spans="1:15">
      <c r="A215" s="71"/>
      <c r="B215" s="71"/>
      <c r="C215" s="148"/>
      <c r="D215" s="74"/>
      <c r="E215" s="62"/>
      <c r="F215" s="62"/>
      <c r="G215" s="62"/>
      <c r="H215" s="62"/>
      <c r="I215" s="62"/>
      <c r="J215" s="62"/>
      <c r="K215" s="62"/>
      <c r="L215" s="62"/>
      <c r="M215" s="28"/>
      <c r="N215" s="72"/>
      <c r="O215" s="28"/>
    </row>
    <row r="216" spans="1:15">
      <c r="A216" s="64">
        <v>21</v>
      </c>
      <c r="B216" s="64" t="s">
        <v>30</v>
      </c>
      <c r="C216" s="154" t="s">
        <v>31</v>
      </c>
      <c r="D216" s="25"/>
      <c r="E216" s="25"/>
      <c r="F216" s="25"/>
      <c r="G216" s="25"/>
      <c r="H216" s="25"/>
      <c r="I216" s="25"/>
      <c r="J216" s="25"/>
      <c r="K216" s="25"/>
      <c r="L216" s="25"/>
      <c r="M216" s="32"/>
      <c r="N216" s="33"/>
      <c r="O216" s="32"/>
    </row>
    <row r="217" spans="1:15">
      <c r="A217" s="64"/>
      <c r="B217" s="64"/>
      <c r="C217" s="154"/>
      <c r="D217" s="25"/>
      <c r="E217" s="25" t="s">
        <v>116</v>
      </c>
      <c r="F217" s="25"/>
      <c r="G217" s="25"/>
      <c r="H217" s="25"/>
      <c r="I217" s="25"/>
      <c r="J217" s="25"/>
      <c r="K217" s="25"/>
      <c r="L217" s="25"/>
      <c r="M217" s="32"/>
      <c r="N217" s="33"/>
      <c r="O217" s="32"/>
    </row>
    <row r="218" spans="1:15">
      <c r="A218" s="64"/>
      <c r="B218" s="64"/>
      <c r="C218" s="154"/>
      <c r="D218" s="25"/>
      <c r="E218" s="25"/>
      <c r="F218" s="25" t="s">
        <v>66</v>
      </c>
      <c r="G218" s="132">
        <v>11750</v>
      </c>
      <c r="H218" s="132"/>
      <c r="I218" s="132"/>
      <c r="J218" s="137" t="s">
        <v>68</v>
      </c>
      <c r="K218" s="137">
        <v>1</v>
      </c>
      <c r="L218" s="25"/>
      <c r="M218" s="32"/>
      <c r="N218" s="33"/>
      <c r="O218" s="32"/>
    </row>
    <row r="219" spans="1:15">
      <c r="A219" s="64"/>
      <c r="B219" s="64"/>
      <c r="C219" s="154"/>
      <c r="D219" s="25"/>
      <c r="E219" s="25"/>
      <c r="F219" s="25"/>
      <c r="G219" s="133">
        <v>1000</v>
      </c>
      <c r="H219" s="133"/>
      <c r="I219" s="133"/>
      <c r="J219" s="137"/>
      <c r="K219" s="137"/>
      <c r="L219" s="25"/>
      <c r="M219" s="32"/>
      <c r="N219" s="33"/>
      <c r="O219" s="32"/>
    </row>
    <row r="220" spans="1:15">
      <c r="A220" s="64"/>
      <c r="B220" s="64"/>
      <c r="C220" s="154"/>
      <c r="D220" s="25"/>
      <c r="E220" s="25"/>
      <c r="F220" s="25" t="s">
        <v>66</v>
      </c>
      <c r="G220" s="25">
        <f>(G218/G219)+K218</f>
        <v>12.75</v>
      </c>
      <c r="H220" s="119" t="s">
        <v>45</v>
      </c>
      <c r="I220" s="119"/>
      <c r="J220" s="25"/>
      <c r="K220" s="25"/>
      <c r="L220" s="25"/>
      <c r="M220" s="32"/>
      <c r="N220" s="33">
        <f>G221</f>
        <v>13</v>
      </c>
      <c r="O220" s="32" t="str">
        <f>H220</f>
        <v>Nos</v>
      </c>
    </row>
    <row r="221" spans="1:15">
      <c r="A221" s="64"/>
      <c r="B221" s="64"/>
      <c r="C221" s="154"/>
      <c r="D221" s="25"/>
      <c r="E221" s="25"/>
      <c r="F221" s="25" t="s">
        <v>66</v>
      </c>
      <c r="G221" s="77">
        <v>13</v>
      </c>
      <c r="H221" s="25" t="s">
        <v>98</v>
      </c>
      <c r="I221" s="25"/>
      <c r="J221" s="25"/>
      <c r="K221" s="25"/>
      <c r="L221" s="25"/>
      <c r="M221" s="32"/>
      <c r="N221" s="33"/>
      <c r="O221" s="32"/>
    </row>
    <row r="222" spans="1:15">
      <c r="A222" s="64"/>
      <c r="B222" s="64"/>
      <c r="C222" s="154"/>
      <c r="D222" s="25"/>
      <c r="E222" s="25"/>
      <c r="F222" s="25"/>
      <c r="G222" s="25"/>
      <c r="H222" s="25"/>
      <c r="I222" s="25"/>
      <c r="J222" s="25"/>
      <c r="K222" s="25"/>
      <c r="L222" s="25"/>
      <c r="M222" s="32"/>
      <c r="N222" s="33"/>
      <c r="O222" s="32"/>
    </row>
    <row r="223" spans="1:15">
      <c r="A223" s="71"/>
      <c r="B223" s="71"/>
      <c r="C223" s="148"/>
      <c r="D223" s="74"/>
      <c r="E223" s="62"/>
      <c r="F223" s="62"/>
      <c r="G223" s="62"/>
      <c r="H223" s="62"/>
      <c r="I223" s="62"/>
      <c r="J223" s="62"/>
      <c r="K223" s="62"/>
      <c r="L223" s="62"/>
      <c r="M223" s="28"/>
      <c r="N223" s="72"/>
      <c r="O223" s="28"/>
    </row>
    <row r="224" spans="1:15">
      <c r="A224" s="64">
        <v>22</v>
      </c>
      <c r="B224" s="64" t="s">
        <v>44</v>
      </c>
      <c r="C224" s="144" t="s">
        <v>282</v>
      </c>
      <c r="D224" s="25" t="s">
        <v>117</v>
      </c>
      <c r="E224" s="25"/>
      <c r="F224" s="25"/>
      <c r="G224" s="25"/>
      <c r="H224" s="25"/>
      <c r="I224" s="25"/>
      <c r="J224" s="25"/>
      <c r="K224" s="25"/>
      <c r="L224" s="25"/>
      <c r="M224" s="32"/>
      <c r="N224" s="33"/>
      <c r="O224" s="32"/>
    </row>
    <row r="225" spans="1:15">
      <c r="A225" s="64"/>
      <c r="B225" s="64"/>
      <c r="C225" s="144"/>
      <c r="D225" s="25"/>
      <c r="E225" s="25"/>
      <c r="F225" s="25" t="s">
        <v>66</v>
      </c>
      <c r="G225" s="122">
        <f>E73</f>
        <v>11980</v>
      </c>
      <c r="H225" s="122"/>
      <c r="I225" s="122"/>
      <c r="J225" s="25" t="s">
        <v>71</v>
      </c>
      <c r="K225" s="25">
        <v>0.5</v>
      </c>
      <c r="L225" s="25"/>
      <c r="M225" s="32"/>
      <c r="N225" s="33"/>
      <c r="O225" s="32"/>
    </row>
    <row r="226" spans="1:15">
      <c r="A226" s="64"/>
      <c r="B226" s="64"/>
      <c r="C226" s="144"/>
      <c r="D226" s="25"/>
      <c r="E226" s="25"/>
      <c r="F226" s="25" t="s">
        <v>66</v>
      </c>
      <c r="G226" s="119">
        <f>G225*K225</f>
        <v>5990</v>
      </c>
      <c r="H226" s="119"/>
      <c r="I226" s="119"/>
      <c r="J226" s="25" t="s">
        <v>15</v>
      </c>
      <c r="K226" s="25"/>
      <c r="L226" s="25"/>
      <c r="M226" s="32"/>
      <c r="N226" s="33"/>
      <c r="O226" s="32"/>
    </row>
    <row r="227" spans="1:15">
      <c r="A227" s="64"/>
      <c r="B227" s="64"/>
      <c r="C227" s="144"/>
      <c r="D227" s="25"/>
      <c r="E227" s="25" t="s">
        <v>119</v>
      </c>
      <c r="F227" s="25"/>
      <c r="G227" s="25"/>
      <c r="H227" s="25" t="s">
        <v>66</v>
      </c>
      <c r="I227" s="77">
        <v>1</v>
      </c>
      <c r="J227" s="25" t="s">
        <v>15</v>
      </c>
      <c r="K227" s="25"/>
      <c r="L227" s="25"/>
      <c r="M227" s="32"/>
      <c r="N227" s="33">
        <f>M229</f>
        <v>5991</v>
      </c>
      <c r="O227" s="32" t="str">
        <f>M230</f>
        <v>Nos</v>
      </c>
    </row>
    <row r="228" spans="1:15">
      <c r="A228" s="64"/>
      <c r="B228" s="64"/>
      <c r="C228" s="144"/>
      <c r="D228" s="25" t="s">
        <v>118</v>
      </c>
      <c r="E228" s="25"/>
      <c r="F228" s="25"/>
      <c r="G228" s="25"/>
      <c r="H228" s="25"/>
      <c r="I228" s="25"/>
      <c r="J228" s="25"/>
      <c r="K228" s="25"/>
      <c r="L228" s="25"/>
      <c r="M228" s="32"/>
      <c r="N228" s="33"/>
      <c r="O228" s="32"/>
    </row>
    <row r="229" spans="1:15">
      <c r="A229" s="64"/>
      <c r="B229" s="64"/>
      <c r="C229" s="144"/>
      <c r="D229" s="25"/>
      <c r="E229" s="25"/>
      <c r="F229" s="25" t="s">
        <v>66</v>
      </c>
      <c r="G229" s="120">
        <f>G226</f>
        <v>5990</v>
      </c>
      <c r="H229" s="120"/>
      <c r="I229" s="120"/>
      <c r="J229" s="25" t="s">
        <v>68</v>
      </c>
      <c r="K229" s="77">
        <v>1</v>
      </c>
      <c r="L229" s="25" t="s">
        <v>66</v>
      </c>
      <c r="M229" s="32">
        <f>(G229/G230)+K229</f>
        <v>5991</v>
      </c>
      <c r="N229" s="33"/>
      <c r="O229" s="32"/>
    </row>
    <row r="230" spans="1:15">
      <c r="A230" s="71"/>
      <c r="B230" s="71"/>
      <c r="C230" s="28"/>
      <c r="D230" s="62"/>
      <c r="E230" s="62"/>
      <c r="F230" s="62"/>
      <c r="G230" s="121">
        <v>1</v>
      </c>
      <c r="H230" s="121"/>
      <c r="I230" s="121"/>
      <c r="J230" s="62"/>
      <c r="K230" s="62"/>
      <c r="L230" s="62"/>
      <c r="M230" s="28" t="s">
        <v>45</v>
      </c>
      <c r="N230" s="72"/>
      <c r="O230" s="28"/>
    </row>
    <row r="231" spans="1:15">
      <c r="A231" s="64">
        <v>23</v>
      </c>
      <c r="B231" s="64" t="s">
        <v>46</v>
      </c>
      <c r="C231" s="154" t="s">
        <v>283</v>
      </c>
      <c r="D231" s="25"/>
      <c r="E231" s="25" t="s">
        <v>120</v>
      </c>
      <c r="F231" s="25"/>
      <c r="G231" s="25"/>
      <c r="H231" s="25"/>
      <c r="I231" s="25"/>
      <c r="J231" s="25"/>
      <c r="K231" s="25"/>
      <c r="L231" s="25"/>
      <c r="M231" s="32"/>
      <c r="N231" s="33"/>
      <c r="O231" s="32"/>
    </row>
    <row r="232" spans="1:15">
      <c r="A232" s="64"/>
      <c r="B232" s="64"/>
      <c r="C232" s="154"/>
      <c r="D232" s="25"/>
      <c r="E232" s="25" t="s">
        <v>110</v>
      </c>
      <c r="F232" s="25" t="s">
        <v>66</v>
      </c>
      <c r="G232" s="25">
        <v>1.5</v>
      </c>
      <c r="H232" s="25" t="s">
        <v>34</v>
      </c>
      <c r="I232" s="25" t="s">
        <v>15</v>
      </c>
      <c r="J232" s="25"/>
      <c r="K232" s="25"/>
      <c r="L232" s="25"/>
      <c r="M232" s="32"/>
      <c r="N232" s="33"/>
      <c r="O232" s="32"/>
    </row>
    <row r="233" spans="1:15">
      <c r="A233" s="64"/>
      <c r="B233" s="64"/>
      <c r="C233" s="154"/>
      <c r="D233" s="25"/>
      <c r="E233" s="25"/>
      <c r="F233" s="25" t="s">
        <v>66</v>
      </c>
      <c r="G233" s="122">
        <f>M229</f>
        <v>5991</v>
      </c>
      <c r="H233" s="122"/>
      <c r="I233" s="122"/>
      <c r="J233" s="25" t="s">
        <v>71</v>
      </c>
      <c r="K233" s="25">
        <f>G232</f>
        <v>1.5</v>
      </c>
      <c r="L233" s="25"/>
      <c r="M233" s="32"/>
      <c r="N233" s="33">
        <f>G234</f>
        <v>8986.5</v>
      </c>
      <c r="O233" s="32" t="str">
        <f>J234</f>
        <v>m</v>
      </c>
    </row>
    <row r="234" spans="1:15">
      <c r="A234" s="64"/>
      <c r="B234" s="64"/>
      <c r="C234" s="154"/>
      <c r="D234" s="25"/>
      <c r="E234" s="25"/>
      <c r="F234" s="25" t="s">
        <v>66</v>
      </c>
      <c r="G234" s="122">
        <f>G233*K233</f>
        <v>8986.5</v>
      </c>
      <c r="H234" s="122"/>
      <c r="I234" s="122"/>
      <c r="J234" s="25" t="s">
        <v>15</v>
      </c>
      <c r="K234" s="25"/>
      <c r="L234" s="25"/>
      <c r="M234" s="32"/>
      <c r="N234" s="33"/>
      <c r="O234" s="32"/>
    </row>
    <row r="235" spans="1:15">
      <c r="A235" s="64"/>
      <c r="B235" s="64"/>
      <c r="C235" s="154"/>
      <c r="D235" s="25"/>
      <c r="E235" s="25"/>
      <c r="F235" s="25"/>
      <c r="G235" s="25"/>
      <c r="H235" s="25"/>
      <c r="I235" s="25"/>
      <c r="J235" s="25"/>
      <c r="K235" s="25"/>
      <c r="L235" s="25"/>
      <c r="M235" s="32"/>
      <c r="N235" s="33"/>
      <c r="O235" s="32"/>
    </row>
    <row r="236" spans="1:15">
      <c r="A236" s="71"/>
      <c r="B236" s="71"/>
      <c r="C236" s="148"/>
      <c r="D236" s="74"/>
      <c r="E236" s="62"/>
      <c r="F236" s="62"/>
      <c r="G236" s="62"/>
      <c r="H236" s="62"/>
      <c r="I236" s="62"/>
      <c r="J236" s="62"/>
      <c r="K236" s="62"/>
      <c r="L236" s="62"/>
      <c r="M236" s="28"/>
      <c r="N236" s="72"/>
      <c r="O236" s="28"/>
    </row>
    <row r="237" spans="1:15" ht="15" customHeight="1">
      <c r="A237" s="63">
        <v>24</v>
      </c>
      <c r="B237" s="63" t="s">
        <v>47</v>
      </c>
      <c r="C237" s="147" t="s">
        <v>284</v>
      </c>
      <c r="D237" s="66"/>
      <c r="E237" s="66" t="s">
        <v>122</v>
      </c>
      <c r="F237" s="66"/>
      <c r="G237" s="66"/>
      <c r="H237" s="66"/>
      <c r="I237" s="66"/>
      <c r="J237" s="66"/>
      <c r="K237" s="66"/>
      <c r="L237" s="66"/>
      <c r="M237" s="67"/>
      <c r="N237" s="68"/>
      <c r="O237" s="67"/>
    </row>
    <row r="238" spans="1:15">
      <c r="A238" s="64"/>
      <c r="B238" s="64"/>
      <c r="C238" s="154"/>
      <c r="D238" s="31"/>
      <c r="E238" s="31" t="s">
        <v>121</v>
      </c>
      <c r="F238" s="31"/>
      <c r="G238" s="31"/>
      <c r="H238" s="31"/>
      <c r="I238" s="31"/>
      <c r="J238" s="31"/>
      <c r="K238" s="31"/>
      <c r="L238" s="31"/>
      <c r="M238" s="32"/>
      <c r="N238" s="33"/>
      <c r="O238" s="32"/>
    </row>
    <row r="239" spans="1:15">
      <c r="A239" s="64"/>
      <c r="B239" s="64"/>
      <c r="C239" s="154"/>
      <c r="D239" s="31"/>
      <c r="E239" s="31"/>
      <c r="F239" s="31" t="s">
        <v>66</v>
      </c>
      <c r="G239" s="123">
        <f>G226</f>
        <v>5990</v>
      </c>
      <c r="H239" s="123"/>
      <c r="I239" s="123"/>
      <c r="J239" s="31" t="s">
        <v>71</v>
      </c>
      <c r="K239" s="70">
        <v>2</v>
      </c>
      <c r="L239" s="31" t="s">
        <v>71</v>
      </c>
      <c r="M239" s="86">
        <v>2</v>
      </c>
      <c r="N239" s="33">
        <f>G240</f>
        <v>23960</v>
      </c>
      <c r="O239" s="32" t="str">
        <f>J240</f>
        <v>m</v>
      </c>
    </row>
    <row r="240" spans="1:15">
      <c r="A240" s="64"/>
      <c r="B240" s="64"/>
      <c r="C240" s="154"/>
      <c r="D240" s="31"/>
      <c r="E240" s="31"/>
      <c r="F240" s="31" t="s">
        <v>66</v>
      </c>
      <c r="G240" s="123">
        <f>G239*K239*M239</f>
        <v>23960</v>
      </c>
      <c r="H240" s="123"/>
      <c r="I240" s="123"/>
      <c r="J240" s="31" t="s">
        <v>15</v>
      </c>
      <c r="K240" s="31"/>
      <c r="L240" s="31"/>
      <c r="M240" s="32"/>
      <c r="N240" s="33"/>
      <c r="O240" s="32"/>
    </row>
    <row r="241" spans="1:15">
      <c r="A241" s="64"/>
      <c r="B241" s="64"/>
      <c r="C241" s="154"/>
      <c r="D241" s="31"/>
      <c r="E241" s="31"/>
      <c r="F241" s="31"/>
      <c r="G241" s="31"/>
      <c r="H241" s="31"/>
      <c r="I241" s="31"/>
      <c r="J241" s="31"/>
      <c r="K241" s="31"/>
      <c r="L241" s="31"/>
      <c r="M241" s="32"/>
      <c r="N241" s="33"/>
      <c r="O241" s="32"/>
    </row>
    <row r="242" spans="1:15">
      <c r="A242" s="64"/>
      <c r="B242" s="64"/>
      <c r="C242" s="154"/>
      <c r="D242" s="31"/>
      <c r="E242" s="31"/>
      <c r="F242" s="31"/>
      <c r="G242" s="31"/>
      <c r="H242" s="31"/>
      <c r="I242" s="31"/>
      <c r="J242" s="31"/>
      <c r="K242" s="31"/>
      <c r="L242" s="31"/>
      <c r="M242" s="32"/>
      <c r="N242" s="33"/>
      <c r="O242" s="32"/>
    </row>
    <row r="243" spans="1:15">
      <c r="A243" s="64"/>
      <c r="B243" s="64"/>
      <c r="C243" s="154"/>
      <c r="D243" s="31"/>
      <c r="E243" s="31"/>
      <c r="F243" s="31"/>
      <c r="G243" s="31"/>
      <c r="H243" s="31"/>
      <c r="I243" s="31"/>
      <c r="J243" s="31"/>
      <c r="K243" s="31"/>
      <c r="L243" s="31"/>
      <c r="M243" s="32"/>
      <c r="N243" s="33"/>
      <c r="O243" s="32"/>
    </row>
    <row r="244" spans="1:15">
      <c r="A244" s="71"/>
      <c r="B244" s="71"/>
      <c r="C244" s="148"/>
      <c r="D244" s="74"/>
      <c r="E244" s="62"/>
      <c r="F244" s="62"/>
      <c r="G244" s="62"/>
      <c r="H244" s="62"/>
      <c r="I244" s="62"/>
      <c r="J244" s="62"/>
      <c r="K244" s="62"/>
      <c r="L244" s="62"/>
      <c r="M244" s="28"/>
      <c r="N244" s="72"/>
      <c r="O244" s="28"/>
    </row>
    <row r="245" spans="1:15">
      <c r="A245" s="64">
        <v>25</v>
      </c>
      <c r="B245" s="64" t="s">
        <v>48</v>
      </c>
      <c r="C245" s="144" t="s">
        <v>49</v>
      </c>
      <c r="D245" s="25"/>
      <c r="E245" s="25" t="s">
        <v>123</v>
      </c>
      <c r="F245" s="25"/>
      <c r="G245" s="25"/>
      <c r="H245" s="25"/>
      <c r="I245" s="25"/>
      <c r="J245" s="25"/>
      <c r="K245" s="25"/>
      <c r="L245" s="25"/>
      <c r="M245" s="32"/>
      <c r="N245" s="33"/>
      <c r="O245" s="32"/>
    </row>
    <row r="246" spans="1:15">
      <c r="A246" s="64"/>
      <c r="B246" s="64"/>
      <c r="C246" s="144"/>
      <c r="D246" s="25"/>
      <c r="E246" s="25" t="s">
        <v>124</v>
      </c>
      <c r="F246" s="25"/>
      <c r="G246" s="25"/>
      <c r="H246" s="25"/>
      <c r="I246" s="25"/>
      <c r="J246" s="25" t="s">
        <v>125</v>
      </c>
      <c r="K246" s="25"/>
      <c r="L246" s="25"/>
      <c r="M246" s="32">
        <v>1.5</v>
      </c>
      <c r="N246" s="33"/>
      <c r="O246" s="32"/>
    </row>
    <row r="247" spans="1:15">
      <c r="A247" s="64"/>
      <c r="B247" s="64"/>
      <c r="C247" s="144"/>
      <c r="D247" s="25"/>
      <c r="E247" s="25"/>
      <c r="F247" s="25" t="s">
        <v>66</v>
      </c>
      <c r="G247" s="122">
        <f>G239</f>
        <v>5990</v>
      </c>
      <c r="H247" s="122"/>
      <c r="I247" s="122"/>
      <c r="J247" s="25" t="s">
        <v>71</v>
      </c>
      <c r="K247" s="25">
        <f>M246</f>
        <v>1.5</v>
      </c>
      <c r="L247" s="25"/>
      <c r="M247" s="32"/>
      <c r="N247" s="33"/>
      <c r="O247" s="32"/>
    </row>
    <row r="248" spans="1:15">
      <c r="A248" s="64"/>
      <c r="B248" s="64"/>
      <c r="C248" s="144"/>
      <c r="D248" s="25"/>
      <c r="E248" s="25"/>
      <c r="F248" s="31" t="s">
        <v>66</v>
      </c>
      <c r="G248" s="123">
        <f>G247*K247</f>
        <v>8985</v>
      </c>
      <c r="H248" s="123"/>
      <c r="I248" s="123"/>
      <c r="J248" s="31" t="s">
        <v>24</v>
      </c>
      <c r="K248" s="25"/>
      <c r="L248" s="25"/>
      <c r="M248" s="32"/>
      <c r="N248" s="33">
        <f>G248</f>
        <v>8985</v>
      </c>
      <c r="O248" s="32" t="str">
        <f>J248</f>
        <v>sqm</v>
      </c>
    </row>
    <row r="249" spans="1:15" ht="20.25" customHeight="1">
      <c r="A249" s="64"/>
      <c r="B249" s="64"/>
      <c r="C249" s="144"/>
      <c r="D249" s="25"/>
      <c r="E249" s="25"/>
      <c r="F249" s="25"/>
      <c r="G249" s="25"/>
      <c r="H249" s="25"/>
      <c r="I249" s="25"/>
      <c r="J249" s="25"/>
      <c r="K249" s="25"/>
      <c r="L249" s="25"/>
      <c r="M249" s="32"/>
      <c r="N249" s="33"/>
      <c r="O249" s="32"/>
    </row>
    <row r="250" spans="1:15" ht="39" customHeight="1">
      <c r="A250" s="56">
        <v>26</v>
      </c>
      <c r="B250" s="29" t="s">
        <v>41</v>
      </c>
      <c r="C250" s="147" t="s">
        <v>50</v>
      </c>
      <c r="D250" s="66"/>
      <c r="E250" s="66"/>
      <c r="F250" s="66"/>
      <c r="G250" s="66"/>
      <c r="H250" s="66"/>
      <c r="I250" s="66"/>
      <c r="J250" s="66"/>
      <c r="K250" s="66"/>
      <c r="L250" s="66"/>
      <c r="M250" s="67"/>
      <c r="N250" s="68"/>
      <c r="O250" s="67"/>
    </row>
    <row r="251" spans="1:15">
      <c r="A251" s="64"/>
      <c r="B251" s="79"/>
      <c r="C251" s="154"/>
      <c r="D251" s="31"/>
      <c r="E251" s="31"/>
      <c r="F251" s="31"/>
      <c r="G251" s="31"/>
      <c r="H251" s="31"/>
      <c r="I251" s="31"/>
      <c r="J251" s="31"/>
      <c r="K251" s="31"/>
      <c r="L251" s="31"/>
      <c r="M251" s="32"/>
      <c r="N251" s="33"/>
      <c r="O251" s="32"/>
    </row>
    <row r="252" spans="1:15">
      <c r="A252" s="64"/>
      <c r="B252" s="79"/>
      <c r="C252" s="154"/>
      <c r="D252" s="31"/>
      <c r="E252" s="31"/>
      <c r="F252" s="31"/>
      <c r="G252" s="31"/>
      <c r="H252" s="31"/>
      <c r="I252" s="31"/>
      <c r="J252" s="31"/>
      <c r="K252" s="31"/>
      <c r="L252" s="31"/>
      <c r="M252" s="32"/>
      <c r="N252" s="33"/>
      <c r="O252" s="32"/>
    </row>
    <row r="253" spans="1:15">
      <c r="A253" s="64"/>
      <c r="B253" s="79"/>
      <c r="C253" s="154"/>
      <c r="D253" s="31"/>
      <c r="E253" s="31"/>
      <c r="F253" s="31"/>
      <c r="G253" s="31"/>
      <c r="H253" s="31"/>
      <c r="I253" s="31"/>
      <c r="J253" s="31"/>
      <c r="K253" s="31"/>
      <c r="L253" s="31"/>
      <c r="M253" s="32"/>
      <c r="N253" s="33"/>
      <c r="O253" s="32"/>
    </row>
    <row r="254" spans="1:15">
      <c r="A254" s="64"/>
      <c r="B254" s="79"/>
      <c r="C254" s="154"/>
      <c r="D254" s="31"/>
      <c r="E254" s="31"/>
      <c r="F254" s="31"/>
      <c r="G254" s="31"/>
      <c r="H254" s="31"/>
      <c r="I254" s="31"/>
      <c r="J254" s="31"/>
      <c r="K254" s="31"/>
      <c r="L254" s="31"/>
      <c r="M254" s="32"/>
      <c r="N254" s="33"/>
      <c r="O254" s="32"/>
    </row>
    <row r="255" spans="1:15">
      <c r="A255" s="64"/>
      <c r="B255" s="79"/>
      <c r="C255" s="154"/>
      <c r="D255" s="31"/>
      <c r="E255" s="31"/>
      <c r="F255" s="31"/>
      <c r="G255" s="70">
        <v>1</v>
      </c>
      <c r="H255" s="31"/>
      <c r="I255" s="31" t="s">
        <v>126</v>
      </c>
      <c r="J255" s="31"/>
      <c r="K255" s="31"/>
      <c r="L255" s="31"/>
      <c r="M255" s="32"/>
      <c r="N255" s="33">
        <f>G255</f>
        <v>1</v>
      </c>
      <c r="O255" s="32" t="str">
        <f>I255</f>
        <v>item</v>
      </c>
    </row>
    <row r="256" spans="1:15">
      <c r="A256" s="64"/>
      <c r="B256" s="79"/>
      <c r="C256" s="154"/>
      <c r="D256" s="31"/>
      <c r="E256" s="31"/>
      <c r="F256" s="31"/>
      <c r="G256" s="31"/>
      <c r="H256" s="31"/>
      <c r="I256" s="31"/>
      <c r="J256" s="31"/>
      <c r="K256" s="31"/>
      <c r="L256" s="31"/>
      <c r="M256" s="32"/>
      <c r="N256" s="33"/>
      <c r="O256" s="32"/>
    </row>
    <row r="257" spans="1:15">
      <c r="A257" s="64"/>
      <c r="B257" s="79"/>
      <c r="C257" s="154"/>
      <c r="D257" s="31"/>
      <c r="E257" s="31"/>
      <c r="F257" s="31"/>
      <c r="G257" s="31"/>
      <c r="H257" s="31"/>
      <c r="I257" s="31"/>
      <c r="J257" s="31"/>
      <c r="K257" s="31"/>
      <c r="L257" s="31"/>
      <c r="M257" s="32"/>
      <c r="N257" s="33"/>
      <c r="O257" s="32"/>
    </row>
    <row r="258" spans="1:15">
      <c r="A258" s="64"/>
      <c r="B258" s="79"/>
      <c r="C258" s="154"/>
      <c r="D258" s="31"/>
      <c r="E258" s="31"/>
      <c r="F258" s="31"/>
      <c r="G258" s="31"/>
      <c r="H258" s="31"/>
      <c r="I258" s="31"/>
      <c r="J258" s="31"/>
      <c r="K258" s="31"/>
      <c r="L258" s="31"/>
      <c r="M258" s="32"/>
      <c r="N258" s="33"/>
      <c r="O258" s="32"/>
    </row>
    <row r="259" spans="1:15">
      <c r="A259" s="64"/>
      <c r="B259" s="79"/>
      <c r="C259" s="154"/>
      <c r="D259" s="31"/>
      <c r="E259" s="31"/>
      <c r="F259" s="31"/>
      <c r="G259" s="31"/>
      <c r="H259" s="31"/>
      <c r="I259" s="31"/>
      <c r="J259" s="31"/>
      <c r="K259" s="31"/>
      <c r="L259" s="31"/>
      <c r="M259" s="32"/>
      <c r="N259" s="33"/>
      <c r="O259" s="32"/>
    </row>
    <row r="260" spans="1:15">
      <c r="A260" s="64"/>
      <c r="B260" s="79"/>
      <c r="C260" s="154"/>
      <c r="D260" s="31"/>
      <c r="E260" s="31"/>
      <c r="F260" s="31"/>
      <c r="G260" s="31"/>
      <c r="H260" s="31"/>
      <c r="I260" s="31"/>
      <c r="J260" s="31"/>
      <c r="K260" s="31"/>
      <c r="L260" s="31"/>
      <c r="M260" s="32"/>
      <c r="N260" s="33"/>
      <c r="O260" s="32"/>
    </row>
    <row r="261" spans="1:15">
      <c r="A261" s="64"/>
      <c r="B261" s="79"/>
      <c r="C261" s="154"/>
      <c r="D261" s="31"/>
      <c r="E261" s="31"/>
      <c r="F261" s="31"/>
      <c r="G261" s="31"/>
      <c r="H261" s="31"/>
      <c r="I261" s="31"/>
      <c r="J261" s="31"/>
      <c r="K261" s="31"/>
      <c r="L261" s="31"/>
      <c r="M261" s="32"/>
      <c r="N261" s="33"/>
      <c r="O261" s="32"/>
    </row>
    <row r="262" spans="1:15">
      <c r="A262" s="64"/>
      <c r="B262" s="79"/>
      <c r="C262" s="154"/>
      <c r="D262" s="31"/>
      <c r="E262" s="31"/>
      <c r="F262" s="31"/>
      <c r="G262" s="31"/>
      <c r="H262" s="31"/>
      <c r="I262" s="31"/>
      <c r="J262" s="31"/>
      <c r="K262" s="31"/>
      <c r="L262" s="31"/>
      <c r="M262" s="32"/>
      <c r="N262" s="33"/>
      <c r="O262" s="32"/>
    </row>
    <row r="263" spans="1:15">
      <c r="A263" s="64"/>
      <c r="B263" s="79"/>
      <c r="C263" s="154"/>
      <c r="D263" s="31"/>
      <c r="E263" s="31"/>
      <c r="F263" s="31"/>
      <c r="G263" s="31"/>
      <c r="H263" s="31"/>
      <c r="I263" s="31"/>
      <c r="J263" s="31"/>
      <c r="K263" s="31"/>
      <c r="L263" s="31"/>
      <c r="M263" s="32"/>
      <c r="N263" s="33"/>
      <c r="O263" s="32"/>
    </row>
    <row r="264" spans="1:15">
      <c r="A264" s="71"/>
      <c r="B264" s="74"/>
      <c r="C264" s="148"/>
      <c r="D264" s="62"/>
      <c r="E264" s="62"/>
      <c r="F264" s="62"/>
      <c r="G264" s="62"/>
      <c r="H264" s="62"/>
      <c r="I264" s="62"/>
      <c r="J264" s="62"/>
      <c r="K264" s="62"/>
      <c r="L264" s="62"/>
      <c r="M264" s="28"/>
      <c r="N264" s="72"/>
      <c r="O264" s="28"/>
    </row>
    <row r="265" spans="1:15" ht="39">
      <c r="A265" s="84">
        <v>27</v>
      </c>
      <c r="B265" s="51" t="s">
        <v>41</v>
      </c>
      <c r="C265" s="154" t="s">
        <v>51</v>
      </c>
      <c r="D265" s="25"/>
      <c r="E265" s="25"/>
      <c r="F265" s="25"/>
      <c r="G265" s="25"/>
      <c r="H265" s="25"/>
      <c r="I265" s="25"/>
      <c r="J265" s="25"/>
      <c r="K265" s="25"/>
      <c r="L265" s="25"/>
      <c r="M265" s="32"/>
      <c r="N265" s="33"/>
      <c r="O265" s="32"/>
    </row>
    <row r="266" spans="1:15">
      <c r="A266" s="64"/>
      <c r="B266" s="79"/>
      <c r="C266" s="154"/>
      <c r="D266" s="25"/>
      <c r="E266" s="25"/>
      <c r="F266" s="25"/>
      <c r="G266" s="25"/>
      <c r="H266" s="25"/>
      <c r="I266" s="25"/>
      <c r="J266" s="25"/>
      <c r="K266" s="25"/>
      <c r="L266" s="25"/>
      <c r="M266" s="32"/>
      <c r="N266" s="33"/>
      <c r="O266" s="32"/>
    </row>
    <row r="267" spans="1:15">
      <c r="A267" s="64"/>
      <c r="B267" s="79"/>
      <c r="C267" s="154"/>
      <c r="D267" s="25"/>
      <c r="E267" s="25"/>
      <c r="F267" s="25" t="s">
        <v>66</v>
      </c>
      <c r="G267" s="119">
        <v>200</v>
      </c>
      <c r="H267" s="119"/>
      <c r="I267" s="25" t="s">
        <v>127</v>
      </c>
      <c r="J267" s="25"/>
      <c r="K267" s="25"/>
      <c r="L267" s="25"/>
      <c r="M267" s="32"/>
      <c r="N267" s="33">
        <f>G267</f>
        <v>200</v>
      </c>
      <c r="O267" s="32" t="str">
        <f>I267</f>
        <v>days</v>
      </c>
    </row>
    <row r="268" spans="1:15">
      <c r="A268" s="64"/>
      <c r="B268" s="79"/>
      <c r="C268" s="154"/>
      <c r="D268" s="25"/>
      <c r="E268" s="25"/>
      <c r="F268" s="25"/>
      <c r="G268" s="25"/>
      <c r="H268" s="25"/>
      <c r="I268" s="25"/>
      <c r="J268" s="25"/>
      <c r="K268" s="25"/>
      <c r="L268" s="25"/>
      <c r="M268" s="32"/>
      <c r="N268" s="33"/>
      <c r="O268" s="32"/>
    </row>
    <row r="269" spans="1:15">
      <c r="A269" s="64"/>
      <c r="B269" s="79"/>
      <c r="C269" s="154"/>
      <c r="D269" s="25"/>
      <c r="E269" s="25"/>
      <c r="F269" s="25"/>
      <c r="G269" s="25"/>
      <c r="H269" s="25"/>
      <c r="I269" s="25"/>
      <c r="J269" s="25"/>
      <c r="K269" s="25"/>
      <c r="L269" s="25"/>
      <c r="M269" s="32"/>
      <c r="N269" s="33"/>
      <c r="O269" s="32"/>
    </row>
    <row r="270" spans="1:15">
      <c r="A270" s="64"/>
      <c r="B270" s="79"/>
      <c r="C270" s="154"/>
      <c r="D270" s="25"/>
      <c r="E270" s="25"/>
      <c r="F270" s="25"/>
      <c r="G270" s="25"/>
      <c r="H270" s="25"/>
      <c r="I270" s="25"/>
      <c r="J270" s="25"/>
      <c r="K270" s="25"/>
      <c r="L270" s="25"/>
      <c r="M270" s="32"/>
      <c r="N270" s="33"/>
      <c r="O270" s="32"/>
    </row>
    <row r="271" spans="1:15" ht="27" customHeight="1">
      <c r="A271" s="64"/>
      <c r="B271" s="79"/>
      <c r="C271" s="154"/>
      <c r="D271" s="25"/>
      <c r="E271" s="25"/>
      <c r="F271" s="25"/>
      <c r="G271" s="25"/>
      <c r="H271" s="25"/>
      <c r="I271" s="25"/>
      <c r="J271" s="25"/>
      <c r="K271" s="25"/>
      <c r="L271" s="25"/>
      <c r="M271" s="32"/>
      <c r="N271" s="33"/>
      <c r="O271" s="32"/>
    </row>
    <row r="272" spans="1:15" ht="39">
      <c r="A272" s="84">
        <v>28</v>
      </c>
      <c r="B272" s="51" t="s">
        <v>41</v>
      </c>
      <c r="C272" s="154" t="s">
        <v>53</v>
      </c>
      <c r="D272" s="25"/>
      <c r="E272" s="25"/>
      <c r="F272" s="25"/>
      <c r="G272" s="25"/>
      <c r="H272" s="25"/>
      <c r="I272" s="25"/>
      <c r="J272" s="25"/>
      <c r="K272" s="25"/>
      <c r="L272" s="25"/>
      <c r="M272" s="32"/>
      <c r="N272" s="33"/>
      <c r="O272" s="32"/>
    </row>
    <row r="273" spans="1:15">
      <c r="A273" s="64"/>
      <c r="B273" s="79"/>
      <c r="C273" s="154"/>
      <c r="D273" s="25"/>
      <c r="E273" s="25"/>
      <c r="F273" s="25"/>
      <c r="G273" s="70">
        <v>1</v>
      </c>
      <c r="H273" s="31"/>
      <c r="I273" s="31" t="s">
        <v>126</v>
      </c>
      <c r="J273" s="31"/>
      <c r="K273" s="31"/>
      <c r="L273" s="31"/>
      <c r="M273" s="32"/>
      <c r="N273" s="33">
        <f>G273</f>
        <v>1</v>
      </c>
      <c r="O273" s="32" t="str">
        <f>I273</f>
        <v>item</v>
      </c>
    </row>
    <row r="274" spans="1:15">
      <c r="A274" s="64"/>
      <c r="B274" s="79"/>
      <c r="C274" s="154"/>
      <c r="D274" s="25"/>
      <c r="E274" s="25"/>
      <c r="F274" s="25"/>
      <c r="G274" s="25"/>
      <c r="H274" s="25"/>
      <c r="I274" s="25"/>
      <c r="J274" s="25"/>
      <c r="K274" s="25"/>
      <c r="L274" s="25"/>
      <c r="M274" s="32"/>
      <c r="N274" s="33"/>
      <c r="O274" s="32"/>
    </row>
    <row r="275" spans="1:15">
      <c r="A275" s="71"/>
      <c r="B275" s="71"/>
      <c r="C275" s="148"/>
      <c r="D275" s="74"/>
      <c r="E275" s="62"/>
      <c r="F275" s="62"/>
      <c r="G275" s="62"/>
      <c r="H275" s="62"/>
      <c r="I275" s="62"/>
      <c r="J275" s="62"/>
      <c r="K275" s="62"/>
      <c r="L275" s="62"/>
      <c r="M275" s="28"/>
      <c r="N275" s="72"/>
      <c r="O275" s="28"/>
    </row>
    <row r="276" spans="1:15" ht="39">
      <c r="A276" s="84">
        <v>29</v>
      </c>
      <c r="B276" s="51" t="s">
        <v>41</v>
      </c>
      <c r="C276" s="154" t="s">
        <v>54</v>
      </c>
      <c r="D276" s="25"/>
      <c r="E276" s="25"/>
      <c r="F276" s="25"/>
      <c r="G276" s="25"/>
      <c r="H276" s="25"/>
      <c r="I276" s="25"/>
      <c r="J276" s="25"/>
      <c r="K276" s="25"/>
      <c r="L276" s="25"/>
      <c r="M276" s="32"/>
      <c r="N276" s="33"/>
      <c r="O276" s="32"/>
    </row>
    <row r="277" spans="1:15">
      <c r="A277" s="64"/>
      <c r="B277" s="79"/>
      <c r="C277" s="154"/>
      <c r="D277" s="25"/>
      <c r="E277" s="25"/>
      <c r="F277" s="25"/>
      <c r="G277" s="25"/>
      <c r="H277" s="25"/>
      <c r="I277" s="25"/>
      <c r="J277" s="25"/>
      <c r="K277" s="25"/>
      <c r="L277" s="25"/>
      <c r="M277" s="25"/>
      <c r="N277" s="92"/>
      <c r="O277" s="25"/>
    </row>
    <row r="278" spans="1:15">
      <c r="A278" s="64"/>
      <c r="B278" s="79"/>
      <c r="C278" s="154"/>
      <c r="D278" s="25"/>
      <c r="E278" s="25"/>
      <c r="F278" s="25"/>
      <c r="G278" s="70">
        <v>1</v>
      </c>
      <c r="H278" s="31"/>
      <c r="I278" s="31" t="s">
        <v>126</v>
      </c>
      <c r="J278" s="31"/>
      <c r="K278" s="31"/>
      <c r="L278" s="31"/>
      <c r="M278" s="32"/>
      <c r="N278" s="33">
        <f>G278</f>
        <v>1</v>
      </c>
      <c r="O278" s="32" t="str">
        <f>I278</f>
        <v>item</v>
      </c>
    </row>
    <row r="279" spans="1:15">
      <c r="A279" s="64"/>
      <c r="B279" s="79"/>
      <c r="C279" s="154"/>
      <c r="D279" s="25"/>
      <c r="E279" s="25"/>
      <c r="F279" s="25"/>
      <c r="G279" s="25"/>
      <c r="H279" s="25"/>
      <c r="I279" s="25"/>
      <c r="J279" s="25"/>
      <c r="K279" s="25"/>
      <c r="L279" s="25"/>
      <c r="M279" s="25"/>
      <c r="N279" s="91"/>
      <c r="O279" s="64"/>
    </row>
    <row r="280" spans="1:15">
      <c r="A280" s="64"/>
      <c r="B280" s="79"/>
      <c r="C280" s="154"/>
      <c r="D280" s="25"/>
      <c r="E280" s="25"/>
      <c r="F280" s="25"/>
      <c r="G280" s="25"/>
      <c r="H280" s="25"/>
      <c r="I280" s="25"/>
      <c r="J280" s="25"/>
      <c r="K280" s="25"/>
      <c r="L280" s="25"/>
      <c r="M280" s="32"/>
      <c r="N280" s="33"/>
      <c r="O280" s="32"/>
    </row>
    <row r="281" spans="1:15">
      <c r="A281" s="64"/>
      <c r="B281" s="79"/>
      <c r="C281" s="154"/>
      <c r="D281" s="25"/>
      <c r="E281" s="25"/>
      <c r="F281" s="25"/>
      <c r="G281" s="25"/>
      <c r="H281" s="25"/>
      <c r="I281" s="25"/>
      <c r="J281" s="25"/>
      <c r="K281" s="25"/>
      <c r="L281" s="25"/>
      <c r="M281" s="32"/>
      <c r="N281" s="33"/>
      <c r="O281" s="32"/>
    </row>
    <row r="282" spans="1:15">
      <c r="A282" s="71"/>
      <c r="B282" s="71"/>
      <c r="C282" s="148"/>
      <c r="D282" s="74"/>
      <c r="E282" s="62"/>
      <c r="F282" s="62"/>
      <c r="G282" s="62"/>
      <c r="H282" s="62"/>
      <c r="I282" s="62"/>
      <c r="J282" s="62"/>
      <c r="K282" s="62"/>
      <c r="L282" s="62"/>
      <c r="M282" s="28"/>
      <c r="N282" s="72"/>
      <c r="O282" s="28"/>
    </row>
    <row r="283" spans="1:15" ht="15" customHeight="1">
      <c r="A283" s="64">
        <v>30</v>
      </c>
      <c r="B283" s="160" t="s">
        <v>41</v>
      </c>
      <c r="C283" s="154" t="s">
        <v>55</v>
      </c>
      <c r="D283" s="31"/>
      <c r="E283" s="31"/>
      <c r="F283" s="31"/>
      <c r="G283" s="31"/>
      <c r="H283" s="31"/>
      <c r="I283" s="31"/>
      <c r="J283" s="31"/>
      <c r="K283" s="31"/>
      <c r="L283" s="31"/>
      <c r="M283" s="32"/>
      <c r="N283" s="33"/>
      <c r="O283" s="32"/>
    </row>
    <row r="284" spans="1:15">
      <c r="A284" s="64"/>
      <c r="B284" s="160"/>
      <c r="C284" s="154"/>
      <c r="D284" s="31"/>
      <c r="E284" s="31"/>
      <c r="F284" s="31"/>
      <c r="G284" s="31"/>
      <c r="H284" s="31"/>
      <c r="I284" s="31"/>
      <c r="J284" s="31"/>
      <c r="K284" s="31"/>
      <c r="L284" s="31"/>
      <c r="M284" s="32"/>
      <c r="N284" s="33"/>
      <c r="O284" s="32"/>
    </row>
    <row r="285" spans="1:15">
      <c r="A285" s="64"/>
      <c r="B285" s="160"/>
      <c r="C285" s="154"/>
      <c r="D285" s="31"/>
      <c r="E285" s="31"/>
      <c r="F285" s="31"/>
      <c r="G285" s="31"/>
      <c r="H285" s="31"/>
      <c r="I285" s="31"/>
      <c r="J285" s="31"/>
      <c r="K285" s="31"/>
      <c r="L285" s="31"/>
      <c r="M285" s="32"/>
      <c r="N285" s="33"/>
      <c r="O285" s="32"/>
    </row>
    <row r="286" spans="1:15">
      <c r="A286" s="64"/>
      <c r="B286" s="160"/>
      <c r="C286" s="154"/>
      <c r="D286" s="31"/>
      <c r="E286" s="31"/>
      <c r="F286" s="31"/>
      <c r="G286" s="70">
        <v>1</v>
      </c>
      <c r="H286" s="31"/>
      <c r="I286" s="31" t="s">
        <v>126</v>
      </c>
      <c r="J286" s="31"/>
      <c r="K286" s="31"/>
      <c r="L286" s="31"/>
      <c r="M286" s="32"/>
      <c r="N286" s="33">
        <f>G286</f>
        <v>1</v>
      </c>
      <c r="O286" s="32" t="str">
        <f>I286</f>
        <v>item</v>
      </c>
    </row>
    <row r="287" spans="1:15">
      <c r="A287" s="64"/>
      <c r="B287" s="79"/>
      <c r="C287" s="154"/>
      <c r="D287" s="31"/>
      <c r="E287" s="31"/>
      <c r="F287" s="31"/>
      <c r="G287" s="31"/>
      <c r="H287" s="31"/>
      <c r="I287" s="31"/>
      <c r="J287" s="31"/>
      <c r="K287" s="31"/>
      <c r="L287" s="31"/>
      <c r="M287" s="32"/>
      <c r="N287" s="33"/>
      <c r="O287" s="32"/>
    </row>
    <row r="288" spans="1:15">
      <c r="A288" s="64"/>
      <c r="B288" s="79"/>
      <c r="C288" s="154"/>
      <c r="D288" s="31"/>
      <c r="E288" s="31"/>
      <c r="F288" s="31"/>
      <c r="G288" s="31"/>
      <c r="H288" s="31"/>
      <c r="I288" s="31"/>
      <c r="J288" s="31"/>
      <c r="K288" s="31"/>
      <c r="L288" s="31"/>
      <c r="M288" s="32"/>
      <c r="N288" s="33"/>
      <c r="O288" s="32"/>
    </row>
    <row r="289" spans="1:15">
      <c r="A289" s="64"/>
      <c r="B289" s="79"/>
      <c r="C289" s="154"/>
      <c r="D289" s="31"/>
      <c r="E289" s="31"/>
      <c r="F289" s="31"/>
      <c r="G289" s="31"/>
      <c r="H289" s="31"/>
      <c r="I289" s="31"/>
      <c r="J289" s="31"/>
      <c r="K289" s="31"/>
      <c r="L289" s="31"/>
      <c r="M289" s="32"/>
      <c r="N289" s="33"/>
      <c r="O289" s="32"/>
    </row>
    <row r="290" spans="1:15">
      <c r="A290" s="64"/>
      <c r="B290" s="79"/>
      <c r="C290" s="154"/>
      <c r="D290" s="31"/>
      <c r="E290" s="31"/>
      <c r="F290" s="31"/>
      <c r="G290" s="31"/>
      <c r="H290" s="31"/>
      <c r="I290" s="31"/>
      <c r="J290" s="31"/>
      <c r="K290" s="31"/>
      <c r="L290" s="31"/>
      <c r="M290" s="32"/>
      <c r="N290" s="33"/>
      <c r="O290" s="32"/>
    </row>
    <row r="291" spans="1:15">
      <c r="A291" s="64"/>
      <c r="B291" s="79"/>
      <c r="C291" s="154"/>
      <c r="D291" s="31"/>
      <c r="E291" s="31"/>
      <c r="F291" s="31"/>
      <c r="G291" s="31"/>
      <c r="H291" s="31"/>
      <c r="I291" s="31"/>
      <c r="J291" s="31"/>
      <c r="K291" s="31"/>
      <c r="L291" s="31"/>
      <c r="M291" s="32"/>
      <c r="N291" s="33"/>
      <c r="O291" s="32"/>
    </row>
    <row r="292" spans="1:15">
      <c r="A292" s="64"/>
      <c r="B292" s="79"/>
      <c r="C292" s="154"/>
      <c r="D292" s="31"/>
      <c r="E292" s="31"/>
      <c r="F292" s="31"/>
      <c r="G292" s="31"/>
      <c r="H292" s="31"/>
      <c r="I292" s="31"/>
      <c r="J292" s="31"/>
      <c r="K292" s="31"/>
      <c r="L292" s="31"/>
      <c r="M292" s="32"/>
      <c r="N292" s="33"/>
      <c r="O292" s="32"/>
    </row>
    <row r="293" spans="1:15">
      <c r="A293" s="64"/>
      <c r="B293" s="79"/>
      <c r="C293" s="154"/>
      <c r="D293" s="31"/>
      <c r="E293" s="31"/>
      <c r="F293" s="31"/>
      <c r="G293" s="31"/>
      <c r="H293" s="31"/>
      <c r="I293" s="31"/>
      <c r="J293" s="31"/>
      <c r="K293" s="31"/>
      <c r="L293" s="31"/>
      <c r="M293" s="32"/>
      <c r="N293" s="33"/>
      <c r="O293" s="32"/>
    </row>
    <row r="294" spans="1:15">
      <c r="A294" s="64"/>
      <c r="B294" s="79"/>
      <c r="C294" s="154"/>
      <c r="D294" s="31"/>
      <c r="E294" s="31"/>
      <c r="F294" s="31"/>
      <c r="G294" s="31"/>
      <c r="H294" s="31"/>
      <c r="I294" s="31"/>
      <c r="J294" s="31"/>
      <c r="K294" s="31"/>
      <c r="L294" s="31"/>
      <c r="M294" s="32"/>
      <c r="N294" s="33"/>
      <c r="O294" s="32"/>
    </row>
    <row r="295" spans="1:15">
      <c r="A295" s="64"/>
      <c r="B295" s="79"/>
      <c r="C295" s="154"/>
      <c r="D295" s="31"/>
      <c r="E295" s="31"/>
      <c r="F295" s="31"/>
      <c r="G295" s="31"/>
      <c r="H295" s="31"/>
      <c r="I295" s="31"/>
      <c r="J295" s="31"/>
      <c r="K295" s="31"/>
      <c r="L295" s="31"/>
      <c r="M295" s="32"/>
      <c r="N295" s="33"/>
      <c r="O295" s="32"/>
    </row>
    <row r="296" spans="1:15">
      <c r="A296" s="64"/>
      <c r="B296" s="79"/>
      <c r="C296" s="154"/>
      <c r="D296" s="31"/>
      <c r="E296" s="31"/>
      <c r="F296" s="31"/>
      <c r="G296" s="31"/>
      <c r="H296" s="31"/>
      <c r="I296" s="31"/>
      <c r="J296" s="31"/>
      <c r="K296" s="31"/>
      <c r="L296" s="31"/>
      <c r="M296" s="32"/>
      <c r="N296" s="33"/>
      <c r="O296" s="32"/>
    </row>
    <row r="297" spans="1:15">
      <c r="A297" s="71"/>
      <c r="B297" s="74"/>
      <c r="C297" s="148"/>
      <c r="D297" s="62"/>
      <c r="E297" s="62"/>
      <c r="F297" s="62"/>
      <c r="G297" s="62"/>
      <c r="H297" s="62"/>
      <c r="I297" s="62"/>
      <c r="J297" s="62"/>
      <c r="K297" s="62"/>
      <c r="L297" s="62"/>
      <c r="M297" s="28"/>
      <c r="N297" s="72"/>
      <c r="O297" s="28"/>
    </row>
    <row r="298" spans="1:15">
      <c r="A298" s="63">
        <v>31</v>
      </c>
      <c r="B298" s="160" t="s">
        <v>41</v>
      </c>
      <c r="C298" s="154" t="s">
        <v>56</v>
      </c>
      <c r="D298" s="25"/>
      <c r="E298" s="25"/>
      <c r="F298" s="25"/>
      <c r="G298" s="25"/>
      <c r="H298" s="25"/>
      <c r="I298" s="25"/>
      <c r="J298" s="25"/>
      <c r="K298" s="25"/>
      <c r="L298" s="25"/>
      <c r="M298" s="32"/>
      <c r="N298" s="33"/>
      <c r="O298" s="32"/>
    </row>
    <row r="299" spans="1:15">
      <c r="A299" s="64"/>
      <c r="B299" s="160"/>
      <c r="C299" s="154"/>
      <c r="D299" s="25"/>
      <c r="E299" s="25"/>
      <c r="F299" s="25"/>
      <c r="G299" s="25"/>
      <c r="H299" s="25"/>
      <c r="I299" s="25"/>
      <c r="J299" s="25"/>
      <c r="K299" s="25"/>
      <c r="L299" s="25"/>
      <c r="M299" s="32"/>
      <c r="N299" s="33"/>
      <c r="O299" s="32"/>
    </row>
    <row r="300" spans="1:15">
      <c r="A300" s="64"/>
      <c r="B300" s="160"/>
      <c r="C300" s="154"/>
      <c r="D300" s="25"/>
      <c r="E300" s="25"/>
      <c r="F300" s="25"/>
      <c r="G300" s="70">
        <v>1</v>
      </c>
      <c r="H300" s="31"/>
      <c r="I300" s="31" t="s">
        <v>126</v>
      </c>
      <c r="J300" s="31"/>
      <c r="K300" s="31"/>
      <c r="L300" s="31"/>
      <c r="M300" s="32"/>
      <c r="N300" s="33">
        <f>G300</f>
        <v>1</v>
      </c>
      <c r="O300" s="32" t="str">
        <f>I300</f>
        <v>item</v>
      </c>
    </row>
    <row r="301" spans="1:15">
      <c r="A301" s="64"/>
      <c r="B301" s="160"/>
      <c r="C301" s="154"/>
      <c r="D301" s="25"/>
      <c r="E301" s="25"/>
      <c r="F301" s="25"/>
      <c r="G301" s="25"/>
      <c r="H301" s="25"/>
      <c r="I301" s="25"/>
      <c r="J301" s="25"/>
      <c r="K301" s="25"/>
      <c r="L301" s="25"/>
      <c r="M301" s="32"/>
      <c r="N301" s="33"/>
      <c r="O301" s="32"/>
    </row>
    <row r="302" spans="1:15">
      <c r="A302" s="64"/>
      <c r="B302" s="79"/>
      <c r="C302" s="154"/>
      <c r="D302" s="25"/>
      <c r="E302" s="25"/>
      <c r="F302" s="25"/>
      <c r="G302" s="25"/>
      <c r="H302" s="25"/>
      <c r="I302" s="25"/>
      <c r="J302" s="25"/>
      <c r="K302" s="25"/>
      <c r="L302" s="25"/>
      <c r="M302" s="32"/>
      <c r="N302" s="33"/>
      <c r="O302" s="32"/>
    </row>
    <row r="303" spans="1:15">
      <c r="A303" s="64"/>
      <c r="B303" s="79"/>
      <c r="C303" s="154"/>
      <c r="D303" s="25"/>
      <c r="E303" s="25"/>
      <c r="F303" s="25"/>
      <c r="G303" s="25"/>
      <c r="H303" s="25"/>
      <c r="I303" s="25"/>
      <c r="J303" s="25"/>
      <c r="K303" s="25"/>
      <c r="L303" s="25"/>
      <c r="M303" s="32"/>
      <c r="N303" s="33"/>
      <c r="O303" s="32"/>
    </row>
    <row r="304" spans="1:15" ht="11.25" customHeight="1">
      <c r="A304" s="71"/>
      <c r="B304" s="71"/>
      <c r="C304" s="148"/>
      <c r="D304" s="74"/>
      <c r="E304" s="62"/>
      <c r="F304" s="62"/>
      <c r="G304" s="62"/>
      <c r="H304" s="62"/>
      <c r="I304" s="62"/>
      <c r="J304" s="62"/>
      <c r="K304" s="62"/>
      <c r="L304" s="62"/>
      <c r="M304" s="28"/>
      <c r="N304" s="72"/>
      <c r="O304" s="28"/>
    </row>
    <row r="305" spans="1:15">
      <c r="A305" s="31"/>
      <c r="B305" s="31"/>
      <c r="C305" s="31"/>
      <c r="D305" s="31"/>
      <c r="E305" s="31"/>
      <c r="F305" s="31"/>
      <c r="G305" s="31"/>
      <c r="H305" s="31"/>
      <c r="I305" s="31"/>
      <c r="J305" s="31"/>
      <c r="K305" s="31"/>
      <c r="L305" s="31"/>
      <c r="M305" s="31"/>
      <c r="N305" s="31"/>
      <c r="O305" s="31"/>
    </row>
    <row r="306" spans="1:15">
      <c r="A306" s="31"/>
      <c r="B306" s="31"/>
      <c r="C306" s="31"/>
      <c r="D306" s="31"/>
      <c r="E306" s="31"/>
      <c r="F306" s="31"/>
      <c r="G306" s="31"/>
      <c r="H306" s="31"/>
      <c r="I306" s="31"/>
      <c r="J306" s="31"/>
      <c r="K306" s="31"/>
      <c r="L306" s="31"/>
      <c r="M306" s="31"/>
      <c r="N306" s="31"/>
      <c r="O306" s="31"/>
    </row>
    <row r="307" spans="1:15">
      <c r="A307" s="31"/>
      <c r="B307" s="31"/>
      <c r="C307" s="31"/>
      <c r="D307" s="31"/>
      <c r="E307" s="31"/>
      <c r="F307" s="31"/>
      <c r="G307" s="31"/>
      <c r="H307" s="31"/>
      <c r="I307" s="31"/>
      <c r="J307" s="31"/>
      <c r="K307" s="31"/>
      <c r="L307" s="31"/>
      <c r="M307" s="31"/>
      <c r="N307" s="31"/>
      <c r="O307" s="31"/>
    </row>
    <row r="308" spans="1:15">
      <c r="A308" s="31"/>
      <c r="B308" s="31"/>
      <c r="C308" s="31"/>
      <c r="D308" s="31"/>
      <c r="E308" s="31"/>
      <c r="F308" s="31"/>
      <c r="G308" s="31"/>
      <c r="H308" s="31"/>
      <c r="I308" s="31"/>
      <c r="J308" s="31"/>
      <c r="K308" s="31"/>
      <c r="L308" s="31"/>
      <c r="M308" s="31"/>
      <c r="N308" s="31"/>
      <c r="O308" s="31"/>
    </row>
    <row r="309" spans="1:15">
      <c r="A309" s="31"/>
      <c r="B309" s="31"/>
      <c r="C309" s="31"/>
      <c r="D309" s="31"/>
      <c r="E309" s="31"/>
      <c r="F309" s="31"/>
      <c r="G309" s="31"/>
      <c r="H309" s="31"/>
      <c r="I309" s="31"/>
      <c r="J309" s="31"/>
      <c r="K309" s="31"/>
      <c r="L309" s="31"/>
      <c r="M309" s="31"/>
      <c r="N309" s="31"/>
      <c r="O309" s="31"/>
    </row>
    <row r="310" spans="1:15">
      <c r="A310" s="31"/>
      <c r="B310" s="31"/>
      <c r="C310" s="31"/>
      <c r="D310" s="31"/>
      <c r="E310" s="31"/>
      <c r="F310" s="31"/>
      <c r="G310" s="31"/>
      <c r="H310" s="31"/>
      <c r="I310" s="31"/>
      <c r="J310" s="31"/>
      <c r="K310" s="31"/>
      <c r="L310" s="31"/>
      <c r="M310" s="31"/>
      <c r="N310" s="31"/>
      <c r="O310" s="31"/>
    </row>
    <row r="311" spans="1:15">
      <c r="A311" s="31"/>
      <c r="B311" s="31"/>
      <c r="C311" s="31"/>
      <c r="D311" s="31"/>
      <c r="E311" s="31"/>
      <c r="F311" s="31"/>
      <c r="G311" s="31"/>
      <c r="H311" s="31"/>
      <c r="I311" s="31"/>
      <c r="J311" s="31"/>
      <c r="K311" s="31"/>
      <c r="L311" s="31"/>
      <c r="M311" s="31"/>
      <c r="N311" s="31"/>
      <c r="O311" s="31"/>
    </row>
    <row r="312" spans="1:15">
      <c r="A312" s="31"/>
      <c r="B312" s="31"/>
      <c r="C312" s="31"/>
      <c r="D312" s="31"/>
      <c r="E312" s="31"/>
      <c r="F312" s="31"/>
      <c r="G312" s="31"/>
      <c r="H312" s="31"/>
      <c r="I312" s="31"/>
      <c r="J312" s="31"/>
      <c r="K312" s="31"/>
      <c r="L312" s="31"/>
      <c r="M312" s="31"/>
      <c r="N312" s="31"/>
      <c r="O312" s="31"/>
    </row>
    <row r="313" spans="1:15">
      <c r="A313" s="31"/>
      <c r="B313" s="31"/>
      <c r="C313" s="31"/>
      <c r="D313" s="31"/>
      <c r="E313" s="31"/>
      <c r="F313" s="31"/>
      <c r="G313" s="31"/>
      <c r="H313" s="31"/>
      <c r="I313" s="31"/>
      <c r="J313" s="31"/>
      <c r="K313" s="31"/>
      <c r="L313" s="31"/>
      <c r="M313" s="31"/>
      <c r="N313" s="31"/>
      <c r="O313" s="31"/>
    </row>
    <row r="314" spans="1:15">
      <c r="A314" s="31"/>
      <c r="B314" s="31"/>
      <c r="C314" s="31"/>
      <c r="D314" s="31"/>
      <c r="E314" s="31"/>
      <c r="F314" s="31"/>
      <c r="G314" s="31"/>
      <c r="H314" s="31"/>
      <c r="I314" s="31"/>
      <c r="J314" s="31"/>
      <c r="K314" s="31"/>
      <c r="L314" s="31"/>
      <c r="M314" s="31"/>
      <c r="N314" s="31"/>
      <c r="O314" s="31"/>
    </row>
    <row r="315" spans="1:15">
      <c r="A315" s="31"/>
      <c r="B315" s="31"/>
      <c r="C315" s="31"/>
      <c r="D315" s="31"/>
      <c r="E315" s="31"/>
      <c r="F315" s="31"/>
      <c r="G315" s="31"/>
      <c r="H315" s="31"/>
      <c r="I315" s="31"/>
      <c r="J315" s="31"/>
      <c r="K315" s="31"/>
      <c r="L315" s="31"/>
      <c r="M315" s="31"/>
      <c r="N315" s="31"/>
      <c r="O315" s="31"/>
    </row>
    <row r="316" spans="1:15">
      <c r="A316" s="31"/>
      <c r="B316" s="31"/>
      <c r="C316" s="31"/>
      <c r="D316" s="31"/>
      <c r="E316" s="31"/>
      <c r="F316" s="31"/>
      <c r="G316" s="31"/>
      <c r="H316" s="31"/>
      <c r="I316" s="31"/>
      <c r="J316" s="31"/>
      <c r="K316" s="31"/>
      <c r="L316" s="31"/>
      <c r="M316" s="31"/>
      <c r="N316" s="31"/>
      <c r="O316" s="31"/>
    </row>
    <row r="317" spans="1:15">
      <c r="A317" s="31"/>
      <c r="B317" s="31"/>
      <c r="C317" s="31"/>
      <c r="D317" s="31"/>
      <c r="E317" s="31"/>
      <c r="F317" s="31"/>
      <c r="G317" s="31"/>
      <c r="H317" s="31"/>
      <c r="I317" s="31"/>
      <c r="J317" s="31"/>
      <c r="K317" s="31"/>
      <c r="L317" s="31"/>
      <c r="M317" s="31"/>
      <c r="N317" s="31"/>
      <c r="O317" s="31"/>
    </row>
    <row r="318" spans="1:15">
      <c r="A318" s="31"/>
      <c r="B318" s="31"/>
      <c r="C318" s="31"/>
      <c r="D318" s="31"/>
      <c r="E318" s="31"/>
      <c r="F318" s="31"/>
      <c r="G318" s="31"/>
      <c r="H318" s="31"/>
      <c r="I318" s="31"/>
      <c r="J318" s="31"/>
      <c r="K318" s="31"/>
      <c r="L318" s="31"/>
      <c r="M318" s="31"/>
      <c r="N318" s="31"/>
      <c r="O318" s="31"/>
    </row>
    <row r="319" spans="1:15">
      <c r="A319" s="31"/>
      <c r="B319" s="31"/>
      <c r="C319" s="31"/>
      <c r="D319" s="31"/>
      <c r="E319" s="31"/>
      <c r="F319" s="31"/>
      <c r="G319" s="31"/>
      <c r="H319" s="31"/>
      <c r="I319" s="31"/>
      <c r="J319" s="31"/>
      <c r="K319" s="31"/>
      <c r="L319" s="31"/>
      <c r="M319" s="31"/>
      <c r="N319" s="31"/>
      <c r="O319" s="31"/>
    </row>
    <row r="320" spans="1:15">
      <c r="A320" s="31"/>
      <c r="B320" s="31"/>
      <c r="C320" s="31"/>
      <c r="D320" s="31"/>
      <c r="E320" s="31"/>
      <c r="F320" s="31"/>
      <c r="G320" s="31"/>
      <c r="H320" s="31"/>
      <c r="I320" s="31"/>
      <c r="J320" s="31"/>
      <c r="K320" s="31"/>
      <c r="L320" s="31"/>
      <c r="M320" s="31"/>
      <c r="N320" s="31"/>
      <c r="O320" s="31"/>
    </row>
    <row r="321" spans="1:15">
      <c r="A321" s="31"/>
      <c r="B321" s="31"/>
      <c r="C321" s="31"/>
      <c r="D321" s="31"/>
      <c r="E321" s="31"/>
      <c r="F321" s="31"/>
      <c r="G321" s="31"/>
      <c r="H321" s="31"/>
      <c r="I321" s="31"/>
      <c r="J321" s="31"/>
      <c r="K321" s="31"/>
      <c r="L321" s="31"/>
      <c r="M321" s="31"/>
      <c r="N321" s="31"/>
      <c r="O321" s="31"/>
    </row>
    <row r="322" spans="1:15">
      <c r="A322" s="31"/>
      <c r="B322" s="31"/>
      <c r="C322" s="31"/>
      <c r="D322" s="31"/>
      <c r="E322" s="31"/>
      <c r="F322" s="31"/>
      <c r="G322" s="31"/>
      <c r="H322" s="31"/>
      <c r="I322" s="31"/>
      <c r="J322" s="31"/>
      <c r="K322" s="31"/>
      <c r="L322" s="31"/>
      <c r="M322" s="31"/>
      <c r="N322" s="31"/>
      <c r="O322" s="31"/>
    </row>
    <row r="323" spans="1:15">
      <c r="A323" s="31"/>
      <c r="B323" s="31"/>
      <c r="C323" s="31"/>
      <c r="D323" s="31"/>
      <c r="E323" s="31"/>
      <c r="F323" s="31"/>
      <c r="G323" s="31"/>
      <c r="H323" s="31"/>
      <c r="I323" s="31"/>
      <c r="J323" s="31"/>
      <c r="K323" s="31"/>
      <c r="L323" s="31"/>
      <c r="M323" s="31"/>
      <c r="N323" s="31"/>
      <c r="O323" s="31"/>
    </row>
    <row r="324" spans="1:15">
      <c r="A324" s="31"/>
      <c r="B324" s="31"/>
      <c r="C324" s="31"/>
      <c r="D324" s="31"/>
      <c r="E324" s="31"/>
      <c r="F324" s="31"/>
      <c r="G324" s="31"/>
      <c r="H324" s="31"/>
      <c r="I324" s="31"/>
      <c r="J324" s="31"/>
      <c r="K324" s="31"/>
      <c r="L324" s="31"/>
      <c r="M324" s="31"/>
      <c r="N324" s="31"/>
      <c r="O324" s="31"/>
    </row>
    <row r="325" spans="1:15">
      <c r="A325" s="31"/>
      <c r="B325" s="31"/>
      <c r="C325" s="31"/>
      <c r="D325" s="31"/>
      <c r="E325" s="31"/>
      <c r="F325" s="31"/>
      <c r="G325" s="31"/>
      <c r="H325" s="31"/>
      <c r="I325" s="31"/>
      <c r="J325" s="31"/>
      <c r="K325" s="31"/>
      <c r="L325" s="31"/>
      <c r="M325" s="31"/>
      <c r="N325" s="31"/>
      <c r="O325" s="31"/>
    </row>
    <row r="326" spans="1:15">
      <c r="A326" s="31"/>
      <c r="B326" s="31"/>
      <c r="C326" s="31"/>
      <c r="D326" s="31"/>
      <c r="E326" s="31"/>
      <c r="F326" s="31"/>
      <c r="G326" s="31"/>
      <c r="H326" s="31"/>
      <c r="I326" s="31"/>
      <c r="J326" s="31"/>
      <c r="K326" s="31"/>
      <c r="L326" s="31"/>
      <c r="M326" s="31"/>
      <c r="N326" s="31"/>
      <c r="O326" s="31"/>
    </row>
    <row r="327" spans="1:15">
      <c r="A327" s="31"/>
      <c r="B327" s="31"/>
      <c r="C327" s="31"/>
      <c r="D327" s="31"/>
      <c r="E327" s="31"/>
      <c r="F327" s="31"/>
      <c r="G327" s="31"/>
      <c r="H327" s="31"/>
      <c r="I327" s="31"/>
      <c r="J327" s="31"/>
      <c r="K327" s="31"/>
      <c r="L327" s="31"/>
      <c r="M327" s="31"/>
      <c r="N327" s="31"/>
      <c r="O327" s="31"/>
    </row>
    <row r="328" spans="1:15">
      <c r="A328" s="31"/>
      <c r="B328" s="31"/>
      <c r="C328" s="31"/>
      <c r="D328" s="31"/>
      <c r="E328" s="31"/>
      <c r="F328" s="31"/>
      <c r="G328" s="31"/>
      <c r="H328" s="31"/>
      <c r="I328" s="31"/>
      <c r="J328" s="31"/>
      <c r="K328" s="31"/>
      <c r="L328" s="31"/>
      <c r="M328" s="31"/>
      <c r="N328" s="31"/>
      <c r="O328" s="31"/>
    </row>
    <row r="329" spans="1:15">
      <c r="A329" s="31"/>
      <c r="B329" s="31"/>
      <c r="C329" s="31"/>
      <c r="D329" s="31"/>
      <c r="E329" s="31"/>
      <c r="F329" s="31"/>
      <c r="G329" s="31"/>
      <c r="H329" s="31"/>
      <c r="I329" s="31"/>
      <c r="J329" s="31"/>
      <c r="K329" s="31"/>
      <c r="L329" s="31"/>
      <c r="M329" s="31"/>
      <c r="N329" s="31"/>
      <c r="O329" s="31"/>
    </row>
    <row r="330" spans="1:15">
      <c r="A330" s="31"/>
      <c r="B330" s="31"/>
      <c r="C330" s="31"/>
      <c r="D330" s="31"/>
      <c r="E330" s="31"/>
      <c r="F330" s="31"/>
      <c r="G330" s="31"/>
      <c r="H330" s="31"/>
      <c r="I330" s="31"/>
      <c r="J330" s="31"/>
      <c r="K330" s="31"/>
      <c r="L330" s="31"/>
      <c r="M330" s="31"/>
      <c r="N330" s="31"/>
      <c r="O330" s="31"/>
    </row>
    <row r="331" spans="1:15">
      <c r="A331" s="31"/>
      <c r="B331" s="31"/>
      <c r="C331" s="31"/>
      <c r="D331" s="31"/>
      <c r="E331" s="31"/>
      <c r="F331" s="31"/>
      <c r="G331" s="31"/>
      <c r="H331" s="31"/>
      <c r="I331" s="31"/>
      <c r="J331" s="31"/>
      <c r="K331" s="31"/>
      <c r="L331" s="31"/>
      <c r="M331" s="31"/>
      <c r="N331" s="31"/>
      <c r="O331" s="31"/>
    </row>
    <row r="332" spans="1:15">
      <c r="A332" s="79"/>
      <c r="B332" s="25"/>
      <c r="D332" s="25"/>
      <c r="E332" s="25"/>
      <c r="F332" s="25"/>
      <c r="G332" s="25"/>
      <c r="H332" s="25"/>
      <c r="I332" s="25"/>
      <c r="J332" s="25"/>
      <c r="K332" s="25"/>
      <c r="L332" s="25"/>
      <c r="M332" s="25"/>
      <c r="N332" s="25"/>
      <c r="O332" s="32"/>
    </row>
    <row r="333" spans="1:15">
      <c r="A333" s="79"/>
      <c r="B333" s="25"/>
      <c r="D333" s="25"/>
      <c r="E333" s="25"/>
      <c r="F333" s="25"/>
      <c r="G333" s="25"/>
      <c r="H333" s="25"/>
      <c r="I333" s="25"/>
      <c r="J333" s="25"/>
      <c r="K333" s="25"/>
      <c r="L333" s="25"/>
      <c r="M333" s="25"/>
      <c r="N333" s="25"/>
      <c r="O333" s="32"/>
    </row>
    <row r="334" spans="1:15">
      <c r="A334" s="79"/>
      <c r="B334" s="25"/>
      <c r="D334" s="25"/>
      <c r="E334" s="25"/>
      <c r="F334" s="25"/>
      <c r="G334" s="25"/>
      <c r="H334" s="25"/>
      <c r="I334" s="25"/>
      <c r="J334" s="25"/>
      <c r="K334" s="25"/>
      <c r="L334" s="25"/>
      <c r="M334" s="25"/>
      <c r="N334" s="25"/>
      <c r="O334" s="32"/>
    </row>
    <row r="335" spans="1:15">
      <c r="A335" s="79"/>
      <c r="B335" s="25"/>
      <c r="D335" s="25"/>
      <c r="E335" s="25"/>
      <c r="F335" s="25"/>
      <c r="G335" s="25"/>
      <c r="H335" s="25"/>
      <c r="I335" s="25"/>
      <c r="J335" s="25"/>
      <c r="K335" s="25"/>
      <c r="L335" s="25"/>
      <c r="M335" s="25"/>
      <c r="N335" s="25"/>
      <c r="O335" s="32"/>
    </row>
    <row r="336" spans="1:15">
      <c r="A336" s="79"/>
      <c r="B336" s="25"/>
      <c r="D336" s="25"/>
      <c r="E336" s="25"/>
      <c r="F336" s="25"/>
      <c r="G336" s="25"/>
      <c r="H336" s="25"/>
      <c r="I336" s="25"/>
      <c r="J336" s="25"/>
      <c r="K336" s="25"/>
      <c r="L336" s="25"/>
      <c r="M336" s="25"/>
      <c r="N336" s="25"/>
      <c r="O336" s="32"/>
    </row>
    <row r="337" spans="1:15">
      <c r="A337" s="79"/>
      <c r="B337" s="25"/>
      <c r="D337" s="25"/>
      <c r="E337" s="25"/>
      <c r="F337" s="25"/>
      <c r="G337" s="25"/>
      <c r="H337" s="25"/>
      <c r="I337" s="25"/>
      <c r="J337" s="25"/>
      <c r="K337" s="25"/>
      <c r="L337" s="25"/>
      <c r="M337" s="25"/>
      <c r="N337" s="25"/>
      <c r="O337" s="32"/>
    </row>
    <row r="338" spans="1:15">
      <c r="A338" s="79"/>
      <c r="B338" s="25"/>
      <c r="D338" s="25"/>
      <c r="E338" s="25"/>
      <c r="F338" s="25"/>
      <c r="G338" s="25"/>
      <c r="H338" s="25"/>
      <c r="I338" s="25"/>
      <c r="J338" s="25"/>
      <c r="K338" s="25"/>
      <c r="L338" s="25"/>
      <c r="M338" s="25"/>
      <c r="N338" s="25"/>
      <c r="O338" s="32"/>
    </row>
    <row r="339" spans="1:15">
      <c r="A339" s="79"/>
      <c r="B339" s="25"/>
      <c r="D339" s="25"/>
      <c r="E339" s="25"/>
      <c r="F339" s="25"/>
      <c r="G339" s="25"/>
      <c r="H339" s="25"/>
      <c r="I339" s="25"/>
      <c r="J339" s="25"/>
      <c r="K339" s="25"/>
      <c r="L339" s="25"/>
      <c r="M339" s="25"/>
      <c r="N339" s="25"/>
      <c r="O339" s="32"/>
    </row>
    <row r="340" spans="1:15">
      <c r="A340" s="79"/>
      <c r="B340" s="25"/>
      <c r="D340" s="25"/>
      <c r="E340" s="25"/>
      <c r="F340" s="25"/>
      <c r="G340" s="25"/>
      <c r="H340" s="25"/>
      <c r="I340" s="25"/>
      <c r="J340" s="25"/>
      <c r="K340" s="25"/>
      <c r="L340" s="25"/>
      <c r="M340" s="25"/>
      <c r="N340" s="25"/>
      <c r="O340" s="32"/>
    </row>
    <row r="341" spans="1:15">
      <c r="A341" s="79"/>
      <c r="B341" s="25"/>
      <c r="D341" s="25"/>
      <c r="E341" s="25"/>
      <c r="F341" s="25"/>
      <c r="G341" s="25"/>
      <c r="H341" s="25"/>
      <c r="I341" s="25"/>
      <c r="J341" s="25"/>
      <c r="K341" s="25"/>
      <c r="L341" s="25"/>
      <c r="M341" s="25"/>
      <c r="N341" s="25"/>
      <c r="O341" s="32"/>
    </row>
    <row r="342" spans="1:15">
      <c r="A342" s="79"/>
      <c r="B342" s="25"/>
      <c r="D342" s="25"/>
      <c r="E342" s="25"/>
      <c r="F342" s="25"/>
      <c r="G342" s="25"/>
      <c r="H342" s="25"/>
      <c r="I342" s="25"/>
      <c r="J342" s="25"/>
      <c r="K342" s="25"/>
      <c r="L342" s="25"/>
      <c r="M342" s="25"/>
      <c r="N342" s="25"/>
      <c r="O342" s="32"/>
    </row>
    <row r="343" spans="1:15">
      <c r="A343" s="79"/>
      <c r="B343" s="25"/>
      <c r="D343" s="25"/>
      <c r="E343" s="25"/>
      <c r="F343" s="25"/>
      <c r="G343" s="25"/>
      <c r="H343" s="25"/>
      <c r="I343" s="25"/>
      <c r="J343" s="25"/>
      <c r="K343" s="25"/>
      <c r="L343" s="25"/>
      <c r="M343" s="25"/>
      <c r="N343" s="25"/>
      <c r="O343" s="32"/>
    </row>
    <row r="344" spans="1:15">
      <c r="A344" s="79"/>
      <c r="B344" s="25"/>
      <c r="D344" s="25"/>
      <c r="E344" s="25"/>
      <c r="F344" s="25"/>
      <c r="G344" s="25"/>
      <c r="H344" s="25"/>
      <c r="I344" s="25"/>
      <c r="J344" s="25"/>
      <c r="K344" s="25"/>
      <c r="L344" s="25"/>
      <c r="M344" s="25"/>
      <c r="N344" s="25"/>
      <c r="O344" s="32"/>
    </row>
    <row r="345" spans="1:15">
      <c r="A345" s="79"/>
      <c r="B345" s="25"/>
      <c r="D345" s="25"/>
      <c r="E345" s="25"/>
      <c r="F345" s="25"/>
      <c r="G345" s="25"/>
      <c r="H345" s="25"/>
      <c r="I345" s="25"/>
      <c r="J345" s="25"/>
      <c r="K345" s="25"/>
      <c r="L345" s="25"/>
      <c r="M345" s="25"/>
      <c r="N345" s="25"/>
      <c r="O345" s="32"/>
    </row>
    <row r="346" spans="1:15">
      <c r="A346" s="79"/>
      <c r="B346" s="25"/>
      <c r="D346" s="25"/>
      <c r="E346" s="25"/>
      <c r="F346" s="25"/>
      <c r="G346" s="25"/>
      <c r="H346" s="25"/>
      <c r="I346" s="25"/>
      <c r="J346" s="25"/>
      <c r="K346" s="25"/>
      <c r="L346" s="25"/>
      <c r="M346" s="25"/>
      <c r="N346" s="25"/>
      <c r="O346" s="32"/>
    </row>
    <row r="347" spans="1:15">
      <c r="A347" s="79"/>
      <c r="B347" s="25"/>
      <c r="D347" s="25"/>
      <c r="E347" s="25"/>
      <c r="F347" s="25"/>
      <c r="G347" s="25"/>
      <c r="H347" s="25"/>
      <c r="I347" s="25"/>
      <c r="J347" s="25"/>
      <c r="K347" s="25"/>
      <c r="L347" s="25"/>
      <c r="M347" s="25"/>
      <c r="N347" s="25"/>
      <c r="O347" s="32"/>
    </row>
    <row r="348" spans="1:15">
      <c r="A348" s="79"/>
      <c r="B348" s="25"/>
      <c r="D348" s="25"/>
      <c r="E348" s="25"/>
      <c r="F348" s="25"/>
      <c r="G348" s="25"/>
      <c r="H348" s="25"/>
      <c r="I348" s="25"/>
      <c r="J348" s="25"/>
      <c r="K348" s="25"/>
      <c r="L348" s="25"/>
      <c r="M348" s="25"/>
      <c r="N348" s="25"/>
      <c r="O348" s="32"/>
    </row>
    <row r="349" spans="1:15">
      <c r="A349" s="79"/>
      <c r="B349" s="25"/>
      <c r="D349" s="25"/>
      <c r="E349" s="25"/>
      <c r="F349" s="25"/>
      <c r="G349" s="25"/>
      <c r="H349" s="25"/>
      <c r="I349" s="25"/>
      <c r="J349" s="25"/>
      <c r="K349" s="25"/>
      <c r="L349" s="25"/>
      <c r="M349" s="25"/>
      <c r="N349" s="25"/>
      <c r="O349" s="32"/>
    </row>
    <row r="350" spans="1:15">
      <c r="A350" s="79"/>
      <c r="B350" s="25"/>
      <c r="D350" s="25"/>
      <c r="E350" s="25"/>
      <c r="F350" s="25"/>
      <c r="G350" s="25"/>
      <c r="H350" s="25"/>
      <c r="I350" s="25"/>
      <c r="J350" s="25"/>
      <c r="K350" s="25"/>
      <c r="L350" s="25"/>
      <c r="M350" s="25"/>
      <c r="N350" s="25"/>
      <c r="O350" s="32"/>
    </row>
    <row r="351" spans="1:15">
      <c r="A351" s="79"/>
      <c r="B351" s="25"/>
      <c r="D351" s="25"/>
      <c r="E351" s="25"/>
      <c r="F351" s="25"/>
      <c r="G351" s="25"/>
      <c r="H351" s="25"/>
      <c r="I351" s="25"/>
      <c r="J351" s="25"/>
      <c r="K351" s="25"/>
      <c r="L351" s="25"/>
      <c r="M351" s="25"/>
      <c r="N351" s="25"/>
      <c r="O351" s="32"/>
    </row>
    <row r="352" spans="1:15">
      <c r="A352" s="79"/>
      <c r="B352" s="25"/>
      <c r="D352" s="25"/>
      <c r="E352" s="25"/>
      <c r="F352" s="25"/>
      <c r="G352" s="25"/>
      <c r="H352" s="25"/>
      <c r="I352" s="25"/>
      <c r="J352" s="25"/>
      <c r="K352" s="25"/>
      <c r="L352" s="25"/>
      <c r="M352" s="25"/>
      <c r="N352" s="25"/>
      <c r="O352" s="32"/>
    </row>
    <row r="353" spans="1:15">
      <c r="A353" s="79"/>
      <c r="B353" s="25"/>
      <c r="D353" s="25"/>
      <c r="E353" s="25"/>
      <c r="F353" s="25"/>
      <c r="G353" s="25"/>
      <c r="H353" s="25"/>
      <c r="I353" s="25"/>
      <c r="J353" s="25"/>
      <c r="K353" s="25"/>
      <c r="L353" s="25"/>
      <c r="M353" s="25"/>
      <c r="N353" s="25"/>
      <c r="O353" s="32"/>
    </row>
    <row r="354" spans="1:15">
      <c r="A354" s="79"/>
      <c r="B354" s="25"/>
      <c r="D354" s="25"/>
      <c r="E354" s="25"/>
      <c r="F354" s="25"/>
      <c r="G354" s="25"/>
      <c r="H354" s="25"/>
      <c r="I354" s="25"/>
      <c r="J354" s="25"/>
      <c r="K354" s="25"/>
      <c r="L354" s="25"/>
      <c r="M354" s="25"/>
      <c r="N354" s="25"/>
      <c r="O354" s="32"/>
    </row>
    <row r="355" spans="1:15">
      <c r="A355" s="79"/>
      <c r="B355" s="25"/>
      <c r="D355" s="25"/>
      <c r="E355" s="25"/>
      <c r="F355" s="25"/>
      <c r="G355" s="25"/>
      <c r="H355" s="25"/>
      <c r="I355" s="25"/>
      <c r="J355" s="25"/>
      <c r="K355" s="25"/>
      <c r="L355" s="25"/>
      <c r="M355" s="25"/>
      <c r="N355" s="25"/>
      <c r="O355" s="32"/>
    </row>
    <row r="356" spans="1:15">
      <c r="A356" s="79"/>
      <c r="B356" s="25"/>
      <c r="D356" s="25"/>
      <c r="E356" s="25"/>
      <c r="F356" s="25"/>
      <c r="G356" s="25"/>
      <c r="H356" s="25"/>
      <c r="I356" s="25"/>
      <c r="J356" s="25"/>
      <c r="K356" s="25"/>
      <c r="L356" s="25"/>
      <c r="M356" s="25"/>
      <c r="N356" s="25"/>
      <c r="O356" s="32"/>
    </row>
    <row r="357" spans="1:15">
      <c r="A357" s="79"/>
      <c r="B357" s="25"/>
      <c r="D357" s="25"/>
      <c r="E357" s="25"/>
      <c r="F357" s="25"/>
      <c r="G357" s="25"/>
      <c r="H357" s="25"/>
      <c r="I357" s="25"/>
      <c r="J357" s="25"/>
      <c r="K357" s="25"/>
      <c r="L357" s="25"/>
      <c r="M357" s="25"/>
      <c r="N357" s="25"/>
      <c r="O357" s="32"/>
    </row>
    <row r="358" spans="1:15">
      <c r="A358" s="79"/>
      <c r="B358" s="25"/>
      <c r="D358" s="25"/>
      <c r="E358" s="25"/>
      <c r="F358" s="25"/>
      <c r="G358" s="25"/>
      <c r="H358" s="25"/>
      <c r="I358" s="25"/>
      <c r="J358" s="25"/>
      <c r="K358" s="25"/>
      <c r="L358" s="25"/>
      <c r="M358" s="25"/>
      <c r="N358" s="25"/>
      <c r="O358" s="32"/>
    </row>
    <row r="359" spans="1:15">
      <c r="A359" s="79"/>
      <c r="B359" s="25"/>
      <c r="D359" s="25"/>
      <c r="E359" s="25"/>
      <c r="F359" s="25"/>
      <c r="G359" s="25"/>
      <c r="H359" s="25"/>
      <c r="I359" s="25"/>
      <c r="J359" s="25"/>
      <c r="K359" s="25"/>
      <c r="L359" s="25"/>
      <c r="M359" s="25"/>
      <c r="N359" s="25"/>
      <c r="O359" s="32"/>
    </row>
    <row r="360" spans="1:15">
      <c r="A360" s="79"/>
      <c r="B360" s="25"/>
      <c r="D360" s="25"/>
      <c r="E360" s="25"/>
      <c r="F360" s="25"/>
      <c r="G360" s="25"/>
      <c r="H360" s="25"/>
      <c r="I360" s="25"/>
      <c r="J360" s="25"/>
      <c r="K360" s="25"/>
      <c r="L360" s="25"/>
      <c r="M360" s="25"/>
      <c r="N360" s="25"/>
      <c r="O360" s="32"/>
    </row>
    <row r="361" spans="1:15">
      <c r="A361" s="79"/>
      <c r="B361" s="25"/>
      <c r="D361" s="25"/>
      <c r="E361" s="25"/>
      <c r="F361" s="25"/>
      <c r="G361" s="25"/>
      <c r="H361" s="25"/>
      <c r="I361" s="25"/>
      <c r="J361" s="25"/>
      <c r="K361" s="25"/>
      <c r="L361" s="25"/>
      <c r="M361" s="25"/>
      <c r="N361" s="25"/>
      <c r="O361" s="32"/>
    </row>
    <row r="362" spans="1:15">
      <c r="A362" s="79"/>
      <c r="B362" s="25"/>
      <c r="D362" s="25"/>
      <c r="E362" s="25"/>
      <c r="F362" s="25"/>
      <c r="G362" s="25"/>
      <c r="H362" s="25"/>
      <c r="I362" s="25"/>
      <c r="J362" s="25"/>
      <c r="K362" s="25"/>
      <c r="L362" s="25"/>
      <c r="M362" s="25"/>
      <c r="N362" s="25"/>
      <c r="O362" s="32"/>
    </row>
    <row r="363" spans="1:15">
      <c r="A363" s="79"/>
      <c r="B363" s="25"/>
      <c r="D363" s="25"/>
      <c r="E363" s="25"/>
      <c r="F363" s="25"/>
      <c r="G363" s="25"/>
      <c r="H363" s="25"/>
      <c r="I363" s="25"/>
      <c r="J363" s="25"/>
      <c r="K363" s="25"/>
      <c r="L363" s="25"/>
      <c r="M363" s="25"/>
      <c r="N363" s="25"/>
      <c r="O363" s="32"/>
    </row>
    <row r="364" spans="1:15">
      <c r="A364" s="79"/>
      <c r="B364" s="25"/>
      <c r="D364" s="25"/>
      <c r="E364" s="25"/>
      <c r="F364" s="25"/>
      <c r="G364" s="25"/>
      <c r="H364" s="25"/>
      <c r="I364" s="25"/>
      <c r="J364" s="25"/>
      <c r="K364" s="25"/>
      <c r="L364" s="25"/>
      <c r="M364" s="25"/>
      <c r="N364" s="25"/>
      <c r="O364" s="32"/>
    </row>
    <row r="365" spans="1:15">
      <c r="A365" s="79"/>
      <c r="B365" s="25"/>
      <c r="D365" s="25"/>
      <c r="E365" s="25"/>
      <c r="F365" s="25"/>
      <c r="G365" s="25"/>
      <c r="H365" s="25"/>
      <c r="I365" s="25"/>
      <c r="J365" s="25"/>
      <c r="K365" s="25"/>
      <c r="L365" s="25"/>
      <c r="M365" s="25"/>
      <c r="N365" s="25"/>
      <c r="O365" s="32"/>
    </row>
    <row r="366" spans="1:15">
      <c r="A366" s="79"/>
      <c r="B366" s="25"/>
      <c r="D366" s="25"/>
      <c r="E366" s="25"/>
      <c r="F366" s="25"/>
      <c r="G366" s="25"/>
      <c r="H366" s="25"/>
      <c r="I366" s="25"/>
      <c r="J366" s="25"/>
      <c r="K366" s="25"/>
      <c r="L366" s="25"/>
      <c r="M366" s="25"/>
      <c r="N366" s="25"/>
      <c r="O366" s="32"/>
    </row>
    <row r="367" spans="1:15">
      <c r="A367" s="79"/>
      <c r="B367" s="25"/>
      <c r="D367" s="25"/>
      <c r="E367" s="25"/>
      <c r="F367" s="25"/>
      <c r="G367" s="25"/>
      <c r="H367" s="25"/>
      <c r="I367" s="25"/>
      <c r="J367" s="25"/>
      <c r="K367" s="25"/>
      <c r="L367" s="25"/>
      <c r="M367" s="25"/>
      <c r="N367" s="25"/>
      <c r="O367" s="32"/>
    </row>
    <row r="368" spans="1:15">
      <c r="A368" s="25"/>
      <c r="B368" s="25"/>
      <c r="D368" s="25"/>
      <c r="E368" s="25"/>
      <c r="F368" s="25"/>
      <c r="G368" s="25"/>
      <c r="H368" s="25"/>
      <c r="I368" s="25"/>
      <c r="J368" s="25"/>
      <c r="K368" s="25"/>
      <c r="L368" s="25"/>
      <c r="M368" s="25"/>
      <c r="N368" s="25"/>
      <c r="O368" s="32"/>
    </row>
    <row r="369" spans="15:15">
      <c r="O369" s="27"/>
    </row>
    <row r="370" spans="15:15">
      <c r="O370" s="27"/>
    </row>
    <row r="371" spans="15:15">
      <c r="O371" s="27"/>
    </row>
    <row r="372" spans="15:15">
      <c r="O372" s="27"/>
    </row>
    <row r="373" spans="15:15">
      <c r="O373" s="27"/>
    </row>
    <row r="374" spans="15:15">
      <c r="O374" s="27"/>
    </row>
    <row r="375" spans="15:15">
      <c r="O375" s="27"/>
    </row>
    <row r="376" spans="15:15">
      <c r="O376" s="27"/>
    </row>
    <row r="377" spans="15:15">
      <c r="O377" s="27"/>
    </row>
    <row r="378" spans="15:15">
      <c r="O378" s="27"/>
    </row>
    <row r="379" spans="15:15">
      <c r="O379" s="27"/>
    </row>
    <row r="380" spans="15:15">
      <c r="O380" s="27"/>
    </row>
    <row r="381" spans="15:15">
      <c r="O381" s="27"/>
    </row>
    <row r="382" spans="15:15">
      <c r="O382" s="27"/>
    </row>
    <row r="383" spans="15:15">
      <c r="O383" s="27"/>
    </row>
    <row r="384" spans="15:15">
      <c r="O384" s="27"/>
    </row>
    <row r="385" spans="15:15">
      <c r="O385" s="27"/>
    </row>
    <row r="386" spans="15:15">
      <c r="O386" s="27"/>
    </row>
    <row r="387" spans="15:15">
      <c r="O387" s="27"/>
    </row>
    <row r="388" spans="15:15">
      <c r="O388" s="27"/>
    </row>
    <row r="389" spans="15:15">
      <c r="O389" s="27"/>
    </row>
    <row r="390" spans="15:15">
      <c r="O390" s="27"/>
    </row>
    <row r="391" spans="15:15">
      <c r="O391" s="27"/>
    </row>
    <row r="392" spans="15:15">
      <c r="O392" s="27"/>
    </row>
    <row r="393" spans="15:15">
      <c r="O393" s="27"/>
    </row>
    <row r="394" spans="15:15">
      <c r="O394" s="27"/>
    </row>
    <row r="395" spans="15:15">
      <c r="O395" s="27"/>
    </row>
    <row r="396" spans="15:15">
      <c r="O396" s="27"/>
    </row>
    <row r="397" spans="15:15">
      <c r="O397" s="27"/>
    </row>
    <row r="398" spans="15:15">
      <c r="O398" s="27"/>
    </row>
    <row r="399" spans="15:15">
      <c r="O399" s="27"/>
    </row>
    <row r="400" spans="15:15">
      <c r="O400" s="27"/>
    </row>
    <row r="401" spans="15:15">
      <c r="O401" s="27"/>
    </row>
    <row r="402" spans="15:15">
      <c r="O402" s="27"/>
    </row>
    <row r="403" spans="15:15">
      <c r="O403" s="27"/>
    </row>
    <row r="404" spans="15:15">
      <c r="O404" s="27"/>
    </row>
    <row r="405" spans="15:15">
      <c r="O405" s="27"/>
    </row>
    <row r="406" spans="15:15">
      <c r="O406" s="27"/>
    </row>
    <row r="407" spans="15:15">
      <c r="O407" s="27"/>
    </row>
    <row r="408" spans="15:15">
      <c r="O408" s="27"/>
    </row>
    <row r="409" spans="15:15">
      <c r="O409" s="27"/>
    </row>
    <row r="410" spans="15:15">
      <c r="O410" s="27"/>
    </row>
    <row r="411" spans="15:15">
      <c r="O411" s="27"/>
    </row>
    <row r="412" spans="15:15">
      <c r="O412" s="27"/>
    </row>
    <row r="413" spans="15:15">
      <c r="O413" s="27"/>
    </row>
    <row r="414" spans="15:15">
      <c r="O414" s="27"/>
    </row>
    <row r="415" spans="15:15">
      <c r="O415" s="27"/>
    </row>
    <row r="416" spans="15:15">
      <c r="O416" s="27"/>
    </row>
    <row r="417" spans="15:15">
      <c r="O417" s="27"/>
    </row>
    <row r="418" spans="15:15">
      <c r="O418" s="27"/>
    </row>
    <row r="419" spans="15:15">
      <c r="O419" s="27"/>
    </row>
    <row r="420" spans="15:15">
      <c r="O420" s="27"/>
    </row>
    <row r="421" spans="15:15">
      <c r="O421" s="27"/>
    </row>
    <row r="422" spans="15:15">
      <c r="O422" s="27"/>
    </row>
    <row r="423" spans="15:15">
      <c r="O423" s="27"/>
    </row>
    <row r="424" spans="15:15">
      <c r="O424" s="27"/>
    </row>
    <row r="425" spans="15:15">
      <c r="O425" s="27"/>
    </row>
    <row r="426" spans="15:15">
      <c r="O426" s="27"/>
    </row>
  </sheetData>
  <mergeCells count="122">
    <mergeCell ref="B298:B301"/>
    <mergeCell ref="C298:C304"/>
    <mergeCell ref="C144:C151"/>
    <mergeCell ref="C152:C158"/>
    <mergeCell ref="C159:C176"/>
    <mergeCell ref="C177:C188"/>
    <mergeCell ref="G147:I147"/>
    <mergeCell ref="E153:G153"/>
    <mergeCell ref="E154:G154"/>
    <mergeCell ref="E156:G156"/>
    <mergeCell ref="G146:I146"/>
    <mergeCell ref="G162:I162"/>
    <mergeCell ref="G182:H182"/>
    <mergeCell ref="G183:I183"/>
    <mergeCell ref="G240:I240"/>
    <mergeCell ref="G247:I247"/>
    <mergeCell ref="G248:I248"/>
    <mergeCell ref="C245:C249"/>
    <mergeCell ref="C250:C264"/>
    <mergeCell ref="C272:C275"/>
    <mergeCell ref="C276:C282"/>
    <mergeCell ref="C283:C297"/>
    <mergeCell ref="B283:B286"/>
    <mergeCell ref="C265:C271"/>
    <mergeCell ref="C189:C200"/>
    <mergeCell ref="C201:C215"/>
    <mergeCell ref="C216:C223"/>
    <mergeCell ref="C224:C229"/>
    <mergeCell ref="C231:C236"/>
    <mergeCell ref="C63:C69"/>
    <mergeCell ref="C71:C80"/>
    <mergeCell ref="C12:C37"/>
    <mergeCell ref="C86:C92"/>
    <mergeCell ref="B93:C93"/>
    <mergeCell ref="C94:C100"/>
    <mergeCell ref="C101:C108"/>
    <mergeCell ref="C81:C85"/>
    <mergeCell ref="C237:C244"/>
    <mergeCell ref="C109:C116"/>
    <mergeCell ref="C117:C129"/>
    <mergeCell ref="C130:C143"/>
    <mergeCell ref="I19:K19"/>
    <mergeCell ref="G20:J20"/>
    <mergeCell ref="I45:K45"/>
    <mergeCell ref="G46:J46"/>
    <mergeCell ref="I58:K58"/>
    <mergeCell ref="C38:C50"/>
    <mergeCell ref="C51:C62"/>
    <mergeCell ref="I89:K89"/>
    <mergeCell ref="I90:K90"/>
    <mergeCell ref="G96:I96"/>
    <mergeCell ref="G97:I97"/>
    <mergeCell ref="E99:G99"/>
    <mergeCell ref="G59:J59"/>
    <mergeCell ref="E65:F65"/>
    <mergeCell ref="G75:I75"/>
    <mergeCell ref="G76:J76"/>
    <mergeCell ref="E73:G73"/>
    <mergeCell ref="I84:K84"/>
    <mergeCell ref="G85:I85"/>
    <mergeCell ref="G111:I111"/>
    <mergeCell ref="D2:M2"/>
    <mergeCell ref="A1:O1"/>
    <mergeCell ref="B3:C3"/>
    <mergeCell ref="C6:C11"/>
    <mergeCell ref="B4:B5"/>
    <mergeCell ref="C4:C5"/>
    <mergeCell ref="E4:G4"/>
    <mergeCell ref="E8:G8"/>
    <mergeCell ref="E9:G9"/>
    <mergeCell ref="K9:L9"/>
    <mergeCell ref="N4:N5"/>
    <mergeCell ref="O4:O5"/>
    <mergeCell ref="I100:K100"/>
    <mergeCell ref="E104:G104"/>
    <mergeCell ref="G105:I105"/>
    <mergeCell ref="E110:G110"/>
    <mergeCell ref="E117:G117"/>
    <mergeCell ref="I117:K117"/>
    <mergeCell ref="E118:G118"/>
    <mergeCell ref="I118:K118"/>
    <mergeCell ref="G121:I121"/>
    <mergeCell ref="G206:H206"/>
    <mergeCell ref="G218:I218"/>
    <mergeCell ref="G219:I219"/>
    <mergeCell ref="G134:I134"/>
    <mergeCell ref="G136:I136"/>
    <mergeCell ref="G123:I123"/>
    <mergeCell ref="G126:I126"/>
    <mergeCell ref="E130:G130"/>
    <mergeCell ref="I130:K130"/>
    <mergeCell ref="E131:G131"/>
    <mergeCell ref="I131:K131"/>
    <mergeCell ref="J218:J219"/>
    <mergeCell ref="K218:K219"/>
    <mergeCell ref="K192:L192"/>
    <mergeCell ref="G194:H194"/>
    <mergeCell ref="J194:K194"/>
    <mergeCell ref="J161:J162"/>
    <mergeCell ref="K161:K162"/>
    <mergeCell ref="L161:L162"/>
    <mergeCell ref="J182:K182"/>
    <mergeCell ref="G193:H193"/>
    <mergeCell ref="G195:H195"/>
    <mergeCell ref="M161:M162"/>
    <mergeCell ref="E157:G157"/>
    <mergeCell ref="E158:G158"/>
    <mergeCell ref="H158:J158"/>
    <mergeCell ref="G161:I161"/>
    <mergeCell ref="K164:L164"/>
    <mergeCell ref="G168:H168"/>
    <mergeCell ref="L166:M166"/>
    <mergeCell ref="G181:I181"/>
    <mergeCell ref="G267:H267"/>
    <mergeCell ref="G229:I229"/>
    <mergeCell ref="G230:I230"/>
    <mergeCell ref="G233:I233"/>
    <mergeCell ref="G234:I234"/>
    <mergeCell ref="G239:I239"/>
    <mergeCell ref="H220:I220"/>
    <mergeCell ref="G225:I225"/>
    <mergeCell ref="G226:I226"/>
  </mergeCells>
  <pageMargins left="0.8" right="0.3" top="0.75" bottom="0.5" header="0.3" footer="0.3"/>
  <pageSetup paperSize="9" scale="90" orientation="portrait" r:id="rId1"/>
  <rowBreaks count="7" manualBreakCount="7">
    <brk id="37" max="16383" man="1"/>
    <brk id="85" max="16383" man="1"/>
    <brk id="129" max="16383" man="1"/>
    <brk id="176" max="16383" man="1"/>
    <brk id="223" max="16383" man="1"/>
    <brk id="271" max="16383" man="1"/>
    <brk id="304" max="16383" man="1"/>
  </rowBreaks>
</worksheet>
</file>

<file path=xl/worksheets/sheet3.xml><?xml version="1.0" encoding="utf-8"?>
<worksheet xmlns="http://schemas.openxmlformats.org/spreadsheetml/2006/main" xmlns:r="http://schemas.openxmlformats.org/officeDocument/2006/relationships">
  <dimension ref="A9:D9"/>
  <sheetViews>
    <sheetView workbookViewId="0">
      <selection activeCell="D10" sqref="D10"/>
    </sheetView>
  </sheetViews>
  <sheetFormatPr defaultRowHeight="15"/>
  <sheetData>
    <row r="9" spans="1:4">
      <c r="A9">
        <v>7</v>
      </c>
      <c r="B9">
        <v>11750</v>
      </c>
      <c r="C9">
        <f>6*2</f>
        <v>12</v>
      </c>
      <c r="D9">
        <f>B9*C9</f>
        <v>141000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Final Abstract P-10</vt:lpstr>
      <vt:lpstr>Detail Embankment</vt:lpstr>
      <vt:lpstr>Sheet3</vt:lpstr>
      <vt:lpstr>'Detail Embankment'!Print_Titles</vt:lpstr>
      <vt:lpstr>'Final Abstract P-10'!Print_Titles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2018-03-19T16:31:57Z</dcterms:modified>
</cp:coreProperties>
</file>