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 activeTab="2"/>
  </bookViews>
  <sheets>
    <sheet name="Embankment" sheetId="2" r:id="rId1"/>
    <sheet name="Earth_Calculation" sheetId="3" r:id="rId2"/>
    <sheet name="Khal" sheetId="4" r:id="rId3"/>
    <sheet name="Box" sheetId="5" r:id="rId4"/>
    <sheet name="Sheet2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4" l="1"/>
  <c r="P6" i="4"/>
  <c r="O11" i="4"/>
  <c r="J27" i="5" l="1"/>
  <c r="H27" i="5"/>
  <c r="J26" i="5"/>
  <c r="H26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3" i="5"/>
  <c r="P11" i="4"/>
  <c r="M11" i="4"/>
  <c r="K11" i="4"/>
  <c r="I11" i="4"/>
  <c r="G11" i="4"/>
  <c r="O10" i="4"/>
  <c r="M10" i="4"/>
  <c r="K10" i="4"/>
  <c r="I10" i="4"/>
  <c r="G10" i="4"/>
  <c r="O4" i="4"/>
  <c r="O5" i="4"/>
  <c r="O6" i="4"/>
  <c r="O7" i="4"/>
  <c r="O8" i="4"/>
  <c r="O9" i="4"/>
  <c r="O3" i="4"/>
  <c r="M4" i="4"/>
  <c r="M5" i="4"/>
  <c r="M6" i="4"/>
  <c r="M7" i="4"/>
  <c r="M8" i="4"/>
  <c r="M9" i="4"/>
  <c r="M3" i="4"/>
  <c r="K4" i="4"/>
  <c r="K5" i="4"/>
  <c r="K6" i="4"/>
  <c r="K7" i="4"/>
  <c r="K8" i="4"/>
  <c r="K9" i="4"/>
  <c r="K3" i="4"/>
  <c r="I4" i="4"/>
  <c r="I5" i="4"/>
  <c r="I6" i="4"/>
  <c r="I7" i="4"/>
  <c r="I8" i="4"/>
  <c r="I9" i="4"/>
  <c r="I3" i="4"/>
  <c r="G4" i="4"/>
  <c r="G5" i="4"/>
  <c r="G6" i="4"/>
  <c r="G7" i="4"/>
  <c r="G8" i="4"/>
  <c r="G9" i="4"/>
  <c r="G3" i="4"/>
  <c r="G4" i="5" l="1"/>
  <c r="I4" i="5"/>
  <c r="G5" i="5"/>
  <c r="I5" i="5"/>
  <c r="G6" i="5"/>
  <c r="I6" i="5"/>
  <c r="G7" i="5"/>
  <c r="I7" i="5"/>
  <c r="G8" i="5"/>
  <c r="I8" i="5"/>
  <c r="G9" i="5"/>
  <c r="I9" i="5"/>
  <c r="G10" i="5"/>
  <c r="I10" i="5"/>
  <c r="G11" i="5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I3" i="5"/>
  <c r="G3" i="5"/>
  <c r="P4" i="4"/>
  <c r="P5" i="4"/>
  <c r="P7" i="4"/>
  <c r="P8" i="4"/>
  <c r="P9" i="4"/>
  <c r="H33" i="4"/>
  <c r="J33" i="4"/>
  <c r="L33" i="4"/>
  <c r="N33" i="4"/>
  <c r="F33" i="4"/>
  <c r="H32" i="4"/>
  <c r="J32" i="4"/>
  <c r="L32" i="4"/>
  <c r="N32" i="4"/>
  <c r="F32" i="4"/>
  <c r="P2" i="4"/>
  <c r="L27" i="4" s="1"/>
  <c r="L30" i="4" s="1"/>
  <c r="N26" i="4"/>
  <c r="L26" i="4"/>
  <c r="J26" i="4"/>
  <c r="H26" i="4"/>
  <c r="F26" i="4"/>
  <c r="P3" i="4"/>
  <c r="L28" i="4" l="1"/>
  <c r="L34" i="4" s="1"/>
  <c r="J27" i="4"/>
  <c r="J30" i="4" s="1"/>
  <c r="H27" i="4"/>
  <c r="H30" i="4" s="1"/>
  <c r="F27" i="4"/>
  <c r="N27" i="4"/>
  <c r="N30" i="4" s="1"/>
  <c r="G21" i="2"/>
  <c r="H21" i="2"/>
  <c r="I21" i="2"/>
  <c r="F21" i="2"/>
  <c r="J21" i="2" s="1"/>
  <c r="J19" i="2"/>
  <c r="G20" i="2"/>
  <c r="H20" i="2"/>
  <c r="I20" i="2"/>
  <c r="F20" i="2"/>
  <c r="J20" i="2" s="1"/>
  <c r="G18" i="2"/>
  <c r="J18" i="2" s="1"/>
  <c r="H18" i="2"/>
  <c r="I18" i="2"/>
  <c r="F18" i="2"/>
  <c r="G17" i="2"/>
  <c r="H17" i="2"/>
  <c r="I17" i="2"/>
  <c r="F17" i="2"/>
  <c r="J17" i="2" s="1"/>
  <c r="G16" i="2"/>
  <c r="H16" i="2"/>
  <c r="I16" i="2"/>
  <c r="F16" i="2"/>
  <c r="J16" i="2" s="1"/>
  <c r="G15" i="2"/>
  <c r="H15" i="2"/>
  <c r="I15" i="2"/>
  <c r="F15" i="2"/>
  <c r="J15" i="2" s="1"/>
  <c r="J14" i="2"/>
  <c r="D13" i="3"/>
  <c r="E10" i="3"/>
  <c r="E11" i="3" s="1"/>
  <c r="E12" i="3" s="1"/>
  <c r="D7" i="3"/>
  <c r="E2" i="3"/>
  <c r="E3" i="3" s="1"/>
  <c r="E4" i="3" s="1"/>
  <c r="E5" i="3" s="1"/>
  <c r="E6" i="3" s="1"/>
  <c r="H4" i="2"/>
  <c r="H28" i="4" l="1"/>
  <c r="H34" i="4" s="1"/>
  <c r="J28" i="4"/>
  <c r="J34" i="4" s="1"/>
  <c r="F30" i="4"/>
  <c r="P30" i="4" s="1"/>
  <c r="F28" i="4"/>
  <c r="F34" i="4" s="1"/>
  <c r="N28" i="4"/>
  <c r="N34" i="4" s="1"/>
</calcChain>
</file>

<file path=xl/sharedStrings.xml><?xml version="1.0" encoding="utf-8"?>
<sst xmlns="http://schemas.openxmlformats.org/spreadsheetml/2006/main" count="161" uniqueCount="108">
  <si>
    <t>Sl</t>
  </si>
  <si>
    <t>Item Code</t>
  </si>
  <si>
    <t>Description</t>
  </si>
  <si>
    <t>Unit</t>
  </si>
  <si>
    <t>Rate</t>
  </si>
  <si>
    <t>16-100</t>
  </si>
  <si>
    <t>16-220</t>
  </si>
  <si>
    <t>12-310-20</t>
  </si>
  <si>
    <t>16-240</t>
  </si>
  <si>
    <t>Bamboo Profile</t>
  </si>
  <si>
    <t>Bailingout</t>
  </si>
  <si>
    <t>Nos</t>
  </si>
  <si>
    <t>Cum</t>
  </si>
  <si>
    <t>cum</t>
  </si>
  <si>
    <t>04-120</t>
  </si>
  <si>
    <t>BM Pillar</t>
  </si>
  <si>
    <t>16-650-10</t>
  </si>
  <si>
    <t>Embankment by Excavator</t>
  </si>
  <si>
    <t>16-410-10</t>
  </si>
  <si>
    <t>Embankment by Carried Earth</t>
  </si>
  <si>
    <t>16-120-10</t>
  </si>
  <si>
    <t>Embankment by Manual Labour</t>
  </si>
  <si>
    <t>16-190</t>
  </si>
  <si>
    <t>Additional Lead</t>
  </si>
  <si>
    <t>48-100</t>
  </si>
  <si>
    <t>Fine Dressing and Close Turfing</t>
  </si>
  <si>
    <t>16-300</t>
  </si>
  <si>
    <t>Royalty for Specified Earth</t>
  </si>
  <si>
    <t>40-492-20</t>
  </si>
  <si>
    <t>Geobag Dumping</t>
  </si>
  <si>
    <t>48-130</t>
  </si>
  <si>
    <t>Biological Protection</t>
  </si>
  <si>
    <t>sqm</t>
  </si>
  <si>
    <t>Each</t>
  </si>
  <si>
    <t>m</t>
  </si>
  <si>
    <t>0.000-26.00=7.23</t>
  </si>
  <si>
    <t>0.000-26.500=6.894</t>
  </si>
  <si>
    <t>22.850-31.210=8.360</t>
  </si>
  <si>
    <t>0.000-16.020=16.020</t>
  </si>
  <si>
    <t>start</t>
  </si>
  <si>
    <t>finish</t>
  </si>
  <si>
    <t>Cons of Ring Bundh</t>
  </si>
  <si>
    <t>16-600</t>
  </si>
  <si>
    <t>Excavation by Excavator</t>
  </si>
  <si>
    <t>Ring bundh removal</t>
  </si>
  <si>
    <t>16-130</t>
  </si>
  <si>
    <t>Excavation Manual</t>
  </si>
  <si>
    <t>16-200</t>
  </si>
  <si>
    <t>Additional Lift</t>
  </si>
  <si>
    <t>Narsua River</t>
  </si>
  <si>
    <t>Ukra Khal</t>
  </si>
  <si>
    <t>Chapri Khal</t>
  </si>
  <si>
    <t>Ichamoti Khal</t>
  </si>
  <si>
    <t>Boilara Khal</t>
  </si>
  <si>
    <t>DF</t>
  </si>
  <si>
    <t xml:space="preserve">Ring Bundh </t>
  </si>
  <si>
    <t>Bailout</t>
  </si>
  <si>
    <t>Earth Volume</t>
  </si>
  <si>
    <t>Mehnical</t>
  </si>
  <si>
    <t>Manual</t>
  </si>
  <si>
    <t>Ring Bundh  Removal</t>
  </si>
  <si>
    <t>Box Bhadera Khal</t>
  </si>
  <si>
    <t>Box Moheshwar Khal</t>
  </si>
  <si>
    <t>BM pilar</t>
  </si>
  <si>
    <t>each</t>
  </si>
  <si>
    <t>04-180</t>
  </si>
  <si>
    <t>Site preparation</t>
  </si>
  <si>
    <t>16-310</t>
  </si>
  <si>
    <t>Foundation Excavation</t>
  </si>
  <si>
    <t xml:space="preserve">Bailing out </t>
  </si>
  <si>
    <t>44-220-10</t>
  </si>
  <si>
    <t>Supply ing and laying of polythene</t>
  </si>
  <si>
    <t>kg</t>
  </si>
  <si>
    <t>CC 1:3:6</t>
  </si>
  <si>
    <t>CC 1:4:8</t>
  </si>
  <si>
    <t>RCC 1:1.5:3</t>
  </si>
  <si>
    <t>Reinforcement 8mm to 30mm</t>
  </si>
  <si>
    <t>36-150-60</t>
  </si>
  <si>
    <t>Shuttering : Footing beams,beams, 
grade beams</t>
  </si>
  <si>
    <t>36-150-10</t>
  </si>
  <si>
    <t>Shuttering : Vertical and inclined walls</t>
  </si>
  <si>
    <t>40-610-30</t>
  </si>
  <si>
    <t>Khoa filter: 20mm to 5mm</t>
  </si>
  <si>
    <t>40-140-50</t>
  </si>
  <si>
    <t>CC Block 30x30x30</t>
  </si>
  <si>
    <t>76-170</t>
  </si>
  <si>
    <t>M.S Work in plats, angles, channels</t>
  </si>
  <si>
    <t>40-220-10</t>
  </si>
  <si>
    <t xml:space="preserve">Labour charge </t>
  </si>
  <si>
    <t>76-250</t>
  </si>
  <si>
    <t>76-260</t>
  </si>
  <si>
    <t>16-540-20</t>
  </si>
  <si>
    <t>Back filling sand:FM&gt;.80</t>
  </si>
  <si>
    <t>16-530</t>
  </si>
  <si>
    <t>68-130</t>
  </si>
  <si>
    <t>16-520-20</t>
  </si>
  <si>
    <t>Backfilling Sand FM&gt;=1.50</t>
  </si>
  <si>
    <t>28-120-20</t>
  </si>
  <si>
    <t>28-100-50</t>
  </si>
  <si>
    <t>76-120-10</t>
  </si>
  <si>
    <t>28-200-10</t>
  </si>
  <si>
    <t>Back filling Local Soil</t>
  </si>
  <si>
    <t>Supplying MS Flap Gate</t>
  </si>
  <si>
    <t>Labour charge for fitting flap gate</t>
  </si>
  <si>
    <t>Supplying Fall board</t>
  </si>
  <si>
    <t>Removing Ring Bundh</t>
  </si>
  <si>
    <t>Total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</si>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</sst>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2"/>
      <color rgb="FF333333"/>
      <name val="ArialRegula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4" fontId="0" fillId="0" borderId="0" xfId="0" applyNumberFormat="1"/>
    <xf numFmtId="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18" sqref="C18:C19"/>
    </sheetView>
  </sheetViews>
  <sheetFormatPr defaultRowHeight="15"/>
  <cols>
    <col min="1" max="1" width="5.42578125" customWidth="1"/>
    <col min="2" max="2" width="19.140625" customWidth="1"/>
    <col min="3" max="3" width="37.7109375" customWidth="1"/>
    <col min="5" max="5" width="13" customWidth="1"/>
    <col min="6" max="6" width="17.140625" customWidth="1"/>
    <col min="7" max="7" width="23.7109375" customWidth="1"/>
    <col min="8" max="8" width="20.5703125" customWidth="1"/>
    <col min="9" max="9" width="19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35</v>
      </c>
      <c r="G1" s="2" t="s">
        <v>36</v>
      </c>
      <c r="H1" s="2" t="s">
        <v>38</v>
      </c>
      <c r="I1" s="2" t="s">
        <v>37</v>
      </c>
      <c r="J1" s="1"/>
      <c r="K1" s="1"/>
      <c r="L1" s="1"/>
    </row>
    <row r="2" spans="1:12">
      <c r="A2" s="1"/>
      <c r="B2" s="1"/>
      <c r="C2" s="1"/>
      <c r="D2" s="1"/>
      <c r="E2" s="1"/>
      <c r="F2" s="2">
        <v>7.23</v>
      </c>
      <c r="G2" s="2">
        <v>6.8940000000000001</v>
      </c>
      <c r="H2" s="2">
        <v>16.02</v>
      </c>
      <c r="I2" s="2">
        <v>8.36</v>
      </c>
      <c r="J2" s="1"/>
      <c r="K2" s="1"/>
      <c r="L2" s="1"/>
    </row>
    <row r="3" spans="1:12">
      <c r="A3" s="1">
        <v>1</v>
      </c>
      <c r="B3" s="1" t="s">
        <v>14</v>
      </c>
      <c r="C3" s="1" t="s">
        <v>15</v>
      </c>
      <c r="D3" s="1" t="s">
        <v>11</v>
      </c>
      <c r="E3" s="1"/>
      <c r="F3" s="1">
        <v>7</v>
      </c>
      <c r="G3" s="1">
        <v>7</v>
      </c>
      <c r="H3" s="1">
        <v>16</v>
      </c>
      <c r="I3" s="1">
        <v>9</v>
      </c>
      <c r="J3" s="1"/>
      <c r="K3" s="1"/>
      <c r="L3" s="1"/>
    </row>
    <row r="4" spans="1:12">
      <c r="A4" s="1">
        <v>2</v>
      </c>
      <c r="B4" s="1" t="s">
        <v>5</v>
      </c>
      <c r="C4" s="1" t="s">
        <v>9</v>
      </c>
      <c r="D4" s="1" t="s">
        <v>11</v>
      </c>
      <c r="E4" s="1"/>
      <c r="F4" s="1">
        <v>121</v>
      </c>
      <c r="G4" s="1">
        <v>115</v>
      </c>
      <c r="H4" s="1">
        <f t="shared" ref="H4" si="0">H2/0.06</f>
        <v>267</v>
      </c>
      <c r="I4" s="1">
        <v>139</v>
      </c>
      <c r="J4" s="1"/>
      <c r="K4" s="1"/>
      <c r="L4" s="1"/>
    </row>
    <row r="5" spans="1:12">
      <c r="A5" s="1">
        <v>3</v>
      </c>
      <c r="B5" s="1" t="s">
        <v>16</v>
      </c>
      <c r="C5" s="1" t="s">
        <v>17</v>
      </c>
      <c r="D5" s="1" t="s">
        <v>12</v>
      </c>
      <c r="E5" s="1"/>
      <c r="F5" s="1">
        <v>74445.324799999988</v>
      </c>
      <c r="G5" s="1">
        <v>82756.43280000001</v>
      </c>
      <c r="H5" s="1">
        <v>115765.272</v>
      </c>
      <c r="I5" s="1">
        <v>54216.576000000001</v>
      </c>
      <c r="J5" s="1"/>
      <c r="K5" s="1"/>
      <c r="L5" s="1"/>
    </row>
    <row r="6" spans="1:12">
      <c r="A6" s="1">
        <v>4</v>
      </c>
      <c r="B6" s="1" t="s">
        <v>18</v>
      </c>
      <c r="C6" s="1" t="s">
        <v>19</v>
      </c>
      <c r="D6" s="1" t="s">
        <v>13</v>
      </c>
      <c r="E6" s="1"/>
      <c r="F6" s="1">
        <v>9305.6655999999984</v>
      </c>
      <c r="G6" s="1">
        <v>10344.554100000001</v>
      </c>
      <c r="H6" s="1">
        <v>14470.659</v>
      </c>
      <c r="I6" s="1">
        <v>6777.0720000000001</v>
      </c>
      <c r="J6" s="1"/>
      <c r="K6" s="1"/>
      <c r="L6" s="1"/>
    </row>
    <row r="7" spans="1:12">
      <c r="A7" s="1">
        <v>5</v>
      </c>
      <c r="B7" s="1" t="s">
        <v>20</v>
      </c>
      <c r="C7" s="1" t="s">
        <v>21</v>
      </c>
      <c r="D7" s="1" t="s">
        <v>13</v>
      </c>
      <c r="E7" s="1"/>
      <c r="F7" s="1">
        <v>9305.6655999999984</v>
      </c>
      <c r="G7" s="1">
        <v>10344.554100000001</v>
      </c>
      <c r="H7" s="1">
        <v>14470.659</v>
      </c>
      <c r="I7" s="1">
        <v>6777.0720000000001</v>
      </c>
      <c r="J7" s="1"/>
      <c r="K7" s="1"/>
      <c r="L7" s="1"/>
    </row>
    <row r="8" spans="1:12">
      <c r="A8" s="1">
        <v>6</v>
      </c>
      <c r="B8" s="1" t="s">
        <v>22</v>
      </c>
      <c r="C8" s="1" t="s">
        <v>23</v>
      </c>
      <c r="D8" s="1" t="s">
        <v>13</v>
      </c>
      <c r="E8" s="1"/>
      <c r="F8" s="1">
        <v>9305.6655999999984</v>
      </c>
      <c r="G8" s="1">
        <v>10344.554100000001</v>
      </c>
      <c r="H8" s="1">
        <v>14470.659</v>
      </c>
      <c r="I8" s="1">
        <v>6777.0720000000001</v>
      </c>
      <c r="J8" s="1"/>
      <c r="K8" s="1"/>
      <c r="L8" s="1"/>
    </row>
    <row r="9" spans="1:12">
      <c r="A9" s="1">
        <v>7</v>
      </c>
      <c r="B9" s="1" t="s">
        <v>24</v>
      </c>
      <c r="C9" s="1" t="s">
        <v>25</v>
      </c>
      <c r="D9" s="1" t="s">
        <v>32</v>
      </c>
      <c r="E9" s="1"/>
      <c r="F9" s="1">
        <v>122042.4</v>
      </c>
      <c r="G9" s="1">
        <v>116370.71999999999</v>
      </c>
      <c r="H9" s="1">
        <v>270417.59999999998</v>
      </c>
      <c r="I9" s="1">
        <v>141116.79999999999</v>
      </c>
      <c r="J9" s="1"/>
      <c r="K9" s="1"/>
      <c r="L9" s="1"/>
    </row>
    <row r="10" spans="1:12">
      <c r="A10" s="1">
        <v>8</v>
      </c>
      <c r="B10" s="1" t="s">
        <v>26</v>
      </c>
      <c r="C10" s="1" t="s">
        <v>27</v>
      </c>
      <c r="D10" s="1" t="s">
        <v>13</v>
      </c>
      <c r="E10" s="1"/>
      <c r="F10" s="1">
        <v>83750.990399999981</v>
      </c>
      <c r="G10" s="1">
        <v>93100.986900000018</v>
      </c>
      <c r="H10" s="1">
        <v>130235.931</v>
      </c>
      <c r="I10" s="1">
        <v>60993.648000000001</v>
      </c>
      <c r="J10" s="1"/>
      <c r="K10" s="1"/>
      <c r="L10" s="1"/>
    </row>
    <row r="11" spans="1:12">
      <c r="A11" s="1">
        <v>9</v>
      </c>
      <c r="B11" s="1" t="s">
        <v>28</v>
      </c>
      <c r="C11" s="1" t="s">
        <v>29</v>
      </c>
      <c r="D11" s="1" t="s">
        <v>33</v>
      </c>
      <c r="E11" s="1"/>
      <c r="F11" s="1">
        <v>17813</v>
      </c>
      <c r="G11" s="1">
        <v>0</v>
      </c>
      <c r="H11" s="1">
        <v>0</v>
      </c>
      <c r="I11" s="1">
        <v>0</v>
      </c>
      <c r="J11" s="1"/>
      <c r="K11" s="1"/>
      <c r="L11" s="1"/>
    </row>
    <row r="12" spans="1:12">
      <c r="A12" s="1">
        <v>10</v>
      </c>
      <c r="B12" s="1" t="s">
        <v>30</v>
      </c>
      <c r="C12" s="1" t="s">
        <v>31</v>
      </c>
      <c r="D12" s="1" t="s">
        <v>34</v>
      </c>
      <c r="E12" s="1"/>
      <c r="F12" s="1">
        <v>57840</v>
      </c>
      <c r="G12" s="1">
        <v>55152</v>
      </c>
      <c r="H12" s="1">
        <v>128160</v>
      </c>
      <c r="I12" s="1">
        <v>66880</v>
      </c>
      <c r="J12" s="1"/>
      <c r="K12" s="1"/>
      <c r="L12" s="1"/>
    </row>
    <row r="14" spans="1:12">
      <c r="F14" s="3">
        <v>93056.655999999988</v>
      </c>
      <c r="G14" s="3">
        <v>103445.541</v>
      </c>
      <c r="H14" s="3">
        <v>144706.59</v>
      </c>
      <c r="I14" s="3">
        <v>67770.720000000001</v>
      </c>
      <c r="J14">
        <f>SUM(F14:I14)</f>
        <v>408979.50699999998</v>
      </c>
    </row>
    <row r="15" spans="1:12">
      <c r="F15" s="3">
        <f>0.8*F14</f>
        <v>74445.324799999988</v>
      </c>
      <c r="G15" s="3">
        <f t="shared" ref="G15:I15" si="1">0.8*G14</f>
        <v>82756.43280000001</v>
      </c>
      <c r="H15" s="3">
        <f t="shared" si="1"/>
        <v>115765.272</v>
      </c>
      <c r="I15" s="3">
        <f t="shared" si="1"/>
        <v>54216.576000000001</v>
      </c>
      <c r="J15">
        <f t="shared" ref="J15:J17" si="2">SUM(F15:I15)</f>
        <v>327183.60560000001</v>
      </c>
    </row>
    <row r="16" spans="1:12">
      <c r="F16" s="3">
        <f>0.1*F14</f>
        <v>9305.6655999999984</v>
      </c>
      <c r="G16" s="3">
        <f t="shared" ref="G16:I16" si="3">0.1*G14</f>
        <v>10344.554100000001</v>
      </c>
      <c r="H16" s="3">
        <f t="shared" si="3"/>
        <v>14470.659</v>
      </c>
      <c r="I16" s="3">
        <f t="shared" si="3"/>
        <v>6777.0720000000001</v>
      </c>
      <c r="J16">
        <f t="shared" si="2"/>
        <v>40897.950700000001</v>
      </c>
    </row>
    <row r="17" spans="6:10">
      <c r="F17" s="3">
        <f>0.1*F14</f>
        <v>9305.6655999999984</v>
      </c>
      <c r="G17" s="3">
        <f t="shared" ref="G17:I17" si="4">0.1*G14</f>
        <v>10344.554100000001</v>
      </c>
      <c r="H17" s="3">
        <f t="shared" si="4"/>
        <v>14470.659</v>
      </c>
      <c r="I17" s="3">
        <f t="shared" si="4"/>
        <v>6777.0720000000001</v>
      </c>
      <c r="J17">
        <f t="shared" si="2"/>
        <v>40897.950700000001</v>
      </c>
    </row>
    <row r="18" spans="6:10">
      <c r="F18">
        <f>16.88*F2*1000</f>
        <v>122042.4</v>
      </c>
      <c r="G18">
        <f t="shared" ref="G18:I18" si="5">16.88*G2*1000</f>
        <v>116370.71999999999</v>
      </c>
      <c r="H18">
        <f t="shared" si="5"/>
        <v>270417.59999999998</v>
      </c>
      <c r="I18">
        <f t="shared" si="5"/>
        <v>141116.79999999999</v>
      </c>
      <c r="J18">
        <f>SUM(F18:I18)</f>
        <v>649947.52</v>
      </c>
    </row>
    <row r="19" spans="6:10">
      <c r="J19">
        <f t="shared" ref="J19:J21" si="6">SUM(F19:I19)</f>
        <v>0</v>
      </c>
    </row>
    <row r="20" spans="6:10">
      <c r="F20">
        <f>SUM(F5,F7)</f>
        <v>83750.990399999981</v>
      </c>
      <c r="G20">
        <f t="shared" ref="G20:I20" si="7">SUM(G5,G7)</f>
        <v>93100.986900000018</v>
      </c>
      <c r="H20">
        <f t="shared" si="7"/>
        <v>130235.931</v>
      </c>
      <c r="I20">
        <f t="shared" si="7"/>
        <v>60993.648000000001</v>
      </c>
      <c r="J20">
        <f t="shared" si="6"/>
        <v>368081.5563</v>
      </c>
    </row>
    <row r="21" spans="6:10">
      <c r="F21">
        <f>F2*1000*8</f>
        <v>57840</v>
      </c>
      <c r="G21">
        <f t="shared" ref="G21:I21" si="8">G2*1000*8</f>
        <v>55152</v>
      </c>
      <c r="H21">
        <f t="shared" si="8"/>
        <v>128160</v>
      </c>
      <c r="I21">
        <f t="shared" si="8"/>
        <v>66880</v>
      </c>
      <c r="J21">
        <f t="shared" si="6"/>
        <v>308032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M14" sqref="M13:M14"/>
    </sheetView>
  </sheetViews>
  <sheetFormatPr defaultRowHeight="15"/>
  <sheetData>
    <row r="1" spans="1:5">
      <c r="A1" t="s">
        <v>39</v>
      </c>
      <c r="B1" t="s">
        <v>40</v>
      </c>
      <c r="C1">
        <v>7.23</v>
      </c>
    </row>
    <row r="2" spans="1:5">
      <c r="A2">
        <v>8.4139999999999997</v>
      </c>
      <c r="B2">
        <v>10.217000000000001</v>
      </c>
      <c r="C2" s="3">
        <v>1.8029999999999999</v>
      </c>
      <c r="D2" s="3">
        <v>26669.237000000001</v>
      </c>
      <c r="E2" s="3">
        <f>C2</f>
        <v>1.8029999999999999</v>
      </c>
    </row>
    <row r="3" spans="1:5">
      <c r="A3">
        <v>10.217000000000001</v>
      </c>
      <c r="B3">
        <v>12.111000000000001</v>
      </c>
      <c r="C3" s="3">
        <v>1.8939999999999999</v>
      </c>
      <c r="D3" s="3">
        <v>23932.473999999998</v>
      </c>
      <c r="E3" s="3">
        <f>E2+C3</f>
        <v>3.6970000000000001</v>
      </c>
    </row>
    <row r="4" spans="1:5">
      <c r="A4">
        <v>12.111000000000001</v>
      </c>
      <c r="B4">
        <v>13.018000000000001</v>
      </c>
      <c r="C4" s="3">
        <v>0.90700000000000003</v>
      </c>
      <c r="D4" s="3">
        <v>14761.885</v>
      </c>
      <c r="E4" s="3">
        <f>E3+C4</f>
        <v>4.6040000000000001</v>
      </c>
    </row>
    <row r="5" spans="1:5">
      <c r="A5">
        <v>13.018000000000001</v>
      </c>
      <c r="B5">
        <v>14.018000000000001</v>
      </c>
      <c r="C5" s="3">
        <v>1</v>
      </c>
      <c r="D5" s="3">
        <v>10088.66</v>
      </c>
      <c r="E5" s="3">
        <f>E4+C5</f>
        <v>5.6040000000000001</v>
      </c>
    </row>
    <row r="6" spans="1:5">
      <c r="A6">
        <v>14.018000000000001</v>
      </c>
      <c r="B6">
        <v>15.663</v>
      </c>
      <c r="C6" s="3">
        <v>1.615</v>
      </c>
      <c r="D6" s="3">
        <v>17604.400000000001</v>
      </c>
      <c r="E6" s="3">
        <f>E5+C6</f>
        <v>7.2190000000000003</v>
      </c>
    </row>
    <row r="7" spans="1:5">
      <c r="D7">
        <f>SUM(D2:D6)</f>
        <v>93056.655999999988</v>
      </c>
    </row>
    <row r="9" spans="1:5">
      <c r="A9" t="s">
        <v>39</v>
      </c>
      <c r="B9" t="s">
        <v>40</v>
      </c>
      <c r="C9" s="3">
        <v>6.8940000000000001</v>
      </c>
    </row>
    <row r="10" spans="1:5">
      <c r="A10">
        <v>16.439</v>
      </c>
      <c r="B10">
        <v>18.937999999999999</v>
      </c>
      <c r="C10" s="3">
        <v>2.4990000000000001</v>
      </c>
      <c r="D10">
        <v>19033.397000000001</v>
      </c>
      <c r="E10">
        <f>C10</f>
        <v>2.4990000000000001</v>
      </c>
    </row>
    <row r="11" spans="1:5">
      <c r="A11">
        <v>26.097000000000001</v>
      </c>
      <c r="B11">
        <v>26.503</v>
      </c>
      <c r="C11" s="3">
        <v>0.40600000000000003</v>
      </c>
      <c r="D11">
        <v>29185.095000000001</v>
      </c>
      <c r="E11">
        <f>E10+C11</f>
        <v>2.9050000000000002</v>
      </c>
    </row>
    <row r="12" spans="1:5">
      <c r="A12">
        <v>0</v>
      </c>
      <c r="B12">
        <v>4</v>
      </c>
      <c r="C12" s="3">
        <v>4</v>
      </c>
      <c r="D12">
        <v>55227.048999999999</v>
      </c>
      <c r="E12">
        <f>E11+C12</f>
        <v>6.9050000000000002</v>
      </c>
    </row>
    <row r="13" spans="1:5">
      <c r="D13">
        <f>SUM(D10:D12)</f>
        <v>103445.541</v>
      </c>
    </row>
    <row r="15" spans="1:5">
      <c r="A15" t="s">
        <v>39</v>
      </c>
      <c r="B15" t="s">
        <v>40</v>
      </c>
      <c r="C15">
        <v>6.8940000000000001</v>
      </c>
    </row>
    <row r="17" spans="4:4">
      <c r="D17">
        <v>144706.59</v>
      </c>
    </row>
    <row r="18" spans="4:4">
      <c r="D18">
        <v>67770.720000000001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I1" zoomScale="115" zoomScaleNormal="115" workbookViewId="0">
      <selection activeCell="L15" sqref="L15"/>
    </sheetView>
  </sheetViews>
  <sheetFormatPr defaultRowHeight="15"/>
  <cols>
    <col min="1" max="1" width="5.5703125" customWidth="1"/>
    <col min="2" max="2" width="11.140625" customWidth="1"/>
    <col min="3" max="3" width="30.28515625" customWidth="1"/>
    <col min="5" max="5" width="19.140625" customWidth="1"/>
    <col min="6" max="7" width="17" customWidth="1"/>
    <col min="8" max="9" width="15.5703125" customWidth="1"/>
    <col min="10" max="11" width="21.28515625" customWidth="1"/>
    <col min="12" max="13" width="13.140625" customWidth="1"/>
    <col min="14" max="15" width="25.140625" customWidth="1"/>
    <col min="16" max="16" width="15.1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49</v>
      </c>
      <c r="G1" s="9"/>
      <c r="H1" s="9" t="s">
        <v>50</v>
      </c>
      <c r="I1" s="9"/>
      <c r="J1" s="9" t="s">
        <v>51</v>
      </c>
      <c r="K1" s="9"/>
      <c r="L1" s="9" t="s">
        <v>52</v>
      </c>
      <c r="M1" s="9"/>
      <c r="N1" s="9" t="s">
        <v>53</v>
      </c>
      <c r="O1" s="9"/>
    </row>
    <row r="2" spans="1:17">
      <c r="A2" s="1"/>
      <c r="B2" s="1"/>
      <c r="C2" s="1"/>
      <c r="D2" s="1"/>
      <c r="E2" s="1"/>
      <c r="F2" s="9">
        <v>6.226</v>
      </c>
      <c r="G2" s="9"/>
      <c r="H2" s="9">
        <v>1.9330000000000001</v>
      </c>
      <c r="I2" s="9"/>
      <c r="J2" s="9">
        <v>2.31</v>
      </c>
      <c r="K2" s="9"/>
      <c r="L2" s="9">
        <v>1.1779999999999999</v>
      </c>
      <c r="M2" s="9"/>
      <c r="N2" s="9">
        <v>0.35</v>
      </c>
      <c r="O2" s="9"/>
      <c r="P2">
        <f>SUM(F2:N2)</f>
        <v>11.997000000000002</v>
      </c>
    </row>
    <row r="3" spans="1:17">
      <c r="A3" s="1">
        <v>1</v>
      </c>
      <c r="B3" s="1" t="s">
        <v>5</v>
      </c>
      <c r="C3" s="1" t="s">
        <v>9</v>
      </c>
      <c r="D3" s="1" t="s">
        <v>11</v>
      </c>
      <c r="E3" s="4">
        <v>324.82100000000003</v>
      </c>
      <c r="F3" s="1">
        <v>126</v>
      </c>
      <c r="G3" s="1">
        <f>F3*E3</f>
        <v>40927.446000000004</v>
      </c>
      <c r="H3" s="1">
        <v>40</v>
      </c>
      <c r="I3" s="1">
        <f>E3*H3</f>
        <v>12992.84</v>
      </c>
      <c r="J3" s="1">
        <v>47</v>
      </c>
      <c r="K3" s="1">
        <f>J3*E3</f>
        <v>15266.587000000001</v>
      </c>
      <c r="L3" s="1">
        <v>24</v>
      </c>
      <c r="M3" s="1">
        <f>E3*L3</f>
        <v>7795.7040000000006</v>
      </c>
      <c r="N3" s="1">
        <v>8</v>
      </c>
      <c r="O3" s="1">
        <f>E3*N3</f>
        <v>2598.5680000000002</v>
      </c>
      <c r="P3">
        <f>SUM(F3:N3)</f>
        <v>77227.577000000005</v>
      </c>
    </row>
    <row r="4" spans="1:17">
      <c r="A4" s="1">
        <v>2</v>
      </c>
      <c r="B4" s="1" t="s">
        <v>6</v>
      </c>
      <c r="C4" s="1" t="s">
        <v>41</v>
      </c>
      <c r="D4" s="1" t="s">
        <v>13</v>
      </c>
      <c r="E4" s="4">
        <v>167.601</v>
      </c>
      <c r="F4" s="1">
        <v>1795.2850000000001</v>
      </c>
      <c r="G4" s="1">
        <f t="shared" ref="G4:G9" si="0">F4*E4</f>
        <v>300891.561285</v>
      </c>
      <c r="H4" s="1">
        <v>557.38599999999997</v>
      </c>
      <c r="I4" s="1">
        <f t="shared" ref="I4:I9" si="1">E4*H4</f>
        <v>93418.450985999996</v>
      </c>
      <c r="J4" s="1">
        <v>666.09500000000003</v>
      </c>
      <c r="K4" s="1">
        <f t="shared" ref="K4:K9" si="2">J4*E4</f>
        <v>111638.188095</v>
      </c>
      <c r="L4" s="1">
        <v>339.67899999999997</v>
      </c>
      <c r="M4" s="1">
        <f t="shared" ref="M4:M9" si="3">E4*L4</f>
        <v>56930.540078999999</v>
      </c>
      <c r="N4" s="1">
        <v>100.92400000000001</v>
      </c>
      <c r="O4" s="1">
        <f t="shared" ref="O4:O9" si="4">E4*N4</f>
        <v>16914.963324</v>
      </c>
      <c r="P4">
        <f t="shared" ref="P4:P9" si="5">SUM(F4:N4)</f>
        <v>566338.10944499995</v>
      </c>
    </row>
    <row r="5" spans="1:17">
      <c r="A5" s="1">
        <v>3</v>
      </c>
      <c r="B5" s="1" t="s">
        <v>7</v>
      </c>
      <c r="C5" s="1" t="s">
        <v>10</v>
      </c>
      <c r="D5" s="1" t="s">
        <v>13</v>
      </c>
      <c r="E5" s="4">
        <v>6.9509999999999996</v>
      </c>
      <c r="F5" s="1">
        <v>95716.77</v>
      </c>
      <c r="G5" s="1">
        <f t="shared" si="0"/>
        <v>665327.26827</v>
      </c>
      <c r="H5" s="1">
        <v>29717.397000000001</v>
      </c>
      <c r="I5" s="1">
        <f t="shared" si="1"/>
        <v>206565.62654699999</v>
      </c>
      <c r="J5" s="1">
        <v>35513.288999999997</v>
      </c>
      <c r="K5" s="1">
        <f t="shared" si="2"/>
        <v>246852.87183899997</v>
      </c>
      <c r="L5" s="1">
        <v>18110.240000000002</v>
      </c>
      <c r="M5" s="1">
        <f t="shared" si="3"/>
        <v>125884.27824</v>
      </c>
      <c r="N5" s="1">
        <v>5380.8</v>
      </c>
      <c r="O5" s="1">
        <f t="shared" si="4"/>
        <v>37401.940799999997</v>
      </c>
      <c r="P5">
        <f t="shared" si="5"/>
        <v>1429068.5408959999</v>
      </c>
    </row>
    <row r="6" spans="1:17">
      <c r="A6" s="1">
        <v>4</v>
      </c>
      <c r="B6" s="14" t="s">
        <v>42</v>
      </c>
      <c r="C6" s="14" t="s">
        <v>43</v>
      </c>
      <c r="D6" s="14" t="s">
        <v>12</v>
      </c>
      <c r="E6" s="15">
        <v>120.63800000000001</v>
      </c>
      <c r="F6" s="17">
        <v>144565.27830000001</v>
      </c>
      <c r="G6" s="17">
        <f t="shared" si="0"/>
        <v>17440066.043555401</v>
      </c>
      <c r="H6" s="17">
        <v>78360.722099999999</v>
      </c>
      <c r="I6" s="17">
        <f t="shared" si="1"/>
        <v>9453280.7926998008</v>
      </c>
      <c r="J6" s="17">
        <v>56961.657899999998</v>
      </c>
      <c r="K6" s="17">
        <f t="shared" si="2"/>
        <v>6871740.4857401997</v>
      </c>
      <c r="L6" s="17">
        <v>33210.882000000005</v>
      </c>
      <c r="M6" s="17">
        <f t="shared" si="3"/>
        <v>4006494.382716001</v>
      </c>
      <c r="N6" s="17">
        <v>18641.358899999999</v>
      </c>
      <c r="O6" s="17">
        <f t="shared" si="4"/>
        <v>2248856.2549782</v>
      </c>
      <c r="P6" s="16">
        <f>SUM(F6:N6)</f>
        <v>38103321.603911407</v>
      </c>
      <c r="Q6">
        <f>SUM(N6,L6,J6,H6,F6)</f>
        <v>331739.89919999999</v>
      </c>
    </row>
    <row r="7" spans="1:17">
      <c r="A7" s="1">
        <v>5</v>
      </c>
      <c r="B7" s="1" t="s">
        <v>45</v>
      </c>
      <c r="C7" s="1" t="s">
        <v>46</v>
      </c>
      <c r="D7" s="1" t="s">
        <v>13</v>
      </c>
      <c r="E7" s="4">
        <v>220.95099999999999</v>
      </c>
      <c r="F7" s="1">
        <v>16062.808700000001</v>
      </c>
      <c r="G7" s="1">
        <f t="shared" si="0"/>
        <v>3549093.6450737002</v>
      </c>
      <c r="H7" s="1">
        <v>8706.7469000000001</v>
      </c>
      <c r="I7" s="1">
        <f t="shared" si="1"/>
        <v>1923764.4343019</v>
      </c>
      <c r="J7" s="1">
        <v>6329.0731000000005</v>
      </c>
      <c r="K7" s="1">
        <f t="shared" si="2"/>
        <v>1398415.0305181001</v>
      </c>
      <c r="L7" s="1">
        <v>3690.0980000000004</v>
      </c>
      <c r="M7" s="1">
        <f t="shared" si="3"/>
        <v>815330.8431980001</v>
      </c>
      <c r="N7" s="1">
        <v>2071.2620999999999</v>
      </c>
      <c r="O7" s="1">
        <f t="shared" si="4"/>
        <v>457647.43225709995</v>
      </c>
      <c r="P7">
        <f t="shared" si="5"/>
        <v>7723463.9418917</v>
      </c>
    </row>
    <row r="8" spans="1:17">
      <c r="A8" s="1">
        <v>6</v>
      </c>
      <c r="B8" s="1" t="s">
        <v>47</v>
      </c>
      <c r="C8" s="1" t="s">
        <v>48</v>
      </c>
      <c r="D8" s="1" t="s">
        <v>13</v>
      </c>
      <c r="E8" s="4">
        <v>12.941000000000001</v>
      </c>
      <c r="F8" s="1">
        <v>16062.808700000001</v>
      </c>
      <c r="G8" s="1">
        <f t="shared" si="0"/>
        <v>207868.80738670003</v>
      </c>
      <c r="H8" s="1">
        <v>8706.7469000000001</v>
      </c>
      <c r="I8" s="1">
        <f t="shared" si="1"/>
        <v>112674.0116329</v>
      </c>
      <c r="J8" s="1">
        <v>6329.0731000000005</v>
      </c>
      <c r="K8" s="1">
        <f t="shared" si="2"/>
        <v>81904.534987100007</v>
      </c>
      <c r="L8" s="1">
        <v>3690.0980000000004</v>
      </c>
      <c r="M8" s="1">
        <f t="shared" si="3"/>
        <v>47753.558218000006</v>
      </c>
      <c r="N8" s="1">
        <v>2071.2620999999999</v>
      </c>
      <c r="O8" s="1">
        <f t="shared" si="4"/>
        <v>26804.202836100001</v>
      </c>
      <c r="P8">
        <f t="shared" si="5"/>
        <v>487060.90102469997</v>
      </c>
    </row>
    <row r="9" spans="1:17">
      <c r="A9" s="1">
        <v>7</v>
      </c>
      <c r="B9" s="1" t="s">
        <v>8</v>
      </c>
      <c r="C9" s="1" t="s">
        <v>44</v>
      </c>
      <c r="D9" s="1" t="s">
        <v>13</v>
      </c>
      <c r="E9" s="4">
        <v>167.65100000000001</v>
      </c>
      <c r="F9" s="1">
        <v>1436.2282317245977</v>
      </c>
      <c r="G9" s="1">
        <f t="shared" si="0"/>
        <v>240785.09927686054</v>
      </c>
      <c r="H9" s="1">
        <v>445.90895790614314</v>
      </c>
      <c r="I9" s="1">
        <f t="shared" si="1"/>
        <v>74757.082701922802</v>
      </c>
      <c r="J9" s="1">
        <v>532.87619904976236</v>
      </c>
      <c r="K9" s="1">
        <f t="shared" si="2"/>
        <v>89337.227646891712</v>
      </c>
      <c r="L9" s="1">
        <v>271.74379328165372</v>
      </c>
      <c r="M9" s="1">
        <f t="shared" si="3"/>
        <v>45558.118687462535</v>
      </c>
      <c r="N9" s="1">
        <v>80.73881803784279</v>
      </c>
      <c r="O9" s="1">
        <f t="shared" si="4"/>
        <v>13535.943582862383</v>
      </c>
      <c r="P9">
        <f t="shared" si="5"/>
        <v>453205.02431313763</v>
      </c>
    </row>
    <row r="10" spans="1:17">
      <c r="A10" s="9" t="s">
        <v>106</v>
      </c>
      <c r="B10" s="9"/>
      <c r="C10" s="9"/>
      <c r="D10" s="1"/>
      <c r="E10" s="1"/>
      <c r="F10" s="1"/>
      <c r="G10" s="1">
        <f>SUM(G3:G9)</f>
        <v>22444959.870847661</v>
      </c>
      <c r="H10" s="1"/>
      <c r="I10" s="1">
        <f>SUM(I3:I9)</f>
        <v>11877453.238869525</v>
      </c>
      <c r="J10" s="1"/>
      <c r="K10" s="1">
        <f>SUM(K3:K9)</f>
        <v>8815154.9258262906</v>
      </c>
      <c r="L10" s="1"/>
      <c r="M10" s="1">
        <f>SUM(M3:M9)</f>
        <v>5105747.4251384651</v>
      </c>
      <c r="N10" s="1"/>
      <c r="O10" s="1">
        <f>SUM(O3:O9)</f>
        <v>2803759.3057782622</v>
      </c>
    </row>
    <row r="11" spans="1:17">
      <c r="A11" s="3"/>
      <c r="B11" s="3"/>
      <c r="C11" s="3"/>
      <c r="D11" s="3"/>
      <c r="E11" s="3"/>
      <c r="F11" s="3"/>
      <c r="G11" s="3">
        <f>G10/100000</f>
        <v>224.4495987084766</v>
      </c>
      <c r="H11" s="3"/>
      <c r="I11" s="3">
        <f>I10/100000</f>
        <v>118.77453238869525</v>
      </c>
      <c r="J11" s="3"/>
      <c r="K11" s="3">
        <f>K10/100000</f>
        <v>88.151549258262904</v>
      </c>
      <c r="L11" s="3"/>
      <c r="M11" s="3">
        <f>M10/100000</f>
        <v>51.057474251384654</v>
      </c>
      <c r="N11" s="3"/>
      <c r="O11" s="3">
        <f>O10/100000</f>
        <v>28.037593057782622</v>
      </c>
      <c r="P11">
        <f>SUM(G11:O11)</f>
        <v>510.47074766460196</v>
      </c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6" spans="1:16">
      <c r="F26">
        <f>3459.37</f>
        <v>3459.37</v>
      </c>
      <c r="H26">
        <f t="shared" ref="H26:N26" si="6">3459.37</f>
        <v>3459.37</v>
      </c>
      <c r="J26">
        <f t="shared" si="6"/>
        <v>3459.37</v>
      </c>
      <c r="L26">
        <f t="shared" si="6"/>
        <v>3459.37</v>
      </c>
      <c r="N26">
        <f t="shared" si="6"/>
        <v>3459.37</v>
      </c>
    </row>
    <row r="27" spans="1:16">
      <c r="E27" t="s">
        <v>54</v>
      </c>
      <c r="F27">
        <f>F2/$P$2</f>
        <v>0.51896307410185871</v>
      </c>
      <c r="H27">
        <f t="shared" ref="H27:N27" si="7">H2/$P$2</f>
        <v>0.16112361423689253</v>
      </c>
      <c r="J27">
        <f t="shared" si="7"/>
        <v>0.19254813703425855</v>
      </c>
      <c r="L27">
        <f t="shared" si="7"/>
        <v>9.8191214470284213E-2</v>
      </c>
      <c r="N27">
        <f t="shared" si="7"/>
        <v>2.9173960156705838E-2</v>
      </c>
    </row>
    <row r="28" spans="1:16">
      <c r="E28" t="s">
        <v>55</v>
      </c>
      <c r="F28">
        <f>F26*F27</f>
        <v>1795.285289655747</v>
      </c>
      <c r="H28">
        <f t="shared" ref="H28:N28" si="8">H26*H27</f>
        <v>557.38619738267892</v>
      </c>
      <c r="J28">
        <f t="shared" si="8"/>
        <v>666.09524881220295</v>
      </c>
      <c r="L28">
        <f t="shared" si="8"/>
        <v>339.67974160206711</v>
      </c>
      <c r="N28">
        <f t="shared" si="8"/>
        <v>100.92352254730348</v>
      </c>
    </row>
    <row r="29" spans="1:16">
      <c r="F29">
        <v>184438.5</v>
      </c>
      <c r="H29">
        <v>184438.5</v>
      </c>
      <c r="J29">
        <v>184438.5</v>
      </c>
      <c r="L29">
        <v>184438.5</v>
      </c>
      <c r="N29">
        <v>184438.5</v>
      </c>
    </row>
    <row r="30" spans="1:16">
      <c r="E30" t="s">
        <v>56</v>
      </c>
      <c r="F30">
        <f>F29*F27</f>
        <v>95716.770942735675</v>
      </c>
      <c r="H30">
        <f t="shared" ref="H30:N30" si="9">H29*H27</f>
        <v>29717.397724431103</v>
      </c>
      <c r="J30">
        <f t="shared" si="9"/>
        <v>35513.289572393092</v>
      </c>
      <c r="L30">
        <f t="shared" si="9"/>
        <v>18110.240310077515</v>
      </c>
      <c r="N30">
        <f t="shared" si="9"/>
        <v>5380.80145036259</v>
      </c>
      <c r="P30">
        <f>SUM(F30:N30)</f>
        <v>184438.5</v>
      </c>
    </row>
    <row r="31" spans="1:16">
      <c r="E31" t="s">
        <v>57</v>
      </c>
      <c r="F31">
        <v>160628.087</v>
      </c>
      <c r="H31">
        <v>87067.468999999997</v>
      </c>
      <c r="J31">
        <v>63290.731</v>
      </c>
      <c r="L31">
        <v>36900.980000000003</v>
      </c>
      <c r="N31">
        <v>20712.620999999999</v>
      </c>
    </row>
    <row r="32" spans="1:16">
      <c r="E32" t="s">
        <v>58</v>
      </c>
      <c r="F32">
        <f>F31*0.9</f>
        <v>144565.27830000001</v>
      </c>
      <c r="H32">
        <f t="shared" ref="H32:N32" si="10">H31*0.9</f>
        <v>78360.722099999999</v>
      </c>
      <c r="J32">
        <f t="shared" si="10"/>
        <v>56961.657899999998</v>
      </c>
      <c r="L32">
        <f t="shared" si="10"/>
        <v>33210.882000000005</v>
      </c>
      <c r="N32">
        <f t="shared" si="10"/>
        <v>18641.358899999999</v>
      </c>
    </row>
    <row r="33" spans="5:14">
      <c r="E33" t="s">
        <v>59</v>
      </c>
      <c r="F33">
        <f>F31*0.1</f>
        <v>16062.808700000001</v>
      </c>
      <c r="H33">
        <f t="shared" ref="H33:N33" si="11">H31*0.1</f>
        <v>8706.7469000000001</v>
      </c>
      <c r="J33">
        <f t="shared" si="11"/>
        <v>6329.0731000000005</v>
      </c>
      <c r="L33">
        <f t="shared" si="11"/>
        <v>3690.0980000000004</v>
      </c>
      <c r="N33">
        <f t="shared" si="11"/>
        <v>2071.2620999999999</v>
      </c>
    </row>
    <row r="34" spans="5:14">
      <c r="E34" t="s">
        <v>60</v>
      </c>
      <c r="F34">
        <f>F28*0.8</f>
        <v>1436.2282317245977</v>
      </c>
      <c r="H34">
        <f t="shared" ref="H34:N34" si="12">H28*0.8</f>
        <v>445.90895790614314</v>
      </c>
      <c r="J34">
        <f t="shared" si="12"/>
        <v>532.87619904976236</v>
      </c>
      <c r="L34">
        <f t="shared" si="12"/>
        <v>271.74379328165372</v>
      </c>
      <c r="N34">
        <f t="shared" si="12"/>
        <v>80.73881803784279</v>
      </c>
    </row>
  </sheetData>
  <mergeCells count="11">
    <mergeCell ref="A10:C10"/>
    <mergeCell ref="F1:G1"/>
    <mergeCell ref="F2:G2"/>
    <mergeCell ref="H2:I2"/>
    <mergeCell ref="J2:K2"/>
    <mergeCell ref="N2:O2"/>
    <mergeCell ref="H1:I1"/>
    <mergeCell ref="J1:K1"/>
    <mergeCell ref="L1:M1"/>
    <mergeCell ref="N1:O1"/>
    <mergeCell ref="L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zoomScaleNormal="100" workbookViewId="0">
      <selection activeCell="K23" sqref="K23"/>
    </sheetView>
  </sheetViews>
  <sheetFormatPr defaultRowHeight="15"/>
  <cols>
    <col min="2" max="2" width="17.5703125" customWidth="1"/>
    <col min="3" max="3" width="43.42578125" customWidth="1"/>
    <col min="5" max="5" width="14" customWidth="1"/>
    <col min="7" max="8" width="12.7109375" customWidth="1"/>
    <col min="9" max="9" width="15.42578125" customWidth="1"/>
    <col min="10" max="10" width="11.140625" customWidth="1"/>
  </cols>
  <sheetData>
    <row r="1" spans="1:10" ht="29.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10" t="s">
        <v>61</v>
      </c>
      <c r="H1" s="10"/>
      <c r="I1" s="10" t="s">
        <v>62</v>
      </c>
      <c r="J1" s="10"/>
    </row>
    <row r="2" spans="1:10">
      <c r="A2" s="1"/>
      <c r="B2" s="1"/>
      <c r="C2" s="1"/>
      <c r="D2" s="1"/>
      <c r="E2" s="1"/>
      <c r="F2" s="1"/>
      <c r="G2" s="5"/>
      <c r="H2" s="5"/>
      <c r="I2" s="5"/>
      <c r="J2" s="5"/>
    </row>
    <row r="3" spans="1:10">
      <c r="A3" s="1">
        <v>1</v>
      </c>
      <c r="B3" s="6" t="s">
        <v>65</v>
      </c>
      <c r="C3" s="7" t="s">
        <v>66</v>
      </c>
      <c r="D3" s="1" t="s">
        <v>32</v>
      </c>
      <c r="E3" s="4">
        <v>32.581000000000003</v>
      </c>
      <c r="F3" s="1">
        <v>4800</v>
      </c>
      <c r="G3" s="1">
        <f>F3*0.5</f>
        <v>2400</v>
      </c>
      <c r="H3" s="1">
        <f>G3*E3</f>
        <v>78194.400000000009</v>
      </c>
      <c r="I3" s="1">
        <f>F3*0.5</f>
        <v>2400</v>
      </c>
      <c r="J3" s="5">
        <f>I3*E3</f>
        <v>78194.400000000009</v>
      </c>
    </row>
    <row r="4" spans="1:10">
      <c r="A4" s="1">
        <v>2</v>
      </c>
      <c r="B4" s="6" t="s">
        <v>14</v>
      </c>
      <c r="C4" s="7" t="s">
        <v>63</v>
      </c>
      <c r="D4" s="1" t="s">
        <v>64</v>
      </c>
      <c r="E4" s="4">
        <v>1293.181</v>
      </c>
      <c r="F4" s="1">
        <v>8</v>
      </c>
      <c r="G4" s="1">
        <f t="shared" ref="G4:G25" si="0">F4*0.5</f>
        <v>4</v>
      </c>
      <c r="H4" s="1">
        <f t="shared" ref="H4:H25" si="1">G4*E4</f>
        <v>5172.7240000000002</v>
      </c>
      <c r="I4" s="1">
        <f t="shared" ref="I4:I25" si="2">F4*0.5</f>
        <v>4</v>
      </c>
      <c r="J4" s="5">
        <f t="shared" ref="J4:J25" si="3">I4*E4</f>
        <v>5172.7240000000002</v>
      </c>
    </row>
    <row r="5" spans="1:10">
      <c r="A5" s="1">
        <v>3</v>
      </c>
      <c r="B5" s="6" t="s">
        <v>67</v>
      </c>
      <c r="C5" s="7" t="s">
        <v>68</v>
      </c>
      <c r="D5" s="1" t="s">
        <v>13</v>
      </c>
      <c r="E5" s="4">
        <v>289.75099999999998</v>
      </c>
      <c r="F5" s="1">
        <v>2039.624</v>
      </c>
      <c r="G5" s="1">
        <f t="shared" si="0"/>
        <v>1019.812</v>
      </c>
      <c r="H5" s="1">
        <f t="shared" si="1"/>
        <v>295491.54681199999</v>
      </c>
      <c r="I5" s="1">
        <f t="shared" si="2"/>
        <v>1019.812</v>
      </c>
      <c r="J5" s="5">
        <f t="shared" si="3"/>
        <v>295491.54681199999</v>
      </c>
    </row>
    <row r="6" spans="1:10">
      <c r="A6" s="1">
        <v>4</v>
      </c>
      <c r="B6" s="6" t="s">
        <v>95</v>
      </c>
      <c r="C6" s="7" t="s">
        <v>96</v>
      </c>
      <c r="D6" s="1" t="s">
        <v>13</v>
      </c>
      <c r="E6" s="4">
        <v>1518.8009999999999</v>
      </c>
      <c r="F6" s="1">
        <v>99.710999999999999</v>
      </c>
      <c r="G6" s="1">
        <f t="shared" si="0"/>
        <v>49.855499999999999</v>
      </c>
      <c r="H6" s="1">
        <f t="shared" si="1"/>
        <v>75720.583255499994</v>
      </c>
      <c r="I6" s="1">
        <f t="shared" si="2"/>
        <v>49.855499999999999</v>
      </c>
      <c r="J6" s="5">
        <f t="shared" si="3"/>
        <v>75720.583255499994</v>
      </c>
    </row>
    <row r="7" spans="1:10">
      <c r="A7" s="1">
        <v>5</v>
      </c>
      <c r="B7" s="6" t="s">
        <v>70</v>
      </c>
      <c r="C7" s="7" t="s">
        <v>71</v>
      </c>
      <c r="D7" s="1" t="s">
        <v>72</v>
      </c>
      <c r="E7" s="4">
        <v>31.370999999999999</v>
      </c>
      <c r="F7" s="1">
        <v>84.33</v>
      </c>
      <c r="G7" s="1">
        <f t="shared" si="0"/>
        <v>42.164999999999999</v>
      </c>
      <c r="H7" s="1">
        <f t="shared" si="1"/>
        <v>1322.7582149999998</v>
      </c>
      <c r="I7" s="1">
        <f t="shared" si="2"/>
        <v>42.164999999999999</v>
      </c>
      <c r="J7" s="5">
        <f t="shared" si="3"/>
        <v>1322.7582149999998</v>
      </c>
    </row>
    <row r="8" spans="1:10">
      <c r="A8" s="1">
        <v>6</v>
      </c>
      <c r="B8" s="6" t="s">
        <v>97</v>
      </c>
      <c r="C8" s="7" t="s">
        <v>73</v>
      </c>
      <c r="D8" s="1" t="s">
        <v>13</v>
      </c>
      <c r="E8" s="4">
        <v>12083.040999999999</v>
      </c>
      <c r="F8" s="1">
        <v>36.726999999999997</v>
      </c>
      <c r="G8" s="1">
        <f t="shared" si="0"/>
        <v>18.363499999999998</v>
      </c>
      <c r="H8" s="1">
        <f t="shared" si="1"/>
        <v>221886.92340349997</v>
      </c>
      <c r="I8" s="1">
        <f t="shared" si="2"/>
        <v>18.363499999999998</v>
      </c>
      <c r="J8" s="5">
        <f t="shared" si="3"/>
        <v>221886.92340349997</v>
      </c>
    </row>
    <row r="9" spans="1:10">
      <c r="A9" s="1">
        <v>7</v>
      </c>
      <c r="B9" s="6" t="s">
        <v>98</v>
      </c>
      <c r="C9" s="7" t="s">
        <v>74</v>
      </c>
      <c r="D9" s="1" t="s">
        <v>13</v>
      </c>
      <c r="E9" s="4">
        <v>11692.921</v>
      </c>
      <c r="F9" s="1">
        <v>0.75700000000000001</v>
      </c>
      <c r="G9" s="1">
        <f t="shared" si="0"/>
        <v>0.3785</v>
      </c>
      <c r="H9" s="1">
        <f t="shared" si="1"/>
        <v>4425.7705985000002</v>
      </c>
      <c r="I9" s="1">
        <f t="shared" si="2"/>
        <v>0.3785</v>
      </c>
      <c r="J9" s="5">
        <f t="shared" si="3"/>
        <v>4425.7705985000002</v>
      </c>
    </row>
    <row r="10" spans="1:10">
      <c r="A10" s="1">
        <v>8</v>
      </c>
      <c r="B10" s="6" t="s">
        <v>99</v>
      </c>
      <c r="C10" s="7" t="s">
        <v>76</v>
      </c>
      <c r="D10" s="1" t="s">
        <v>72</v>
      </c>
      <c r="E10" s="4">
        <v>93.891000000000005</v>
      </c>
      <c r="F10" s="1">
        <v>14535.5</v>
      </c>
      <c r="G10" s="1">
        <f t="shared" si="0"/>
        <v>7267.75</v>
      </c>
      <c r="H10" s="1">
        <f t="shared" si="1"/>
        <v>682376.31524999999</v>
      </c>
      <c r="I10" s="1">
        <f t="shared" si="2"/>
        <v>7267.75</v>
      </c>
      <c r="J10" s="5">
        <f t="shared" si="3"/>
        <v>682376.31524999999</v>
      </c>
    </row>
    <row r="11" spans="1:10">
      <c r="A11" s="1">
        <v>9</v>
      </c>
      <c r="B11" s="6" t="s">
        <v>100</v>
      </c>
      <c r="C11" s="7" t="s">
        <v>75</v>
      </c>
      <c r="D11" s="1" t="s">
        <v>13</v>
      </c>
      <c r="E11" s="4">
        <v>13593.210999999999</v>
      </c>
      <c r="F11" s="1">
        <v>191.84</v>
      </c>
      <c r="G11" s="1">
        <f t="shared" si="0"/>
        <v>95.92</v>
      </c>
      <c r="H11" s="1">
        <f t="shared" si="1"/>
        <v>1303860.7991199999</v>
      </c>
      <c r="I11" s="1">
        <f t="shared" si="2"/>
        <v>95.92</v>
      </c>
      <c r="J11" s="5">
        <f t="shared" si="3"/>
        <v>1303860.7991199999</v>
      </c>
    </row>
    <row r="12" spans="1:10">
      <c r="A12" s="1">
        <v>10</v>
      </c>
      <c r="B12" s="6" t="s">
        <v>77</v>
      </c>
      <c r="C12" s="7" t="s">
        <v>78</v>
      </c>
      <c r="D12" s="1" t="s">
        <v>32</v>
      </c>
      <c r="E12" s="4">
        <v>833.46100000000001</v>
      </c>
      <c r="F12" s="1">
        <v>165.66</v>
      </c>
      <c r="G12" s="1">
        <f t="shared" si="0"/>
        <v>82.83</v>
      </c>
      <c r="H12" s="1">
        <f t="shared" si="1"/>
        <v>69035.574630000003</v>
      </c>
      <c r="I12" s="1">
        <f t="shared" si="2"/>
        <v>82.83</v>
      </c>
      <c r="J12" s="5">
        <f t="shared" si="3"/>
        <v>69035.574630000003</v>
      </c>
    </row>
    <row r="13" spans="1:10">
      <c r="A13" s="1">
        <v>11</v>
      </c>
      <c r="B13" s="6" t="s">
        <v>79</v>
      </c>
      <c r="C13" s="7" t="s">
        <v>80</v>
      </c>
      <c r="D13" s="1" t="s">
        <v>32</v>
      </c>
      <c r="E13" s="4">
        <v>1031.741</v>
      </c>
      <c r="F13" s="1">
        <v>214.64</v>
      </c>
      <c r="G13" s="1">
        <f t="shared" si="0"/>
        <v>107.32</v>
      </c>
      <c r="H13" s="1">
        <f t="shared" si="1"/>
        <v>110726.44411999999</v>
      </c>
      <c r="I13" s="1">
        <f t="shared" si="2"/>
        <v>107.32</v>
      </c>
      <c r="J13" s="5">
        <f t="shared" si="3"/>
        <v>110726.44411999999</v>
      </c>
    </row>
    <row r="14" spans="1:10">
      <c r="A14" s="1">
        <v>13</v>
      </c>
      <c r="B14" s="6" t="s">
        <v>81</v>
      </c>
      <c r="C14" s="7" t="s">
        <v>82</v>
      </c>
      <c r="D14" s="1" t="s">
        <v>13</v>
      </c>
      <c r="E14" s="4">
        <v>4474.4709999999995</v>
      </c>
      <c r="F14" s="1">
        <v>16.584</v>
      </c>
      <c r="G14" s="1">
        <f t="shared" si="0"/>
        <v>8.2919999999999998</v>
      </c>
      <c r="H14" s="1">
        <f t="shared" si="1"/>
        <v>37102.313531999993</v>
      </c>
      <c r="I14" s="1">
        <f t="shared" si="2"/>
        <v>8.2919999999999998</v>
      </c>
      <c r="J14" s="5">
        <f t="shared" si="3"/>
        <v>37102.313531999993</v>
      </c>
    </row>
    <row r="15" spans="1:10">
      <c r="A15" s="1">
        <v>14</v>
      </c>
      <c r="B15" s="6" t="s">
        <v>7</v>
      </c>
      <c r="C15" s="7" t="s">
        <v>69</v>
      </c>
      <c r="D15" s="1" t="s">
        <v>13</v>
      </c>
      <c r="E15" s="4">
        <v>6.9509999999999996</v>
      </c>
      <c r="F15" s="1">
        <v>32621.623</v>
      </c>
      <c r="G15" s="1">
        <f t="shared" si="0"/>
        <v>16310.8115</v>
      </c>
      <c r="H15" s="1">
        <f t="shared" si="1"/>
        <v>113376.45073649999</v>
      </c>
      <c r="I15" s="1">
        <f t="shared" si="2"/>
        <v>16310.8115</v>
      </c>
      <c r="J15" s="5">
        <f t="shared" si="3"/>
        <v>113376.45073649999</v>
      </c>
    </row>
    <row r="16" spans="1:10">
      <c r="A16" s="1">
        <v>15</v>
      </c>
      <c r="B16" s="6" t="s">
        <v>85</v>
      </c>
      <c r="C16" s="7" t="s">
        <v>86</v>
      </c>
      <c r="D16" s="1" t="s">
        <v>64</v>
      </c>
      <c r="E16" s="4">
        <v>155.321</v>
      </c>
      <c r="F16" s="1">
        <v>305.49</v>
      </c>
      <c r="G16" s="1">
        <f t="shared" si="0"/>
        <v>152.745</v>
      </c>
      <c r="H16" s="1">
        <f t="shared" si="1"/>
        <v>23724.506144999999</v>
      </c>
      <c r="I16" s="1">
        <f t="shared" si="2"/>
        <v>152.745</v>
      </c>
      <c r="J16" s="5">
        <f t="shared" si="3"/>
        <v>23724.506144999999</v>
      </c>
    </row>
    <row r="17" spans="1:10">
      <c r="A17" s="1">
        <v>16</v>
      </c>
      <c r="B17" s="6" t="s">
        <v>83</v>
      </c>
      <c r="C17" s="7" t="s">
        <v>84</v>
      </c>
      <c r="D17" s="1" t="s">
        <v>64</v>
      </c>
      <c r="E17" s="4">
        <v>348.601</v>
      </c>
      <c r="F17" s="1">
        <v>3214</v>
      </c>
      <c r="G17" s="1">
        <f t="shared" si="0"/>
        <v>1607</v>
      </c>
      <c r="H17" s="1">
        <f t="shared" si="1"/>
        <v>560201.80700000003</v>
      </c>
      <c r="I17" s="1">
        <f t="shared" si="2"/>
        <v>1607</v>
      </c>
      <c r="J17" s="5">
        <f t="shared" si="3"/>
        <v>560201.80700000003</v>
      </c>
    </row>
    <row r="18" spans="1:10">
      <c r="A18" s="1">
        <v>17</v>
      </c>
      <c r="B18" s="6" t="s">
        <v>87</v>
      </c>
      <c r="C18" s="7" t="s">
        <v>88</v>
      </c>
      <c r="D18" s="1" t="s">
        <v>64</v>
      </c>
      <c r="E18" s="4">
        <v>1328.011</v>
      </c>
      <c r="F18" s="1">
        <v>86.778000000000006</v>
      </c>
      <c r="G18" s="1">
        <f t="shared" si="0"/>
        <v>43.389000000000003</v>
      </c>
      <c r="H18" s="1">
        <f t="shared" si="1"/>
        <v>57621.069279000003</v>
      </c>
      <c r="I18" s="1">
        <f t="shared" si="2"/>
        <v>43.389000000000003</v>
      </c>
      <c r="J18" s="5">
        <f t="shared" si="3"/>
        <v>57621.069279000003</v>
      </c>
    </row>
    <row r="19" spans="1:10">
      <c r="A19" s="1">
        <v>18</v>
      </c>
      <c r="B19" s="6" t="s">
        <v>91</v>
      </c>
      <c r="C19" s="7" t="s">
        <v>92</v>
      </c>
      <c r="D19" s="1" t="s">
        <v>13</v>
      </c>
      <c r="E19" s="4">
        <v>790.83100000000002</v>
      </c>
      <c r="F19" s="1">
        <v>170.88</v>
      </c>
      <c r="G19" s="1">
        <f t="shared" si="0"/>
        <v>85.44</v>
      </c>
      <c r="H19" s="1">
        <f t="shared" si="1"/>
        <v>67568.600640000004</v>
      </c>
      <c r="I19" s="1">
        <f t="shared" si="2"/>
        <v>85.44</v>
      </c>
      <c r="J19" s="5">
        <f t="shared" si="3"/>
        <v>67568.600640000004</v>
      </c>
    </row>
    <row r="20" spans="1:10">
      <c r="A20" s="1">
        <v>19</v>
      </c>
      <c r="B20" s="6" t="s">
        <v>93</v>
      </c>
      <c r="C20" s="7" t="s">
        <v>101</v>
      </c>
      <c r="D20" s="1" t="s">
        <v>13</v>
      </c>
      <c r="E20" s="4">
        <v>183.881</v>
      </c>
      <c r="F20" s="1">
        <v>1436.4</v>
      </c>
      <c r="G20" s="1">
        <f t="shared" si="0"/>
        <v>718.2</v>
      </c>
      <c r="H20" s="1">
        <f t="shared" si="1"/>
        <v>132063.33420000001</v>
      </c>
      <c r="I20" s="1">
        <f t="shared" si="2"/>
        <v>718.2</v>
      </c>
      <c r="J20" s="5">
        <f t="shared" si="3"/>
        <v>132063.33420000001</v>
      </c>
    </row>
    <row r="21" spans="1:10">
      <c r="A21" s="1">
        <v>20</v>
      </c>
      <c r="B21" s="6" t="s">
        <v>89</v>
      </c>
      <c r="C21" s="7" t="s">
        <v>102</v>
      </c>
      <c r="D21" s="1" t="s">
        <v>11</v>
      </c>
      <c r="E21" s="4">
        <v>63846.451000000001</v>
      </c>
      <c r="F21" s="1">
        <v>2</v>
      </c>
      <c r="G21" s="1">
        <f t="shared" si="0"/>
        <v>1</v>
      </c>
      <c r="H21" s="1">
        <f t="shared" si="1"/>
        <v>63846.451000000001</v>
      </c>
      <c r="I21" s="1">
        <f t="shared" si="2"/>
        <v>1</v>
      </c>
      <c r="J21" s="5">
        <f t="shared" si="3"/>
        <v>63846.451000000001</v>
      </c>
    </row>
    <row r="22" spans="1:10">
      <c r="A22" s="1">
        <v>21</v>
      </c>
      <c r="B22" s="6" t="s">
        <v>90</v>
      </c>
      <c r="C22" s="7" t="s">
        <v>103</v>
      </c>
      <c r="D22" s="1" t="s">
        <v>11</v>
      </c>
      <c r="E22" s="4">
        <v>9957.991</v>
      </c>
      <c r="F22" s="1">
        <v>8</v>
      </c>
      <c r="G22" s="1">
        <f t="shared" si="0"/>
        <v>4</v>
      </c>
      <c r="H22" s="1">
        <f t="shared" si="1"/>
        <v>39831.964</v>
      </c>
      <c r="I22" s="1">
        <f t="shared" si="2"/>
        <v>4</v>
      </c>
      <c r="J22" s="5">
        <f t="shared" si="3"/>
        <v>39831.964</v>
      </c>
    </row>
    <row r="23" spans="1:10">
      <c r="A23" s="1">
        <v>22</v>
      </c>
      <c r="B23" s="6" t="s">
        <v>94</v>
      </c>
      <c r="C23" s="7" t="s">
        <v>104</v>
      </c>
      <c r="D23" s="1" t="s">
        <v>13</v>
      </c>
      <c r="E23" s="4">
        <v>9957.991</v>
      </c>
      <c r="F23" s="1">
        <v>0.61599999999999999</v>
      </c>
      <c r="G23" s="1">
        <f t="shared" si="0"/>
        <v>0.308</v>
      </c>
      <c r="H23" s="1">
        <f t="shared" si="1"/>
        <v>3067.061228</v>
      </c>
      <c r="I23" s="1">
        <f t="shared" si="2"/>
        <v>0.308</v>
      </c>
      <c r="J23" s="5">
        <f t="shared" si="3"/>
        <v>3067.061228</v>
      </c>
    </row>
    <row r="24" spans="1:10">
      <c r="A24" s="1">
        <v>23</v>
      </c>
      <c r="B24" s="6" t="s">
        <v>8</v>
      </c>
      <c r="C24" s="7" t="s">
        <v>105</v>
      </c>
      <c r="D24" s="1" t="s">
        <v>13</v>
      </c>
      <c r="E24" s="4">
        <v>167.65100000000001</v>
      </c>
      <c r="F24" s="1">
        <v>1631.2</v>
      </c>
      <c r="G24" s="1">
        <f t="shared" si="0"/>
        <v>815.6</v>
      </c>
      <c r="H24" s="1">
        <f t="shared" si="1"/>
        <v>136736.1556</v>
      </c>
      <c r="I24" s="1">
        <f t="shared" si="2"/>
        <v>815.6</v>
      </c>
      <c r="J24" s="5">
        <f t="shared" si="3"/>
        <v>136736.1556</v>
      </c>
    </row>
    <row r="25" spans="1:10">
      <c r="A25" s="1">
        <v>24</v>
      </c>
      <c r="B25" s="6" t="s">
        <v>42</v>
      </c>
      <c r="C25" s="7" t="s">
        <v>43</v>
      </c>
      <c r="D25" s="1" t="s">
        <v>13</v>
      </c>
      <c r="E25" s="4">
        <v>121.09099999999999</v>
      </c>
      <c r="F25" s="1">
        <v>2343.75</v>
      </c>
      <c r="G25" s="1">
        <f t="shared" si="0"/>
        <v>1171.875</v>
      </c>
      <c r="H25" s="1">
        <f t="shared" si="1"/>
        <v>141903.515625</v>
      </c>
      <c r="I25" s="1">
        <f t="shared" si="2"/>
        <v>1171.875</v>
      </c>
      <c r="J25" s="5">
        <f t="shared" si="3"/>
        <v>141903.515625</v>
      </c>
    </row>
    <row r="26" spans="1:10">
      <c r="A26" s="9" t="s">
        <v>107</v>
      </c>
      <c r="B26" s="9"/>
      <c r="C26" s="9"/>
      <c r="D26" s="5"/>
      <c r="E26" s="1"/>
      <c r="F26" s="1"/>
      <c r="G26" s="5"/>
      <c r="H26" s="1">
        <f>SUM(H3:H25)</f>
        <v>4225257.0683900006</v>
      </c>
      <c r="I26" s="1"/>
      <c r="J26" s="1">
        <f>SUM(J3:J25)</f>
        <v>4225257.0683900006</v>
      </c>
    </row>
    <row r="27" spans="1:10">
      <c r="A27" s="11"/>
      <c r="B27" s="12"/>
      <c r="C27" s="13"/>
      <c r="D27" s="5"/>
      <c r="E27" s="5"/>
      <c r="F27" s="5"/>
      <c r="G27" s="5"/>
      <c r="H27" s="8">
        <f>H26/100000</f>
        <v>42.252570683900004</v>
      </c>
      <c r="I27" s="1"/>
      <c r="J27" s="8">
        <f>J26/100000</f>
        <v>42.252570683900004</v>
      </c>
    </row>
  </sheetData>
  <sortState ref="B3:E35">
    <sortCondition ref="E3:E35"/>
  </sortState>
  <mergeCells count="4">
    <mergeCell ref="G1:H1"/>
    <mergeCell ref="I1:J1"/>
    <mergeCell ref="A26:C26"/>
    <mergeCell ref="A27:C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Embankment</vt:lpstr>
      <vt:lpstr>Earth_Calculation</vt:lpstr>
      <vt:lpstr>Khal</vt:lpstr>
      <vt:lpstr>Box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2020-09-12T08:17:13Z</dcterms:modified>
</cp:coreProperties>
</file>